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AC0BDDA1-4322-4478-A702-F3CD40E4292C}" xr6:coauthVersionLast="47" xr6:coauthVersionMax="47" xr10:uidLastSave="{00000000-0000-0000-0000-000000000000}"/>
  <bookViews>
    <workbookView xWindow="38280" yWindow="-120" windowWidth="38640" windowHeight="21120" tabRatio="694" activeTab="3" xr2:uid="{00000000-000D-0000-FFFF-FFFF00000000}"/>
  </bookViews>
  <sheets>
    <sheet name="Documentation" sheetId="169" r:id="rId1"/>
    <sheet name="EB1" sheetId="133" r:id="rId2"/>
    <sheet name="PROC_COM_AGR" sheetId="163" r:id="rId3"/>
    <sheet name="AGR_fuels" sheetId="164" r:id="rId4"/>
    <sheet name="AGR" sheetId="162" r:id="rId5"/>
    <sheet name="RES_techs_coms" sheetId="156" r:id="rId6"/>
    <sheet name="RES_fuel_dem" sheetId="157" r:id="rId7"/>
    <sheet name="RES" sheetId="168" r:id="rId8"/>
    <sheet name="COM_techs" sheetId="165" r:id="rId9"/>
    <sheet name="COM_fuels" sheetId="166" r:id="rId10"/>
    <sheet name="COM" sheetId="167" r:id="rId11"/>
    <sheet name="Emi" sheetId="149" r:id="rId12"/>
    <sheet name="Matrices" sheetId="154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0" hidden="1">COM!$C$3:$S$121</definedName>
    <definedName name="_xlnm._FilterDatabase" localSheetId="8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10">#REF!</definedName>
    <definedName name="hydro_temp">#REF!</definedName>
    <definedName name="input_05" localSheetId="10">#REF!</definedName>
    <definedName name="input_05">#REF!</definedName>
    <definedName name="last" localSheetId="10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10">#REF!</definedName>
    <definedName name="NZ_HES_description">#REF!</definedName>
    <definedName name="PJfromGWh">277.778</definedName>
    <definedName name="Print_it" localSheetId="10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10">#REF!</definedName>
    <definedName name="Technical_Notes_...">#REF!</definedName>
    <definedName name="temp" localSheetId="10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65" l="1"/>
  <c r="U19" i="165"/>
  <c r="U20" i="165"/>
  <c r="U21" i="165"/>
  <c r="U22" i="165"/>
  <c r="U23" i="165"/>
  <c r="U24" i="165"/>
  <c r="U25" i="165"/>
  <c r="U26" i="165"/>
  <c r="U27" i="165"/>
  <c r="U28" i="165"/>
  <c r="U29" i="165"/>
  <c r="U30" i="165"/>
  <c r="U31" i="165"/>
  <c r="U32" i="165"/>
  <c r="U33" i="165"/>
  <c r="U34" i="165"/>
  <c r="U35" i="165"/>
  <c r="U36" i="165"/>
  <c r="U37" i="165"/>
  <c r="U38" i="165"/>
  <c r="U39" i="165"/>
  <c r="U40" i="165"/>
  <c r="U41" i="165"/>
  <c r="U42" i="165"/>
  <c r="U43" i="165"/>
  <c r="U44" i="165"/>
  <c r="U45" i="165"/>
  <c r="U46" i="165"/>
  <c r="U47" i="165"/>
  <c r="U48" i="165"/>
  <c r="U49" i="165"/>
  <c r="U50" i="165"/>
  <c r="U51" i="165"/>
  <c r="U52" i="165"/>
  <c r="U53" i="165"/>
  <c r="U54" i="165"/>
  <c r="U55" i="165"/>
  <c r="U56" i="165"/>
  <c r="U57" i="165"/>
  <c r="U58" i="165"/>
  <c r="U59" i="165"/>
  <c r="U60" i="165"/>
  <c r="U61" i="165"/>
  <c r="U62" i="165"/>
  <c r="U63" i="165"/>
  <c r="U64" i="165"/>
  <c r="U65" i="165"/>
  <c r="U66" i="165"/>
  <c r="U67" i="165"/>
  <c r="U68" i="165"/>
  <c r="U69" i="165"/>
  <c r="U70" i="165"/>
  <c r="U71" i="165"/>
  <c r="U72" i="165"/>
  <c r="U73" i="165"/>
  <c r="U74" i="165"/>
  <c r="U75" i="165"/>
  <c r="U76" i="165"/>
  <c r="U77" i="165"/>
  <c r="U78" i="165"/>
  <c r="U79" i="165"/>
  <c r="U80" i="165"/>
  <c r="U81" i="165"/>
  <c r="U82" i="165"/>
  <c r="U83" i="165"/>
  <c r="U84" i="165"/>
  <c r="U85" i="165"/>
  <c r="U86" i="165"/>
  <c r="U87" i="165"/>
  <c r="U88" i="165"/>
  <c r="U89" i="165"/>
  <c r="U90" i="165"/>
  <c r="U91" i="165"/>
  <c r="U92" i="165"/>
  <c r="U93" i="165"/>
  <c r="U94" i="165"/>
  <c r="U95" i="165"/>
  <c r="U96" i="165"/>
  <c r="U97" i="165"/>
  <c r="U98" i="165"/>
  <c r="U99" i="165"/>
  <c r="U100" i="165"/>
  <c r="U101" i="165"/>
  <c r="U102" i="165"/>
  <c r="U103" i="165"/>
  <c r="U104" i="165"/>
  <c r="U105" i="165"/>
  <c r="U106" i="165"/>
  <c r="U107" i="165"/>
  <c r="U108" i="165"/>
  <c r="U109" i="165"/>
  <c r="U110" i="165"/>
  <c r="U111" i="165"/>
  <c r="U112" i="165"/>
  <c r="U113" i="165"/>
  <c r="U114" i="165"/>
  <c r="U115" i="165"/>
  <c r="U116" i="165"/>
  <c r="U117" i="165"/>
  <c r="U118" i="165"/>
  <c r="U119" i="165"/>
  <c r="U120" i="165"/>
  <c r="U121" i="165"/>
  <c r="U122" i="165"/>
  <c r="U123" i="165"/>
  <c r="U124" i="165"/>
  <c r="U125" i="165"/>
  <c r="U126" i="165"/>
  <c r="U127" i="165"/>
  <c r="U128" i="165"/>
  <c r="U17" i="165"/>
  <c r="U8" i="165"/>
  <c r="U9" i="165"/>
  <c r="U10" i="165"/>
  <c r="U11" i="165"/>
  <c r="U12" i="165"/>
  <c r="U13" i="165"/>
  <c r="U14" i="165"/>
  <c r="U15" i="165"/>
  <c r="U16" i="165"/>
  <c r="U7" i="165"/>
  <c r="V17" i="156"/>
  <c r="V18" i="156"/>
  <c r="V19" i="156"/>
  <c r="V20" i="156"/>
  <c r="V21" i="156"/>
  <c r="V22" i="156"/>
  <c r="V23" i="156"/>
  <c r="V24" i="156"/>
  <c r="V25" i="156"/>
  <c r="V26" i="156"/>
  <c r="V27" i="156"/>
  <c r="V28" i="156"/>
  <c r="V29" i="156"/>
  <c r="V30" i="156"/>
  <c r="V31" i="156"/>
  <c r="V32" i="156"/>
  <c r="V33" i="156"/>
  <c r="V34" i="156"/>
  <c r="V35" i="156"/>
  <c r="V36" i="156"/>
  <c r="V37" i="156"/>
  <c r="V38" i="156"/>
  <c r="V39" i="156"/>
  <c r="V40" i="156"/>
  <c r="V41" i="156"/>
  <c r="V42" i="156"/>
  <c r="V43" i="156"/>
  <c r="V44" i="156"/>
  <c r="V45" i="156"/>
  <c r="V46" i="156"/>
  <c r="V47" i="156"/>
  <c r="V48" i="156"/>
  <c r="V49" i="156"/>
  <c r="V50" i="156"/>
  <c r="V51" i="156"/>
  <c r="V52" i="156"/>
  <c r="V53" i="156"/>
  <c r="V54" i="156"/>
  <c r="V55" i="156"/>
  <c r="V56" i="156"/>
  <c r="V57" i="156"/>
  <c r="V58" i="156"/>
  <c r="V59" i="156"/>
  <c r="V60" i="156"/>
  <c r="V61" i="156"/>
  <c r="V62" i="156"/>
  <c r="V63" i="156"/>
  <c r="V64" i="156"/>
  <c r="V65" i="156"/>
  <c r="V66" i="156"/>
  <c r="V67" i="156"/>
  <c r="V68" i="156"/>
  <c r="V69" i="156"/>
  <c r="V70" i="156"/>
  <c r="V71" i="156"/>
  <c r="V16" i="156"/>
  <c r="V9" i="156"/>
  <c r="V10" i="156"/>
  <c r="V11" i="156"/>
  <c r="V12" i="156"/>
  <c r="V13" i="156"/>
  <c r="V14" i="156"/>
  <c r="V15" i="156"/>
  <c r="V8" i="156"/>
  <c r="Y9" i="164"/>
  <c r="Y10" i="164"/>
  <c r="Y11" i="164"/>
  <c r="Y12" i="164"/>
  <c r="Y13" i="164"/>
  <c r="Y14" i="164"/>
  <c r="Y15" i="164"/>
  <c r="Y16" i="164"/>
  <c r="Y8" i="164"/>
  <c r="Y9" i="163"/>
  <c r="Y10" i="163"/>
  <c r="Y11" i="163"/>
  <c r="Y12" i="163"/>
  <c r="Y13" i="163"/>
  <c r="Y14" i="163"/>
  <c r="Y15" i="163"/>
  <c r="Y16" i="163"/>
  <c r="Y17" i="163"/>
  <c r="Y18" i="163"/>
  <c r="Y19" i="163"/>
  <c r="Y20" i="163"/>
  <c r="Y21" i="163"/>
  <c r="Y22" i="163"/>
  <c r="Y23" i="163"/>
  <c r="Y24" i="163"/>
  <c r="Y25" i="163"/>
  <c r="Y26" i="163"/>
  <c r="Y27" i="163"/>
  <c r="Y28" i="163"/>
  <c r="Y29" i="163"/>
  <c r="Y30" i="163"/>
  <c r="Y31" i="163"/>
  <c r="Y32" i="163"/>
  <c r="Y33" i="163"/>
  <c r="Y34" i="163"/>
  <c r="Y35" i="163"/>
  <c r="Y36" i="163"/>
  <c r="Y37" i="163"/>
  <c r="Y38" i="163"/>
  <c r="Y39" i="163"/>
  <c r="Y40" i="163"/>
  <c r="Y41" i="163"/>
  <c r="Y42" i="163"/>
  <c r="Y43" i="163"/>
  <c r="Y44" i="163"/>
  <c r="Y45" i="163"/>
  <c r="Y46" i="163"/>
  <c r="Y47" i="163"/>
  <c r="Y48" i="163"/>
  <c r="Y49" i="163"/>
  <c r="Y50" i="163"/>
  <c r="Y51" i="163"/>
  <c r="Y52" i="163"/>
  <c r="Y53" i="163"/>
  <c r="Y54" i="163"/>
  <c r="Y8" i="163"/>
  <c r="E8" i="165"/>
  <c r="E9" i="165"/>
  <c r="E10" i="165"/>
  <c r="E11" i="165"/>
  <c r="E12" i="165"/>
  <c r="E13" i="165"/>
  <c r="E14" i="165"/>
  <c r="E15" i="165"/>
  <c r="E16" i="165"/>
  <c r="E17" i="165"/>
  <c r="E18" i="165"/>
  <c r="E19" i="165"/>
  <c r="E20" i="165"/>
  <c r="E21" i="165"/>
  <c r="E22" i="165"/>
  <c r="E23" i="165"/>
  <c r="E24" i="165"/>
  <c r="E25" i="165"/>
  <c r="E26" i="165"/>
  <c r="E27" i="165"/>
  <c r="E28" i="165"/>
  <c r="E29" i="165"/>
  <c r="E30" i="165"/>
  <c r="E31" i="165"/>
  <c r="E32" i="165"/>
  <c r="E33" i="165"/>
  <c r="E34" i="165"/>
  <c r="E35" i="165"/>
  <c r="E36" i="165"/>
  <c r="E37" i="165"/>
  <c r="E38" i="165"/>
  <c r="E39" i="165"/>
  <c r="E40" i="165"/>
  <c r="E41" i="165"/>
  <c r="E42" i="165"/>
  <c r="E43" i="165"/>
  <c r="E44" i="165"/>
  <c r="E45" i="165"/>
  <c r="E46" i="165"/>
  <c r="E47" i="165"/>
  <c r="E48" i="165"/>
  <c r="E49" i="165"/>
  <c r="E50" i="165"/>
  <c r="E51" i="165"/>
  <c r="E52" i="165"/>
  <c r="E53" i="165"/>
  <c r="E54" i="165"/>
  <c r="E55" i="165"/>
  <c r="E56" i="165"/>
  <c r="E57" i="165"/>
  <c r="E7" i="165"/>
  <c r="F9" i="156"/>
  <c r="F10" i="156"/>
  <c r="F11" i="156"/>
  <c r="F12" i="156"/>
  <c r="F13" i="156"/>
  <c r="F14" i="156"/>
  <c r="F15" i="156"/>
  <c r="F16" i="156"/>
  <c r="F17" i="156"/>
  <c r="F18" i="156"/>
  <c r="F19" i="156"/>
  <c r="F20" i="156"/>
  <c r="F21" i="156"/>
  <c r="F22" i="156"/>
  <c r="F23" i="156"/>
  <c r="F24" i="156"/>
  <c r="F25" i="156"/>
  <c r="F26" i="156"/>
  <c r="F27" i="156"/>
  <c r="F28" i="156"/>
  <c r="F29" i="156"/>
  <c r="F30" i="156"/>
  <c r="F31" i="156"/>
  <c r="F32" i="156"/>
  <c r="F33" i="156"/>
  <c r="F34" i="156"/>
  <c r="F35" i="156"/>
  <c r="F36" i="156"/>
  <c r="F37" i="156"/>
  <c r="F38" i="156"/>
  <c r="F39" i="156"/>
  <c r="F40" i="156"/>
  <c r="F41" i="156"/>
  <c r="F42" i="156"/>
  <c r="F8" i="156"/>
  <c r="G8" i="164"/>
  <c r="G9" i="164"/>
  <c r="G10" i="164"/>
  <c r="G11" i="164"/>
  <c r="G12" i="164"/>
  <c r="G13" i="164"/>
  <c r="G14" i="164"/>
  <c r="G15" i="164"/>
  <c r="G16" i="164"/>
  <c r="G7" i="164"/>
  <c r="G8" i="163"/>
  <c r="G9" i="163"/>
  <c r="G10" i="163"/>
  <c r="G11" i="163"/>
  <c r="G12" i="163"/>
  <c r="G13" i="163"/>
  <c r="G14" i="163"/>
  <c r="G15" i="163"/>
  <c r="G16" i="163"/>
  <c r="G17" i="163"/>
  <c r="G18" i="163"/>
  <c r="G19" i="163"/>
  <c r="G20" i="163"/>
  <c r="G21" i="163"/>
  <c r="G22" i="163"/>
  <c r="G23" i="163"/>
  <c r="G24" i="163"/>
  <c r="G25" i="163"/>
  <c r="G26" i="163"/>
  <c r="G27" i="163"/>
  <c r="G28" i="163"/>
  <c r="G29" i="163"/>
  <c r="G30" i="163"/>
  <c r="G31" i="163"/>
  <c r="G32" i="163"/>
  <c r="G33" i="163"/>
  <c r="G34" i="163"/>
  <c r="G35" i="163"/>
  <c r="G36" i="163"/>
  <c r="G37" i="163"/>
  <c r="G38" i="163"/>
  <c r="G39" i="163"/>
  <c r="G40" i="163"/>
  <c r="G41" i="163"/>
  <c r="G42" i="163"/>
  <c r="G7" i="163"/>
  <c r="T9" i="164" l="1"/>
  <c r="T10" i="164"/>
  <c r="Z12" i="164" l="1"/>
  <c r="L7" i="168" l="1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Q17" i="156"/>
  <c r="W17" i="156"/>
  <c r="Q18" i="156"/>
  <c r="W18" i="156"/>
  <c r="Q19" i="156"/>
  <c r="W19" i="156"/>
  <c r="Q20" i="156"/>
  <c r="W20" i="156"/>
  <c r="Q21" i="156"/>
  <c r="W21" i="156"/>
  <c r="Q22" i="156"/>
  <c r="W22" i="156"/>
  <c r="Q23" i="156"/>
  <c r="W23" i="156"/>
  <c r="Q24" i="156"/>
  <c r="W24" i="156"/>
  <c r="Q25" i="156"/>
  <c r="W25" i="156"/>
  <c r="Q26" i="156"/>
  <c r="W26" i="156"/>
  <c r="Q27" i="156"/>
  <c r="W27" i="156"/>
  <c r="Q28" i="156"/>
  <c r="W28" i="156"/>
  <c r="Q29" i="156"/>
  <c r="W29" i="156"/>
  <c r="Q30" i="156"/>
  <c r="W30" i="156"/>
  <c r="Q31" i="156"/>
  <c r="W31" i="156"/>
  <c r="Q32" i="156"/>
  <c r="W32" i="156"/>
  <c r="Q33" i="156"/>
  <c r="W33" i="156"/>
  <c r="Q34" i="156"/>
  <c r="W34" i="156"/>
  <c r="Q35" i="156"/>
  <c r="W35" i="156"/>
  <c r="Q36" i="156"/>
  <c r="W36" i="156"/>
  <c r="Q37" i="156"/>
  <c r="W37" i="156"/>
  <c r="Q38" i="156"/>
  <c r="W38" i="156"/>
  <c r="Q39" i="156"/>
  <c r="W39" i="156"/>
  <c r="Q40" i="156"/>
  <c r="W40" i="156"/>
  <c r="Q41" i="156"/>
  <c r="W41" i="156"/>
  <c r="Q42" i="156"/>
  <c r="W42" i="156"/>
  <c r="Q43" i="156"/>
  <c r="W43" i="156"/>
  <c r="Q44" i="156"/>
  <c r="W44" i="156"/>
  <c r="Q45" i="156"/>
  <c r="W45" i="156"/>
  <c r="Q46" i="156"/>
  <c r="W46" i="156"/>
  <c r="Q47" i="156"/>
  <c r="W47" i="156"/>
  <c r="Q48" i="156"/>
  <c r="W48" i="156"/>
  <c r="Q49" i="156"/>
  <c r="W49" i="156"/>
  <c r="Q50" i="156"/>
  <c r="W50" i="156"/>
  <c r="Q51" i="156"/>
  <c r="W51" i="156"/>
  <c r="Q52" i="156"/>
  <c r="W52" i="156"/>
  <c r="Q53" i="156"/>
  <c r="W53" i="156"/>
  <c r="Q54" i="156"/>
  <c r="W54" i="156"/>
  <c r="Q55" i="156"/>
  <c r="W55" i="156"/>
  <c r="Q56" i="156"/>
  <c r="W56" i="156"/>
  <c r="Q57" i="156"/>
  <c r="W57" i="156"/>
  <c r="Q58" i="156"/>
  <c r="W58" i="156"/>
  <c r="Q59" i="156"/>
  <c r="W59" i="156"/>
  <c r="Q60" i="156"/>
  <c r="W60" i="156"/>
  <c r="Q61" i="156"/>
  <c r="W61" i="156"/>
  <c r="Q62" i="156"/>
  <c r="W62" i="156"/>
  <c r="Q63" i="156"/>
  <c r="W63" i="156"/>
  <c r="Q64" i="156"/>
  <c r="W64" i="156"/>
  <c r="Q65" i="156"/>
  <c r="W65" i="156"/>
  <c r="Q66" i="156"/>
  <c r="W66" i="156"/>
  <c r="Q67" i="156"/>
  <c r="W67" i="156"/>
  <c r="Q68" i="156"/>
  <c r="W68" i="156"/>
  <c r="Q69" i="156"/>
  <c r="W69" i="156"/>
  <c r="Q70" i="156"/>
  <c r="W70" i="156"/>
  <c r="Q71" i="156"/>
  <c r="W71" i="156"/>
  <c r="W16" i="156"/>
  <c r="Q16" i="156"/>
  <c r="P42" i="167" l="1"/>
  <c r="R42" i="167" s="1"/>
  <c r="O42" i="167" s="1"/>
  <c r="R32" i="164" l="1"/>
  <c r="C21" i="157" l="1"/>
  <c r="D21" i="157" s="1"/>
  <c r="E21" i="157" s="1"/>
  <c r="F21" i="157" s="1"/>
  <c r="G21" i="157" s="1"/>
  <c r="H21" i="157" s="1"/>
  <c r="I21" i="157" s="1"/>
  <c r="J21" i="157" s="1"/>
  <c r="C22" i="157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Q9" i="156"/>
  <c r="C9" i="157" s="1"/>
  <c r="E9" i="157" s="1"/>
  <c r="W9" i="156"/>
  <c r="Q10" i="156"/>
  <c r="C10" i="157" s="1"/>
  <c r="W10" i="156"/>
  <c r="Q11" i="156"/>
  <c r="C11" i="157" s="1"/>
  <c r="W11" i="156"/>
  <c r="Q12" i="156"/>
  <c r="C12" i="157" s="1"/>
  <c r="W12" i="156"/>
  <c r="Q13" i="156"/>
  <c r="C13" i="157" s="1"/>
  <c r="W13" i="156"/>
  <c r="Q14" i="156"/>
  <c r="C14" i="157" s="1"/>
  <c r="W14" i="156"/>
  <c r="Q15" i="156"/>
  <c r="C15" i="157" s="1"/>
  <c r="E15" i="157" s="1"/>
  <c r="W15" i="156"/>
  <c r="W8" i="156"/>
  <c r="Q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R118" i="167" s="1"/>
  <c r="O118" i="167" s="1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R112" i="167" s="1"/>
  <c r="P111" i="167"/>
  <c r="R111" i="167" s="1"/>
  <c r="O111" i="167" s="1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R105" i="167" s="1"/>
  <c r="O105" i="167" s="1"/>
  <c r="P104" i="167"/>
  <c r="R104" i="167" s="1"/>
  <c r="O104" i="167" s="1"/>
  <c r="P103" i="167"/>
  <c r="R103" i="167" s="1"/>
  <c r="O103" i="167" s="1"/>
  <c r="P102" i="167"/>
  <c r="P101" i="167"/>
  <c r="P99" i="167"/>
  <c r="R99" i="167" s="1"/>
  <c r="P98" i="167"/>
  <c r="R98" i="167" s="1"/>
  <c r="D163" i="167" s="1"/>
  <c r="P97" i="167"/>
  <c r="P96" i="167"/>
  <c r="P95" i="167"/>
  <c r="R95" i="167" s="1"/>
  <c r="O95" i="167" s="1"/>
  <c r="P94" i="167"/>
  <c r="R94" i="167" s="1"/>
  <c r="P93" i="167"/>
  <c r="R93" i="167" s="1"/>
  <c r="P92" i="167"/>
  <c r="R92" i="167" s="1"/>
  <c r="P91" i="167"/>
  <c r="R91" i="167" s="1"/>
  <c r="O91" i="167" s="1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R81" i="167" s="1"/>
  <c r="O81" i="167" s="1"/>
  <c r="P80" i="167"/>
  <c r="R80" i="167" s="1"/>
  <c r="O80" i="167" s="1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R67" i="167" s="1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R61" i="167" s="1"/>
  <c r="P60" i="167"/>
  <c r="R60" i="167" s="1"/>
  <c r="P59" i="167"/>
  <c r="P58" i="167"/>
  <c r="R58" i="167" s="1"/>
  <c r="O58" i="167" s="1"/>
  <c r="P57" i="167"/>
  <c r="R57" i="167" s="1"/>
  <c r="O57" i="167" s="1"/>
  <c r="P56" i="167"/>
  <c r="R56" i="167" s="1"/>
  <c r="O56" i="167" s="1"/>
  <c r="P55" i="167"/>
  <c r="R55" i="167" s="1"/>
  <c r="O55" i="167" s="1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R45" i="167" s="1"/>
  <c r="D146" i="167" s="1"/>
  <c r="P44" i="167"/>
  <c r="R44" i="167" s="1"/>
  <c r="P43" i="167"/>
  <c r="R43" i="167" s="1"/>
  <c r="P41" i="167"/>
  <c r="R41" i="167" s="1"/>
  <c r="O41" i="167" s="1"/>
  <c r="P40" i="167"/>
  <c r="R40" i="167" s="1"/>
  <c r="P39" i="167"/>
  <c r="R39" i="167" s="1"/>
  <c r="O39" i="167" s="1"/>
  <c r="P38" i="167"/>
  <c r="P37" i="167"/>
  <c r="P36" i="167"/>
  <c r="P35" i="167"/>
  <c r="R35" i="167" s="1"/>
  <c r="O35" i="167" s="1"/>
  <c r="P34" i="167"/>
  <c r="P33" i="167"/>
  <c r="R33" i="167" s="1"/>
  <c r="O33" i="167" s="1"/>
  <c r="P32" i="167"/>
  <c r="R32" i="167" s="1"/>
  <c r="O32" i="167" s="1"/>
  <c r="P31" i="167"/>
  <c r="R31" i="167" s="1"/>
  <c r="P30" i="167"/>
  <c r="R30" i="167" s="1"/>
  <c r="O30" i="167" s="1"/>
  <c r="P29" i="167"/>
  <c r="R29" i="167" s="1"/>
  <c r="O29" i="167" s="1"/>
  <c r="P28" i="167"/>
  <c r="R28" i="167" s="1"/>
  <c r="O28" i="167" s="1"/>
  <c r="P27" i="167"/>
  <c r="R27" i="167" s="1"/>
  <c r="D140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R16" i="167" s="1"/>
  <c r="O16" i="167" s="1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7" i="167" s="1"/>
  <c r="R121" i="167"/>
  <c r="R120" i="167"/>
  <c r="R117" i="167"/>
  <c r="R113" i="167"/>
  <c r="O113" i="167" s="1"/>
  <c r="R110" i="167"/>
  <c r="O110" i="167" s="1"/>
  <c r="R109" i="167"/>
  <c r="R102" i="167"/>
  <c r="R101" i="167"/>
  <c r="R97" i="167"/>
  <c r="R96" i="167"/>
  <c r="O96" i="167" s="1"/>
  <c r="R89" i="167"/>
  <c r="O89" i="167" s="1"/>
  <c r="R88" i="167"/>
  <c r="R87" i="167"/>
  <c r="R85" i="167"/>
  <c r="R79" i="167"/>
  <c r="R77" i="167"/>
  <c r="O77" i="167" s="1"/>
  <c r="R73" i="167"/>
  <c r="O73" i="167" s="1"/>
  <c r="R72" i="167"/>
  <c r="O72" i="167" s="1"/>
  <c r="R71" i="167"/>
  <c r="O71" i="167" s="1"/>
  <c r="R64" i="167"/>
  <c r="R63" i="167"/>
  <c r="O63" i="167" s="1"/>
  <c r="R59" i="167"/>
  <c r="R52" i="167"/>
  <c r="O52" i="167" s="1"/>
  <c r="R51" i="167"/>
  <c r="O51" i="167" s="1"/>
  <c r="R47" i="167"/>
  <c r="R46" i="167"/>
  <c r="O46" i="167" s="1"/>
  <c r="R38" i="167"/>
  <c r="R37" i="167"/>
  <c r="O37" i="167" s="1"/>
  <c r="R36" i="167"/>
  <c r="R34" i="167"/>
  <c r="R24" i="167"/>
  <c r="R21" i="167"/>
  <c r="O21" i="167" s="1"/>
  <c r="R20" i="167"/>
  <c r="D136" i="167" s="1"/>
  <c r="R19" i="167"/>
  <c r="O19" i="167" s="1"/>
  <c r="R15" i="167"/>
  <c r="O15" i="167" s="1"/>
  <c r="R13" i="167"/>
  <c r="R12" i="167"/>
  <c r="O12" i="167" s="1"/>
  <c r="R11" i="167"/>
  <c r="R8" i="167"/>
  <c r="O8" i="167" s="1"/>
  <c r="J17" i="149"/>
  <c r="I17" i="149"/>
  <c r="D170" i="167"/>
  <c r="D162" i="167"/>
  <c r="O88" i="167"/>
  <c r="O87" i="167"/>
  <c r="O64" i="167"/>
  <c r="D148" i="167"/>
  <c r="D147" i="167"/>
  <c r="O38" i="167"/>
  <c r="O34" i="167"/>
  <c r="O13" i="167"/>
  <c r="P6" i="167"/>
  <c r="R6" i="167" s="1"/>
  <c r="G7" i="166"/>
  <c r="V16" i="165"/>
  <c r="P16" i="165"/>
  <c r="D16" i="166" s="1"/>
  <c r="F16" i="166" s="1"/>
  <c r="E16" i="166" s="1"/>
  <c r="V15" i="165"/>
  <c r="P15" i="165"/>
  <c r="D15" i="166" s="1"/>
  <c r="F15" i="166" s="1"/>
  <c r="E15" i="166" s="1"/>
  <c r="V14" i="165"/>
  <c r="P14" i="165"/>
  <c r="D14" i="166" s="1"/>
  <c r="F14" i="166" s="1"/>
  <c r="E14" i="166" s="1"/>
  <c r="V13" i="165"/>
  <c r="P13" i="165"/>
  <c r="D13" i="166" s="1"/>
  <c r="F13" i="166" s="1"/>
  <c r="E13" i="166" s="1"/>
  <c r="V12" i="165"/>
  <c r="P12" i="165"/>
  <c r="D12" i="166" s="1"/>
  <c r="F12" i="166" s="1"/>
  <c r="E12" i="166" s="1"/>
  <c r="V11" i="165"/>
  <c r="P11" i="165"/>
  <c r="D11" i="166" s="1"/>
  <c r="F11" i="166" s="1"/>
  <c r="E11" i="166" s="1"/>
  <c r="V10" i="165"/>
  <c r="P10" i="165"/>
  <c r="D10" i="166" s="1"/>
  <c r="F10" i="166" s="1"/>
  <c r="E10" i="166" s="1"/>
  <c r="V9" i="165"/>
  <c r="P9" i="165"/>
  <c r="D9" i="166" s="1"/>
  <c r="F9" i="166" s="1"/>
  <c r="E9" i="166" s="1"/>
  <c r="V8" i="165"/>
  <c r="P8" i="165"/>
  <c r="D8" i="166" s="1"/>
  <c r="F8" i="166" s="1"/>
  <c r="E8" i="166" s="1"/>
  <c r="V7" i="165"/>
  <c r="P7" i="165"/>
  <c r="D6" i="166" s="1"/>
  <c r="F6" i="166" s="1"/>
  <c r="D169" i="167" l="1"/>
  <c r="D167" i="167"/>
  <c r="D168" i="167"/>
  <c r="D143" i="167"/>
  <c r="D135" i="167"/>
  <c r="D134" i="167"/>
  <c r="D157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7" i="167"/>
  <c r="O22" i="167"/>
  <c r="O49" i="167"/>
  <c r="D149" i="167"/>
  <c r="D158" i="167"/>
  <c r="O76" i="167"/>
  <c r="O102" i="167"/>
  <c r="D166" i="167"/>
  <c r="O50" i="167"/>
  <c r="D150" i="167"/>
  <c r="D153" i="167"/>
  <c r="D138" i="167"/>
  <c r="O24" i="167"/>
  <c r="D139" i="167"/>
  <c r="O25" i="167"/>
  <c r="O6" i="167"/>
  <c r="D132" i="167"/>
  <c r="O53" i="167"/>
  <c r="D151" i="167"/>
  <c r="D154" i="167"/>
  <c r="O68" i="167"/>
  <c r="D160" i="167"/>
  <c r="O94" i="167"/>
  <c r="D161" i="167"/>
  <c r="O7" i="167"/>
  <c r="D133" i="167"/>
  <c r="O17" i="167"/>
  <c r="O40" i="167"/>
  <c r="D144" i="167"/>
  <c r="D155" i="167"/>
  <c r="O69" i="167"/>
  <c r="O31" i="167"/>
  <c r="D142" i="167"/>
  <c r="O99" i="167"/>
  <c r="D164" i="167"/>
  <c r="D145" i="167"/>
  <c r="O43" i="167"/>
  <c r="D152" i="167"/>
  <c r="O60" i="167"/>
  <c r="D165" i="167"/>
  <c r="O101" i="167"/>
  <c r="D171" i="167"/>
  <c r="O121" i="167"/>
  <c r="O47" i="167"/>
  <c r="O97" i="167"/>
  <c r="D156" i="167"/>
  <c r="O117" i="167"/>
  <c r="D141" i="167"/>
  <c r="O36" i="167"/>
  <c r="O45" i="167"/>
  <c r="O79" i="167"/>
  <c r="O112" i="167"/>
  <c r="O120" i="167"/>
  <c r="O65" i="167"/>
  <c r="O98" i="167"/>
  <c r="D159" i="167"/>
  <c r="D90" i="162"/>
  <c r="Z15" i="164" l="1"/>
  <c r="Z16" i="164"/>
  <c r="D34" i="164"/>
  <c r="C34" i="164" s="1"/>
  <c r="B34" i="164" s="1"/>
  <c r="T15" i="164" s="1"/>
  <c r="D35" i="164"/>
  <c r="C35" i="164" s="1"/>
  <c r="B35" i="164" s="1"/>
  <c r="T16" i="164" s="1"/>
  <c r="D101" i="162" l="1"/>
  <c r="D67" i="162" l="1"/>
  <c r="D68" i="162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1" i="162"/>
  <c r="D92" i="162"/>
  <c r="D93" i="162"/>
  <c r="D94" i="162"/>
  <c r="D95" i="162"/>
  <c r="D96" i="162"/>
  <c r="D97" i="162"/>
  <c r="D98" i="162"/>
  <c r="D99" i="162"/>
  <c r="D100" i="162"/>
  <c r="D66" i="162"/>
  <c r="Z13" i="164"/>
  <c r="Z14" i="164"/>
  <c r="D32" i="164"/>
  <c r="C32" i="164" s="1"/>
  <c r="B32" i="164" s="1"/>
  <c r="T13" i="164" s="1"/>
  <c r="D33" i="164"/>
  <c r="C33" i="164" s="1"/>
  <c r="B33" i="164" s="1"/>
  <c r="T14" i="164" s="1"/>
  <c r="Z11" i="164"/>
  <c r="Z10" i="164"/>
  <c r="Z9" i="164"/>
  <c r="D31" i="164"/>
  <c r="C31" i="164" s="1"/>
  <c r="B31" i="164" s="1"/>
  <c r="T12" i="164" s="1"/>
  <c r="D30" i="164"/>
  <c r="C30" i="164" s="1"/>
  <c r="B30" i="164" s="1"/>
  <c r="T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0" i="157" l="1"/>
  <c r="D20" i="157" s="1"/>
  <c r="E20" i="157" s="1"/>
  <c r="F20" i="157" s="1"/>
  <c r="G20" i="157" s="1"/>
  <c r="H20" i="157" s="1"/>
  <c r="I20" i="157" s="1"/>
  <c r="J20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<sst xmlns="http://schemas.openxmlformats.org/spreadsheetml/2006/main" count="5043" uniqueCount="1169">
  <si>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</si>
  <si>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</si>
  <si>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</si>
  <si>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</si>
  <si>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</si>
  <si>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</si>
  <si>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</si>
  <si>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</si>
  <si>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</si>
  <si>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</si>
  <si>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</si>
  <si>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</si>
  <si>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</si>
  <si>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</si>
  <si>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</si>
  <si>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</si>
  <si>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</si>
  <si>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</si>
  <si>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</si>
  <si>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</si>
  <si>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</si>
  <si>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</si>
  <si>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</si>
  <si>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</si>
  <si>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</si>
  <si>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</si>
  <si>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</si>
  <si>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</si>
  <si>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</si>
  <si>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</si>
  <si>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</si>
  <si>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</si>
  <si>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</si>
  <si>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</si>
  <si>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</si>
  <si>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</si>
  <si>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</si>
  <si>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</si>
  <si>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</si>
  <si>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</si>
  <si>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</si>
  <si>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</si>
  <si>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</si>
  <si>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</si>
  <si>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</si>
  <si>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</si>
  <si>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</si>
  <si>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</si>
  <si>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</si>
  <si>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</si>
  <si>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</si>
  <si>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</si>
  <si>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</si>
  <si>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</si>
  <si>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</si>
  <si>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</si>
  <si>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</si>
  <si>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</si>
  <si>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</si>
  <si>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</si>
  <si>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</si>
  <si>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</si>
  <si>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</si>
  <si>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</si>
  <si>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</si>
  <si>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</si>
  <si>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</si>
  <si>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</si>
  <si>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</si>
  <si>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</si>
  <si>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</si>
  <si>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</si>
  <si>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</si>
  <si>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</si>
  <si>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</si>
  <si>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</si>
  <si>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</si>
  <si>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</si>
  <si>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</si>
  <si>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</si>
  <si>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</si>
  <si>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</si>
  <si>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</si>
  <si>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</si>
  <si>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</si>
  <si>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</si>
  <si>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</si>
  <si>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</si>
  <si>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</si>
  <si>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</si>
  <si>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</si>
  <si>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</si>
  <si>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</si>
  <si>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</si>
  <si>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</si>
  <si>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</si>
  <si>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</si>
  <si>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</si>
  <si>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</si>
  <si>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</si>
  <si>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</si>
  <si>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</si>
  <si>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</si>
  <si>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</si>
  <si>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</si>
  <si>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</si>
  <si>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</si>
  <si>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</si>
  <si>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</si>
  <si>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</si>
  <si>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</si>
  <si>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</si>
  <si>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</si>
  <si>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</si>
  <si>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</si>
  <si>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</si>
  <si>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</si>
  <si>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</si>
  <si>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</si>
  <si>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</si>
  <si>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</si>
  <si>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</si>
  <si>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</si>
  <si>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</si>
  <si>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</si>
  <si>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</si>
  <si>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</si>
  <si>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</si>
  <si>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</si>
  <si>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</si>
  <si>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</si>
  <si>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</si>
  <si>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</si>
  <si>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</si>
  <si>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</si>
  <si>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</si>
  <si>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</si>
  <si>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</si>
  <si>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</si>
  <si>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</si>
  <si>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</si>
  <si>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</si>
  <si>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</si>
  <si>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</si>
  <si>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</si>
  <si>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</si>
  <si>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</si>
  <si>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</si>
  <si>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</si>
  <si>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</si>
  <si>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</si>
  <si>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</si>
  <si>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</si>
  <si>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</si>
  <si>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</si>
  <si>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</si>
  <si>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</si>
  <si>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</si>
  <si>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</si>
  <si>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</si>
  <si>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</si>
  <si>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</si>
  <si>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</si>
  <si>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</si>
  <si>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</si>
  <si>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</si>
  <si>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</si>
  <si>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</si>
  <si>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</si>
  <si>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</si>
  <si>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</si>
  <si>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</si>
  <si>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</si>
  <si>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</si>
  <si>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</si>
  <si>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</si>
  <si>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</si>
  <si>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</si>
  <si>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</si>
  <si>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</si>
  <si>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</si>
  <si>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</si>
  <si>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</si>
  <si>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</si>
  <si>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</si>
  <si>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</si>
  <si>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</si>
  <si>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</si>
  <si>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</si>
  <si>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</si>
  <si>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</si>
  <si>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</si>
  <si>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</si>
  <si>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</si>
  <si>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</si>
  <si>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</si>
  <si>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</si>
  <si>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</si>
  <si>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</si>
  <si>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</si>
  <si>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</si>
  <si>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</si>
  <si>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</si>
  <si>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</si>
  <si>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</si>
  <si>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</si>
  <si>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</si>
  <si>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</si>
  <si>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</si>
  <si>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</si>
  <si>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</si>
  <si>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</si>
  <si>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</si>
  <si>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</si>
  <si>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</si>
  <si>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</si>
  <si>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</si>
  <si>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</si>
  <si>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</si>
  <si>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</si>
  <si>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</si>
  <si>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</si>
  <si>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</si>
  <si>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</si>
  <si>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</si>
  <si>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</si>
  <si>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</si>
  <si>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</si>
  <si>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</si>
  <si>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</si>
  <si>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</si>
  <si>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</si>
  <si>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</si>
  <si>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</si>
  <si>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</si>
  <si>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</si>
  <si>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</si>
  <si>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</si>
  <si>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</si>
  <si>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</si>
  <si>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</si>
  <si>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</si>
  <si>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</si>
  <si>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</si>
  <si>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</si>
  <si>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</si>
  <si>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</si>
  <si>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</si>
  <si>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</si>
  <si>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</si>
  <si>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</si>
  <si>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</si>
  <si>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</si>
  <si>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</si>
  <si>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</si>
  <si>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</si>
  <si>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</si>
  <si>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</si>
  <si>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</si>
  <si>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</si>
  <si>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</si>
  <si>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</si>
  <si>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</si>
  <si>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</si>
  <si>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</si>
  <si>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</si>
  <si>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</si>
  <si>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</si>
  <si>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</si>
  <si>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</si>
  <si>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</si>
  <si>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</si>
  <si>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</si>
  <si>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</si>
  <si>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</si>
  <si>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</si>
  <si>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</si>
  <si>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</si>
  <si>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</si>
  <si>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</si>
  <si>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</si>
  <si>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</si>
  <si>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</si>
  <si>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</si>
  <si>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</si>
  <si>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</si>
  <si>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</si>
  <si>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</si>
  <si>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</si>
  <si>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</si>
  <si>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</si>
  <si>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</si>
  <si>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</si>
  <si>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</si>
  <si>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</si>
  <si>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</si>
  <si>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</si>
  <si>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</si>
  <si>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</si>
  <si>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</si>
  <si>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</si>
  <si>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</si>
  <si>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</si>
  <si>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</si>
  <si>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</si>
  <si>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</si>
  <si>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</si>
  <si>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</si>
  <si>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</si>
  <si>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</si>
  <si>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</si>
  <si>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</si>
  <si>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</si>
  <si>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</si>
  <si>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</si>
  <si>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</si>
  <si>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</si>
  <si>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</si>
  <si>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</si>
  <si>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</si>
  <si>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</si>
  <si>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</si>
  <si>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</si>
  <si>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</si>
  <si>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</si>
  <si>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</si>
  <si>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</si>
  <si>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</si>
  <si>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</si>
  <si>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</si>
  <si>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</si>
  <si>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</si>
  <si>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</si>
  <si>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</si>
  <si>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</si>
  <si>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</si>
  <si>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</si>
  <si>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</si>
  <si>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</si>
  <si>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</si>
  <si>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</si>
  <si>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</si>
  <si>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</si>
  <si>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</si>
  <si>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</si>
  <si>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</si>
  <si>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</si>
  <si>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</si>
  <si>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</si>
  <si>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</si>
  <si>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</si>
  <si>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</si>
  <si>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</si>
  <si>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</si>
  <si>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</si>
  <si>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</si>
  <si>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</si>
  <si>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</si>
  <si>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</si>
  <si>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</si>
  <si>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</si>
  <si>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</si>
  <si>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</si>
  <si>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</si>
  <si>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</si>
  <si>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</si>
  <si>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</si>
  <si>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</si>
  <si>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</si>
  <si>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</si>
  <si>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</si>
  <si>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</si>
  <si>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</si>
  <si>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</si>
  <si>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</si>
  <si>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</si>
  <si>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</si>
  <si>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</si>
  <si>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</si>
  <si>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</si>
  <si>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</si>
  <si>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</si>
  <si>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</si>
  <si>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</si>
  <si>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</si>
  <si>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</si>
  <si>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</si>
  <si>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</si>
  <si>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</si>
  <si>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</si>
  <si>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</si>
  <si>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</si>
  <si>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</si>
  <si>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</si>
  <si>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</si>
  <si>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</si>
  <si>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</si>
  <si>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</si>
  <si>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</si>
  <si>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</si>
  <si>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</si>
  <si>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</si>
  <si>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</si>
  <si>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</si>
  <si>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</si>
  <si>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</si>
  <si>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</si>
  <si>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</si>
  <si>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</si>
  <si>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</si>
  <si>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</si>
  <si>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</si>
  <si>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</si>
  <si>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</si>
  <si>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</si>
  <si>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</si>
  <si>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</si>
  <si>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</si>
  <si>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</si>
  <si>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</si>
  <si>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</si>
  <si>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</si>
  <si>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</si>
  <si>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</si>
  <si>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</si>
  <si>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</si>
  <si>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</si>
  <si>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</si>
  <si>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</si>
  <si>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</si>
  <si>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</si>
  <si>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</si>
  <si>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</si>
  <si>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</si>
  <si>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</si>
  <si>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</si>
  <si>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</si>
  <si>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</si>
  <si>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</si>
  <si>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</si>
  <si>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</si>
  <si>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</si>
  <si>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</si>
  <si>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</si>
  <si>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</si>
  <si>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</si>
  <si>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</si>
  <si>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</si>
  <si>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</si>
  <si>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</si>
  <si>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</si>
  <si>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</si>
  <si>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</si>
  <si>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</si>
  <si>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</si>
  <si>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</si>
  <si>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</si>
  <si>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</si>
  <si>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</si>
  <si>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</si>
  <si>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</si>
  <si>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</si>
  <si>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</si>
  <si>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</si>
  <si>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</si>
  <si>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</si>
  <si>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</si>
  <si>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</si>
  <si>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</si>
  <si>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</si>
  <si>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</si>
  <si>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</si>
  <si>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</si>
  <si>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</si>
  <si>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</si>
  <si>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</si>
  <si>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</si>
  <si>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</si>
  <si>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</si>
  <si>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</si>
  <si>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</si>
  <si>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</si>
  <si>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</si>
  <si>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</si>
  <si>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</si>
  <si>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</si>
  <si>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</si>
  <si>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</si>
  <si>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</si>
  <si>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</si>
  <si>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</si>
  <si>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</si>
  <si>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</si>
  <si>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</si>
  <si>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</si>
  <si>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</si>
  <si>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</si>
  <si>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</si>
  <si>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</si>
  <si>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</si>
  <si>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</si>
  <si>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</si>
  <si>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</si>
  <si>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</si>
  <si>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</si>
  <si>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</si>
  <si>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</si>
  <si>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</si>
  <si>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</si>
  <si>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</si>
  <si>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</si>
  <si>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</si>
  <si>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</si>
  <si>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</si>
  <si>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</si>
  <si>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</si>
  <si>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</si>
  <si>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</si>
  <si>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</si>
  <si>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</si>
  <si>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</si>
  <si>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</si>
  <si>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</si>
  <si>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</si>
  <si>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</si>
  <si>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</si>
  <si>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</si>
  <si>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</si>
  <si>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</si>
  <si>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</si>
  <si>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</si>
  <si>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</si>
  <si>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</si>
  <si>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</si>
  <si>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</si>
  <si>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</si>
  <si>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</si>
  <si>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</si>
  <si>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</si>
  <si>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</si>
  <si>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</si>
  <si>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</si>
  <si>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</si>
  <si>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</si>
  <si>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</si>
  <si>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</si>
  <si>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</si>
  <si>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</si>
  <si>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</si>
  <si>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</si>
  <si>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</si>
  <si>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</si>
  <si>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</si>
  <si>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</si>
  <si>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</si>
  <si>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</si>
  <si>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</si>
  <si>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</si>
  <si>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</si>
  <si>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</si>
  <si>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</si>
  <si>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</si>
  <si>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</si>
  <si>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</si>
  <si>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</si>
  <si>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</si>
  <si>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</si>
  <si>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</si>
  <si>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</si>
  <si>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</si>
  <si>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</si>
  <si>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</si>
  <si>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</si>
  <si>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</si>
  <si>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</si>
  <si>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</si>
  <si>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</si>
  <si>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</si>
  <si>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</si>
  <si>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</si>
  <si>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</si>
  <si>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</si>
  <si>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</si>
  <si>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</si>
  <si>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</si>
  <si>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</si>
  <si>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</si>
  <si>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</si>
  <si>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</si>
  <si>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</si>
  <si>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</si>
  <si>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</si>
  <si>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</si>
  <si>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</si>
  <si>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</si>
  <si>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</si>
  <si>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</si>
  <si>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</si>
  <si>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</si>
  <si>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</si>
  <si>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</si>
  <si>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</si>
  <si>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</si>
  <si>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</si>
  <si>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</si>
  <si>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</si>
  <si>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</si>
  <si>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</si>
  <si>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</si>
  <si>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</si>
  <si>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</si>
  <si>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</si>
  <si>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</si>
  <si>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</si>
  <si>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</si>
  <si>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</si>
  <si>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</si>
  <si>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</si>
  <si>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</si>
  <si>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</si>
  <si>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</si>
  <si>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</si>
  <si>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</si>
  <si>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</si>
  <si>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</si>
  <si>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</si>
  <si>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</si>
  <si>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</si>
  <si>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</si>
  <si>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</si>
  <si>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</si>
  <si>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</si>
  <si>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</si>
  <si>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</si>
  <si>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</si>
  <si>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</si>
  <si>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</si>
  <si>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</si>
  <si>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</si>
  <si>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</si>
  <si>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</si>
  <si>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</si>
  <si>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</si>
  <si>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</si>
  <si>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</si>
  <si>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</si>
  <si>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</si>
  <si>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</si>
  <si>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</si>
  <si>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</si>
  <si>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</si>
  <si>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</si>
  <si>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</si>
  <si>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</si>
  <si>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</si>
  <si>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</si>
  <si>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</si>
  <si>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</si>
  <si>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</si>
  <si>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</si>
  <si>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</si>
  <si>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</si>
  <si>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</si>
  <si>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</si>
  <si>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</si>
  <si>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</si>
  <si>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</si>
  <si>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</si>
  <si>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</si>
  <si>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</si>
  <si>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</si>
  <si>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</si>
  <si>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</si>
  <si>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</si>
  <si>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</si>
  <si>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</si>
  <si>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</si>
  <si>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</si>
  <si>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</si>
  <si>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</si>
  <si>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</si>
  <si>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</si>
  <si>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</si>
  <si>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</si>
  <si>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</si>
  <si>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</si>
  <si>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</si>
  <si>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</si>
  <si>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</si>
  <si>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</si>
  <si>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</si>
  <si>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</si>
  <si>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</si>
  <si>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</si>
  <si>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</si>
  <si>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</si>
  <si>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</si>
  <si>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</si>
  <si>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</si>
  <si>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</si>
  <si>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</si>
  <si>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</si>
  <si>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</si>
  <si>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</si>
  <si>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</si>
  <si>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</si>
  <si>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</si>
  <si>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</si>
  <si>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</si>
  <si>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</si>
  <si>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</si>
  <si>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</si>
  <si>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</si>
  <si>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</si>
  <si>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</si>
  <si>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</si>
  <si>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</si>
  <si>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</si>
  <si>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</si>
  <si>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</si>
  <si>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</si>
  <si>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</si>
  <si>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</si>
  <si>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</si>
  <si>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</si>
  <si>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</si>
  <si>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</si>
  <si>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</si>
  <si>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</si>
  <si>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</si>
  <si>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</si>
  <si>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</si>
  <si>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</si>
  <si>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</si>
  <si>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</si>
  <si>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</si>
  <si>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</si>
  <si>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</si>
  <si>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</si>
  <si>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</si>
  <si>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</si>
  <si>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</si>
  <si>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</si>
  <si>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</si>
  <si>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</si>
  <si>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</si>
  <si>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</si>
  <si>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</si>
  <si>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</si>
  <si>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</si>
  <si>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</si>
  <si>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</si>
  <si>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</si>
  <si>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</si>
  <si>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</si>
  <si>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</si>
  <si>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</si>
  <si>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</si>
  <si>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</si>
  <si>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</si>
  <si>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</si>
  <si>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</si>
  <si>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</si>
  <si>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</si>
  <si>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</si>
  <si>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</si>
  <si>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</si>
  <si>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</si>
  <si>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</si>
  <si>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</si>
  <si>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</si>
  <si>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</si>
  <si>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</si>
  <si>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</si>
  <si>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</si>
  <si>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</si>
  <si>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</si>
  <si>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</si>
  <si>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</si>
  <si>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</si>
  <si>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</si>
  <si>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</si>
  <si>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</si>
  <si>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</si>
  <si>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</si>
  <si>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</si>
  <si>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</si>
  <si>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</si>
  <si>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</si>
  <si>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</si>
  <si>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</si>
  <si>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</si>
  <si>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</si>
  <si>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</si>
  <si>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</si>
  <si>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</si>
  <si>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</si>
  <si>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</si>
  <si>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</si>
  <si>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</si>
  <si>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</si>
  <si>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</si>
  <si>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</si>
  <si>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</si>
  <si>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</si>
  <si>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</si>
  <si>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</si>
  <si>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</si>
  <si>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</si>
  <si>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</si>
  <si>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</si>
  <si>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</si>
  <si>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</si>
  <si>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</si>
  <si>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</si>
  <si>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</si>
  <si>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</si>
  <si>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</si>
  <si>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</si>
  <si>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</si>
  <si>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</si>
  <si>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</si>
  <si>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</si>
  <si>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</si>
  <si>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</si>
  <si>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</si>
  <si>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</si>
  <si>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</si>
  <si>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</si>
  <si>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</si>
  <si>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</si>
  <si>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</si>
  <si>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</si>
  <si>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</si>
  <si>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</si>
  <si>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</si>
  <si>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</si>
  <si>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</si>
  <si>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</si>
  <si>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</si>
  <si>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</si>
  <si>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</si>
  <si>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</si>
  <si>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</si>
  <si>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</si>
  <si>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</si>
  <si>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</si>
  <si>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</si>
  <si>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</si>
  <si>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</si>
  <si>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</si>
  <si>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</si>
  <si>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</si>
  <si>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</si>
  <si>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</si>
  <si>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</si>
  <si>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</si>
  <si>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</si>
  <si>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</si>
  <si>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</si>
  <si>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</si>
  <si>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</si>
  <si>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</si>
  <si>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</si>
  <si>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</si>
  <si>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</si>
  <si>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</si>
  <si>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</si>
  <si>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</si>
  <si>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</si>
  <si>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</si>
  <si>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</si>
  <si>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</si>
  <si>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</si>
  <si>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</si>
  <si>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</si>
  <si>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</si>
  <si>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</si>
  <si>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</si>
  <si>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</si>
  <si>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</si>
  <si>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</si>
  <si>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</si>
  <si>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</si>
  <si>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</si>
  <si>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</si>
  <si>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</si>
  <si>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</si>
  <si>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</si>
  <si>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</si>
  <si>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</si>
  <si>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</si>
  <si>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</si>
  <si>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</si>
  <si>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</si>
  <si>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</si>
  <si>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</si>
  <si>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</si>
  <si>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</si>
  <si>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</si>
  <si>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</si>
  <si>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</si>
  <si>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</si>
  <si>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</si>
  <si>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</si>
  <si>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</si>
  <si>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</si>
  <si>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</si>
  <si>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</si>
  <si>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</si>
  <si>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</si>
  <si>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</si>
  <si>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</si>
  <si>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</si>
  <si>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</si>
  <si>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</si>
  <si>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</si>
  <si>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</si>
  <si>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</si>
  <si>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</si>
  <si>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</si>
  <si>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</si>
  <si>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</si>
  <si>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</si>
  <si>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</si>
  <si>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</si>
  <si>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</si>
  <si>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</si>
  <si>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</si>
  <si>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</si>
  <si>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</si>
  <si>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</si>
  <si>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</si>
  <si>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</si>
  <si>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</si>
  <si>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</si>
  <si>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</si>
  <si>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</si>
  <si>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</si>
  <si>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</si>
  <si>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</si>
  <si>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</si>
  <si>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</si>
  <si>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</si>
  <si>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</si>
  <si>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</si>
  <si>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</si>
  <si>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</si>
  <si>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</si>
  <si>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</si>
  <si>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</si>
  <si>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</si>
  <si>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</si>
  <si>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</si>
  <si>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</si>
  <si>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</si>
  <si>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</si>
  <si>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</si>
  <si>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</si>
  <si>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</si>
  <si>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</si>
  <si>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</si>
  <si>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</si>
  <si>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</si>
  <si>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</si>
  <si>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</si>
  <si>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</si>
  <si>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</si>
  <si>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</si>
  <si>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</si>
  <si>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</si>
  <si>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</si>
  <si>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</si>
  <si>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</si>
  <si>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</si>
  <si>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</si>
  <si>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</si>
  <si>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</si>
  <si>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</si>
  <si>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</si>
  <si>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</si>
  <si>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</si>
  <si>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</si>
  <si>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</si>
  <si>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</si>
  <si>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</si>
  <si>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</si>
  <si>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</si>
  <si>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</si>
  <si>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</si>
  <si>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</si>
  <si>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</si>
  <si>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</si>
  <si>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</si>
  <si>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</si>
  <si>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</si>
  <si>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</si>
  <si>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</si>
  <si>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</si>
  <si>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</si>
  <si>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</si>
  <si>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</si>
  <si>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</si>
  <si>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</si>
  <si>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</si>
  <si>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</si>
  <si>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</si>
  <si>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</si>
  <si>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</si>
  <si>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</si>
  <si>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</si>
  <si>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</si>
  <si>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</si>
  <si>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</si>
  <si>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</si>
  <si>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</si>
  <si>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</si>
  <si>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</si>
  <si>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</si>
  <si>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</si>
  <si>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</si>
  <si>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</si>
  <si>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</si>
  <si>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</si>
  <si>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</si>
  <si>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</si>
  <si>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</si>
  <si>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</si>
  <si>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</si>
  <si>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</si>
  <si>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</si>
  <si>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</si>
  <si>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</si>
  <si>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</si>
  <si>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</si>
  <si>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</si>
  <si>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</si>
  <si>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</si>
  <si>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</si>
  <si>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</si>
  <si>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</si>
  <si>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</si>
  <si>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</si>
  <si>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</si>
  <si>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</si>
  <si>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</si>
  <si>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</si>
  <si>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</si>
  <si>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</si>
  <si>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</si>
  <si>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</si>
  <si>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</si>
  <si>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</si>
  <si>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</si>
  <si>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</si>
  <si>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</si>
  <si>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</si>
  <si>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</si>
  <si>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</si>
  <si>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</si>
  <si>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</si>
  <si>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</si>
  <si>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</si>
  <si>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</si>
  <si>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</si>
  <si>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</si>
  <si>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</si>
  <si>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</si>
  <si>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</si>
  <si>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</si>
  <si>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</si>
  <si>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</si>
  <si>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</si>
  <si>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</si>
  <si>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</si>
  <si>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</si>
  <si>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</si>
  <si>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</si>
  <si>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</si>
  <si>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</si>
  <si>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</si>
  <si>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</si>
  <si>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</si>
  <si>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</si>
  <si>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</si>
  <si>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</si>
  <si>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</si>
  <si>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</si>
  <si>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</si>
  <si>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</si>
  <si>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</si>
  <si>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</si>
  <si>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</si>
  <si>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</si>
  <si>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</si>
  <si>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</si>
  <si>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</si>
  <si>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</si>
  <si>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</si>
  <si>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</si>
  <si>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</si>
  <si>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</si>
  <si>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</si>
  <si>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</si>
  <si>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</si>
  <si>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</si>
  <si>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</si>
  <si>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</si>
  <si>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</si>
  <si>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</si>
  <si>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</si>
  <si>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</si>
  <si>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</si>
  <si>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</si>
  <si>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</si>
  <si>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</si>
  <si>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</si>
  <si>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</si>
  <si>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</si>
  <si>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</si>
  <si>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</si>
  <si>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</si>
  <si>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</si>
  <si>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</si>
  <si>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</si>
  <si>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</si>
  <si>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</si>
  <si>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</si>
  <si>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</si>
  <si>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</si>
  <si>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</si>
  <si>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</si>
  <si>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</si>
  <si>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</si>
  <si>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</si>
  <si>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</si>
  <si>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</si>
  <si>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</si>
  <si>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</si>
  <si>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</si>
  <si>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</si>
  <si>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</si>
  <si>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</si>
  <si>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</si>
  <si>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</si>
  <si>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</si>
  <si>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</si>
  <si>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</si>
  <si>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</si>
  <si>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</si>
  <si>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</si>
  <si>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</si>
  <si>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</si>
  <si>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</si>
  <si>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</si>
  <si>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</si>
  <si>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Residential Coal</t>
  </si>
  <si>
    <t>C_OTH-OTH_ELEC-ELC00</t>
  </si>
  <si>
    <t>Workbook: North Island Other Sector Base Year</t>
  </si>
  <si>
    <t>PROC_COM_AGR: Agriculture sector technology and enduse commodity definitions</t>
  </si>
  <si>
    <t>AGR_fuels: Agriculture sector fuel commodity and process definitions</t>
  </si>
  <si>
    <t>AGR: Agriculture process data</t>
  </si>
  <si>
    <t>RES_techs_coms: Residential sector technology and enduse commodity definitions</t>
  </si>
  <si>
    <t>RES_fuel_dem: Residential sector fuel commodity and process definitions</t>
  </si>
  <si>
    <t>RES: Agriculture process data</t>
  </si>
  <si>
    <t>COM_techs: Commercial sector technology and enduse commodity definitions</t>
  </si>
  <si>
    <t>COM_fuels: Commercial sector fuel commodity and process definitions</t>
  </si>
  <si>
    <t>COM: Commercial sector process data</t>
  </si>
  <si>
    <t>Emi: Agriculture, residential, and commercial fuel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</si>
</sst>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1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78" fillId="24" borderId="10" xfId="0" applyFont="1" applyFill="1" applyBorder="1" applyAlignment="1">
      <alignment vertical="center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  <xf numFmtId="170" fontId="65" fillId="128" borderId="37" xfId="6" applyNumberFormat="1" applyFont="1" applyFill="1" applyBorder="1"/>
    <xf numFmtId="0" fontId="65" fillId="128" borderId="37" xfId="6" applyFont="1" applyFill="1" applyBorder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F058-51C4-43EA-9075-33FF32679C87}">
  <dimension ref="A1:A11"/>
  <sheetViews>
    <sheetView workbookViewId="0">
      <selection activeCell="B21" sqref="B21"/>
    </sheetView>
  </sheetViews>
  <sheetFormatPr defaultRowHeight="12.75"/>
  <sheetData>
    <row r="1" spans="1:1">
      <c r="A1" s="298" t="s">
        <v>1158</v>
      </c>
    </row>
    <row r="2" spans="1:1">
      <c r="A2" s="298" t="s">
        <v>1159</v>
      </c>
    </row>
    <row r="3" spans="1:1">
      <c r="A3" s="298" t="s">
        <v>1160</v>
      </c>
    </row>
    <row r="4" spans="1:1">
      <c r="A4" s="298" t="s">
        <v>1161</v>
      </c>
    </row>
    <row r="5" spans="1:1">
      <c r="A5" s="298" t="s">
        <v>1162</v>
      </c>
    </row>
    <row r="6" spans="1:1">
      <c r="A6" s="298" t="s">
        <v>1163</v>
      </c>
    </row>
    <row r="7" spans="1:1">
      <c r="A7" s="298" t="s">
        <v>1164</v>
      </c>
    </row>
    <row r="8" spans="1:1">
      <c r="A8" s="298" t="s">
        <v>1165</v>
      </c>
    </row>
    <row r="9" spans="1:1">
      <c r="A9" s="298" t="s">
        <v>1166</v>
      </c>
    </row>
    <row r="10" spans="1:1">
      <c r="A10" s="298" t="s">
        <v>1167</v>
      </c>
    </row>
    <row r="11" spans="1:1">
      <c r="A11" s="298" t="s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zoomScale="55" zoomScaleNormal="55" workbookViewId="0">
      <selection activeCell="A3" sqref="A3"/>
    </sheetView>
  </sheetViews>
  <sheetFormatPr defaultColWidth="9.140625"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19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F54"/>
  <sheetViews>
    <sheetView zoomScale="70" zoomScaleNormal="70" workbookViewId="0">
      <selection activeCell="X5" sqref="X5"/>
    </sheetView>
  </sheetViews>
  <sheetFormatPr defaultColWidth="9.140625" defaultRowHeight="15"/>
  <cols>
    <col min="1" max="3" width="9.140625" style="198"/>
    <col min="4" max="4" width="22.28515625" style="198" bestFit="1" customWidth="1"/>
    <col min="5" max="7" width="22.28515625" style="198" customWidth="1"/>
    <col min="8" max="8" width="60.5703125" style="198" bestFit="1" customWidth="1"/>
    <col min="9" max="9" width="65.42578125" style="198" bestFit="1" customWidth="1"/>
    <col min="10" max="10" width="60.140625" style="198" bestFit="1" customWidth="1"/>
    <col min="11" max="18" width="9.140625" style="198"/>
    <col min="19" max="19" width="26.42578125" style="198" bestFit="1" customWidth="1"/>
    <col min="20" max="20" width="32.5703125" style="198" bestFit="1" customWidth="1"/>
    <col min="21" max="24" width="26.42578125" style="198" customWidth="1"/>
    <col min="25" max="25" width="11.42578125" style="198" bestFit="1" customWidth="1"/>
    <col min="26" max="26" width="24.5703125" style="198" customWidth="1"/>
    <col min="27" max="27" width="20.140625" style="198" bestFit="1" customWidth="1"/>
    <col min="28" max="28" width="96.7109375" style="198" bestFit="1" customWidth="1"/>
    <col min="29" max="16384" width="9.140625" style="198"/>
  </cols>
  <sheetData>
    <row r="4" spans="2:32">
      <c r="B4" s="219" t="s">
        <v>14</v>
      </c>
      <c r="C4" s="219"/>
      <c r="D4" s="220"/>
      <c r="E4" s="220"/>
      <c r="F4" s="220"/>
      <c r="H4" s="220"/>
      <c r="I4" s="220"/>
      <c r="J4" s="220"/>
      <c r="K4" s="220"/>
      <c r="L4" s="220"/>
      <c r="M4" s="220"/>
      <c r="N4" s="220"/>
      <c r="O4" s="220"/>
      <c r="R4" s="221" t="s">
        <v>15</v>
      </c>
      <c r="S4" s="221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</row>
    <row r="5" spans="2:32">
      <c r="B5" s="223" t="s">
        <v>7</v>
      </c>
      <c r="C5" s="224" t="s">
        <v>30</v>
      </c>
      <c r="D5" s="223" t="s">
        <v>0</v>
      </c>
      <c r="E5" s="223" t="s">
        <v>1086</v>
      </c>
      <c r="F5" s="223" t="s">
        <v>1105</v>
      </c>
      <c r="G5" s="223" t="s">
        <v>3</v>
      </c>
      <c r="H5" s="223" t="s">
        <v>1155</v>
      </c>
      <c r="I5" s="223" t="s">
        <v>4</v>
      </c>
      <c r="J5" s="223" t="s">
        <v>8</v>
      </c>
      <c r="K5" s="223" t="s">
        <v>9</v>
      </c>
      <c r="L5" s="223" t="s">
        <v>10</v>
      </c>
      <c r="M5" s="223" t="s">
        <v>12</v>
      </c>
      <c r="R5" s="225" t="s">
        <v>11</v>
      </c>
      <c r="S5" s="226" t="s">
        <v>30</v>
      </c>
      <c r="T5" s="225" t="s">
        <v>1</v>
      </c>
      <c r="U5" s="225" t="s">
        <v>1080</v>
      </c>
      <c r="V5" s="225" t="s">
        <v>1081</v>
      </c>
      <c r="W5" s="225" t="s">
        <v>1082</v>
      </c>
      <c r="X5" s="225" t="s">
        <v>1086</v>
      </c>
      <c r="Y5" s="225" t="s">
        <v>2</v>
      </c>
      <c r="Z5" s="225" t="s">
        <v>1079</v>
      </c>
      <c r="AA5" s="225" t="s">
        <v>16</v>
      </c>
      <c r="AB5" s="225" t="s">
        <v>17</v>
      </c>
      <c r="AC5" s="225" t="s">
        <v>18</v>
      </c>
      <c r="AD5" s="225" t="s">
        <v>19</v>
      </c>
      <c r="AE5" s="225" t="s">
        <v>20</v>
      </c>
    </row>
    <row r="6" spans="2:32" ht="48.75" thickBot="1">
      <c r="B6" s="227" t="s">
        <v>35</v>
      </c>
      <c r="C6" s="227" t="s">
        <v>31</v>
      </c>
      <c r="D6" s="227" t="s">
        <v>26</v>
      </c>
      <c r="E6" s="227"/>
      <c r="F6" s="227"/>
      <c r="G6" s="227"/>
      <c r="H6" s="227" t="s">
        <v>27</v>
      </c>
      <c r="I6" s="227" t="s">
        <v>4</v>
      </c>
      <c r="J6" s="227" t="s">
        <v>38</v>
      </c>
      <c r="K6" s="227" t="s">
        <v>39</v>
      </c>
      <c r="L6" s="227" t="s">
        <v>28</v>
      </c>
      <c r="M6" s="227" t="s">
        <v>29</v>
      </c>
      <c r="R6" s="228" t="s">
        <v>36</v>
      </c>
      <c r="S6" s="228" t="s">
        <v>31</v>
      </c>
      <c r="T6" s="228" t="s">
        <v>21</v>
      </c>
      <c r="U6" s="228"/>
      <c r="V6" s="228"/>
      <c r="W6" s="228"/>
      <c r="X6" s="228"/>
      <c r="Y6" s="228"/>
      <c r="Z6" s="228" t="s">
        <v>22</v>
      </c>
      <c r="AA6" s="228" t="s">
        <v>23</v>
      </c>
      <c r="AB6" s="228" t="s">
        <v>24</v>
      </c>
      <c r="AC6" s="228" t="s">
        <v>41</v>
      </c>
      <c r="AD6" s="228" t="s">
        <v>40</v>
      </c>
      <c r="AE6" s="228" t="s">
        <v>25</v>
      </c>
    </row>
    <row r="7" spans="2:32">
      <c r="B7" s="229" t="s">
        <v>311</v>
      </c>
      <c r="C7" s="229"/>
      <c r="D7" s="230" t="s">
        <v>419</v>
      </c>
      <c r="E7" s="230"/>
      <c r="F7" s="230" t="s">
        <v>1127</v>
      </c>
      <c r="G7" s="230" t="str">
        <f xml:space="preserve"> _xlfn.CONCAT(E7, " -:- ", F7)</f>
        <v xml:space="preserve"> -:- Milking Machine</v>
      </c>
      <c r="H7" s="231" t="s">
        <v>560</v>
      </c>
      <c r="I7" s="229" t="s">
        <v>53</v>
      </c>
      <c r="J7" s="229"/>
      <c r="K7" s="229"/>
      <c r="L7" s="229"/>
      <c r="M7" s="229"/>
      <c r="R7" s="232" t="s">
        <v>55</v>
      </c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</row>
    <row r="8" spans="2:32">
      <c r="B8" s="229" t="s">
        <v>311</v>
      </c>
      <c r="C8" s="229"/>
      <c r="D8" s="230" t="s">
        <v>424</v>
      </c>
      <c r="E8" s="230"/>
      <c r="F8" s="230" t="s">
        <v>554</v>
      </c>
      <c r="G8" s="230" t="str">
        <f t="shared" ref="G8:G42" si="0" xml:space="preserve"> _xlfn.CONCAT(E8, " -:- ", F8)</f>
        <v xml:space="preserve"> -:- Irrigation</v>
      </c>
      <c r="H8" s="231" t="s">
        <v>561</v>
      </c>
      <c r="I8" s="229" t="s">
        <v>53</v>
      </c>
      <c r="J8" s="229"/>
      <c r="K8" s="229"/>
      <c r="L8" s="229"/>
      <c r="M8" s="229"/>
      <c r="R8" s="233" t="s">
        <v>312</v>
      </c>
      <c r="S8" s="233"/>
      <c r="T8" s="120" t="s">
        <v>417</v>
      </c>
      <c r="U8" s="120" t="s">
        <v>47</v>
      </c>
      <c r="V8" s="120" t="s">
        <v>110</v>
      </c>
      <c r="W8" s="120" t="s">
        <v>1128</v>
      </c>
      <c r="X8" s="120" t="s">
        <v>57</v>
      </c>
      <c r="Y8" s="120" t="str">
        <f t="shared" ref="Y8:Y54" si="1" xml:space="preserve"> _xlfn.CONCAT( U8, " -:- ", V8, " -:- ", W8, " -:- ", X8)</f>
        <v>Agriculture -:- Dairy Cattle Farming -:- Vacuum Pump -:- Electricity</v>
      </c>
      <c r="Z8" s="120" t="s">
        <v>418</v>
      </c>
      <c r="AA8" s="233" t="s">
        <v>53</v>
      </c>
      <c r="AB8" s="233" t="s">
        <v>411</v>
      </c>
      <c r="AC8" s="233"/>
      <c r="AD8" s="233"/>
      <c r="AE8" s="233"/>
    </row>
    <row r="9" spans="2:32">
      <c r="B9" s="229" t="s">
        <v>311</v>
      </c>
      <c r="C9" s="229"/>
      <c r="D9" s="230" t="s">
        <v>429</v>
      </c>
      <c r="E9" s="230"/>
      <c r="F9" s="230" t="s">
        <v>1087</v>
      </c>
      <c r="G9" s="230" t="str">
        <f t="shared" si="0"/>
        <v xml:space="preserve"> -:- Water Heating</v>
      </c>
      <c r="H9" s="231" t="s">
        <v>562</v>
      </c>
      <c r="I9" s="229" t="s">
        <v>53</v>
      </c>
      <c r="J9" s="229"/>
      <c r="K9" s="229"/>
      <c r="L9" s="229"/>
      <c r="M9" s="229"/>
      <c r="R9" s="233" t="s">
        <v>312</v>
      </c>
      <c r="S9" s="233"/>
      <c r="T9" s="120" t="s">
        <v>420</v>
      </c>
      <c r="U9" s="120" t="s">
        <v>47</v>
      </c>
      <c r="V9" s="120" t="s">
        <v>110</v>
      </c>
      <c r="W9" s="120" t="s">
        <v>1129</v>
      </c>
      <c r="X9" s="120" t="s">
        <v>57</v>
      </c>
      <c r="Y9" s="120" t="str">
        <f t="shared" si="1"/>
        <v>Agriculture -:- Dairy Cattle Farming -:- Vacuum Pump with VSD -:- Electricity</v>
      </c>
      <c r="Z9" s="120" t="s">
        <v>421</v>
      </c>
      <c r="AA9" s="233" t="s">
        <v>53</v>
      </c>
      <c r="AB9" s="233" t="s">
        <v>411</v>
      </c>
      <c r="AC9" s="233"/>
      <c r="AD9" s="233"/>
      <c r="AE9" s="233"/>
    </row>
    <row r="10" spans="2:32">
      <c r="B10" s="229" t="s">
        <v>311</v>
      </c>
      <c r="C10" s="229"/>
      <c r="D10" s="230" t="s">
        <v>435</v>
      </c>
      <c r="E10" s="230"/>
      <c r="F10" s="230" t="s">
        <v>1133</v>
      </c>
      <c r="G10" s="230" t="str">
        <f t="shared" si="0"/>
        <v xml:space="preserve"> -:- Tractor Services</v>
      </c>
      <c r="H10" s="231" t="s">
        <v>563</v>
      </c>
      <c r="I10" s="229" t="s">
        <v>53</v>
      </c>
      <c r="J10" s="229"/>
      <c r="K10" s="229"/>
      <c r="L10" s="229"/>
      <c r="M10" s="229"/>
      <c r="R10" s="233" t="s">
        <v>312</v>
      </c>
      <c r="S10" s="233"/>
      <c r="T10" s="120" t="s">
        <v>422</v>
      </c>
      <c r="U10" s="120" t="s">
        <v>47</v>
      </c>
      <c r="V10" s="120" t="s">
        <v>110</v>
      </c>
      <c r="W10" s="120" t="s">
        <v>1130</v>
      </c>
      <c r="X10" s="120" t="s">
        <v>57</v>
      </c>
      <c r="Y10" s="120" t="str">
        <f t="shared" si="1"/>
        <v>Agriculture -:- Dairy Cattle Farming -:- Irrigator -:- Electricity</v>
      </c>
      <c r="Z10" s="120" t="s">
        <v>423</v>
      </c>
      <c r="AA10" s="233" t="s">
        <v>53</v>
      </c>
      <c r="AB10" s="233" t="s">
        <v>411</v>
      </c>
      <c r="AC10" s="233"/>
      <c r="AD10" s="233"/>
      <c r="AE10" s="233"/>
    </row>
    <row r="11" spans="2:32">
      <c r="B11" s="229" t="s">
        <v>311</v>
      </c>
      <c r="C11" s="229"/>
      <c r="D11" s="230" t="s">
        <v>438</v>
      </c>
      <c r="E11" s="230"/>
      <c r="F11" s="230" t="s">
        <v>1135</v>
      </c>
      <c r="G11" s="230" t="str">
        <f t="shared" si="0"/>
        <v xml:space="preserve"> -:- Truck Services</v>
      </c>
      <c r="H11" s="231" t="s">
        <v>563</v>
      </c>
      <c r="I11" s="229" t="s">
        <v>53</v>
      </c>
      <c r="J11" s="229"/>
      <c r="K11" s="229"/>
      <c r="L11" s="229"/>
      <c r="M11" s="229"/>
      <c r="R11" s="233" t="s">
        <v>312</v>
      </c>
      <c r="S11" s="233"/>
      <c r="T11" s="120" t="s">
        <v>425</v>
      </c>
      <c r="U11" s="120" t="s">
        <v>47</v>
      </c>
      <c r="V11" s="120" t="s">
        <v>110</v>
      </c>
      <c r="W11" s="120" t="s">
        <v>1131</v>
      </c>
      <c r="X11" s="120" t="s">
        <v>57</v>
      </c>
      <c r="Y11" s="120" t="str">
        <f t="shared" si="1"/>
        <v>Agriculture -:- Dairy Cattle Farming -:- Irrigator with VSD -:- Electricity</v>
      </c>
      <c r="Z11" s="120" t="s">
        <v>426</v>
      </c>
      <c r="AA11" s="233" t="s">
        <v>53</v>
      </c>
      <c r="AB11" s="233" t="s">
        <v>411</v>
      </c>
      <c r="AC11" s="233"/>
      <c r="AD11" s="233"/>
      <c r="AE11" s="233"/>
    </row>
    <row r="12" spans="2:32">
      <c r="B12" s="229" t="s">
        <v>311</v>
      </c>
      <c r="C12" s="229"/>
      <c r="D12" s="230" t="s">
        <v>441</v>
      </c>
      <c r="E12" s="230"/>
      <c r="F12" s="230" t="s">
        <v>1137</v>
      </c>
      <c r="G12" s="230" t="str">
        <f t="shared" si="0"/>
        <v xml:space="preserve"> -:- Farm Vehicle</v>
      </c>
      <c r="H12" s="231" t="s">
        <v>563</v>
      </c>
      <c r="I12" s="229" t="s">
        <v>53</v>
      </c>
      <c r="J12" s="229"/>
      <c r="K12" s="229"/>
      <c r="L12" s="229"/>
      <c r="M12" s="229"/>
      <c r="R12" s="233" t="s">
        <v>312</v>
      </c>
      <c r="S12" s="233"/>
      <c r="T12" s="120" t="s">
        <v>427</v>
      </c>
      <c r="U12" s="120" t="s">
        <v>47</v>
      </c>
      <c r="V12" s="120" t="s">
        <v>110</v>
      </c>
      <c r="W12" s="120" t="s">
        <v>1098</v>
      </c>
      <c r="X12" s="120" t="s">
        <v>57</v>
      </c>
      <c r="Y12" s="120" t="str">
        <f t="shared" si="1"/>
        <v>Agriculture -:- Dairy Cattle Farming -:- Hot Water Cylinder -:- Electricity</v>
      </c>
      <c r="Z12" s="120" t="s">
        <v>428</v>
      </c>
      <c r="AA12" s="233" t="s">
        <v>53</v>
      </c>
      <c r="AB12" s="233" t="s">
        <v>411</v>
      </c>
      <c r="AC12" s="233"/>
      <c r="AD12" s="233"/>
      <c r="AE12" s="233"/>
    </row>
    <row r="13" spans="2:32">
      <c r="B13" s="229" t="s">
        <v>311</v>
      </c>
      <c r="C13" s="229"/>
      <c r="D13" s="230" t="s">
        <v>445</v>
      </c>
      <c r="E13" s="230"/>
      <c r="F13" s="230" t="s">
        <v>1139</v>
      </c>
      <c r="G13" s="230" t="str">
        <f t="shared" si="0"/>
        <v xml:space="preserve"> -:- Off-road Motorbike Use</v>
      </c>
      <c r="H13" s="231" t="s">
        <v>563</v>
      </c>
      <c r="I13" s="229" t="s">
        <v>53</v>
      </c>
      <c r="J13" s="229"/>
      <c r="K13" s="229"/>
      <c r="L13" s="229"/>
      <c r="M13" s="229"/>
      <c r="R13" s="233" t="s">
        <v>312</v>
      </c>
      <c r="S13" s="233"/>
      <c r="T13" s="120" t="s">
        <v>430</v>
      </c>
      <c r="U13" s="120" t="s">
        <v>47</v>
      </c>
      <c r="V13" s="120" t="s">
        <v>110</v>
      </c>
      <c r="W13" s="120" t="s">
        <v>1132</v>
      </c>
      <c r="X13" s="120" t="s">
        <v>57</v>
      </c>
      <c r="Y13" s="120" t="str">
        <f t="shared" si="1"/>
        <v>Agriculture -:- Dairy Cattle Farming -:- Heat Recovery System (Heating) -:- Electricity</v>
      </c>
      <c r="Z13" s="120" t="s">
        <v>431</v>
      </c>
      <c r="AA13" s="233" t="s">
        <v>53</v>
      </c>
      <c r="AB13" s="233" t="s">
        <v>411</v>
      </c>
      <c r="AC13" s="233"/>
      <c r="AD13" s="233"/>
      <c r="AE13" s="233"/>
    </row>
    <row r="14" spans="2:32">
      <c r="B14" s="229" t="s">
        <v>311</v>
      </c>
      <c r="C14" s="229"/>
      <c r="D14" s="230" t="s">
        <v>448</v>
      </c>
      <c r="E14" s="230"/>
      <c r="F14" s="230" t="s">
        <v>1141</v>
      </c>
      <c r="G14" s="230" t="str">
        <f t="shared" si="0"/>
        <v xml:space="preserve"> -:- Pumping</v>
      </c>
      <c r="H14" s="231" t="s">
        <v>564</v>
      </c>
      <c r="I14" s="229" t="s">
        <v>53</v>
      </c>
      <c r="J14" s="229"/>
      <c r="K14" s="229"/>
      <c r="L14" s="229"/>
      <c r="M14" s="229"/>
      <c r="R14" s="233" t="s">
        <v>312</v>
      </c>
      <c r="S14" s="233"/>
      <c r="T14" s="120" t="s">
        <v>432</v>
      </c>
      <c r="U14" s="120" t="s">
        <v>47</v>
      </c>
      <c r="V14" s="120" t="s">
        <v>110</v>
      </c>
      <c r="W14" s="120" t="s">
        <v>1134</v>
      </c>
      <c r="X14" s="120" t="s">
        <v>82</v>
      </c>
      <c r="Y14" s="120" t="str">
        <f t="shared" si="1"/>
        <v>Agriculture -:- Dairy Cattle Farming -:- Tractor (Agricultural) -:- Diesel</v>
      </c>
      <c r="Z14" s="120" t="s">
        <v>433</v>
      </c>
      <c r="AA14" s="233" t="s">
        <v>53</v>
      </c>
      <c r="AB14" s="233" t="s">
        <v>411</v>
      </c>
      <c r="AC14" s="233"/>
      <c r="AD14" s="233"/>
      <c r="AE14" s="233"/>
    </row>
    <row r="15" spans="2:32">
      <c r="B15" s="229" t="s">
        <v>311</v>
      </c>
      <c r="C15" s="229"/>
      <c r="D15" s="230" t="s">
        <v>451</v>
      </c>
      <c r="E15" s="230"/>
      <c r="F15" s="230" t="s">
        <v>302</v>
      </c>
      <c r="G15" s="230" t="str">
        <f t="shared" si="0"/>
        <v xml:space="preserve"> -:- Refrigeration</v>
      </c>
      <c r="H15" s="231" t="s">
        <v>565</v>
      </c>
      <c r="I15" s="229" t="s">
        <v>53</v>
      </c>
      <c r="J15" s="229"/>
      <c r="K15" s="229"/>
      <c r="L15" s="229"/>
      <c r="M15" s="229"/>
      <c r="R15" s="233" t="s">
        <v>312</v>
      </c>
      <c r="S15" s="233"/>
      <c r="T15" s="120" t="s">
        <v>436</v>
      </c>
      <c r="U15" s="120" t="s">
        <v>47</v>
      </c>
      <c r="V15" s="120" t="s">
        <v>110</v>
      </c>
      <c r="W15" s="120" t="s">
        <v>1136</v>
      </c>
      <c r="X15" s="120" t="s">
        <v>82</v>
      </c>
      <c r="Y15" s="120" t="str">
        <f t="shared" si="1"/>
        <v>Agriculture -:- Dairy Cattle Farming -:- Truck (Agricultural) -:- Diesel</v>
      </c>
      <c r="Z15" s="120" t="s">
        <v>437</v>
      </c>
      <c r="AA15" s="233" t="s">
        <v>53</v>
      </c>
      <c r="AB15" s="233" t="s">
        <v>411</v>
      </c>
      <c r="AC15" s="233"/>
      <c r="AD15" s="233"/>
      <c r="AE15" s="233"/>
    </row>
    <row r="16" spans="2:32">
      <c r="B16" s="229" t="s">
        <v>311</v>
      </c>
      <c r="C16" s="229"/>
      <c r="D16" s="230" t="s">
        <v>456</v>
      </c>
      <c r="E16" s="230"/>
      <c r="F16" s="230" t="s">
        <v>1090</v>
      </c>
      <c r="G16" s="230" t="str">
        <f t="shared" si="0"/>
        <v xml:space="preserve"> -:- Lighting</v>
      </c>
      <c r="H16" s="231" t="s">
        <v>566</v>
      </c>
      <c r="I16" s="229" t="s">
        <v>53</v>
      </c>
      <c r="J16" s="229"/>
      <c r="K16" s="229"/>
      <c r="L16" s="229"/>
      <c r="M16" s="229"/>
      <c r="R16" s="233" t="s">
        <v>312</v>
      </c>
      <c r="S16" s="233"/>
      <c r="T16" s="120" t="s">
        <v>439</v>
      </c>
      <c r="U16" s="120" t="s">
        <v>47</v>
      </c>
      <c r="V16" s="120" t="s">
        <v>110</v>
      </c>
      <c r="W16" s="120" t="s">
        <v>1138</v>
      </c>
      <c r="X16" s="120" t="s">
        <v>82</v>
      </c>
      <c r="Y16" s="120" t="str">
        <f t="shared" si="1"/>
        <v>Agriculture -:- Dairy Cattle Farming -:- Utility Vehicle (Agricultural) -:- Diesel</v>
      </c>
      <c r="Z16" s="120" t="s">
        <v>440</v>
      </c>
      <c r="AA16" s="233" t="s">
        <v>53</v>
      </c>
      <c r="AB16" s="233" t="s">
        <v>411</v>
      </c>
      <c r="AC16" s="233"/>
      <c r="AD16" s="233"/>
      <c r="AE16" s="233"/>
    </row>
    <row r="17" spans="2:31">
      <c r="B17" s="229" t="s">
        <v>311</v>
      </c>
      <c r="C17" s="229"/>
      <c r="D17" s="230" t="s">
        <v>459</v>
      </c>
      <c r="E17" s="230"/>
      <c r="F17" s="230" t="s">
        <v>554</v>
      </c>
      <c r="G17" s="230" t="str">
        <f t="shared" si="0"/>
        <v xml:space="preserve"> -:- Irrigation</v>
      </c>
      <c r="H17" s="231" t="s">
        <v>567</v>
      </c>
      <c r="I17" s="229" t="s">
        <v>53</v>
      </c>
      <c r="J17" s="229"/>
      <c r="K17" s="229"/>
      <c r="L17" s="229"/>
      <c r="M17" s="229"/>
      <c r="R17" s="233" t="s">
        <v>312</v>
      </c>
      <c r="S17" s="233"/>
      <c r="T17" s="120" t="s">
        <v>442</v>
      </c>
      <c r="U17" s="120" t="s">
        <v>47</v>
      </c>
      <c r="V17" s="120" t="s">
        <v>110</v>
      </c>
      <c r="W17" s="120" t="s">
        <v>1140</v>
      </c>
      <c r="X17" s="120" t="s">
        <v>85</v>
      </c>
      <c r="Y17" s="120" t="str">
        <f t="shared" si="1"/>
        <v>Agriculture -:- Dairy Cattle Farming -:- Farm Bike -:- Petrol</v>
      </c>
      <c r="Z17" s="120" t="s">
        <v>443</v>
      </c>
      <c r="AA17" s="233" t="s">
        <v>53</v>
      </c>
      <c r="AB17" s="233" t="s">
        <v>411</v>
      </c>
      <c r="AC17" s="233"/>
      <c r="AD17" s="233"/>
      <c r="AE17" s="233"/>
    </row>
    <row r="18" spans="2:31">
      <c r="B18" s="229" t="s">
        <v>311</v>
      </c>
      <c r="C18" s="229"/>
      <c r="D18" s="230" t="s">
        <v>464</v>
      </c>
      <c r="E18" s="230"/>
      <c r="F18" s="230" t="s">
        <v>1133</v>
      </c>
      <c r="G18" s="230" t="str">
        <f t="shared" si="0"/>
        <v xml:space="preserve"> -:- Tractor Services</v>
      </c>
      <c r="H18" s="231" t="s">
        <v>568</v>
      </c>
      <c r="I18" s="229" t="s">
        <v>53</v>
      </c>
      <c r="J18" s="229"/>
      <c r="K18" s="229"/>
      <c r="L18" s="229"/>
      <c r="M18" s="229"/>
      <c r="R18" s="233" t="s">
        <v>312</v>
      </c>
      <c r="S18" s="233"/>
      <c r="T18" s="120" t="s">
        <v>446</v>
      </c>
      <c r="U18" s="120" t="s">
        <v>47</v>
      </c>
      <c r="V18" s="120" t="s">
        <v>110</v>
      </c>
      <c r="W18" s="120" t="s">
        <v>1142</v>
      </c>
      <c r="X18" s="120" t="s">
        <v>57</v>
      </c>
      <c r="Y18" s="120" t="str">
        <f t="shared" si="1"/>
        <v>Agriculture -:- Dairy Cattle Farming -:- Transfer Pump -:- Electricity</v>
      </c>
      <c r="Z18" s="120" t="s">
        <v>447</v>
      </c>
      <c r="AA18" s="233" t="s">
        <v>53</v>
      </c>
      <c r="AB18" s="233" t="s">
        <v>411</v>
      </c>
      <c r="AC18" s="233"/>
      <c r="AD18" s="233"/>
      <c r="AE18" s="233"/>
    </row>
    <row r="19" spans="2:31">
      <c r="B19" s="229" t="s">
        <v>311</v>
      </c>
      <c r="C19" s="229"/>
      <c r="D19" s="230" t="s">
        <v>467</v>
      </c>
      <c r="E19" s="230"/>
      <c r="F19" s="230" t="s">
        <v>1135</v>
      </c>
      <c r="G19" s="230" t="str">
        <f t="shared" si="0"/>
        <v xml:space="preserve"> -:- Truck Services</v>
      </c>
      <c r="H19" s="231" t="s">
        <v>568</v>
      </c>
      <c r="I19" s="229" t="s">
        <v>53</v>
      </c>
      <c r="J19" s="229"/>
      <c r="K19" s="229"/>
      <c r="L19" s="229"/>
      <c r="M19" s="229"/>
      <c r="R19" s="233" t="s">
        <v>312</v>
      </c>
      <c r="S19" s="233"/>
      <c r="T19" s="120" t="s">
        <v>449</v>
      </c>
      <c r="U19" s="120" t="s">
        <v>47</v>
      </c>
      <c r="V19" s="120" t="s">
        <v>110</v>
      </c>
      <c r="W19" s="120" t="s">
        <v>1101</v>
      </c>
      <c r="X19" s="120" t="s">
        <v>57</v>
      </c>
      <c r="Y19" s="120" t="str">
        <f t="shared" si="1"/>
        <v>Agriculture -:- Dairy Cattle Farming -:- Refrigerator -:- Electricity</v>
      </c>
      <c r="Z19" s="120" t="s">
        <v>450</v>
      </c>
      <c r="AA19" s="233" t="s">
        <v>53</v>
      </c>
      <c r="AB19" s="233" t="s">
        <v>411</v>
      </c>
      <c r="AC19" s="233"/>
      <c r="AD19" s="233"/>
      <c r="AE19" s="233"/>
    </row>
    <row r="20" spans="2:31">
      <c r="B20" s="229" t="s">
        <v>311</v>
      </c>
      <c r="C20" s="229"/>
      <c r="D20" s="230" t="s">
        <v>470</v>
      </c>
      <c r="E20" s="230"/>
      <c r="F20" s="230" t="s">
        <v>1137</v>
      </c>
      <c r="G20" s="230" t="str">
        <f t="shared" si="0"/>
        <v xml:space="preserve"> -:- Farm Vehicle</v>
      </c>
      <c r="H20" s="231" t="s">
        <v>568</v>
      </c>
      <c r="I20" s="229" t="s">
        <v>53</v>
      </c>
      <c r="J20" s="229"/>
      <c r="K20" s="229"/>
      <c r="L20" s="229"/>
      <c r="M20" s="229"/>
      <c r="R20" s="233" t="s">
        <v>312</v>
      </c>
      <c r="S20" s="233"/>
      <c r="T20" s="120" t="s">
        <v>452</v>
      </c>
      <c r="U20" s="120" t="s">
        <v>47</v>
      </c>
      <c r="V20" s="120" t="s">
        <v>110</v>
      </c>
      <c r="W20" s="120" t="s">
        <v>1143</v>
      </c>
      <c r="X20" s="120" t="s">
        <v>57</v>
      </c>
      <c r="Y20" s="120" t="str">
        <f t="shared" si="1"/>
        <v>Agriculture -:- Dairy Cattle Farming -:- Heat Recovery System (Cooling) -:- Electricity</v>
      </c>
      <c r="Z20" s="120" t="s">
        <v>453</v>
      </c>
      <c r="AA20" s="233" t="s">
        <v>53</v>
      </c>
      <c r="AB20" s="233" t="s">
        <v>411</v>
      </c>
      <c r="AC20" s="233"/>
      <c r="AD20" s="233"/>
      <c r="AE20" s="233"/>
    </row>
    <row r="21" spans="2:31">
      <c r="B21" s="229" t="s">
        <v>311</v>
      </c>
      <c r="C21" s="229"/>
      <c r="D21" s="230" t="s">
        <v>473</v>
      </c>
      <c r="E21" s="230"/>
      <c r="F21" s="230" t="s">
        <v>1139</v>
      </c>
      <c r="G21" s="230" t="str">
        <f t="shared" si="0"/>
        <v xml:space="preserve"> -:- Off-road Motorbike Use</v>
      </c>
      <c r="H21" s="231" t="s">
        <v>568</v>
      </c>
      <c r="I21" s="229" t="s">
        <v>53</v>
      </c>
      <c r="J21" s="229"/>
      <c r="K21" s="229"/>
      <c r="L21" s="229"/>
      <c r="M21" s="229"/>
      <c r="R21" s="233" t="s">
        <v>312</v>
      </c>
      <c r="S21" s="233"/>
      <c r="T21" s="120" t="s">
        <v>454</v>
      </c>
      <c r="U21" s="120" t="s">
        <v>47</v>
      </c>
      <c r="V21" s="120" t="s">
        <v>110</v>
      </c>
      <c r="W21" s="120" t="s">
        <v>1144</v>
      </c>
      <c r="X21" s="120" t="s">
        <v>57</v>
      </c>
      <c r="Y21" s="120" t="str">
        <f t="shared" si="1"/>
        <v>Agriculture -:- Dairy Cattle Farming -:- Lights (General) -:- Electricity</v>
      </c>
      <c r="Z21" s="120" t="s">
        <v>455</v>
      </c>
      <c r="AA21" s="233" t="s">
        <v>53</v>
      </c>
      <c r="AB21" s="233" t="s">
        <v>411</v>
      </c>
      <c r="AC21" s="233"/>
      <c r="AD21" s="233"/>
      <c r="AE21" s="233"/>
    </row>
    <row r="22" spans="2:31">
      <c r="B22" s="229" t="s">
        <v>311</v>
      </c>
      <c r="C22" s="229"/>
      <c r="D22" s="230" t="s">
        <v>476</v>
      </c>
      <c r="E22" s="230"/>
      <c r="F22" s="230" t="s">
        <v>1090</v>
      </c>
      <c r="G22" s="230" t="str">
        <f t="shared" si="0"/>
        <v xml:space="preserve"> -:- Lighting</v>
      </c>
      <c r="H22" s="231" t="s">
        <v>569</v>
      </c>
      <c r="I22" s="229" t="s">
        <v>53</v>
      </c>
      <c r="J22" s="229"/>
      <c r="K22" s="229"/>
      <c r="L22" s="229"/>
      <c r="M22" s="229"/>
      <c r="R22" s="233" t="s">
        <v>312</v>
      </c>
      <c r="S22" s="233"/>
      <c r="T22" s="120" t="s">
        <v>457</v>
      </c>
      <c r="U22" s="120" t="s">
        <v>47</v>
      </c>
      <c r="V22" s="120" t="s">
        <v>556</v>
      </c>
      <c r="W22" s="120" t="s">
        <v>1130</v>
      </c>
      <c r="X22" s="120" t="s">
        <v>57</v>
      </c>
      <c r="Y22" s="120" t="str">
        <f t="shared" si="1"/>
        <v>Agriculture -:- Livestock Farming -:- Irrigator -:- Electricity</v>
      </c>
      <c r="Z22" s="120" t="s">
        <v>458</v>
      </c>
      <c r="AA22" s="233" t="s">
        <v>53</v>
      </c>
      <c r="AB22" s="233" t="s">
        <v>411</v>
      </c>
      <c r="AC22" s="233"/>
      <c r="AD22" s="233"/>
      <c r="AE22" s="233"/>
    </row>
    <row r="23" spans="2:31">
      <c r="B23" s="229" t="s">
        <v>311</v>
      </c>
      <c r="C23" s="229"/>
      <c r="D23" s="230" t="s">
        <v>479</v>
      </c>
      <c r="E23" s="230"/>
      <c r="F23" s="230" t="s">
        <v>554</v>
      </c>
      <c r="G23" s="230" t="str">
        <f t="shared" si="0"/>
        <v xml:space="preserve"> -:- Irrigation</v>
      </c>
      <c r="H23" s="231" t="s">
        <v>570</v>
      </c>
      <c r="I23" s="229" t="s">
        <v>53</v>
      </c>
      <c r="J23" s="229"/>
      <c r="K23" s="229"/>
      <c r="L23" s="229"/>
      <c r="M23" s="229"/>
      <c r="R23" s="233" t="s">
        <v>312</v>
      </c>
      <c r="S23" s="233"/>
      <c r="T23" s="120" t="s">
        <v>460</v>
      </c>
      <c r="U23" s="120" t="s">
        <v>47</v>
      </c>
      <c r="V23" s="120" t="s">
        <v>556</v>
      </c>
      <c r="W23" s="120" t="s">
        <v>1131</v>
      </c>
      <c r="X23" s="120" t="s">
        <v>57</v>
      </c>
      <c r="Y23" s="120" t="str">
        <f t="shared" si="1"/>
        <v>Agriculture -:- Livestock Farming -:- Irrigator with VSD -:- Electricity</v>
      </c>
      <c r="Z23" s="120" t="s">
        <v>461</v>
      </c>
      <c r="AA23" s="233" t="s">
        <v>53</v>
      </c>
      <c r="AB23" s="233" t="s">
        <v>411</v>
      </c>
      <c r="AC23" s="233"/>
      <c r="AD23" s="233"/>
      <c r="AE23" s="233"/>
    </row>
    <row r="24" spans="2:31">
      <c r="B24" s="229" t="s">
        <v>311</v>
      </c>
      <c r="C24" s="229"/>
      <c r="D24" s="230" t="s">
        <v>484</v>
      </c>
      <c r="E24" s="230"/>
      <c r="F24" s="230" t="s">
        <v>1133</v>
      </c>
      <c r="G24" s="230" t="str">
        <f t="shared" si="0"/>
        <v xml:space="preserve"> -:- Tractor Services</v>
      </c>
      <c r="H24" s="231" t="s">
        <v>571</v>
      </c>
      <c r="I24" s="229" t="s">
        <v>53</v>
      </c>
      <c r="J24" s="229"/>
      <c r="K24" s="229"/>
      <c r="L24" s="229"/>
      <c r="M24" s="229"/>
      <c r="R24" s="233" t="s">
        <v>312</v>
      </c>
      <c r="S24" s="233"/>
      <c r="T24" s="120" t="s">
        <v>462</v>
      </c>
      <c r="U24" s="120" t="s">
        <v>47</v>
      </c>
      <c r="V24" s="120" t="s">
        <v>556</v>
      </c>
      <c r="W24" s="120" t="s">
        <v>1134</v>
      </c>
      <c r="X24" s="120" t="s">
        <v>82</v>
      </c>
      <c r="Y24" s="120" t="str">
        <f t="shared" si="1"/>
        <v>Agriculture -:- Livestock Farming -:- Tractor (Agricultural) -:- Diesel</v>
      </c>
      <c r="Z24" s="120" t="s">
        <v>463</v>
      </c>
      <c r="AA24" s="233" t="s">
        <v>53</v>
      </c>
      <c r="AB24" s="233" t="s">
        <v>411</v>
      </c>
      <c r="AC24" s="233"/>
      <c r="AD24" s="233"/>
      <c r="AE24" s="233"/>
    </row>
    <row r="25" spans="2:31">
      <c r="B25" s="229" t="s">
        <v>311</v>
      </c>
      <c r="C25" s="229"/>
      <c r="D25" s="230" t="s">
        <v>487</v>
      </c>
      <c r="E25" s="230"/>
      <c r="F25" s="230" t="s">
        <v>1135</v>
      </c>
      <c r="G25" s="230" t="str">
        <f t="shared" si="0"/>
        <v xml:space="preserve"> -:- Truck Services</v>
      </c>
      <c r="H25" s="231" t="s">
        <v>571</v>
      </c>
      <c r="I25" s="229" t="s">
        <v>53</v>
      </c>
      <c r="J25" s="229"/>
      <c r="K25" s="229"/>
      <c r="L25" s="229"/>
      <c r="M25" s="229"/>
      <c r="R25" s="233" t="s">
        <v>312</v>
      </c>
      <c r="S25" s="233"/>
      <c r="T25" s="120" t="s">
        <v>465</v>
      </c>
      <c r="U25" s="120" t="s">
        <v>47</v>
      </c>
      <c r="V25" s="120" t="s">
        <v>556</v>
      </c>
      <c r="W25" s="120" t="s">
        <v>1136</v>
      </c>
      <c r="X25" s="120" t="s">
        <v>82</v>
      </c>
      <c r="Y25" s="120" t="str">
        <f t="shared" si="1"/>
        <v>Agriculture -:- Livestock Farming -:- Truck (Agricultural) -:- Diesel</v>
      </c>
      <c r="Z25" s="120" t="s">
        <v>466</v>
      </c>
      <c r="AA25" s="233" t="s">
        <v>53</v>
      </c>
      <c r="AB25" s="233" t="s">
        <v>411</v>
      </c>
      <c r="AC25" s="233"/>
      <c r="AD25" s="233"/>
      <c r="AE25" s="233"/>
    </row>
    <row r="26" spans="2:31">
      <c r="B26" s="229" t="s">
        <v>311</v>
      </c>
      <c r="C26" s="229"/>
      <c r="D26" s="230" t="s">
        <v>490</v>
      </c>
      <c r="E26" s="230"/>
      <c r="F26" s="230" t="s">
        <v>1137</v>
      </c>
      <c r="G26" s="230" t="str">
        <f t="shared" si="0"/>
        <v xml:space="preserve"> -:- Farm Vehicle</v>
      </c>
      <c r="H26" s="231" t="s">
        <v>571</v>
      </c>
      <c r="I26" s="229" t="s">
        <v>53</v>
      </c>
      <c r="J26" s="229"/>
      <c r="K26" s="229"/>
      <c r="L26" s="229"/>
      <c r="M26" s="229"/>
      <c r="R26" s="233" t="s">
        <v>312</v>
      </c>
      <c r="S26" s="233"/>
      <c r="T26" s="120" t="s">
        <v>468</v>
      </c>
      <c r="U26" s="120" t="s">
        <v>47</v>
      </c>
      <c r="V26" s="120" t="s">
        <v>556</v>
      </c>
      <c r="W26" s="120" t="s">
        <v>1138</v>
      </c>
      <c r="X26" s="120" t="s">
        <v>82</v>
      </c>
      <c r="Y26" s="120" t="str">
        <f t="shared" si="1"/>
        <v>Agriculture -:- Livestock Farming -:- Utility Vehicle (Agricultural) -:- Diesel</v>
      </c>
      <c r="Z26" s="120" t="s">
        <v>469</v>
      </c>
      <c r="AA26" s="233" t="s">
        <v>53</v>
      </c>
      <c r="AB26" s="233" t="s">
        <v>411</v>
      </c>
      <c r="AC26" s="233"/>
      <c r="AD26" s="233"/>
      <c r="AE26" s="233"/>
    </row>
    <row r="27" spans="2:31">
      <c r="B27" s="229" t="s">
        <v>311</v>
      </c>
      <c r="C27" s="229"/>
      <c r="D27" s="230" t="s">
        <v>493</v>
      </c>
      <c r="E27" s="230"/>
      <c r="F27" s="230" t="s">
        <v>1092</v>
      </c>
      <c r="G27" s="230" t="str">
        <f t="shared" si="0"/>
        <v xml:space="preserve"> -:- Motive Power, Stationary</v>
      </c>
      <c r="H27" s="231" t="s">
        <v>572</v>
      </c>
      <c r="I27" s="229" t="s">
        <v>53</v>
      </c>
      <c r="J27" s="229"/>
      <c r="K27" s="229"/>
      <c r="L27" s="229"/>
      <c r="M27" s="229"/>
      <c r="R27" s="233" t="s">
        <v>312</v>
      </c>
      <c r="S27" s="233"/>
      <c r="T27" s="120" t="s">
        <v>471</v>
      </c>
      <c r="U27" s="120" t="s">
        <v>47</v>
      </c>
      <c r="V27" s="120" t="s">
        <v>556</v>
      </c>
      <c r="W27" s="120" t="s">
        <v>1140</v>
      </c>
      <c r="X27" s="120" t="s">
        <v>85</v>
      </c>
      <c r="Y27" s="120" t="str">
        <f t="shared" si="1"/>
        <v>Agriculture -:- Livestock Farming -:- Farm Bike -:- Petrol</v>
      </c>
      <c r="Z27" s="120" t="s">
        <v>472</v>
      </c>
      <c r="AA27" s="233" t="s">
        <v>53</v>
      </c>
      <c r="AB27" s="233" t="s">
        <v>411</v>
      </c>
      <c r="AC27" s="233"/>
      <c r="AD27" s="233"/>
      <c r="AE27" s="233"/>
    </row>
    <row r="28" spans="2:31">
      <c r="B28" s="229" t="s">
        <v>311</v>
      </c>
      <c r="C28" s="229"/>
      <c r="D28" s="230" t="s">
        <v>496</v>
      </c>
      <c r="E28" s="230"/>
      <c r="F28" s="230" t="s">
        <v>1090</v>
      </c>
      <c r="G28" s="230" t="str">
        <f t="shared" si="0"/>
        <v xml:space="preserve"> -:- Lighting</v>
      </c>
      <c r="H28" s="231" t="s">
        <v>573</v>
      </c>
      <c r="I28" s="229" t="s">
        <v>53</v>
      </c>
      <c r="J28" s="229"/>
      <c r="K28" s="229"/>
      <c r="L28" s="229"/>
      <c r="M28" s="229"/>
      <c r="R28" s="233" t="s">
        <v>312</v>
      </c>
      <c r="S28" s="233"/>
      <c r="T28" s="120" t="s">
        <v>474</v>
      </c>
      <c r="U28" s="120" t="s">
        <v>47</v>
      </c>
      <c r="V28" s="120" t="s">
        <v>556</v>
      </c>
      <c r="W28" s="120" t="s">
        <v>1144</v>
      </c>
      <c r="X28" s="120" t="s">
        <v>57</v>
      </c>
      <c r="Y28" s="120" t="str">
        <f t="shared" si="1"/>
        <v>Agriculture -:- Livestock Farming -:- Lights (General) -:- Electricity</v>
      </c>
      <c r="Z28" s="120" t="s">
        <v>475</v>
      </c>
      <c r="AA28" s="233" t="s">
        <v>53</v>
      </c>
      <c r="AB28" s="233" t="s">
        <v>411</v>
      </c>
      <c r="AC28" s="233"/>
      <c r="AD28" s="233"/>
      <c r="AE28" s="233"/>
    </row>
    <row r="29" spans="2:31">
      <c r="B29" s="229" t="s">
        <v>311</v>
      </c>
      <c r="C29" s="229"/>
      <c r="D29" s="230" t="s">
        <v>499</v>
      </c>
      <c r="E29" s="230"/>
      <c r="F29" s="230" t="s">
        <v>1084</v>
      </c>
      <c r="G29" s="230" t="str">
        <f t="shared" si="0"/>
        <v xml:space="preserve"> -:- Space Heating</v>
      </c>
      <c r="H29" s="231" t="s">
        <v>574</v>
      </c>
      <c r="I29" s="229" t="s">
        <v>53</v>
      </c>
      <c r="J29" s="229"/>
      <c r="K29" s="229"/>
      <c r="L29" s="229"/>
      <c r="M29" s="229"/>
      <c r="R29" s="233" t="s">
        <v>312</v>
      </c>
      <c r="S29" s="233"/>
      <c r="T29" s="120" t="s">
        <v>477</v>
      </c>
      <c r="U29" s="120" t="s">
        <v>47</v>
      </c>
      <c r="V29" s="120" t="s">
        <v>1145</v>
      </c>
      <c r="W29" s="120" t="s">
        <v>1130</v>
      </c>
      <c r="X29" s="120" t="s">
        <v>57</v>
      </c>
      <c r="Y29" s="120" t="str">
        <f t="shared" si="1"/>
        <v>Agriculture -:- Outdoor Horticulture/Arable Farming -:- Irrigator -:- Electricity</v>
      </c>
      <c r="Z29" s="120" t="s">
        <v>478</v>
      </c>
      <c r="AA29" s="233" t="s">
        <v>53</v>
      </c>
      <c r="AB29" s="233" t="s">
        <v>411</v>
      </c>
      <c r="AC29" s="233"/>
      <c r="AD29" s="233"/>
      <c r="AE29" s="233"/>
    </row>
    <row r="30" spans="2:31">
      <c r="B30" s="229" t="s">
        <v>311</v>
      </c>
      <c r="C30" s="229"/>
      <c r="D30" s="230" t="s">
        <v>506</v>
      </c>
      <c r="E30" s="230"/>
      <c r="F30" s="230" t="s">
        <v>1090</v>
      </c>
      <c r="G30" s="230" t="str">
        <f t="shared" si="0"/>
        <v xml:space="preserve"> -:- Lighting</v>
      </c>
      <c r="H30" s="231" t="s">
        <v>575</v>
      </c>
      <c r="I30" s="229" t="s">
        <v>53</v>
      </c>
      <c r="J30" s="229"/>
      <c r="K30" s="229"/>
      <c r="L30" s="229"/>
      <c r="M30" s="229"/>
      <c r="R30" s="233" t="s">
        <v>312</v>
      </c>
      <c r="S30" s="233"/>
      <c r="T30" s="120" t="s">
        <v>480</v>
      </c>
      <c r="U30" s="120" t="s">
        <v>47</v>
      </c>
      <c r="V30" s="120" t="s">
        <v>1145</v>
      </c>
      <c r="W30" s="120" t="s">
        <v>1131</v>
      </c>
      <c r="X30" s="120" t="s">
        <v>57</v>
      </c>
      <c r="Y30" s="120" t="str">
        <f t="shared" si="1"/>
        <v>Agriculture -:- Outdoor Horticulture/Arable Farming -:- Irrigator with VSD -:- Electricity</v>
      </c>
      <c r="Z30" s="120" t="s">
        <v>481</v>
      </c>
      <c r="AA30" s="233" t="s">
        <v>53</v>
      </c>
      <c r="AB30" s="233" t="s">
        <v>411</v>
      </c>
      <c r="AC30" s="233"/>
      <c r="AD30" s="233"/>
      <c r="AE30" s="233"/>
    </row>
    <row r="31" spans="2:31">
      <c r="B31" s="229" t="s">
        <v>311</v>
      </c>
      <c r="C31" s="229"/>
      <c r="D31" s="230" t="s">
        <v>509</v>
      </c>
      <c r="E31" s="230"/>
      <c r="F31" s="230" t="s">
        <v>1092</v>
      </c>
      <c r="G31" s="230" t="str">
        <f t="shared" si="0"/>
        <v xml:space="preserve"> -:- Motive Power, Stationary</v>
      </c>
      <c r="H31" s="231" t="s">
        <v>576</v>
      </c>
      <c r="I31" s="229" t="s">
        <v>53</v>
      </c>
      <c r="J31" s="229"/>
      <c r="K31" s="229"/>
      <c r="L31" s="229"/>
      <c r="M31" s="229"/>
      <c r="R31" s="233" t="s">
        <v>312</v>
      </c>
      <c r="S31" s="233"/>
      <c r="T31" s="120" t="s">
        <v>482</v>
      </c>
      <c r="U31" s="120" t="s">
        <v>47</v>
      </c>
      <c r="V31" s="120" t="s">
        <v>1145</v>
      </c>
      <c r="W31" s="120" t="s">
        <v>1134</v>
      </c>
      <c r="X31" s="120" t="s">
        <v>82</v>
      </c>
      <c r="Y31" s="120" t="str">
        <f t="shared" si="1"/>
        <v>Agriculture -:- Outdoor Horticulture/Arable Farming -:- Tractor (Agricultural) -:- Diesel</v>
      </c>
      <c r="Z31" s="120" t="s">
        <v>483</v>
      </c>
      <c r="AA31" s="233" t="s">
        <v>53</v>
      </c>
      <c r="AB31" s="233" t="s">
        <v>411</v>
      </c>
      <c r="AC31" s="233"/>
      <c r="AD31" s="233"/>
      <c r="AE31" s="233"/>
    </row>
    <row r="32" spans="2:31">
      <c r="B32" s="229" t="s">
        <v>311</v>
      </c>
      <c r="C32" s="229"/>
      <c r="D32" s="230" t="s">
        <v>512</v>
      </c>
      <c r="E32" s="230"/>
      <c r="F32" s="230" t="s">
        <v>1147</v>
      </c>
      <c r="G32" s="230" t="str">
        <f t="shared" si="0"/>
        <v xml:space="preserve"> -:- Ground Based Forestry</v>
      </c>
      <c r="H32" s="231" t="s">
        <v>577</v>
      </c>
      <c r="I32" s="229" t="s">
        <v>53</v>
      </c>
      <c r="J32" s="229"/>
      <c r="K32" s="229"/>
      <c r="L32" s="229"/>
      <c r="M32" s="229"/>
      <c r="R32" s="233" t="s">
        <v>312</v>
      </c>
      <c r="S32" s="233"/>
      <c r="T32" s="120" t="s">
        <v>485</v>
      </c>
      <c r="U32" s="120" t="s">
        <v>47</v>
      </c>
      <c r="V32" s="120" t="s">
        <v>1145</v>
      </c>
      <c r="W32" s="120" t="s">
        <v>1136</v>
      </c>
      <c r="X32" s="120" t="s">
        <v>82</v>
      </c>
      <c r="Y32" s="120" t="str">
        <f t="shared" si="1"/>
        <v>Agriculture -:- Outdoor Horticulture/Arable Farming -:- Truck (Agricultural) -:- Diesel</v>
      </c>
      <c r="Z32" s="120" t="s">
        <v>486</v>
      </c>
      <c r="AA32" s="233" t="s">
        <v>53</v>
      </c>
      <c r="AB32" s="233" t="s">
        <v>411</v>
      </c>
      <c r="AC32" s="233"/>
      <c r="AD32" s="233"/>
      <c r="AE32" s="233"/>
    </row>
    <row r="33" spans="2:31">
      <c r="B33" s="229" t="s">
        <v>311</v>
      </c>
      <c r="C33" s="229"/>
      <c r="D33" s="230" t="s">
        <v>515</v>
      </c>
      <c r="E33" s="230"/>
      <c r="F33" s="230" t="s">
        <v>1149</v>
      </c>
      <c r="G33" s="230" t="str">
        <f t="shared" si="0"/>
        <v xml:space="preserve"> -:- Cable Yarding (Forestry)</v>
      </c>
      <c r="H33" s="231" t="s">
        <v>577</v>
      </c>
      <c r="I33" s="229" t="s">
        <v>53</v>
      </c>
      <c r="J33" s="229"/>
      <c r="K33" s="229"/>
      <c r="L33" s="229"/>
      <c r="M33" s="229"/>
      <c r="R33" s="233" t="s">
        <v>312</v>
      </c>
      <c r="S33" s="233"/>
      <c r="T33" s="120" t="s">
        <v>488</v>
      </c>
      <c r="U33" s="120" t="s">
        <v>47</v>
      </c>
      <c r="V33" s="120" t="s">
        <v>1145</v>
      </c>
      <c r="W33" s="120" t="s">
        <v>1138</v>
      </c>
      <c r="X33" s="120" t="s">
        <v>82</v>
      </c>
      <c r="Y33" s="120" t="str">
        <f t="shared" si="1"/>
        <v>Agriculture -:- Outdoor Horticulture/Arable Farming -:- Utility Vehicle (Agricultural) -:- Diesel</v>
      </c>
      <c r="Z33" s="120" t="s">
        <v>489</v>
      </c>
      <c r="AA33" s="233" t="s">
        <v>53</v>
      </c>
      <c r="AB33" s="233" t="s">
        <v>411</v>
      </c>
      <c r="AC33" s="233"/>
      <c r="AD33" s="233"/>
      <c r="AE33" s="233"/>
    </row>
    <row r="34" spans="2:31">
      <c r="B34" s="229" t="s">
        <v>311</v>
      </c>
      <c r="C34" s="229"/>
      <c r="D34" s="230" t="s">
        <v>518</v>
      </c>
      <c r="E34" s="230"/>
      <c r="F34" s="230" t="s">
        <v>1090</v>
      </c>
      <c r="G34" s="230" t="str">
        <f t="shared" si="0"/>
        <v xml:space="preserve"> -:- Lighting</v>
      </c>
      <c r="H34" s="231" t="s">
        <v>578</v>
      </c>
      <c r="I34" s="229" t="s">
        <v>53</v>
      </c>
      <c r="J34" s="229"/>
      <c r="K34" s="229"/>
      <c r="L34" s="229"/>
      <c r="M34" s="229"/>
      <c r="R34" s="233" t="s">
        <v>312</v>
      </c>
      <c r="S34" s="233"/>
      <c r="T34" s="120" t="s">
        <v>491</v>
      </c>
      <c r="U34" s="120" t="s">
        <v>47</v>
      </c>
      <c r="V34" s="120" t="s">
        <v>1145</v>
      </c>
      <c r="W34" s="120" t="s">
        <v>1103</v>
      </c>
      <c r="X34" s="120" t="s">
        <v>82</v>
      </c>
      <c r="Y34" s="120" t="str">
        <f t="shared" si="1"/>
        <v>Agriculture -:- Outdoor Horticulture/Arable Farming -:- Stationary Motor -:- Diesel</v>
      </c>
      <c r="Z34" s="120" t="s">
        <v>492</v>
      </c>
      <c r="AA34" s="233" t="s">
        <v>53</v>
      </c>
      <c r="AB34" s="233" t="s">
        <v>411</v>
      </c>
      <c r="AC34" s="233"/>
      <c r="AD34" s="233"/>
      <c r="AE34" s="233"/>
    </row>
    <row r="35" spans="2:31">
      <c r="B35" s="229" t="s">
        <v>311</v>
      </c>
      <c r="C35" s="229"/>
      <c r="D35" s="230" t="s">
        <v>521</v>
      </c>
      <c r="E35" s="230"/>
      <c r="F35" s="230" t="s">
        <v>1152</v>
      </c>
      <c r="G35" s="230" t="str">
        <f t="shared" si="0"/>
        <v xml:space="preserve"> -:- Boat </v>
      </c>
      <c r="H35" s="231" t="s">
        <v>579</v>
      </c>
      <c r="I35" s="229" t="s">
        <v>53</v>
      </c>
      <c r="J35" s="229"/>
      <c r="K35" s="229"/>
      <c r="L35" s="229"/>
      <c r="M35" s="229"/>
      <c r="R35" s="233" t="s">
        <v>312</v>
      </c>
      <c r="S35" s="233"/>
      <c r="T35" s="120" t="s">
        <v>494</v>
      </c>
      <c r="U35" s="120" t="s">
        <v>47</v>
      </c>
      <c r="V35" s="120" t="s">
        <v>1145</v>
      </c>
      <c r="W35" s="120" t="s">
        <v>1144</v>
      </c>
      <c r="X35" s="120" t="s">
        <v>57</v>
      </c>
      <c r="Y35" s="120" t="str">
        <f t="shared" si="1"/>
        <v>Agriculture -:- Outdoor Horticulture/Arable Farming -:- Lights (General) -:- Electricity</v>
      </c>
      <c r="Z35" s="120" t="s">
        <v>495</v>
      </c>
      <c r="AA35" s="233" t="s">
        <v>53</v>
      </c>
      <c r="AB35" s="233" t="s">
        <v>411</v>
      </c>
      <c r="AC35" s="233"/>
      <c r="AD35" s="233"/>
      <c r="AE35" s="233"/>
    </row>
    <row r="36" spans="2:31">
      <c r="B36" s="229" t="s">
        <v>311</v>
      </c>
      <c r="C36" s="229"/>
      <c r="D36" s="230" t="s">
        <v>526</v>
      </c>
      <c r="E36" s="230"/>
      <c r="F36" s="230" t="s">
        <v>302</v>
      </c>
      <c r="G36" s="230" t="str">
        <f t="shared" si="0"/>
        <v xml:space="preserve"> -:- Refrigeration</v>
      </c>
      <c r="H36" s="231" t="s">
        <v>580</v>
      </c>
      <c r="I36" s="229" t="s">
        <v>53</v>
      </c>
      <c r="J36" s="229"/>
      <c r="K36" s="229"/>
      <c r="L36" s="229"/>
      <c r="M36" s="229"/>
      <c r="R36" s="233" t="s">
        <v>312</v>
      </c>
      <c r="S36" s="233"/>
      <c r="T36" s="120" t="s">
        <v>497</v>
      </c>
      <c r="U36" s="120" t="s">
        <v>47</v>
      </c>
      <c r="V36" s="120" t="s">
        <v>113</v>
      </c>
      <c r="W36" s="120" t="s">
        <v>1119</v>
      </c>
      <c r="X36" s="120" t="s">
        <v>81</v>
      </c>
      <c r="Y36" s="120" t="str">
        <f t="shared" si="1"/>
        <v>Agriculture -:- Indoor Cropping -:- Boiler -:- Coal</v>
      </c>
      <c r="Z36" s="120" t="s">
        <v>498</v>
      </c>
      <c r="AA36" s="233" t="s">
        <v>53</v>
      </c>
      <c r="AB36" s="233" t="s">
        <v>411</v>
      </c>
      <c r="AC36" s="233"/>
      <c r="AD36" s="233"/>
      <c r="AE36" s="233"/>
    </row>
    <row r="37" spans="2:31">
      <c r="B37" s="229" t="s">
        <v>311</v>
      </c>
      <c r="C37" s="229"/>
      <c r="D37" s="230" t="s">
        <v>529</v>
      </c>
      <c r="E37" s="230"/>
      <c r="F37" s="230" t="s">
        <v>1090</v>
      </c>
      <c r="G37" s="230" t="str">
        <f t="shared" si="0"/>
        <v xml:space="preserve"> -:- Lighting</v>
      </c>
      <c r="H37" s="231" t="s">
        <v>581</v>
      </c>
      <c r="I37" s="229" t="s">
        <v>53</v>
      </c>
      <c r="J37" s="229"/>
      <c r="K37" s="229"/>
      <c r="L37" s="229"/>
      <c r="M37" s="229"/>
      <c r="R37" s="233" t="s">
        <v>312</v>
      </c>
      <c r="S37" s="233"/>
      <c r="T37" s="120" t="s">
        <v>500</v>
      </c>
      <c r="U37" s="120" t="s">
        <v>47</v>
      </c>
      <c r="V37" s="120" t="s">
        <v>113</v>
      </c>
      <c r="W37" s="120" t="s">
        <v>1119</v>
      </c>
      <c r="X37" s="120" t="s">
        <v>82</v>
      </c>
      <c r="Y37" s="120" t="str">
        <f t="shared" si="1"/>
        <v>Agriculture -:- Indoor Cropping -:- Boiler -:- Diesel</v>
      </c>
      <c r="Z37" s="120" t="s">
        <v>498</v>
      </c>
      <c r="AA37" s="233" t="s">
        <v>53</v>
      </c>
      <c r="AB37" s="233" t="s">
        <v>411</v>
      </c>
      <c r="AC37" s="233"/>
      <c r="AD37" s="233"/>
      <c r="AE37" s="233"/>
    </row>
    <row r="38" spans="2:31">
      <c r="B38" s="229" t="s">
        <v>311</v>
      </c>
      <c r="C38" s="229"/>
      <c r="D38" s="230" t="s">
        <v>532</v>
      </c>
      <c r="E38" s="230"/>
      <c r="F38" s="230" t="s">
        <v>1116</v>
      </c>
      <c r="G38" s="230" t="str">
        <f t="shared" si="0"/>
        <v xml:space="preserve"> -:- Other</v>
      </c>
      <c r="H38" s="231" t="s">
        <v>582</v>
      </c>
      <c r="I38" s="229" t="s">
        <v>53</v>
      </c>
      <c r="J38" s="229"/>
      <c r="K38" s="229"/>
      <c r="L38" s="229"/>
      <c r="M38" s="229"/>
      <c r="R38" s="233" t="s">
        <v>312</v>
      </c>
      <c r="S38" s="233"/>
      <c r="T38" s="120" t="s">
        <v>501</v>
      </c>
      <c r="U38" s="120" t="s">
        <v>47</v>
      </c>
      <c r="V38" s="120" t="s">
        <v>113</v>
      </c>
      <c r="W38" s="120" t="s">
        <v>1119</v>
      </c>
      <c r="X38" s="120" t="s">
        <v>43</v>
      </c>
      <c r="Y38" s="120" t="str">
        <f t="shared" si="1"/>
        <v>Agriculture -:- Indoor Cropping -:- Boiler -:- Natural Gas</v>
      </c>
      <c r="Z38" s="120" t="s">
        <v>498</v>
      </c>
      <c r="AA38" s="233" t="s">
        <v>53</v>
      </c>
      <c r="AB38" s="233" t="s">
        <v>411</v>
      </c>
      <c r="AC38" s="233"/>
      <c r="AD38" s="233"/>
      <c r="AE38" s="233"/>
    </row>
    <row r="39" spans="2:31">
      <c r="B39" s="229" t="s">
        <v>311</v>
      </c>
      <c r="C39" s="229"/>
      <c r="D39" s="230" t="s">
        <v>535</v>
      </c>
      <c r="E39" s="230"/>
      <c r="F39" s="230" t="s">
        <v>1116</v>
      </c>
      <c r="G39" s="230" t="str">
        <f t="shared" si="0"/>
        <v xml:space="preserve"> -:- Other</v>
      </c>
      <c r="H39" s="231" t="s">
        <v>583</v>
      </c>
      <c r="I39" s="229" t="s">
        <v>53</v>
      </c>
      <c r="J39" s="229"/>
      <c r="K39" s="229"/>
      <c r="L39" s="229"/>
      <c r="M39" s="229"/>
      <c r="R39" s="233" t="s">
        <v>312</v>
      </c>
      <c r="S39" s="233"/>
      <c r="T39" s="120" t="s">
        <v>502</v>
      </c>
      <c r="U39" s="120" t="s">
        <v>47</v>
      </c>
      <c r="V39" s="120" t="s">
        <v>113</v>
      </c>
      <c r="W39" s="120" t="s">
        <v>1121</v>
      </c>
      <c r="X39" s="120" t="s">
        <v>84</v>
      </c>
      <c r="Y39" s="120" t="str">
        <f t="shared" si="1"/>
        <v>Agriculture -:- Indoor Cropping -:- Direct Heat -:- Geothermal</v>
      </c>
      <c r="Z39" s="120" t="s">
        <v>503</v>
      </c>
      <c r="AA39" s="233" t="s">
        <v>53</v>
      </c>
      <c r="AB39" s="233" t="s">
        <v>411</v>
      </c>
      <c r="AC39" s="233"/>
      <c r="AD39" s="233"/>
      <c r="AE39" s="233"/>
    </row>
    <row r="40" spans="2:31">
      <c r="B40" s="229" t="s">
        <v>311</v>
      </c>
      <c r="C40" s="229"/>
      <c r="D40" s="230" t="s">
        <v>538</v>
      </c>
      <c r="E40" s="230"/>
      <c r="F40" s="230" t="s">
        <v>1116</v>
      </c>
      <c r="G40" s="230" t="str">
        <f t="shared" si="0"/>
        <v xml:space="preserve"> -:- Other</v>
      </c>
      <c r="H40" s="231" t="s">
        <v>584</v>
      </c>
      <c r="I40" s="229" t="s">
        <v>53</v>
      </c>
      <c r="J40" s="229"/>
      <c r="K40" s="229"/>
      <c r="L40" s="229"/>
      <c r="M40" s="229"/>
      <c r="R40" s="233" t="s">
        <v>312</v>
      </c>
      <c r="S40" s="233"/>
      <c r="T40" s="120" t="s">
        <v>504</v>
      </c>
      <c r="U40" s="120" t="s">
        <v>47</v>
      </c>
      <c r="V40" s="120" t="s">
        <v>113</v>
      </c>
      <c r="W40" s="120" t="s">
        <v>1144</v>
      </c>
      <c r="X40" s="120" t="s">
        <v>57</v>
      </c>
      <c r="Y40" s="120" t="str">
        <f t="shared" si="1"/>
        <v>Agriculture -:- Indoor Cropping -:- Lights (General) -:- Electricity</v>
      </c>
      <c r="Z40" s="120" t="s">
        <v>505</v>
      </c>
      <c r="AA40" s="233" t="s">
        <v>53</v>
      </c>
      <c r="AB40" s="233" t="s">
        <v>411</v>
      </c>
      <c r="AC40" s="233"/>
      <c r="AD40" s="233"/>
      <c r="AE40" s="233"/>
    </row>
    <row r="41" spans="2:31">
      <c r="B41" s="229" t="s">
        <v>311</v>
      </c>
      <c r="C41" s="229"/>
      <c r="D41" s="230" t="s">
        <v>542</v>
      </c>
      <c r="E41" s="230"/>
      <c r="F41" s="230" t="s">
        <v>1116</v>
      </c>
      <c r="G41" s="230" t="str">
        <f t="shared" si="0"/>
        <v xml:space="preserve"> -:- Other</v>
      </c>
      <c r="H41" s="231" t="s">
        <v>585</v>
      </c>
      <c r="I41" s="229" t="s">
        <v>53</v>
      </c>
      <c r="J41" s="229"/>
      <c r="K41" s="229"/>
      <c r="L41" s="229"/>
      <c r="M41" s="229"/>
      <c r="R41" s="233" t="s">
        <v>312</v>
      </c>
      <c r="S41" s="233"/>
      <c r="T41" s="120" t="s">
        <v>507</v>
      </c>
      <c r="U41" s="120" t="s">
        <v>47</v>
      </c>
      <c r="V41" s="120" t="s">
        <v>1146</v>
      </c>
      <c r="W41" s="120" t="s">
        <v>1103</v>
      </c>
      <c r="X41" s="120" t="s">
        <v>57</v>
      </c>
      <c r="Y41" s="120" t="str">
        <f t="shared" si="1"/>
        <v>Agriculture -:- Forestry -:- Stationary Motor -:- Electricity</v>
      </c>
      <c r="Z41" s="120" t="s">
        <v>508</v>
      </c>
      <c r="AA41" s="233" t="s">
        <v>53</v>
      </c>
      <c r="AB41" s="233" t="s">
        <v>411</v>
      </c>
      <c r="AC41" s="233"/>
      <c r="AD41" s="233"/>
      <c r="AE41" s="233"/>
    </row>
    <row r="42" spans="2:31">
      <c r="B42" s="229" t="s">
        <v>311</v>
      </c>
      <c r="C42" s="229"/>
      <c r="D42" s="230" t="s">
        <v>545</v>
      </c>
      <c r="E42" s="230"/>
      <c r="F42" s="230" t="s">
        <v>1116</v>
      </c>
      <c r="G42" s="230" t="str">
        <f t="shared" si="0"/>
        <v xml:space="preserve"> -:- Other</v>
      </c>
      <c r="H42" s="231" t="s">
        <v>586</v>
      </c>
      <c r="I42" s="229" t="s">
        <v>53</v>
      </c>
      <c r="J42" s="229"/>
      <c r="K42" s="229"/>
      <c r="L42" s="229"/>
      <c r="M42" s="229"/>
      <c r="R42" s="233" t="s">
        <v>312</v>
      </c>
      <c r="S42" s="233"/>
      <c r="T42" s="120" t="s">
        <v>600</v>
      </c>
      <c r="U42" s="120" t="s">
        <v>47</v>
      </c>
      <c r="V42" s="120" t="s">
        <v>1146</v>
      </c>
      <c r="W42" s="120" t="s">
        <v>1103</v>
      </c>
      <c r="X42" s="120" t="s">
        <v>82</v>
      </c>
      <c r="Y42" s="120" t="str">
        <f t="shared" si="1"/>
        <v>Agriculture -:- Forestry -:- Stationary Motor -:- Diesel</v>
      </c>
      <c r="Z42" s="120" t="s">
        <v>508</v>
      </c>
      <c r="AA42" s="233" t="s">
        <v>53</v>
      </c>
      <c r="AB42" s="233" t="s">
        <v>411</v>
      </c>
      <c r="AC42" s="233"/>
      <c r="AD42" s="233"/>
      <c r="AE42" s="233"/>
    </row>
    <row r="43" spans="2:31">
      <c r="R43" s="233" t="s">
        <v>312</v>
      </c>
      <c r="S43" s="233"/>
      <c r="T43" s="120" t="s">
        <v>510</v>
      </c>
      <c r="U43" s="120" t="s">
        <v>47</v>
      </c>
      <c r="V43" s="120" t="s">
        <v>1146</v>
      </c>
      <c r="W43" s="120" t="s">
        <v>1148</v>
      </c>
      <c r="X43" s="120" t="s">
        <v>82</v>
      </c>
      <c r="Y43" s="120" t="str">
        <f t="shared" si="1"/>
        <v>Agriculture -:- Forestry -:- Skidder (Forestry) -:- Diesel</v>
      </c>
      <c r="Z43" s="120" t="s">
        <v>511</v>
      </c>
      <c r="AA43" s="233" t="s">
        <v>53</v>
      </c>
      <c r="AB43" s="233" t="s">
        <v>411</v>
      </c>
      <c r="AC43" s="233"/>
      <c r="AD43" s="233"/>
      <c r="AE43" s="233"/>
    </row>
    <row r="44" spans="2:31">
      <c r="R44" s="233" t="s">
        <v>312</v>
      </c>
      <c r="S44" s="233"/>
      <c r="T44" s="120" t="s">
        <v>513</v>
      </c>
      <c r="U44" s="120" t="s">
        <v>47</v>
      </c>
      <c r="V44" s="120" t="s">
        <v>1146</v>
      </c>
      <c r="W44" s="120" t="s">
        <v>1150</v>
      </c>
      <c r="X44" s="120" t="s">
        <v>82</v>
      </c>
      <c r="Y44" s="120" t="str">
        <f t="shared" si="1"/>
        <v>Agriculture -:- Forestry -:- Cable Yarder (Forestry) -:- Diesel</v>
      </c>
      <c r="Z44" s="120" t="s">
        <v>514</v>
      </c>
      <c r="AA44" s="233" t="s">
        <v>53</v>
      </c>
      <c r="AB44" s="233" t="s">
        <v>411</v>
      </c>
      <c r="AC44" s="233"/>
      <c r="AD44" s="233"/>
      <c r="AE44" s="233"/>
    </row>
    <row r="45" spans="2:31">
      <c r="R45" s="233" t="s">
        <v>312</v>
      </c>
      <c r="S45" s="233"/>
      <c r="T45" s="120" t="s">
        <v>516</v>
      </c>
      <c r="U45" s="120" t="s">
        <v>47</v>
      </c>
      <c r="V45" s="120" t="s">
        <v>1146</v>
      </c>
      <c r="W45" s="120" t="s">
        <v>1144</v>
      </c>
      <c r="X45" s="120" t="s">
        <v>57</v>
      </c>
      <c r="Y45" s="120" t="str">
        <f t="shared" si="1"/>
        <v>Agriculture -:- Forestry -:- Lights (General) -:- Electricity</v>
      </c>
      <c r="Z45" s="120" t="s">
        <v>517</v>
      </c>
      <c r="AA45" s="233" t="s">
        <v>53</v>
      </c>
      <c r="AB45" s="233" t="s">
        <v>411</v>
      </c>
      <c r="AC45" s="233"/>
      <c r="AD45" s="233"/>
      <c r="AE45" s="233"/>
    </row>
    <row r="46" spans="2:31">
      <c r="R46" s="233" t="s">
        <v>312</v>
      </c>
      <c r="S46" s="233"/>
      <c r="T46" s="120" t="s">
        <v>519</v>
      </c>
      <c r="U46" s="120" t="s">
        <v>47</v>
      </c>
      <c r="V46" s="120" t="s">
        <v>1151</v>
      </c>
      <c r="W46" s="120" t="s">
        <v>1153</v>
      </c>
      <c r="X46" s="120" t="s">
        <v>82</v>
      </c>
      <c r="Y46" s="120" t="str">
        <f t="shared" si="1"/>
        <v>Agriculture -:- Fishing -:- Fishing Boat (Non-Hybrid) -:- Diesel</v>
      </c>
      <c r="Z46" s="120" t="s">
        <v>520</v>
      </c>
      <c r="AA46" s="233" t="s">
        <v>53</v>
      </c>
      <c r="AB46" s="233" t="s">
        <v>411</v>
      </c>
      <c r="AC46" s="233"/>
      <c r="AD46" s="233"/>
      <c r="AE46" s="233"/>
    </row>
    <row r="47" spans="2:31">
      <c r="R47" s="233" t="s">
        <v>312</v>
      </c>
      <c r="S47" s="233"/>
      <c r="T47" s="120" t="s">
        <v>522</v>
      </c>
      <c r="U47" s="120" t="s">
        <v>47</v>
      </c>
      <c r="V47" s="120" t="s">
        <v>1151</v>
      </c>
      <c r="W47" s="120" t="s">
        <v>1153</v>
      </c>
      <c r="X47" s="120" t="s">
        <v>83</v>
      </c>
      <c r="Y47" s="120" t="str">
        <f t="shared" si="1"/>
        <v>Agriculture -:- Fishing -:- Fishing Boat (Non-Hybrid) -:- Fuel Oil</v>
      </c>
      <c r="Z47" s="120" t="s">
        <v>520</v>
      </c>
      <c r="AA47" s="233" t="s">
        <v>53</v>
      </c>
      <c r="AB47" s="233" t="s">
        <v>411</v>
      </c>
      <c r="AC47" s="233"/>
      <c r="AD47" s="233"/>
      <c r="AE47" s="233"/>
    </row>
    <row r="48" spans="2:31">
      <c r="R48" s="233" t="s">
        <v>312</v>
      </c>
      <c r="S48" s="233"/>
      <c r="T48" s="120" t="s">
        <v>524</v>
      </c>
      <c r="U48" s="120" t="s">
        <v>47</v>
      </c>
      <c r="V48" s="120" t="s">
        <v>1151</v>
      </c>
      <c r="W48" s="120" t="s">
        <v>1101</v>
      </c>
      <c r="X48" s="120" t="s">
        <v>57</v>
      </c>
      <c r="Y48" s="120" t="str">
        <f t="shared" si="1"/>
        <v>Agriculture -:- Fishing -:- Refrigerator -:- Electricity</v>
      </c>
      <c r="Z48" s="120" t="s">
        <v>525</v>
      </c>
      <c r="AA48" s="233" t="s">
        <v>53</v>
      </c>
      <c r="AB48" s="233" t="s">
        <v>411</v>
      </c>
      <c r="AC48" s="233"/>
      <c r="AD48" s="233"/>
      <c r="AE48" s="233"/>
    </row>
    <row r="49" spans="18:31">
      <c r="R49" s="233" t="s">
        <v>312</v>
      </c>
      <c r="S49" s="233"/>
      <c r="T49" s="120" t="s">
        <v>527</v>
      </c>
      <c r="U49" s="120" t="s">
        <v>47</v>
      </c>
      <c r="V49" s="120" t="s">
        <v>1151</v>
      </c>
      <c r="W49" s="120" t="s">
        <v>1144</v>
      </c>
      <c r="X49" s="120" t="s">
        <v>57</v>
      </c>
      <c r="Y49" s="120" t="str">
        <f t="shared" si="1"/>
        <v>Agriculture -:- Fishing -:- Lights (General) -:- Electricity</v>
      </c>
      <c r="Z49" s="120" t="s">
        <v>528</v>
      </c>
      <c r="AA49" s="233" t="s">
        <v>53</v>
      </c>
      <c r="AB49" s="233" t="s">
        <v>411</v>
      </c>
      <c r="AC49" s="233"/>
      <c r="AD49" s="233"/>
      <c r="AE49" s="233"/>
    </row>
    <row r="50" spans="18:31">
      <c r="R50" s="233" t="s">
        <v>312</v>
      </c>
      <c r="S50" s="233"/>
      <c r="T50" s="120" t="s">
        <v>530</v>
      </c>
      <c r="U50" s="120" t="s">
        <v>47</v>
      </c>
      <c r="V50" s="120" t="s">
        <v>1154</v>
      </c>
      <c r="W50" s="319" t="s">
        <v>1116</v>
      </c>
      <c r="X50" s="120" t="s">
        <v>57</v>
      </c>
      <c r="Y50" s="120" t="str">
        <f t="shared" si="1"/>
        <v>Agriculture -:- Other (Agriculture) -:- Other -:- Electricity</v>
      </c>
      <c r="Z50" s="120" t="s">
        <v>531</v>
      </c>
      <c r="AA50" s="233" t="s">
        <v>53</v>
      </c>
      <c r="AB50" s="233" t="s">
        <v>587</v>
      </c>
      <c r="AC50" s="233"/>
      <c r="AD50" s="233"/>
      <c r="AE50" s="233"/>
    </row>
    <row r="51" spans="18:31">
      <c r="R51" s="233" t="s">
        <v>312</v>
      </c>
      <c r="S51" s="233"/>
      <c r="T51" s="120" t="s">
        <v>533</v>
      </c>
      <c r="U51" s="120" t="s">
        <v>47</v>
      </c>
      <c r="V51" s="120" t="s">
        <v>1154</v>
      </c>
      <c r="W51" s="319" t="s">
        <v>1116</v>
      </c>
      <c r="X51" s="120" t="s">
        <v>43</v>
      </c>
      <c r="Y51" s="120" t="str">
        <f t="shared" si="1"/>
        <v>Agriculture -:- Other (Agriculture) -:- Other -:- Natural Gas</v>
      </c>
      <c r="Z51" s="120" t="s">
        <v>534</v>
      </c>
      <c r="AA51" s="233" t="s">
        <v>53</v>
      </c>
      <c r="AB51" s="233" t="s">
        <v>587</v>
      </c>
      <c r="AC51" s="233"/>
      <c r="AD51" s="233"/>
      <c r="AE51" s="233"/>
    </row>
    <row r="52" spans="18:31">
      <c r="R52" s="233" t="s">
        <v>312</v>
      </c>
      <c r="S52" s="233"/>
      <c r="T52" s="120" t="s">
        <v>536</v>
      </c>
      <c r="U52" s="120" t="s">
        <v>47</v>
      </c>
      <c r="V52" s="120" t="s">
        <v>1154</v>
      </c>
      <c r="W52" s="319" t="s">
        <v>1116</v>
      </c>
      <c r="X52" s="120" t="s">
        <v>83</v>
      </c>
      <c r="Y52" s="120" t="str">
        <f t="shared" si="1"/>
        <v>Agriculture -:- Other (Agriculture) -:- Other -:- Fuel Oil</v>
      </c>
      <c r="Z52" s="120" t="s">
        <v>537</v>
      </c>
      <c r="AA52" s="233" t="s">
        <v>53</v>
      </c>
      <c r="AB52" s="233" t="s">
        <v>587</v>
      </c>
      <c r="AC52" s="233"/>
      <c r="AD52" s="233"/>
      <c r="AE52" s="233"/>
    </row>
    <row r="53" spans="18:31">
      <c r="R53" s="233" t="s">
        <v>312</v>
      </c>
      <c r="S53" s="233"/>
      <c r="T53" s="120" t="s">
        <v>539</v>
      </c>
      <c r="U53" s="120" t="s">
        <v>47</v>
      </c>
      <c r="V53" s="120" t="s">
        <v>1154</v>
      </c>
      <c r="W53" s="319" t="s">
        <v>1116</v>
      </c>
      <c r="X53" s="120" t="s">
        <v>71</v>
      </c>
      <c r="Y53" s="120" t="str">
        <f t="shared" si="1"/>
        <v>Agriculture -:- Other (Agriculture) -:- Other -:- LPG</v>
      </c>
      <c r="Z53" s="120" t="s">
        <v>540</v>
      </c>
      <c r="AA53" s="233" t="s">
        <v>53</v>
      </c>
      <c r="AB53" s="233" t="s">
        <v>587</v>
      </c>
      <c r="AC53" s="233"/>
      <c r="AD53" s="233"/>
      <c r="AE53" s="233"/>
    </row>
    <row r="54" spans="18:31">
      <c r="R54" s="233" t="s">
        <v>312</v>
      </c>
      <c r="S54" s="233"/>
      <c r="T54" s="120" t="s">
        <v>543</v>
      </c>
      <c r="U54" s="120" t="s">
        <v>47</v>
      </c>
      <c r="V54" s="120" t="s">
        <v>1154</v>
      </c>
      <c r="W54" s="319" t="s">
        <v>1116</v>
      </c>
      <c r="X54" s="120" t="s">
        <v>85</v>
      </c>
      <c r="Y54" s="120" t="str">
        <f t="shared" si="1"/>
        <v>Agriculture -:- Other (Agriculture) -:- Other -:- Petrol</v>
      </c>
      <c r="Z54" s="120" t="s">
        <v>544</v>
      </c>
      <c r="AA54" s="233" t="s">
        <v>53</v>
      </c>
      <c r="AB54" s="233" t="s">
        <v>587</v>
      </c>
      <c r="AC54" s="233"/>
      <c r="AD54" s="233"/>
      <c r="AE54" s="2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79"/>
  <sheetViews>
    <sheetView tabSelected="1" zoomScale="90" zoomScaleNormal="90" workbookViewId="0">
      <selection activeCell="B23" sqref="B23"/>
    </sheetView>
  </sheetViews>
  <sheetFormatPr defaultColWidth="9.140625" defaultRowHeight="12.75"/>
  <cols>
    <col min="1" max="4" width="10.42578125" style="61" customWidth="1"/>
    <col min="5" max="5" width="11.7109375" style="61" bestFit="1" customWidth="1"/>
    <col min="6" max="6" width="18.5703125" style="61" bestFit="1" customWidth="1"/>
    <col min="7" max="7" width="13.85546875" style="61" bestFit="1" customWidth="1"/>
    <col min="8" max="8" width="35.42578125" style="61" customWidth="1"/>
    <col min="9" max="9" width="27.85546875" style="61" bestFit="1" customWidth="1"/>
    <col min="10" max="10" width="18.5703125" style="61" bestFit="1" customWidth="1"/>
    <col min="11" max="18" width="10.42578125" style="61" customWidth="1"/>
    <col min="19" max="19" width="13.42578125" style="61" bestFit="1" customWidth="1"/>
    <col min="20" max="24" width="13.42578125" style="61" customWidth="1"/>
    <col min="25" max="25" width="30.5703125" style="61" bestFit="1" customWidth="1"/>
    <col min="26" max="26" width="18.7109375" style="314" bestFit="1" customWidth="1"/>
    <col min="27" max="27" width="15.28515625" style="61" bestFit="1" customWidth="1"/>
    <col min="28" max="28" width="37.85546875" style="61" bestFit="1" customWidth="1"/>
    <col min="29" max="53" width="10.42578125" style="61" customWidth="1"/>
    <col min="54" max="16384" width="9.140625" style="61"/>
  </cols>
  <sheetData>
    <row r="1" spans="2:32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2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2" ht="15.75" customHeight="1">
      <c r="Z3" s="61"/>
      <c r="AA3" s="314"/>
    </row>
    <row r="4" spans="2:32" ht="15.75" customHeight="1">
      <c r="B4" s="64" t="s">
        <v>14</v>
      </c>
      <c r="C4" s="64"/>
      <c r="D4" s="65"/>
      <c r="E4" s="65"/>
      <c r="F4" s="65"/>
      <c r="H4" s="65"/>
      <c r="I4" s="65"/>
      <c r="J4" s="65"/>
      <c r="K4" s="65"/>
      <c r="L4" s="65"/>
      <c r="M4" s="65"/>
      <c r="N4" s="65"/>
      <c r="O4" s="65"/>
      <c r="R4" s="64" t="s">
        <v>15</v>
      </c>
      <c r="S4" s="64"/>
      <c r="T4" s="65"/>
      <c r="U4" s="65"/>
      <c r="V4" s="65"/>
      <c r="W4" s="65"/>
      <c r="X4" s="65"/>
      <c r="Y4" s="65"/>
      <c r="Z4" s="65"/>
      <c r="AA4" s="315"/>
      <c r="AB4" s="65"/>
      <c r="AC4" s="65"/>
      <c r="AD4" s="65"/>
      <c r="AE4" s="65"/>
      <c r="AF4" s="65"/>
    </row>
    <row r="5" spans="2:32" ht="15.75" customHeight="1">
      <c r="B5" s="75" t="s">
        <v>7</v>
      </c>
      <c r="C5" s="76" t="s">
        <v>30</v>
      </c>
      <c r="D5" s="75" t="s">
        <v>0</v>
      </c>
      <c r="E5" s="75" t="s">
        <v>1086</v>
      </c>
      <c r="F5" s="75" t="s">
        <v>1105</v>
      </c>
      <c r="G5" s="75" t="s">
        <v>3</v>
      </c>
      <c r="H5" s="75" t="s">
        <v>1155</v>
      </c>
      <c r="I5" s="75" t="s">
        <v>4</v>
      </c>
      <c r="J5" s="75" t="s">
        <v>8</v>
      </c>
      <c r="K5" s="75" t="s">
        <v>9</v>
      </c>
      <c r="L5" s="75" t="s">
        <v>10</v>
      </c>
      <c r="M5" s="75" t="s">
        <v>12</v>
      </c>
      <c r="R5" s="66" t="s">
        <v>11</v>
      </c>
      <c r="S5" s="67" t="s">
        <v>30</v>
      </c>
      <c r="T5" s="66" t="s">
        <v>1</v>
      </c>
      <c r="U5" s="66" t="s">
        <v>1080</v>
      </c>
      <c r="V5" s="66" t="s">
        <v>1081</v>
      </c>
      <c r="W5" s="66" t="s">
        <v>1082</v>
      </c>
      <c r="X5" s="66" t="s">
        <v>1086</v>
      </c>
      <c r="Y5" s="66" t="s">
        <v>2</v>
      </c>
      <c r="Z5" s="316" t="s">
        <v>1079</v>
      </c>
      <c r="AA5" s="66" t="s">
        <v>16</v>
      </c>
      <c r="AB5" s="66" t="s">
        <v>17</v>
      </c>
      <c r="AC5" s="66" t="s">
        <v>18</v>
      </c>
      <c r="AD5" s="66" t="s">
        <v>19</v>
      </c>
      <c r="AE5" s="66" t="s">
        <v>20</v>
      </c>
    </row>
    <row r="6" spans="2:32" ht="33.75" customHeight="1" thickBot="1">
      <c r="B6" s="227" t="s">
        <v>35</v>
      </c>
      <c r="C6" s="227" t="s">
        <v>31</v>
      </c>
      <c r="D6" s="227" t="s">
        <v>26</v>
      </c>
      <c r="E6" s="227"/>
      <c r="F6" s="227"/>
      <c r="G6" s="227"/>
      <c r="H6" s="227" t="s">
        <v>27</v>
      </c>
      <c r="I6" s="227" t="s">
        <v>4</v>
      </c>
      <c r="J6" s="227" t="s">
        <v>38</v>
      </c>
      <c r="K6" s="227" t="s">
        <v>39</v>
      </c>
      <c r="L6" s="227" t="s">
        <v>28</v>
      </c>
      <c r="M6" s="227" t="s">
        <v>29</v>
      </c>
      <c r="R6" s="228" t="s">
        <v>36</v>
      </c>
      <c r="S6" s="228" t="s">
        <v>31</v>
      </c>
      <c r="T6" s="228" t="s">
        <v>21</v>
      </c>
      <c r="U6" s="228"/>
      <c r="V6" s="228"/>
      <c r="W6" s="228"/>
      <c r="X6" s="228"/>
      <c r="Y6" s="228"/>
      <c r="Z6" s="317" t="s">
        <v>22</v>
      </c>
      <c r="AA6" s="228" t="s">
        <v>23</v>
      </c>
      <c r="AB6" s="228" t="s">
        <v>24</v>
      </c>
      <c r="AC6" s="228" t="s">
        <v>41</v>
      </c>
      <c r="AD6" s="228" t="s">
        <v>40</v>
      </c>
      <c r="AE6" s="228" t="s">
        <v>25</v>
      </c>
    </row>
    <row r="7" spans="2:32" ht="15.75" customHeight="1">
      <c r="B7" s="311" t="s">
        <v>49</v>
      </c>
      <c r="C7" s="311"/>
      <c r="D7" s="230" t="s">
        <v>277</v>
      </c>
      <c r="E7" s="230" t="s">
        <v>81</v>
      </c>
      <c r="F7" s="230"/>
      <c r="G7" s="230" t="str">
        <f xml:space="preserve"> _xlfn.CONCAT(E7, " -:- ", F7 )</f>
        <v xml:space="preserve">Coal -:- </v>
      </c>
      <c r="H7" s="312" t="s">
        <v>293</v>
      </c>
      <c r="I7" s="311" t="s">
        <v>53</v>
      </c>
      <c r="J7" s="311" t="s">
        <v>386</v>
      </c>
      <c r="K7" s="311" t="s">
        <v>156</v>
      </c>
      <c r="L7" s="311"/>
      <c r="M7" s="311"/>
      <c r="R7" s="232" t="s">
        <v>55</v>
      </c>
      <c r="S7" s="232"/>
      <c r="T7" s="232"/>
      <c r="U7" s="232"/>
      <c r="V7" s="232"/>
      <c r="W7" s="232"/>
      <c r="X7" s="232"/>
      <c r="Y7" s="232"/>
      <c r="Z7" s="318"/>
      <c r="AA7" s="232"/>
      <c r="AB7" s="232"/>
      <c r="AC7" s="232"/>
      <c r="AD7" s="232"/>
      <c r="AE7" s="232"/>
    </row>
    <row r="8" spans="2:32" ht="15.75" customHeight="1">
      <c r="B8" s="311" t="s">
        <v>49</v>
      </c>
      <c r="C8" s="311"/>
      <c r="D8" s="230" t="s">
        <v>434</v>
      </c>
      <c r="E8" s="230" t="s">
        <v>82</v>
      </c>
      <c r="F8" s="230"/>
      <c r="G8" s="230" t="str">
        <f t="shared" ref="G8:G16" si="0" xml:space="preserve"> _xlfn.CONCAT(E8, " -:- ", F8 )</f>
        <v xml:space="preserve">Diesel -:- </v>
      </c>
      <c r="H8" s="312" t="s">
        <v>588</v>
      </c>
      <c r="I8" s="311" t="s">
        <v>53</v>
      </c>
      <c r="J8" s="311" t="s">
        <v>386</v>
      </c>
      <c r="K8" s="311" t="s">
        <v>156</v>
      </c>
      <c r="L8" s="311"/>
      <c r="M8" s="311"/>
      <c r="R8" s="78" t="s">
        <v>67</v>
      </c>
      <c r="S8" s="78"/>
      <c r="T8" s="120" t="s">
        <v>294</v>
      </c>
      <c r="U8" s="120" t="s">
        <v>47</v>
      </c>
      <c r="V8" s="120"/>
      <c r="W8" s="120"/>
      <c r="X8" s="120" t="s">
        <v>81</v>
      </c>
      <c r="Y8" s="120" t="str">
        <f t="shared" ref="Y8:Y16" si="1" xml:space="preserve"> _xlfn.CONCAT( U8, " -:- ", V8, " -:- ", W8, " -:- ", X8)</f>
        <v>Agriculture -:-  -:-  -:- Coal</v>
      </c>
      <c r="Z8" s="107" t="s">
        <v>337</v>
      </c>
      <c r="AA8" s="78" t="s">
        <v>53</v>
      </c>
      <c r="AB8" s="78" t="s">
        <v>291</v>
      </c>
      <c r="AC8" s="78" t="s">
        <v>156</v>
      </c>
      <c r="AD8" s="78"/>
      <c r="AE8" s="78"/>
    </row>
    <row r="9" spans="2:32" ht="15.75" customHeight="1">
      <c r="B9" s="311" t="s">
        <v>49</v>
      </c>
      <c r="C9" s="311"/>
      <c r="D9" s="230" t="s">
        <v>444</v>
      </c>
      <c r="E9" s="230" t="s">
        <v>85</v>
      </c>
      <c r="F9" s="230"/>
      <c r="G9" s="230" t="str">
        <f t="shared" si="0"/>
        <v xml:space="preserve">Petrol -:- </v>
      </c>
      <c r="H9" s="312" t="s">
        <v>589</v>
      </c>
      <c r="I9" s="311" t="s">
        <v>53</v>
      </c>
      <c r="J9" s="311" t="s">
        <v>386</v>
      </c>
      <c r="K9" s="311" t="s">
        <v>156</v>
      </c>
      <c r="L9" s="311"/>
      <c r="M9" s="311"/>
      <c r="R9" s="78" t="s">
        <v>67</v>
      </c>
      <c r="S9" s="78"/>
      <c r="T9" s="120" t="str">
        <f>+B27</f>
        <v>FTE_AGRDSL</v>
      </c>
      <c r="U9" s="120" t="s">
        <v>47</v>
      </c>
      <c r="V9" s="120"/>
      <c r="W9" s="120"/>
      <c r="X9" s="120" t="s">
        <v>82</v>
      </c>
      <c r="Y9" s="120" t="str">
        <f t="shared" si="1"/>
        <v>Agriculture -:-  -:-  -:- Diesel</v>
      </c>
      <c r="Z9" s="107" t="str">
        <f t="shared" ref="Z9:Z16" si="2">+"Sector Fuel Supply - "&amp;H8</f>
        <v>Sector Fuel Supply - Agriculture diesel oil</v>
      </c>
      <c r="AA9" s="78" t="s">
        <v>53</v>
      </c>
      <c r="AB9" s="78" t="s">
        <v>291</v>
      </c>
      <c r="AC9" s="78" t="s">
        <v>156</v>
      </c>
      <c r="AD9" s="78"/>
      <c r="AE9" s="78"/>
    </row>
    <row r="10" spans="2:32" ht="15.75" customHeight="1">
      <c r="B10" s="311" t="s">
        <v>49</v>
      </c>
      <c r="C10" s="311"/>
      <c r="D10" s="230" t="s">
        <v>523</v>
      </c>
      <c r="E10" s="230" t="s">
        <v>83</v>
      </c>
      <c r="F10" s="230"/>
      <c r="G10" s="230" t="str">
        <f t="shared" si="0"/>
        <v xml:space="preserve">Fuel Oil -:- </v>
      </c>
      <c r="H10" s="312" t="s">
        <v>590</v>
      </c>
      <c r="I10" s="311" t="s">
        <v>53</v>
      </c>
      <c r="J10" s="311" t="s">
        <v>386</v>
      </c>
      <c r="K10" s="311" t="s">
        <v>156</v>
      </c>
      <c r="L10" s="311"/>
      <c r="M10" s="311"/>
      <c r="Q10" s="69"/>
      <c r="R10" s="78" t="s">
        <v>67</v>
      </c>
      <c r="S10" s="78"/>
      <c r="T10" s="120" t="str">
        <f t="shared" ref="T10:T16" si="3">+B29</f>
        <v>FTE_AGRPET</v>
      </c>
      <c r="U10" s="120" t="s">
        <v>47</v>
      </c>
      <c r="V10" s="120"/>
      <c r="W10" s="120"/>
      <c r="X10" s="120" t="s">
        <v>85</v>
      </c>
      <c r="Y10" s="120" t="str">
        <f t="shared" si="1"/>
        <v>Agriculture -:-  -:-  -:- Petrol</v>
      </c>
      <c r="Z10" s="107" t="str">
        <f t="shared" si="2"/>
        <v>Sector Fuel Supply - Agriculture petroleum</v>
      </c>
      <c r="AA10" s="78" t="s">
        <v>53</v>
      </c>
      <c r="AB10" s="78" t="s">
        <v>291</v>
      </c>
      <c r="AC10" s="78" t="s">
        <v>156</v>
      </c>
      <c r="AD10" s="78"/>
      <c r="AE10" s="78"/>
    </row>
    <row r="11" spans="2:32" ht="15.75" customHeight="1">
      <c r="B11" s="311" t="s">
        <v>49</v>
      </c>
      <c r="C11" s="311"/>
      <c r="D11" s="230" t="s">
        <v>541</v>
      </c>
      <c r="E11" s="230" t="s">
        <v>71</v>
      </c>
      <c r="F11" s="230"/>
      <c r="G11" s="230" t="str">
        <f t="shared" si="0"/>
        <v xml:space="preserve">LPG -:- </v>
      </c>
      <c r="H11" s="312" t="s">
        <v>591</v>
      </c>
      <c r="I11" s="311" t="s">
        <v>53</v>
      </c>
      <c r="J11" s="311" t="s">
        <v>386</v>
      </c>
      <c r="K11" s="311" t="s">
        <v>156</v>
      </c>
      <c r="L11" s="311"/>
      <c r="M11" s="311"/>
      <c r="Q11" s="69"/>
      <c r="R11" s="78" t="s">
        <v>67</v>
      </c>
      <c r="S11" s="78"/>
      <c r="T11" s="120" t="str">
        <f t="shared" si="3"/>
        <v>FTE_AGRFOL</v>
      </c>
      <c r="U11" s="120" t="s">
        <v>47</v>
      </c>
      <c r="V11" s="120"/>
      <c r="W11" s="120"/>
      <c r="X11" s="120" t="s">
        <v>83</v>
      </c>
      <c r="Y11" s="120" t="str">
        <f t="shared" si="1"/>
        <v>Agriculture -:-  -:-  -:- Fuel Oil</v>
      </c>
      <c r="Z11" s="107" t="str">
        <f t="shared" si="2"/>
        <v>Sector Fuel Supply - Agriculture fuel oil</v>
      </c>
      <c r="AA11" s="78" t="s">
        <v>53</v>
      </c>
      <c r="AB11" s="78" t="s">
        <v>291</v>
      </c>
      <c r="AC11" s="78" t="s">
        <v>156</v>
      </c>
      <c r="AD11" s="78"/>
      <c r="AE11" s="78"/>
    </row>
    <row r="12" spans="2:32" ht="15.75" customHeight="1">
      <c r="B12" s="311" t="s">
        <v>49</v>
      </c>
      <c r="C12" s="311"/>
      <c r="D12" s="230" t="s">
        <v>280</v>
      </c>
      <c r="E12" s="230" t="s">
        <v>43</v>
      </c>
      <c r="F12" s="230"/>
      <c r="G12" s="230" t="str">
        <f t="shared" si="0"/>
        <v xml:space="preserve">Natural Gas -:- </v>
      </c>
      <c r="H12" s="312" t="s">
        <v>594</v>
      </c>
      <c r="I12" s="311" t="s">
        <v>53</v>
      </c>
      <c r="J12" s="311" t="s">
        <v>386</v>
      </c>
      <c r="K12" s="311" t="s">
        <v>156</v>
      </c>
      <c r="L12" s="311"/>
      <c r="M12" s="311"/>
      <c r="Q12" s="69"/>
      <c r="R12" s="78" t="s">
        <v>67</v>
      </c>
      <c r="S12" s="78"/>
      <c r="T12" s="120" t="str">
        <f t="shared" si="3"/>
        <v>FTE_AGRLPG</v>
      </c>
      <c r="U12" s="120" t="s">
        <v>47</v>
      </c>
      <c r="V12" s="120"/>
      <c r="W12" s="120"/>
      <c r="X12" s="120" t="s">
        <v>71</v>
      </c>
      <c r="Y12" s="120" t="str">
        <f t="shared" si="1"/>
        <v>Agriculture -:-  -:-  -:- LPG</v>
      </c>
      <c r="Z12" s="107" t="str">
        <f t="shared" si="2"/>
        <v>Sector Fuel Supply - Agriculture LPG</v>
      </c>
      <c r="AA12" s="78" t="s">
        <v>53</v>
      </c>
      <c r="AB12" s="78" t="s">
        <v>291</v>
      </c>
      <c r="AC12" s="78" t="s">
        <v>156</v>
      </c>
      <c r="AD12" s="78"/>
      <c r="AE12" s="78"/>
    </row>
    <row r="13" spans="2:32" ht="15.75" customHeight="1">
      <c r="B13" s="311" t="s">
        <v>49</v>
      </c>
      <c r="C13" s="311"/>
      <c r="D13" s="230" t="s">
        <v>282</v>
      </c>
      <c r="E13" s="230" t="s">
        <v>84</v>
      </c>
      <c r="F13" s="230"/>
      <c r="G13" s="230" t="str">
        <f t="shared" si="0"/>
        <v xml:space="preserve">Geothermal -:- </v>
      </c>
      <c r="H13" s="312" t="s">
        <v>595</v>
      </c>
      <c r="I13" s="311" t="s">
        <v>53</v>
      </c>
      <c r="J13" s="311" t="s">
        <v>386</v>
      </c>
      <c r="K13" s="311" t="s">
        <v>156</v>
      </c>
      <c r="L13" s="311"/>
      <c r="M13" s="311"/>
      <c r="Q13" s="69"/>
      <c r="R13" s="78" t="s">
        <v>67</v>
      </c>
      <c r="S13" s="78"/>
      <c r="T13" s="120" t="str">
        <f t="shared" si="3"/>
        <v>FTE_AGRNGA</v>
      </c>
      <c r="U13" s="120" t="s">
        <v>47</v>
      </c>
      <c r="V13" s="120"/>
      <c r="W13" s="120"/>
      <c r="X13" s="120" t="s">
        <v>43</v>
      </c>
      <c r="Y13" s="120" t="str">
        <f t="shared" si="1"/>
        <v>Agriculture -:-  -:-  -:- Natural Gas</v>
      </c>
      <c r="Z13" s="107" t="str">
        <f t="shared" si="2"/>
        <v>Sector Fuel Supply - Agriculture natural gas</v>
      </c>
      <c r="AA13" s="78" t="s">
        <v>53</v>
      </c>
      <c r="AB13" s="78" t="s">
        <v>291</v>
      </c>
      <c r="AC13" s="78" t="s">
        <v>156</v>
      </c>
      <c r="AD13" s="78"/>
      <c r="AE13" s="78"/>
    </row>
    <row r="14" spans="2:32" ht="15.75" customHeight="1">
      <c r="B14" s="311" t="s">
        <v>49</v>
      </c>
      <c r="C14" s="311"/>
      <c r="D14" s="230" t="s">
        <v>287</v>
      </c>
      <c r="E14" s="230" t="s">
        <v>87</v>
      </c>
      <c r="F14" s="230"/>
      <c r="G14" s="230" t="str">
        <f t="shared" si="0"/>
        <v xml:space="preserve">Wood -:- </v>
      </c>
      <c r="H14" s="312" t="s">
        <v>598</v>
      </c>
      <c r="I14" s="311" t="s">
        <v>53</v>
      </c>
      <c r="J14" s="311" t="s">
        <v>386</v>
      </c>
      <c r="K14" s="311" t="s">
        <v>156</v>
      </c>
      <c r="L14" s="311"/>
      <c r="M14" s="311"/>
      <c r="Q14" s="69"/>
      <c r="R14" s="78" t="s">
        <v>67</v>
      </c>
      <c r="S14" s="78"/>
      <c r="T14" s="120" t="str">
        <f t="shared" si="3"/>
        <v>FTE_AGRGEO</v>
      </c>
      <c r="U14" s="120" t="s">
        <v>47</v>
      </c>
      <c r="V14" s="120"/>
      <c r="W14" s="120"/>
      <c r="X14" s="120" t="s">
        <v>84</v>
      </c>
      <c r="Y14" s="120" t="str">
        <f t="shared" si="1"/>
        <v>Agriculture -:-  -:-  -:- Geothermal</v>
      </c>
      <c r="Z14" s="107" t="str">
        <f t="shared" si="2"/>
        <v>Sector Fuel Supply - Agriculture geothermal</v>
      </c>
      <c r="AA14" s="78" t="s">
        <v>53</v>
      </c>
      <c r="AB14" s="78" t="s">
        <v>291</v>
      </c>
      <c r="AC14" s="78" t="s">
        <v>156</v>
      </c>
      <c r="AD14" s="78"/>
      <c r="AE14" s="78"/>
    </row>
    <row r="15" spans="2:32" ht="15.75" customHeight="1">
      <c r="B15" s="311" t="s">
        <v>49</v>
      </c>
      <c r="C15" s="311"/>
      <c r="D15" s="230" t="s">
        <v>597</v>
      </c>
      <c r="E15" s="230" t="s">
        <v>1126</v>
      </c>
      <c r="F15" s="230"/>
      <c r="G15" s="230" t="str">
        <f t="shared" si="0"/>
        <v xml:space="preserve">Pellet -:- </v>
      </c>
      <c r="H15" s="312" t="s">
        <v>599</v>
      </c>
      <c r="I15" s="311" t="s">
        <v>53</v>
      </c>
      <c r="J15" s="311" t="s">
        <v>386</v>
      </c>
      <c r="K15" s="311" t="s">
        <v>156</v>
      </c>
      <c r="L15" s="311"/>
      <c r="M15" s="311"/>
      <c r="Q15" s="69"/>
      <c r="R15" s="78" t="s">
        <v>67</v>
      </c>
      <c r="S15" s="78"/>
      <c r="T15" s="120" t="str">
        <f t="shared" si="3"/>
        <v>FTE_AGRWOD</v>
      </c>
      <c r="U15" s="120" t="s">
        <v>47</v>
      </c>
      <c r="V15" s="120"/>
      <c r="W15" s="120"/>
      <c r="X15" s="120" t="s">
        <v>87</v>
      </c>
      <c r="Y15" s="120" t="str">
        <f t="shared" si="1"/>
        <v>Agriculture -:-  -:-  -:- Wood</v>
      </c>
      <c r="Z15" s="107" t="str">
        <f t="shared" si="2"/>
        <v>Sector Fuel Supply - Agriculture wood</v>
      </c>
      <c r="AA15" s="78" t="s">
        <v>53</v>
      </c>
      <c r="AB15" s="78" t="s">
        <v>291</v>
      </c>
      <c r="AC15" s="78" t="s">
        <v>156</v>
      </c>
      <c r="AD15" s="78"/>
      <c r="AE15" s="78"/>
    </row>
    <row r="16" spans="2:32" ht="15.75" customHeight="1">
      <c r="B16" s="311" t="s">
        <v>65</v>
      </c>
      <c r="C16" s="311"/>
      <c r="D16" s="230" t="s">
        <v>338</v>
      </c>
      <c r="E16" s="230"/>
      <c r="F16" s="230"/>
      <c r="G16" s="230" t="str">
        <f t="shared" si="0"/>
        <v xml:space="preserve"> -:- </v>
      </c>
      <c r="H16" s="312" t="s">
        <v>381</v>
      </c>
      <c r="I16" s="311" t="s">
        <v>322</v>
      </c>
      <c r="J16" s="311"/>
      <c r="K16" s="311"/>
      <c r="L16" s="311"/>
      <c r="M16" s="311"/>
      <c r="Q16" s="69"/>
      <c r="R16" s="78" t="s">
        <v>67</v>
      </c>
      <c r="S16" s="78"/>
      <c r="T16" s="120" t="str">
        <f t="shared" si="3"/>
        <v>FTE_AGRPLT</v>
      </c>
      <c r="U16" s="120" t="s">
        <v>47</v>
      </c>
      <c r="V16" s="120"/>
      <c r="W16" s="120"/>
      <c r="X16" s="120" t="s">
        <v>1126</v>
      </c>
      <c r="Y16" s="120" t="str">
        <f t="shared" si="1"/>
        <v>Agriculture -:-  -:-  -:- Pellet</v>
      </c>
      <c r="Z16" s="107" t="str">
        <f t="shared" si="2"/>
        <v>Sector Fuel Supply - Agriculture pellet</v>
      </c>
      <c r="AA16" s="78" t="s">
        <v>53</v>
      </c>
      <c r="AB16" s="78" t="s">
        <v>291</v>
      </c>
      <c r="AC16" s="78" t="s">
        <v>156</v>
      </c>
      <c r="AD16" s="78"/>
      <c r="AE16" s="78"/>
    </row>
    <row r="17" spans="2:27" ht="15.75" customHeight="1">
      <c r="B17" s="192"/>
      <c r="C17" s="192"/>
      <c r="D17" s="191"/>
      <c r="E17" s="191"/>
      <c r="F17" s="191"/>
      <c r="H17" s="191"/>
      <c r="I17" s="191"/>
      <c r="J17" s="190"/>
      <c r="K17" s="192"/>
      <c r="L17" s="192"/>
      <c r="M17" s="192"/>
      <c r="N17" s="192"/>
      <c r="O17" s="192"/>
      <c r="Q17" s="69"/>
      <c r="Z17" s="61"/>
      <c r="AA17" s="314"/>
    </row>
    <row r="18" spans="2:27" ht="15.75" customHeight="1">
      <c r="M18" s="192"/>
      <c r="N18" s="192"/>
      <c r="O18" s="192"/>
      <c r="Q18" s="69"/>
      <c r="R18" s="70"/>
      <c r="Z18" s="61"/>
      <c r="AA18" s="314"/>
    </row>
    <row r="19" spans="2:27" ht="15.75" customHeight="1">
      <c r="B19" s="192"/>
      <c r="C19" s="192"/>
      <c r="D19" s="191"/>
      <c r="E19" s="191"/>
      <c r="F19" s="191"/>
      <c r="H19" s="191"/>
      <c r="I19" s="191"/>
      <c r="J19" s="190"/>
      <c r="K19" s="192"/>
      <c r="L19" s="192"/>
      <c r="M19" s="192"/>
      <c r="N19" s="192"/>
      <c r="O19" s="192"/>
      <c r="P19" s="69"/>
      <c r="Q19" s="70"/>
      <c r="Z19" s="61"/>
      <c r="AA19" s="314"/>
    </row>
    <row r="20" spans="2:27" ht="15.75" customHeight="1">
      <c r="B20" s="65"/>
      <c r="C20" s="65"/>
      <c r="D20" s="65"/>
      <c r="E20" s="65"/>
      <c r="F20" s="65"/>
      <c r="H20" s="65"/>
      <c r="I20" s="65"/>
      <c r="J20" s="68"/>
      <c r="K20" s="65"/>
      <c r="L20" s="65"/>
      <c r="M20" s="65"/>
      <c r="N20" s="65"/>
      <c r="O20" s="65"/>
      <c r="P20" s="69"/>
      <c r="Q20" s="70"/>
      <c r="Z20" s="61"/>
      <c r="AA20" s="314"/>
    </row>
    <row r="21" spans="2:27" ht="15.75" customHeight="1">
      <c r="D21" s="71" t="s">
        <v>13</v>
      </c>
      <c r="E21" s="71"/>
      <c r="F21" s="71"/>
      <c r="H21" s="71"/>
      <c r="I21" s="71"/>
      <c r="J21" s="71"/>
      <c r="K21" s="71"/>
      <c r="Z21" s="61"/>
      <c r="AA21" s="314"/>
    </row>
    <row r="22" spans="2:27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404</v>
      </c>
      <c r="G22" s="73" t="s">
        <v>398</v>
      </c>
      <c r="H22" s="73" t="s">
        <v>385</v>
      </c>
      <c r="I22" s="74" t="s">
        <v>56</v>
      </c>
      <c r="J22" s="74" t="s">
        <v>54</v>
      </c>
      <c r="K22" s="74" t="s">
        <v>400</v>
      </c>
      <c r="L22" s="74" t="s">
        <v>592</v>
      </c>
      <c r="M22" s="74" t="s">
        <v>593</v>
      </c>
      <c r="N22" s="74" t="s">
        <v>383</v>
      </c>
      <c r="O22" s="74" t="s">
        <v>384</v>
      </c>
      <c r="P22" s="74" t="s">
        <v>387</v>
      </c>
      <c r="Q22" s="74" t="s">
        <v>388</v>
      </c>
      <c r="R22" s="74" t="s">
        <v>389</v>
      </c>
      <c r="S22" s="74" t="s">
        <v>1073</v>
      </c>
      <c r="T22" s="313"/>
      <c r="U22" s="313"/>
      <c r="V22" s="313"/>
      <c r="W22" s="313"/>
      <c r="X22" s="313"/>
      <c r="Y22" s="313"/>
    </row>
    <row r="23" spans="2:27" ht="15.75" customHeight="1">
      <c r="B23" s="234" t="s">
        <v>37</v>
      </c>
      <c r="C23" s="234" t="s">
        <v>32</v>
      </c>
      <c r="D23" s="234" t="s">
        <v>33</v>
      </c>
      <c r="E23" s="234" t="s">
        <v>73</v>
      </c>
      <c r="F23" s="234" t="s">
        <v>73</v>
      </c>
      <c r="G23" s="234" t="s">
        <v>73</v>
      </c>
      <c r="H23" s="234" t="s">
        <v>73</v>
      </c>
      <c r="I23" s="234" t="s">
        <v>58</v>
      </c>
      <c r="J23" s="234" t="s">
        <v>77</v>
      </c>
      <c r="K23" s="234"/>
      <c r="L23" s="234"/>
      <c r="M23" s="234"/>
      <c r="N23" s="234"/>
      <c r="O23" s="234"/>
      <c r="P23" s="234" t="s">
        <v>390</v>
      </c>
      <c r="Q23" s="234" t="s">
        <v>391</v>
      </c>
      <c r="R23" s="234" t="s">
        <v>392</v>
      </c>
    </row>
    <row r="24" spans="2:27" ht="15.75" customHeight="1">
      <c r="B24" s="234" t="s">
        <v>59</v>
      </c>
      <c r="C24" s="234"/>
      <c r="D24" s="234"/>
      <c r="E24" s="234"/>
      <c r="F24" s="234"/>
      <c r="G24" s="234"/>
      <c r="H24" s="234"/>
      <c r="I24" s="234"/>
      <c r="J24" s="234" t="s">
        <v>60</v>
      </c>
      <c r="K24" s="234"/>
      <c r="L24" s="234"/>
      <c r="M24" s="234"/>
      <c r="N24" s="234"/>
      <c r="O24" s="234"/>
      <c r="P24" s="234" t="s">
        <v>393</v>
      </c>
      <c r="Q24" s="234" t="s">
        <v>393</v>
      </c>
      <c r="R24" s="234" t="s">
        <v>394</v>
      </c>
    </row>
    <row r="25" spans="2:27" ht="15.75" customHeight="1">
      <c r="B25" s="120" t="s">
        <v>294</v>
      </c>
      <c r="C25" s="117" t="s">
        <v>42</v>
      </c>
      <c r="D25" s="79" t="s">
        <v>277</v>
      </c>
      <c r="E25" s="189">
        <v>1</v>
      </c>
      <c r="F25" s="189">
        <v>1</v>
      </c>
      <c r="G25" s="189"/>
      <c r="H25" s="189">
        <v>5</v>
      </c>
      <c r="I25" s="189">
        <v>1</v>
      </c>
      <c r="J25" s="189">
        <v>100</v>
      </c>
      <c r="K25" s="189"/>
      <c r="L25" s="189"/>
      <c r="M25" s="189"/>
      <c r="N25" s="189"/>
      <c r="O25" s="189"/>
    </row>
    <row r="26" spans="2:27" ht="15.75" customHeight="1">
      <c r="B26" s="120"/>
      <c r="C26" s="117" t="s">
        <v>169</v>
      </c>
      <c r="D26" s="79"/>
      <c r="E26" s="189">
        <v>0.1</v>
      </c>
      <c r="F26" s="189">
        <f>+E26</f>
        <v>0.1</v>
      </c>
      <c r="G26" s="189"/>
      <c r="H26" s="189"/>
      <c r="I26" s="189"/>
      <c r="J26" s="189"/>
      <c r="K26" s="189"/>
      <c r="L26" s="189"/>
      <c r="M26" s="189"/>
      <c r="N26" s="189"/>
      <c r="O26" s="189"/>
    </row>
    <row r="27" spans="2:27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4">+D8</f>
        <v>AGRDSL</v>
      </c>
      <c r="E27" s="189">
        <v>1</v>
      </c>
      <c r="F27" s="189">
        <v>1</v>
      </c>
      <c r="G27" s="189"/>
      <c r="H27" s="189"/>
      <c r="I27" s="189">
        <v>1</v>
      </c>
      <c r="J27" s="189">
        <v>100</v>
      </c>
      <c r="K27" s="189"/>
      <c r="L27" s="189"/>
      <c r="M27" s="189"/>
      <c r="N27" s="189"/>
      <c r="O27" s="189"/>
      <c r="R27" s="61">
        <v>0.92</v>
      </c>
    </row>
    <row r="28" spans="2:27" ht="15.75" customHeight="1">
      <c r="B28" s="120"/>
      <c r="C28" s="117" t="s">
        <v>1072</v>
      </c>
      <c r="D28" s="79"/>
      <c r="E28" s="189">
        <v>1</v>
      </c>
      <c r="F28" s="189">
        <v>1</v>
      </c>
      <c r="G28" s="189"/>
      <c r="H28" s="189"/>
      <c r="I28" s="189"/>
      <c r="J28" s="189"/>
      <c r="K28" s="189"/>
      <c r="L28" s="189"/>
      <c r="M28" s="189"/>
      <c r="N28" s="189"/>
      <c r="O28" s="189"/>
      <c r="S28" s="61">
        <v>2.4</v>
      </c>
    </row>
    <row r="29" spans="2:27" ht="15.75" customHeight="1">
      <c r="B29" s="120" t="str">
        <f t="shared" ref="B29:B33" si="5">+"FTE_AGR"&amp;C29</f>
        <v>FTE_AGRPET</v>
      </c>
      <c r="C29" s="117" t="str">
        <f t="shared" ref="C29:C33" si="6">+RIGHT(D29,3)</f>
        <v>PET</v>
      </c>
      <c r="D29" s="79" t="str">
        <f t="shared" ref="D29:D35" si="7">+D9</f>
        <v>AGRPET</v>
      </c>
      <c r="E29" s="189"/>
      <c r="F29" s="189"/>
      <c r="G29" s="189"/>
      <c r="H29" s="189"/>
      <c r="I29" s="189">
        <v>1</v>
      </c>
      <c r="J29" s="189">
        <v>100</v>
      </c>
      <c r="K29" s="189"/>
      <c r="L29" s="189"/>
      <c r="M29" s="189"/>
      <c r="N29" s="189"/>
      <c r="O29" s="189"/>
      <c r="R29" s="61">
        <v>0.92</v>
      </c>
    </row>
    <row r="30" spans="2:27" ht="15.75" customHeight="1">
      <c r="B30" s="120" t="str">
        <f t="shared" si="5"/>
        <v>FTE_AGRFOL</v>
      </c>
      <c r="C30" s="117" t="str">
        <f t="shared" si="6"/>
        <v>FOL</v>
      </c>
      <c r="D30" s="79" t="str">
        <f t="shared" si="7"/>
        <v>AGRFOL</v>
      </c>
      <c r="E30" s="189"/>
      <c r="F30" s="189"/>
      <c r="G30" s="189"/>
      <c r="H30" s="189"/>
      <c r="I30" s="189">
        <v>1</v>
      </c>
      <c r="J30" s="189">
        <v>100</v>
      </c>
      <c r="K30" s="189"/>
      <c r="L30" s="189"/>
      <c r="M30" s="189"/>
      <c r="N30" s="189"/>
      <c r="O30" s="189"/>
    </row>
    <row r="31" spans="2:27" ht="15.75" customHeight="1">
      <c r="B31" s="120" t="str">
        <f t="shared" si="5"/>
        <v>FTE_AGRLPG</v>
      </c>
      <c r="C31" s="117" t="str">
        <f t="shared" si="6"/>
        <v>LPG</v>
      </c>
      <c r="D31" s="79" t="str">
        <f t="shared" si="7"/>
        <v>AGRLPG</v>
      </c>
      <c r="E31" s="189"/>
      <c r="F31" s="189"/>
      <c r="G31" s="189"/>
      <c r="H31" s="189"/>
      <c r="I31" s="189">
        <v>1</v>
      </c>
      <c r="J31" s="189">
        <v>100</v>
      </c>
      <c r="K31" s="189"/>
      <c r="L31" s="189"/>
      <c r="M31" s="189"/>
      <c r="N31" s="189"/>
      <c r="O31" s="189"/>
    </row>
    <row r="32" spans="2:27" ht="15.75" customHeight="1">
      <c r="B32" s="120" t="str">
        <f t="shared" si="5"/>
        <v>FTE_AGRNGA</v>
      </c>
      <c r="C32" s="117" t="str">
        <f t="shared" si="6"/>
        <v>NGA</v>
      </c>
      <c r="D32" s="79" t="str">
        <f t="shared" si="7"/>
        <v>AGRNGA</v>
      </c>
      <c r="E32" s="189"/>
      <c r="F32" s="189"/>
      <c r="G32" s="189"/>
      <c r="H32" s="189"/>
      <c r="I32" s="189">
        <v>1</v>
      </c>
      <c r="J32" s="189">
        <v>100</v>
      </c>
      <c r="K32" s="189"/>
      <c r="L32" s="189"/>
      <c r="M32" s="189"/>
      <c r="N32" s="189"/>
      <c r="O32" s="189"/>
      <c r="R32" s="61">
        <f>AVERAGE(4.92,0.7)</f>
        <v>2.81</v>
      </c>
    </row>
    <row r="33" spans="2:16" ht="15.75" customHeight="1">
      <c r="B33" s="120" t="str">
        <f t="shared" si="5"/>
        <v>FTE_AGRGEO</v>
      </c>
      <c r="C33" s="117" t="str">
        <f t="shared" si="6"/>
        <v>GEO</v>
      </c>
      <c r="D33" s="79" t="str">
        <f t="shared" si="7"/>
        <v>AGRGEO</v>
      </c>
      <c r="E33" s="189"/>
      <c r="F33" s="189"/>
      <c r="G33" s="189"/>
      <c r="H33" s="189"/>
      <c r="I33" s="189">
        <v>1</v>
      </c>
      <c r="J33" s="189">
        <v>100</v>
      </c>
      <c r="K33" s="189"/>
      <c r="L33" s="189"/>
      <c r="M33" s="189"/>
      <c r="N33" s="189"/>
      <c r="O33" s="189"/>
    </row>
    <row r="34" spans="2:16" ht="15.75" customHeight="1">
      <c r="B34" s="120" t="str">
        <f t="shared" ref="B34:B35" si="8">+"FTE_AGR"&amp;C34</f>
        <v>FTE_AGRWOD</v>
      </c>
      <c r="C34" s="117" t="str">
        <f t="shared" ref="C34:C35" si="9">+RIGHT(D34,3)</f>
        <v>WOD</v>
      </c>
      <c r="D34" s="79" t="str">
        <f t="shared" si="7"/>
        <v>AGRWOD</v>
      </c>
      <c r="E34" s="189"/>
      <c r="F34" s="189"/>
      <c r="G34" s="189"/>
      <c r="H34" s="189"/>
      <c r="I34" s="189">
        <v>1</v>
      </c>
      <c r="J34" s="189">
        <v>100</v>
      </c>
      <c r="K34" s="189"/>
      <c r="L34" s="189"/>
      <c r="M34" s="189"/>
      <c r="N34" s="189"/>
      <c r="O34" s="189"/>
    </row>
    <row r="35" spans="2:16" ht="15.75" customHeight="1">
      <c r="B35" s="120" t="str">
        <f t="shared" si="8"/>
        <v>FTE_AGRPLT</v>
      </c>
      <c r="C35" s="117" t="str">
        <f t="shared" si="9"/>
        <v>PLT</v>
      </c>
      <c r="D35" s="79" t="str">
        <f t="shared" si="7"/>
        <v>AGRPLT</v>
      </c>
      <c r="E35" s="189"/>
      <c r="F35" s="189"/>
      <c r="G35" s="189"/>
      <c r="H35" s="189"/>
      <c r="I35" s="189">
        <v>1</v>
      </c>
      <c r="J35" s="189">
        <v>100</v>
      </c>
      <c r="K35" s="189"/>
      <c r="L35" s="189"/>
      <c r="M35" s="189"/>
      <c r="N35" s="189"/>
      <c r="O35" s="189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2"/>
  <sheetViews>
    <sheetView zoomScale="70" zoomScaleNormal="70" workbookViewId="0">
      <selection activeCell="A66" sqref="A66:XFD66"/>
    </sheetView>
  </sheetViews>
  <sheetFormatPr defaultColWidth="9.140625" defaultRowHeight="15"/>
  <cols>
    <col min="1" max="2" width="9.140625" style="198"/>
    <col min="3" max="3" width="33.140625" style="198" customWidth="1"/>
    <col min="4" max="4" width="53.85546875" style="198" customWidth="1"/>
    <col min="5" max="5" width="23.7109375" style="198" customWidth="1"/>
    <col min="6" max="6" width="21.140625" style="198" customWidth="1"/>
    <col min="7" max="7" width="30.42578125" style="198" customWidth="1"/>
    <col min="8" max="8" width="19.85546875" style="198" customWidth="1"/>
    <col min="9" max="9" width="9.140625" style="198"/>
    <col min="10" max="10" width="11.5703125" style="198" bestFit="1" customWidth="1"/>
    <col min="11" max="11" width="9.5703125" style="198" bestFit="1" customWidth="1"/>
    <col min="12" max="12" width="14" style="198" customWidth="1"/>
    <col min="13" max="13" width="23.5703125" style="198" customWidth="1"/>
    <col min="14" max="14" width="22.42578125" style="198" customWidth="1"/>
    <col min="15" max="15" width="23.42578125" style="198" customWidth="1"/>
    <col min="16" max="16384" width="9.140625" style="198"/>
  </cols>
  <sheetData>
    <row r="2" spans="3:14">
      <c r="C2" s="235"/>
      <c r="D2" s="235"/>
      <c r="E2" s="71" t="s">
        <v>13</v>
      </c>
      <c r="F2" s="235"/>
      <c r="G2" s="235"/>
      <c r="H2" s="235"/>
      <c r="I2" s="235"/>
      <c r="J2" s="235"/>
      <c r="K2" s="235"/>
      <c r="L2" s="235"/>
      <c r="M2" s="235"/>
      <c r="N2" s="235"/>
    </row>
    <row r="3" spans="3:14">
      <c r="C3" s="181" t="s">
        <v>1</v>
      </c>
      <c r="D3" s="182" t="s">
        <v>5</v>
      </c>
      <c r="E3" s="181" t="s">
        <v>6</v>
      </c>
      <c r="F3" s="181" t="s">
        <v>395</v>
      </c>
      <c r="G3" s="183" t="s">
        <v>596</v>
      </c>
      <c r="H3" s="183" t="s">
        <v>56</v>
      </c>
      <c r="I3" s="183" t="s">
        <v>54</v>
      </c>
      <c r="J3" s="185" t="s">
        <v>387</v>
      </c>
      <c r="K3" s="183" t="s">
        <v>388</v>
      </c>
      <c r="L3" s="183" t="s">
        <v>396</v>
      </c>
      <c r="M3" s="183" t="s">
        <v>405</v>
      </c>
      <c r="N3" s="183" t="s">
        <v>401</v>
      </c>
    </row>
    <row r="4" spans="3:14" ht="24">
      <c r="C4" s="236" t="s">
        <v>37</v>
      </c>
      <c r="D4" s="236" t="s">
        <v>32</v>
      </c>
      <c r="E4" s="236" t="s">
        <v>33</v>
      </c>
      <c r="F4" s="236" t="s">
        <v>34</v>
      </c>
      <c r="G4" s="236" t="s">
        <v>406</v>
      </c>
      <c r="H4" s="236" t="s">
        <v>58</v>
      </c>
      <c r="I4" s="236" t="s">
        <v>77</v>
      </c>
      <c r="J4" s="234" t="s">
        <v>407</v>
      </c>
      <c r="K4" s="234" t="s">
        <v>408</v>
      </c>
      <c r="L4" s="234" t="s">
        <v>397</v>
      </c>
      <c r="M4" s="236" t="s">
        <v>409</v>
      </c>
      <c r="N4" s="236" t="s">
        <v>410</v>
      </c>
    </row>
    <row r="5" spans="3:14">
      <c r="C5" s="77" t="s">
        <v>59</v>
      </c>
      <c r="D5" s="236"/>
      <c r="E5" s="236"/>
      <c r="F5" s="236" t="s">
        <v>411</v>
      </c>
      <c r="G5" s="236" t="s">
        <v>412</v>
      </c>
      <c r="H5" s="236" t="s">
        <v>413</v>
      </c>
      <c r="I5" s="236" t="s">
        <v>60</v>
      </c>
      <c r="J5" s="234" t="s">
        <v>414</v>
      </c>
      <c r="K5" s="234" t="s">
        <v>415</v>
      </c>
      <c r="L5" s="234"/>
      <c r="M5" s="236" t="s">
        <v>416</v>
      </c>
      <c r="N5" s="236" t="s">
        <v>413</v>
      </c>
    </row>
    <row r="6" spans="3:14">
      <c r="C6" s="200" t="s">
        <v>417</v>
      </c>
      <c r="D6" s="200" t="s">
        <v>289</v>
      </c>
      <c r="E6" s="200" t="s">
        <v>419</v>
      </c>
      <c r="F6" s="201">
        <v>3.2999423702658952E-2</v>
      </c>
      <c r="G6" s="201">
        <v>0.27998535403509178</v>
      </c>
      <c r="H6" s="201">
        <v>0.84</v>
      </c>
      <c r="I6" s="202">
        <v>25</v>
      </c>
      <c r="J6" s="203">
        <v>410.6135299</v>
      </c>
      <c r="K6" s="203">
        <v>14.445557173097599</v>
      </c>
      <c r="L6" s="200">
        <v>31.536000000000001</v>
      </c>
      <c r="M6" s="201">
        <v>0.23518769738947709</v>
      </c>
      <c r="N6" s="201">
        <v>0.2259964606824324</v>
      </c>
    </row>
    <row r="7" spans="3:14">
      <c r="C7" s="198" t="s">
        <v>420</v>
      </c>
      <c r="D7" s="198" t="s">
        <v>289</v>
      </c>
      <c r="E7" s="198" t="s">
        <v>419</v>
      </c>
      <c r="F7" s="204">
        <v>5.178480992300339E-2</v>
      </c>
      <c r="G7" s="204">
        <v>0.38664644128655257</v>
      </c>
      <c r="H7" s="204">
        <v>0.95454545454545436</v>
      </c>
      <c r="I7" s="205">
        <v>25</v>
      </c>
      <c r="J7" s="206">
        <v>643.41352989999996</v>
      </c>
      <c r="K7" s="206">
        <v>14.445557173097599</v>
      </c>
      <c r="L7" s="198">
        <v>31.536000000000001</v>
      </c>
      <c r="M7" s="204">
        <v>0.36907160304625464</v>
      </c>
      <c r="N7" s="204">
        <v>0.2259964606824324</v>
      </c>
    </row>
    <row r="8" spans="3:14">
      <c r="C8" s="198" t="s">
        <v>422</v>
      </c>
      <c r="D8" s="198" t="s">
        <v>289</v>
      </c>
      <c r="E8" s="198" t="s">
        <v>424</v>
      </c>
      <c r="F8" s="204">
        <v>2.0534543987173994E-2</v>
      </c>
      <c r="G8" s="204">
        <v>0.15061291591015838</v>
      </c>
      <c r="H8" s="204">
        <v>0.7</v>
      </c>
      <c r="I8" s="205">
        <v>20</v>
      </c>
      <c r="J8" s="206">
        <v>6000</v>
      </c>
      <c r="K8" s="206">
        <v>917.19322633483489</v>
      </c>
      <c r="L8" s="198">
        <v>31.536000000000001</v>
      </c>
      <c r="M8" s="204">
        <v>0.10542904113711087</v>
      </c>
      <c r="N8" s="204">
        <v>0.16280531798483994</v>
      </c>
    </row>
    <row r="9" spans="3:14">
      <c r="C9" s="198" t="s">
        <v>425</v>
      </c>
      <c r="D9" s="198" t="s">
        <v>289</v>
      </c>
      <c r="E9" s="198" t="s">
        <v>424</v>
      </c>
      <c r="F9" s="204">
        <v>8.1282569949230384E-3</v>
      </c>
      <c r="G9" s="204">
        <v>5.0204305303386126E-2</v>
      </c>
      <c r="H9" s="204">
        <v>0.83124999999999993</v>
      </c>
      <c r="I9" s="205">
        <v>20</v>
      </c>
      <c r="J9" s="206">
        <v>6257.1428569999998</v>
      </c>
      <c r="K9" s="206">
        <v>917.19322633483489</v>
      </c>
      <c r="L9" s="198">
        <v>31.536000000000001</v>
      </c>
      <c r="M9" s="204">
        <v>4.1732328783439715E-2</v>
      </c>
      <c r="N9" s="204">
        <v>0.16280531798483994</v>
      </c>
    </row>
    <row r="10" spans="3:14">
      <c r="C10" s="198" t="s">
        <v>427</v>
      </c>
      <c r="D10" s="198" t="s">
        <v>289</v>
      </c>
      <c r="E10" s="198" t="s">
        <v>429</v>
      </c>
      <c r="F10" s="204">
        <v>4.8343953929748086E-2</v>
      </c>
      <c r="G10" s="204">
        <v>0.41444513607811523</v>
      </c>
      <c r="H10" s="204">
        <v>0.83134897357142878</v>
      </c>
      <c r="I10" s="205">
        <v>20</v>
      </c>
      <c r="J10" s="206">
        <v>518.51690819999999</v>
      </c>
      <c r="K10" s="206">
        <v>18.241643532400669</v>
      </c>
      <c r="L10" s="198">
        <v>31.536000000000001</v>
      </c>
      <c r="M10" s="204">
        <v>0.34454853848021222</v>
      </c>
      <c r="N10" s="204">
        <v>0.2259964606824324</v>
      </c>
    </row>
    <row r="11" spans="3:14">
      <c r="C11" s="198" t="s">
        <v>430</v>
      </c>
      <c r="D11" s="198" t="s">
        <v>289</v>
      </c>
      <c r="E11" s="198" t="s">
        <v>429</v>
      </c>
      <c r="F11" s="204">
        <v>0.12474373805469628</v>
      </c>
      <c r="G11" s="204">
        <v>0.25401476082207342</v>
      </c>
      <c r="H11" s="204">
        <v>3.5</v>
      </c>
      <c r="I11" s="205">
        <v>20</v>
      </c>
      <c r="J11" s="206">
        <v>1525.0719570000001</v>
      </c>
      <c r="K11" s="206">
        <v>53.652674679464823</v>
      </c>
      <c r="L11" s="198">
        <v>31.536000000000001</v>
      </c>
      <c r="M11" s="204">
        <v>0.8890516628772569</v>
      </c>
      <c r="N11" s="204">
        <v>0.2259964606824324</v>
      </c>
    </row>
    <row r="12" spans="3:14">
      <c r="C12" s="198" t="s">
        <v>432</v>
      </c>
      <c r="D12" s="198" t="s">
        <v>434</v>
      </c>
      <c r="E12" s="198" t="s">
        <v>435</v>
      </c>
      <c r="F12" s="204">
        <v>2.3354489522040547</v>
      </c>
      <c r="G12" s="204">
        <v>1.9195470840033326</v>
      </c>
      <c r="H12" s="204">
        <v>0.1111111111111111</v>
      </c>
      <c r="I12" s="205">
        <v>15</v>
      </c>
      <c r="J12" s="206">
        <v>965.29408179999996</v>
      </c>
      <c r="K12" s="206">
        <v>38.611763270553908</v>
      </c>
      <c r="L12" s="198">
        <v>1</v>
      </c>
      <c r="M12" s="204">
        <v>0.21328300933370362</v>
      </c>
      <c r="N12" s="204">
        <v>9.1324200913242004E-2</v>
      </c>
    </row>
    <row r="13" spans="3:14">
      <c r="C13" s="198" t="s">
        <v>436</v>
      </c>
      <c r="D13" s="198" t="s">
        <v>434</v>
      </c>
      <c r="E13" s="198" t="s">
        <v>438</v>
      </c>
      <c r="F13" s="204">
        <v>3.0066353017807268</v>
      </c>
      <c r="G13" s="204">
        <v>0.54844202400095221</v>
      </c>
      <c r="H13" s="204">
        <v>0.12516298640355117</v>
      </c>
      <c r="I13" s="205">
        <v>22</v>
      </c>
      <c r="J13" s="206">
        <v>264</v>
      </c>
      <c r="K13" s="206">
        <v>70.396141885154464</v>
      </c>
      <c r="L13" s="198">
        <v>1</v>
      </c>
      <c r="M13" s="204">
        <v>6.8644641593167272E-2</v>
      </c>
      <c r="N13" s="204">
        <v>2.2831050228310501E-2</v>
      </c>
    </row>
    <row r="14" spans="3:14">
      <c r="C14" s="198" t="s">
        <v>439</v>
      </c>
      <c r="D14" s="198" t="s">
        <v>434</v>
      </c>
      <c r="E14" s="198" t="s">
        <v>441</v>
      </c>
      <c r="F14" s="204">
        <v>0.69062561872319916</v>
      </c>
      <c r="G14" s="204">
        <v>0.27422101200047611</v>
      </c>
      <c r="H14" s="204">
        <v>0.23</v>
      </c>
      <c r="I14" s="205">
        <v>22</v>
      </c>
      <c r="J14" s="206">
        <v>1851.866667</v>
      </c>
      <c r="K14" s="206">
        <v>11.87981165599351</v>
      </c>
      <c r="L14" s="198">
        <v>1</v>
      </c>
      <c r="M14" s="204">
        <v>6.307083276010951E-2</v>
      </c>
      <c r="N14" s="204">
        <v>9.1324200913242004E-2</v>
      </c>
    </row>
    <row r="15" spans="3:14">
      <c r="C15" s="198" t="s">
        <v>442</v>
      </c>
      <c r="D15" s="198" t="s">
        <v>444</v>
      </c>
      <c r="E15" s="198" t="s">
        <v>445</v>
      </c>
      <c r="F15" s="204">
        <v>0.15740741240599995</v>
      </c>
      <c r="G15" s="204">
        <v>0.39351853101499984</v>
      </c>
      <c r="H15" s="204">
        <v>0.1</v>
      </c>
      <c r="I15" s="205">
        <v>10</v>
      </c>
      <c r="J15" s="206">
        <v>363</v>
      </c>
      <c r="K15" s="206">
        <v>34.750456968509411</v>
      </c>
      <c r="L15" s="198">
        <v>1</v>
      </c>
      <c r="M15" s="204">
        <v>3.9351853101499988E-2</v>
      </c>
      <c r="N15" s="204">
        <v>0.25</v>
      </c>
    </row>
    <row r="16" spans="3:14">
      <c r="C16" s="198" t="s">
        <v>446</v>
      </c>
      <c r="D16" s="198" t="s">
        <v>289</v>
      </c>
      <c r="E16" s="198" t="s">
        <v>448</v>
      </c>
      <c r="F16" s="204">
        <v>7.4542196051278098E-2</v>
      </c>
      <c r="G16" s="204">
        <v>0.75894864128631356</v>
      </c>
      <c r="H16" s="204">
        <v>0.7</v>
      </c>
      <c r="I16" s="205">
        <v>25</v>
      </c>
      <c r="J16" s="206">
        <v>886.90625</v>
      </c>
      <c r="K16" s="206">
        <v>31.201735956749125</v>
      </c>
      <c r="L16" s="198">
        <v>31.536000000000001</v>
      </c>
      <c r="M16" s="204">
        <v>0.53126404890041945</v>
      </c>
      <c r="N16" s="204">
        <v>0.2259964606824324</v>
      </c>
    </row>
    <row r="17" spans="3:14">
      <c r="C17" s="198" t="s">
        <v>449</v>
      </c>
      <c r="D17" s="198" t="s">
        <v>289</v>
      </c>
      <c r="E17" s="198" t="s">
        <v>451</v>
      </c>
      <c r="F17" s="204">
        <v>0.12870254618663254</v>
      </c>
      <c r="G17" s="204">
        <v>0.31076979512016706</v>
      </c>
      <c r="H17" s="204">
        <v>2.9515937499999998</v>
      </c>
      <c r="I17" s="205">
        <v>15</v>
      </c>
      <c r="J17" s="206">
        <v>1637.345771</v>
      </c>
      <c r="K17" s="206">
        <v>57.602514816240443</v>
      </c>
      <c r="L17" s="198">
        <v>31.536000000000001</v>
      </c>
      <c r="M17" s="204">
        <v>0.91726618496546553</v>
      </c>
      <c r="N17" s="204">
        <v>0.2259964606824324</v>
      </c>
    </row>
    <row r="18" spans="3:14">
      <c r="C18" s="198" t="s">
        <v>452</v>
      </c>
      <c r="D18" s="198" t="s">
        <v>289</v>
      </c>
      <c r="E18" s="198" t="s">
        <v>451</v>
      </c>
      <c r="F18" s="204">
        <v>0.15261548499118954</v>
      </c>
      <c r="G18" s="204">
        <v>0.31076979512016706</v>
      </c>
      <c r="H18" s="204">
        <v>3.5</v>
      </c>
      <c r="I18" s="205">
        <v>15</v>
      </c>
      <c r="J18" s="206">
        <v>2395.5700660000002</v>
      </c>
      <c r="K18" s="206">
        <v>84.277165324170809</v>
      </c>
      <c r="L18" s="198">
        <v>31.536000000000001</v>
      </c>
      <c r="M18" s="204">
        <v>1.0876942829205847</v>
      </c>
      <c r="N18" s="204">
        <v>0.2259964606824324</v>
      </c>
    </row>
    <row r="19" spans="3:14">
      <c r="C19" s="199" t="s">
        <v>454</v>
      </c>
      <c r="D19" s="199" t="s">
        <v>289</v>
      </c>
      <c r="E19" s="199" t="s">
        <v>456</v>
      </c>
      <c r="F19" s="207">
        <v>9.8494268122032358E-4</v>
      </c>
      <c r="G19" s="207">
        <v>2.9248793774914798E-2</v>
      </c>
      <c r="H19" s="207">
        <v>0.24</v>
      </c>
      <c r="I19" s="208">
        <v>3.4246575342465753</v>
      </c>
      <c r="J19" s="209">
        <v>365.13043479999999</v>
      </c>
      <c r="K19" s="209">
        <v>0</v>
      </c>
      <c r="L19" s="199">
        <v>31.536000000000001</v>
      </c>
      <c r="M19" s="207">
        <v>7.019710505979551E-3</v>
      </c>
      <c r="N19" s="207">
        <v>0.2259964606824324</v>
      </c>
    </row>
    <row r="20" spans="3:14">
      <c r="C20" s="200" t="s">
        <v>457</v>
      </c>
      <c r="D20" s="200" t="s">
        <v>289</v>
      </c>
      <c r="E20" s="200" t="s">
        <v>459</v>
      </c>
      <c r="F20" s="201">
        <v>6.1855441020537017E-3</v>
      </c>
      <c r="G20" s="201">
        <v>4.5368566951527529E-2</v>
      </c>
      <c r="H20" s="201">
        <v>0.7</v>
      </c>
      <c r="I20" s="202">
        <v>20</v>
      </c>
      <c r="J20" s="203">
        <v>6000</v>
      </c>
      <c r="K20" s="203">
        <v>917.19322633483489</v>
      </c>
      <c r="L20" s="200">
        <v>31.536000000000001</v>
      </c>
      <c r="M20" s="201">
        <v>3.1757996866069269E-2</v>
      </c>
      <c r="N20" s="201">
        <v>0.16280531798483994</v>
      </c>
    </row>
    <row r="21" spans="3:14">
      <c r="C21" s="198" t="s">
        <v>460</v>
      </c>
      <c r="D21" s="198" t="s">
        <v>289</v>
      </c>
      <c r="E21" s="198" t="s">
        <v>459</v>
      </c>
      <c r="F21" s="204">
        <v>2.4484445403962574E-3</v>
      </c>
      <c r="G21" s="204">
        <v>1.5122855650509179E-2</v>
      </c>
      <c r="H21" s="204">
        <v>0.83124999999999993</v>
      </c>
      <c r="I21" s="205">
        <v>20</v>
      </c>
      <c r="J21" s="206">
        <v>6257.1428569999998</v>
      </c>
      <c r="K21" s="206">
        <v>917.19322633483489</v>
      </c>
      <c r="L21" s="198">
        <v>31.536000000000001</v>
      </c>
      <c r="M21" s="204">
        <v>1.2570873759485754E-2</v>
      </c>
      <c r="N21" s="204">
        <v>0.16280531798483994</v>
      </c>
    </row>
    <row r="22" spans="3:14">
      <c r="C22" s="198" t="s">
        <v>462</v>
      </c>
      <c r="D22" s="198" t="s">
        <v>434</v>
      </c>
      <c r="E22" s="198" t="s">
        <v>464</v>
      </c>
      <c r="F22" s="204">
        <v>0.98331353563810342</v>
      </c>
      <c r="G22" s="204">
        <v>0.80820290600392064</v>
      </c>
      <c r="H22" s="204">
        <v>0.1111111111111111</v>
      </c>
      <c r="I22" s="205">
        <v>15</v>
      </c>
      <c r="J22" s="206">
        <v>965.29408179999996</v>
      </c>
      <c r="K22" s="206">
        <v>38.611763270553908</v>
      </c>
      <c r="L22" s="198">
        <v>1</v>
      </c>
      <c r="M22" s="204">
        <v>8.9800322889324505E-2</v>
      </c>
      <c r="N22" s="204">
        <v>9.1324200913242004E-2</v>
      </c>
    </row>
    <row r="23" spans="3:14">
      <c r="C23" s="198" t="s">
        <v>465</v>
      </c>
      <c r="D23" s="198" t="s">
        <v>434</v>
      </c>
      <c r="E23" s="198" t="s">
        <v>467</v>
      </c>
      <c r="F23" s="204">
        <v>0.2461489173829996</v>
      </c>
      <c r="G23" s="204">
        <v>4.4900161444662266E-2</v>
      </c>
      <c r="H23" s="204">
        <v>0.12516298640355117</v>
      </c>
      <c r="I23" s="205">
        <v>22</v>
      </c>
      <c r="J23" s="206">
        <v>264.0430374</v>
      </c>
      <c r="K23" s="206">
        <v>70.396141885154464</v>
      </c>
      <c r="L23" s="198">
        <v>1</v>
      </c>
      <c r="M23" s="204">
        <v>5.6198382964155157E-3</v>
      </c>
      <c r="N23" s="204">
        <v>2.2831050228310501E-2</v>
      </c>
    </row>
    <row r="24" spans="3:14">
      <c r="C24" s="198" t="s">
        <v>468</v>
      </c>
      <c r="D24" s="198" t="s">
        <v>434</v>
      </c>
      <c r="E24" s="198" t="s">
        <v>470</v>
      </c>
      <c r="F24" s="204">
        <v>0.11308105659838194</v>
      </c>
      <c r="G24" s="204">
        <v>4.4900161444662266E-2</v>
      </c>
      <c r="H24" s="204">
        <v>0.23</v>
      </c>
      <c r="I24" s="205">
        <v>22</v>
      </c>
      <c r="J24" s="206">
        <v>1851.866667</v>
      </c>
      <c r="K24" s="206">
        <v>11.87981165599351</v>
      </c>
      <c r="L24" s="198">
        <v>1</v>
      </c>
      <c r="M24" s="204">
        <v>1.0327037132272322E-2</v>
      </c>
      <c r="N24" s="204">
        <v>9.1324200913242004E-2</v>
      </c>
    </row>
    <row r="25" spans="3:14">
      <c r="C25" s="198" t="s">
        <v>471</v>
      </c>
      <c r="D25" s="198" t="s">
        <v>444</v>
      </c>
      <c r="E25" s="198" t="s">
        <v>473</v>
      </c>
      <c r="F25" s="204">
        <v>6.6158356737203494E-2</v>
      </c>
      <c r="G25" s="204">
        <v>0.16539589184300874</v>
      </c>
      <c r="H25" s="204">
        <v>0.1</v>
      </c>
      <c r="I25" s="205">
        <v>10</v>
      </c>
      <c r="J25" s="206">
        <v>363.4257824</v>
      </c>
      <c r="K25" s="206">
        <v>34.750456968509411</v>
      </c>
      <c r="L25" s="198">
        <v>1</v>
      </c>
      <c r="M25" s="204">
        <v>1.6539589184300874E-2</v>
      </c>
      <c r="N25" s="204">
        <v>0.25</v>
      </c>
    </row>
    <row r="26" spans="3:14">
      <c r="C26" s="199" t="s">
        <v>474</v>
      </c>
      <c r="D26" s="199" t="s">
        <v>289</v>
      </c>
      <c r="E26" s="199" t="s">
        <v>476</v>
      </c>
      <c r="F26" s="207">
        <v>3.5230267797334682E-3</v>
      </c>
      <c r="G26" s="207">
        <v>0.10461957402054772</v>
      </c>
      <c r="H26" s="207">
        <v>0.24</v>
      </c>
      <c r="I26" s="208">
        <v>3.4246575342465753</v>
      </c>
      <c r="J26" s="209">
        <v>365.13043479999999</v>
      </c>
      <c r="K26" s="209">
        <v>0</v>
      </c>
      <c r="L26" s="199">
        <v>31.536000000000001</v>
      </c>
      <c r="M26" s="207">
        <v>2.5108697764931454E-2</v>
      </c>
      <c r="N26" s="207">
        <v>0.2259964606824324</v>
      </c>
    </row>
    <row r="27" spans="3:14">
      <c r="C27" s="200" t="s">
        <v>477</v>
      </c>
      <c r="D27" s="200" t="s">
        <v>289</v>
      </c>
      <c r="E27" s="200" t="s">
        <v>479</v>
      </c>
      <c r="F27" s="201">
        <v>1.6313107172962783E-2</v>
      </c>
      <c r="G27" s="201">
        <v>0.11965031414427713</v>
      </c>
      <c r="H27" s="201">
        <v>0.7</v>
      </c>
      <c r="I27" s="202">
        <v>20</v>
      </c>
      <c r="J27" s="203">
        <v>6000</v>
      </c>
      <c r="K27" s="203">
        <v>917.19322633483489</v>
      </c>
      <c r="L27" s="200">
        <v>31.536000000000001</v>
      </c>
      <c r="M27" s="201">
        <v>8.375521990099398E-2</v>
      </c>
      <c r="N27" s="201">
        <v>0.16280531798483994</v>
      </c>
    </row>
    <row r="28" spans="3:14">
      <c r="C28" s="198" t="s">
        <v>480</v>
      </c>
      <c r="D28" s="198" t="s">
        <v>289</v>
      </c>
      <c r="E28" s="198" t="s">
        <v>479</v>
      </c>
      <c r="F28" s="204">
        <v>6.4572715892977682E-3</v>
      </c>
      <c r="G28" s="204">
        <v>3.9883438048092378E-2</v>
      </c>
      <c r="H28" s="204">
        <v>0.83124999999999993</v>
      </c>
      <c r="I28" s="205">
        <v>20</v>
      </c>
      <c r="J28" s="206">
        <v>6257.1428569999998</v>
      </c>
      <c r="K28" s="206">
        <v>917.19322633483489</v>
      </c>
      <c r="L28" s="198">
        <v>31.536000000000001</v>
      </c>
      <c r="M28" s="204">
        <v>3.3153107877476787E-2</v>
      </c>
      <c r="N28" s="204">
        <v>0.16280531798483994</v>
      </c>
    </row>
    <row r="29" spans="3:14">
      <c r="C29" s="198" t="s">
        <v>482</v>
      </c>
      <c r="D29" s="198" t="s">
        <v>434</v>
      </c>
      <c r="E29" s="198" t="s">
        <v>484</v>
      </c>
      <c r="F29" s="204">
        <v>1.743497112887971</v>
      </c>
      <c r="G29" s="204">
        <v>0.96728264482140858</v>
      </c>
      <c r="H29" s="204">
        <v>0.1111111111111111</v>
      </c>
      <c r="I29" s="205">
        <v>12</v>
      </c>
      <c r="J29" s="206">
        <v>965.29408179999996</v>
      </c>
      <c r="K29" s="206">
        <v>62.40284973018813</v>
      </c>
      <c r="L29" s="198">
        <v>1</v>
      </c>
      <c r="M29" s="204">
        <v>0.10747584942460095</v>
      </c>
      <c r="N29" s="204">
        <v>6.1643835616438353E-2</v>
      </c>
    </row>
    <row r="30" spans="3:14">
      <c r="C30" s="198" t="s">
        <v>485</v>
      </c>
      <c r="D30" s="198" t="s">
        <v>434</v>
      </c>
      <c r="E30" s="198" t="s">
        <v>487</v>
      </c>
      <c r="F30" s="204">
        <v>0.2945987623372876</v>
      </c>
      <c r="G30" s="204">
        <v>5.3737924712300482E-2</v>
      </c>
      <c r="H30" s="204">
        <v>0.12516298640355117</v>
      </c>
      <c r="I30" s="205">
        <v>22</v>
      </c>
      <c r="J30" s="206">
        <v>264.0430374</v>
      </c>
      <c r="K30" s="206">
        <v>70.396141885154464</v>
      </c>
      <c r="L30" s="198">
        <v>1</v>
      </c>
      <c r="M30" s="204">
        <v>6.7259991401207213E-3</v>
      </c>
      <c r="N30" s="204">
        <v>2.2831050228310501E-2</v>
      </c>
    </row>
    <row r="31" spans="3:14">
      <c r="C31" s="198" t="s">
        <v>488</v>
      </c>
      <c r="D31" s="198" t="s">
        <v>434</v>
      </c>
      <c r="E31" s="198" t="s">
        <v>490</v>
      </c>
      <c r="F31" s="204">
        <v>0.13533896338792878</v>
      </c>
      <c r="G31" s="204">
        <v>5.3737924712300482E-2</v>
      </c>
      <c r="H31" s="204">
        <v>0.23</v>
      </c>
      <c r="I31" s="205">
        <v>22</v>
      </c>
      <c r="J31" s="206">
        <v>1851.866667</v>
      </c>
      <c r="K31" s="206">
        <v>11.87981165599351</v>
      </c>
      <c r="L31" s="198">
        <v>1</v>
      </c>
      <c r="M31" s="204">
        <v>1.2359722683829111E-2</v>
      </c>
      <c r="N31" s="204">
        <v>9.1324200913242004E-2</v>
      </c>
    </row>
    <row r="32" spans="3:14">
      <c r="C32" s="198" t="s">
        <v>491</v>
      </c>
      <c r="D32" s="198" t="s">
        <v>434</v>
      </c>
      <c r="E32" s="198" t="s">
        <v>493</v>
      </c>
      <c r="F32" s="204">
        <v>2.4216400328933456E-2</v>
      </c>
      <c r="G32" s="204">
        <v>0.17251476462017334</v>
      </c>
      <c r="H32" s="204">
        <v>0.32829015544041457</v>
      </c>
      <c r="I32" s="205">
        <v>20</v>
      </c>
      <c r="J32" s="206">
        <v>2400</v>
      </c>
      <c r="K32" s="206"/>
      <c r="L32" s="198">
        <v>31.536000000000001</v>
      </c>
      <c r="M32" s="204">
        <v>5.6634898892923238E-2</v>
      </c>
      <c r="N32" s="204">
        <v>7.415969502166013E-2</v>
      </c>
    </row>
    <row r="33" spans="3:14">
      <c r="C33" s="199" t="s">
        <v>494</v>
      </c>
      <c r="D33" s="199" t="s">
        <v>289</v>
      </c>
      <c r="E33" s="199" t="s">
        <v>496</v>
      </c>
      <c r="F33" s="207">
        <v>2.6006239199952689E-4</v>
      </c>
      <c r="G33" s="207">
        <v>7.7227958715129531E-3</v>
      </c>
      <c r="H33" s="207">
        <v>0.24</v>
      </c>
      <c r="I33" s="208">
        <v>3.4246575342465753</v>
      </c>
      <c r="J33" s="209">
        <v>365.13043479999999</v>
      </c>
      <c r="K33" s="209"/>
      <c r="L33" s="199">
        <v>31.536000000000001</v>
      </c>
      <c r="M33" s="207">
        <v>1.8534710091631086E-3</v>
      </c>
      <c r="N33" s="207">
        <v>0.2259964606824324</v>
      </c>
    </row>
    <row r="34" spans="3:14">
      <c r="C34" s="200" t="s">
        <v>497</v>
      </c>
      <c r="D34" s="200" t="s">
        <v>277</v>
      </c>
      <c r="E34" s="200" t="s">
        <v>499</v>
      </c>
      <c r="F34" s="201">
        <v>6.4043404236572302E-2</v>
      </c>
      <c r="G34" s="201">
        <v>0.7887977917263671</v>
      </c>
      <c r="H34" s="201">
        <v>0.70234840259125286</v>
      </c>
      <c r="I34" s="202">
        <v>25</v>
      </c>
      <c r="J34" s="203">
        <v>600</v>
      </c>
      <c r="K34" s="203">
        <v>11.25</v>
      </c>
      <c r="L34" s="200">
        <v>31.536000000000001</v>
      </c>
      <c r="M34" s="201">
        <v>0.55401086898652174</v>
      </c>
      <c r="N34" s="201">
        <v>0.27430723931247886</v>
      </c>
    </row>
    <row r="35" spans="3:14">
      <c r="C35" s="198" t="s">
        <v>500</v>
      </c>
      <c r="D35" s="198" t="s">
        <v>434</v>
      </c>
      <c r="E35" s="198" t="s">
        <v>499</v>
      </c>
      <c r="F35" s="204">
        <v>8.562355611681529E-3</v>
      </c>
      <c r="G35" s="204">
        <v>8.7140131612958749E-2</v>
      </c>
      <c r="H35" s="204">
        <v>0.85</v>
      </c>
      <c r="I35" s="205">
        <v>25</v>
      </c>
      <c r="J35" s="206">
        <v>150</v>
      </c>
      <c r="K35" s="206">
        <v>1.1842105263157896</v>
      </c>
      <c r="L35" s="198">
        <v>31.536000000000001</v>
      </c>
      <c r="M35" s="204">
        <v>7.4069111871014934E-2</v>
      </c>
      <c r="N35" s="204">
        <v>0.27430723931247886</v>
      </c>
    </row>
    <row r="36" spans="3:14">
      <c r="C36" s="198" t="s">
        <v>501</v>
      </c>
      <c r="D36" s="198" t="s">
        <v>280</v>
      </c>
      <c r="E36" s="198" t="s">
        <v>499</v>
      </c>
      <c r="F36" s="204">
        <v>0.13664399049581219</v>
      </c>
      <c r="G36" s="204">
        <v>1.3586736729167601</v>
      </c>
      <c r="H36" s="204">
        <v>0.87</v>
      </c>
      <c r="I36" s="205">
        <v>25</v>
      </c>
      <c r="J36" s="206">
        <v>100</v>
      </c>
      <c r="K36" s="206">
        <v>4.4099999999999993</v>
      </c>
      <c r="L36" s="198">
        <v>31.536000000000001</v>
      </c>
      <c r="M36" s="204">
        <v>1.1820460954375813</v>
      </c>
      <c r="N36" s="204">
        <v>0.27430723931247886</v>
      </c>
    </row>
    <row r="37" spans="3:14">
      <c r="C37" s="198" t="s">
        <v>502</v>
      </c>
      <c r="D37" s="198" t="s">
        <v>282</v>
      </c>
      <c r="E37" s="198" t="s">
        <v>499</v>
      </c>
      <c r="F37" s="204">
        <v>1.4724728773723782E-2</v>
      </c>
      <c r="G37" s="204">
        <v>0.46435904660815325</v>
      </c>
      <c r="H37" s="204">
        <v>1</v>
      </c>
      <c r="I37" s="205">
        <v>100</v>
      </c>
      <c r="J37" s="206"/>
      <c r="K37" s="206"/>
      <c r="L37" s="198">
        <v>31.536000000000001</v>
      </c>
      <c r="M37" s="204">
        <v>0.46435904660815325</v>
      </c>
      <c r="N37" s="204">
        <v>1</v>
      </c>
    </row>
    <row r="38" spans="3:14">
      <c r="C38" s="199" t="s">
        <v>504</v>
      </c>
      <c r="D38" s="199" t="s">
        <v>289</v>
      </c>
      <c r="E38" s="199" t="s">
        <v>506</v>
      </c>
      <c r="F38" s="207">
        <v>2.6015933141205848E-4</v>
      </c>
      <c r="G38" s="207">
        <v>7.7256745780000004E-3</v>
      </c>
      <c r="H38" s="207">
        <v>0.24</v>
      </c>
      <c r="I38" s="208">
        <v>3.4246575342465753</v>
      </c>
      <c r="J38" s="209">
        <v>365.13043479999999</v>
      </c>
      <c r="K38" s="209"/>
      <c r="L38" s="199">
        <v>31.536000000000001</v>
      </c>
      <c r="M38" s="207">
        <v>1.8541618987200001E-3</v>
      </c>
      <c r="N38" s="207">
        <v>0.2259964606824324</v>
      </c>
    </row>
    <row r="39" spans="3:14">
      <c r="C39" s="200" t="s">
        <v>507</v>
      </c>
      <c r="D39" s="200" t="s">
        <v>289</v>
      </c>
      <c r="E39" s="200" t="s">
        <v>509</v>
      </c>
      <c r="F39" s="201">
        <v>2.3875903627071232E-2</v>
      </c>
      <c r="G39" s="201">
        <v>0.12855686737344429</v>
      </c>
      <c r="H39" s="201">
        <v>0.9</v>
      </c>
      <c r="I39" s="202">
        <v>20</v>
      </c>
      <c r="J39" s="203">
        <v>174.66122179999999</v>
      </c>
      <c r="K39" s="203"/>
      <c r="L39" s="200">
        <v>31.536000000000001</v>
      </c>
      <c r="M39" s="201">
        <v>0.11570118063609987</v>
      </c>
      <c r="N39" s="201">
        <v>0.15366372839965861</v>
      </c>
    </row>
    <row r="40" spans="3:14">
      <c r="C40" s="237" t="s">
        <v>600</v>
      </c>
      <c r="D40" s="198" t="s">
        <v>434</v>
      </c>
      <c r="E40" s="198" t="s">
        <v>509</v>
      </c>
      <c r="F40" s="204">
        <v>7.5248641997821518E-3</v>
      </c>
      <c r="G40" s="204">
        <v>0.12155011814979887</v>
      </c>
      <c r="H40" s="204">
        <v>0.3</v>
      </c>
      <c r="I40" s="205">
        <v>20</v>
      </c>
      <c r="J40" s="206">
        <v>45</v>
      </c>
      <c r="K40" s="206"/>
      <c r="L40" s="198">
        <v>31.536000000000001</v>
      </c>
      <c r="M40" s="204">
        <v>3.6465035444939661E-2</v>
      </c>
      <c r="N40" s="204">
        <v>0.15366372839965861</v>
      </c>
    </row>
    <row r="41" spans="3:14">
      <c r="C41" s="198" t="s">
        <v>510</v>
      </c>
      <c r="D41" s="198" t="s">
        <v>434</v>
      </c>
      <c r="E41" s="198" t="s">
        <v>512</v>
      </c>
      <c r="F41" s="204">
        <v>0.42626321440265025</v>
      </c>
      <c r="G41" s="204">
        <v>0.58951075324260871</v>
      </c>
      <c r="H41" s="204">
        <v>0.1111111111111111</v>
      </c>
      <c r="I41" s="205">
        <v>15</v>
      </c>
      <c r="J41" s="206">
        <v>1273.6606770000001</v>
      </c>
      <c r="K41" s="206">
        <v>50.946427093824248</v>
      </c>
      <c r="L41" s="198">
        <v>1</v>
      </c>
      <c r="M41" s="204">
        <v>6.5501194804734292E-2</v>
      </c>
      <c r="N41" s="204">
        <v>0.15366372839965861</v>
      </c>
    </row>
    <row r="42" spans="3:14">
      <c r="C42" s="198" t="s">
        <v>513</v>
      </c>
      <c r="D42" s="198" t="s">
        <v>434</v>
      </c>
      <c r="E42" s="198" t="s">
        <v>515</v>
      </c>
      <c r="F42" s="204">
        <v>0.42702910401990984</v>
      </c>
      <c r="G42" s="204">
        <v>0.58951075324260871</v>
      </c>
      <c r="H42" s="204">
        <v>0.1111111111111111</v>
      </c>
      <c r="I42" s="205">
        <v>15</v>
      </c>
      <c r="J42" s="206">
        <v>805.55166150000002</v>
      </c>
      <c r="K42" s="206">
        <v>32.22206646076652</v>
      </c>
      <c r="L42" s="198">
        <v>1</v>
      </c>
      <c r="M42" s="204">
        <v>6.5501194804734292E-2</v>
      </c>
      <c r="N42" s="204">
        <v>0.15338812785388126</v>
      </c>
    </row>
    <row r="43" spans="3:14">
      <c r="C43" s="199" t="s">
        <v>516</v>
      </c>
      <c r="D43" s="199" t="s">
        <v>289</v>
      </c>
      <c r="E43" s="199" t="s">
        <v>518</v>
      </c>
      <c r="F43" s="207">
        <v>8.3297730346214055E-4</v>
      </c>
      <c r="G43" s="207">
        <v>2.4736039804836962E-2</v>
      </c>
      <c r="H43" s="207">
        <v>0.24</v>
      </c>
      <c r="I43" s="208">
        <v>3.4246575342465753</v>
      </c>
      <c r="J43" s="209">
        <v>365.13043479999999</v>
      </c>
      <c r="K43" s="209"/>
      <c r="L43" s="199">
        <v>31.536000000000001</v>
      </c>
      <c r="M43" s="207">
        <v>5.9366495531608708E-3</v>
      </c>
      <c r="N43" s="207">
        <v>0.2259964606824324</v>
      </c>
    </row>
    <row r="44" spans="3:14">
      <c r="C44" s="200" t="s">
        <v>519</v>
      </c>
      <c r="D44" s="200" t="s">
        <v>434</v>
      </c>
      <c r="E44" s="200" t="s">
        <v>521</v>
      </c>
      <c r="F44" s="201">
        <v>2.9157968966722929E-3</v>
      </c>
      <c r="G44" s="201">
        <v>0.51566917715677441</v>
      </c>
      <c r="H44" s="201">
        <v>0.17831698113207547</v>
      </c>
      <c r="I44" s="202">
        <v>50</v>
      </c>
      <c r="J44" s="203">
        <v>986.67560319999995</v>
      </c>
      <c r="K44" s="203"/>
      <c r="L44" s="200">
        <v>31.536000000000001</v>
      </c>
      <c r="M44" s="201">
        <v>9.1952570933457434E-2</v>
      </c>
      <c r="N44" s="201">
        <v>1</v>
      </c>
    </row>
    <row r="45" spans="3:14">
      <c r="C45" s="198" t="s">
        <v>522</v>
      </c>
      <c r="D45" s="198" t="s">
        <v>523</v>
      </c>
      <c r="E45" s="198" t="s">
        <v>521</v>
      </c>
      <c r="F45" s="204">
        <v>2.0302416130083792E-3</v>
      </c>
      <c r="G45" s="204">
        <v>0.35905553751165081</v>
      </c>
      <c r="H45" s="204">
        <v>0.17831698113207547</v>
      </c>
      <c r="I45" s="205">
        <v>50</v>
      </c>
      <c r="J45" s="206">
        <v>986.67560319999995</v>
      </c>
      <c r="K45" s="206"/>
      <c r="L45" s="198">
        <v>31.536000000000001</v>
      </c>
      <c r="M45" s="204">
        <v>6.4025699507832254E-2</v>
      </c>
      <c r="N45" s="204">
        <v>1</v>
      </c>
    </row>
    <row r="46" spans="3:14">
      <c r="C46" s="198" t="s">
        <v>524</v>
      </c>
      <c r="D46" s="198" t="s">
        <v>289</v>
      </c>
      <c r="E46" s="198" t="s">
        <v>526</v>
      </c>
      <c r="F46" s="204">
        <v>2.3671783863612734E-3</v>
      </c>
      <c r="G46" s="204">
        <v>2.5291874124712833E-2</v>
      </c>
      <c r="H46" s="204">
        <v>2.9515937499999998</v>
      </c>
      <c r="I46" s="205">
        <v>15</v>
      </c>
      <c r="J46" s="206">
        <v>1637.345771</v>
      </c>
      <c r="K46" s="206"/>
      <c r="L46" s="198">
        <v>31.536000000000001</v>
      </c>
      <c r="M46" s="204">
        <v>7.4651337592289119E-2</v>
      </c>
      <c r="N46" s="204">
        <v>1</v>
      </c>
    </row>
    <row r="47" spans="3:14">
      <c r="C47" s="199" t="s">
        <v>527</v>
      </c>
      <c r="D47" s="199" t="s">
        <v>289</v>
      </c>
      <c r="E47" s="199" t="s">
        <v>529</v>
      </c>
      <c r="F47" s="207">
        <v>1.277660551384972E-4</v>
      </c>
      <c r="G47" s="207">
        <v>3.794132460124713E-3</v>
      </c>
      <c r="H47" s="207">
        <v>0.24</v>
      </c>
      <c r="I47" s="208">
        <v>3.4246575342465753</v>
      </c>
      <c r="J47" s="209">
        <v>365.13043479999999</v>
      </c>
      <c r="K47" s="209"/>
      <c r="L47" s="199">
        <v>31.536000000000001</v>
      </c>
      <c r="M47" s="207">
        <v>9.1059179042993113E-4</v>
      </c>
      <c r="N47" s="207">
        <v>0.2259964606824324</v>
      </c>
    </row>
    <row r="48" spans="3:14">
      <c r="C48" s="200" t="s">
        <v>530</v>
      </c>
      <c r="D48" s="200" t="s">
        <v>289</v>
      </c>
      <c r="E48" s="200" t="s">
        <v>532</v>
      </c>
      <c r="F48" s="201"/>
      <c r="G48" s="201">
        <v>1.1645478000001042E-2</v>
      </c>
      <c r="H48" s="201">
        <v>1</v>
      </c>
      <c r="I48" s="200"/>
      <c r="J48" s="200"/>
      <c r="K48" s="200"/>
      <c r="L48" s="200">
        <v>1</v>
      </c>
      <c r="M48" s="201">
        <v>1.1645478000001042E-2</v>
      </c>
      <c r="N48" s="201">
        <v>1</v>
      </c>
    </row>
    <row r="49" spans="3:14">
      <c r="C49" s="198" t="s">
        <v>533</v>
      </c>
      <c r="D49" s="198" t="s">
        <v>280</v>
      </c>
      <c r="E49" s="198" t="s">
        <v>535</v>
      </c>
      <c r="F49" s="204"/>
      <c r="G49" s="204">
        <v>6.2097199999988639E-4</v>
      </c>
      <c r="H49" s="204">
        <v>1</v>
      </c>
      <c r="L49" s="198">
        <v>1</v>
      </c>
      <c r="M49" s="204">
        <v>6.2097199999988639E-4</v>
      </c>
      <c r="N49" s="204">
        <v>1</v>
      </c>
    </row>
    <row r="50" spans="3:14">
      <c r="C50" s="198" t="s">
        <v>536</v>
      </c>
      <c r="D50" s="198" t="s">
        <v>523</v>
      </c>
      <c r="E50" s="198" t="s">
        <v>538</v>
      </c>
      <c r="F50" s="204"/>
      <c r="G50" s="204">
        <v>1.5942325500000076E-2</v>
      </c>
      <c r="H50" s="204">
        <v>1</v>
      </c>
      <c r="L50" s="198">
        <v>1</v>
      </c>
      <c r="M50" s="204">
        <v>1.5942325500000076E-2</v>
      </c>
      <c r="N50" s="204">
        <v>1</v>
      </c>
    </row>
    <row r="51" spans="3:14">
      <c r="C51" s="198" t="s">
        <v>539</v>
      </c>
      <c r="D51" s="198" t="s">
        <v>541</v>
      </c>
      <c r="E51" s="198" t="s">
        <v>542</v>
      </c>
      <c r="F51" s="204"/>
      <c r="G51" s="204">
        <v>5.5427963499999996E-2</v>
      </c>
      <c r="H51" s="204">
        <v>1</v>
      </c>
      <c r="L51" s="198">
        <v>1</v>
      </c>
      <c r="M51" s="204">
        <v>5.5427963499999996E-2</v>
      </c>
      <c r="N51" s="204">
        <v>1</v>
      </c>
    </row>
    <row r="52" spans="3:14">
      <c r="C52" s="199" t="s">
        <v>543</v>
      </c>
      <c r="D52" s="199" t="s">
        <v>444</v>
      </c>
      <c r="E52" s="199" t="s">
        <v>545</v>
      </c>
      <c r="F52" s="207"/>
      <c r="G52" s="207">
        <v>6.9424525000001402E-3</v>
      </c>
      <c r="H52" s="207">
        <v>1</v>
      </c>
      <c r="I52" s="199"/>
      <c r="J52" s="199"/>
      <c r="K52" s="199"/>
      <c r="L52" s="199">
        <v>1</v>
      </c>
      <c r="M52" s="207">
        <v>6.9424525000001402E-3</v>
      </c>
      <c r="N52" s="207">
        <v>1</v>
      </c>
    </row>
    <row r="55" spans="3:14">
      <c r="D55" s="210" t="s">
        <v>546</v>
      </c>
      <c r="E55" s="211" t="s">
        <v>547</v>
      </c>
      <c r="F55" s="211" t="s">
        <v>548</v>
      </c>
      <c r="G55" s="211" t="s">
        <v>549</v>
      </c>
      <c r="H55" s="211" t="s">
        <v>550</v>
      </c>
      <c r="I55" s="211" t="s">
        <v>551</v>
      </c>
      <c r="J55" s="212" t="s">
        <v>552</v>
      </c>
    </row>
    <row r="56" spans="3:14">
      <c r="D56" s="213" t="s">
        <v>110</v>
      </c>
      <c r="E56" s="198" t="s">
        <v>553</v>
      </c>
      <c r="F56" s="198" t="s">
        <v>554</v>
      </c>
      <c r="G56" s="205">
        <v>256.74121350491168</v>
      </c>
      <c r="H56" s="214">
        <v>1.0421052631578949</v>
      </c>
      <c r="I56" s="214">
        <v>0.5</v>
      </c>
      <c r="J56" s="215">
        <v>0.13587909101258769</v>
      </c>
    </row>
    <row r="57" spans="3:14">
      <c r="D57" s="213" t="s">
        <v>110</v>
      </c>
      <c r="E57" s="198" t="s">
        <v>555</v>
      </c>
      <c r="F57" s="198" t="s">
        <v>302</v>
      </c>
      <c r="G57" s="205">
        <v>14.853675542232601</v>
      </c>
      <c r="H57" s="214">
        <v>1.05</v>
      </c>
      <c r="I57" s="214">
        <v>0.27999999999999758</v>
      </c>
      <c r="J57" s="215">
        <v>0.59434009597484294</v>
      </c>
    </row>
    <row r="58" spans="3:14">
      <c r="D58" s="213" t="s">
        <v>556</v>
      </c>
      <c r="E58" s="198" t="s">
        <v>553</v>
      </c>
      <c r="F58" s="198" t="s">
        <v>554</v>
      </c>
      <c r="G58" s="205">
        <v>256.74121350491168</v>
      </c>
      <c r="H58" s="214">
        <v>1.0421052631578949</v>
      </c>
      <c r="I58" s="214">
        <v>0.5</v>
      </c>
      <c r="J58" s="215">
        <v>8.4410436563755117E-2</v>
      </c>
    </row>
    <row r="59" spans="3:14">
      <c r="D59" s="213" t="s">
        <v>557</v>
      </c>
      <c r="E59" s="198" t="s">
        <v>553</v>
      </c>
      <c r="F59" s="198" t="s">
        <v>554</v>
      </c>
      <c r="G59" s="205">
        <v>256.74121350491168</v>
      </c>
      <c r="H59" s="214">
        <v>1.0421052631578949</v>
      </c>
      <c r="I59" s="214">
        <v>0.5</v>
      </c>
      <c r="J59" s="215">
        <v>0.19373383992810278</v>
      </c>
    </row>
    <row r="60" spans="3:14">
      <c r="D60" s="213" t="s">
        <v>113</v>
      </c>
      <c r="E60" s="198" t="s">
        <v>558</v>
      </c>
      <c r="F60" s="198" t="s">
        <v>301</v>
      </c>
      <c r="G60" s="205">
        <v>62.733604578994552</v>
      </c>
      <c r="H60" s="214">
        <v>1.103</v>
      </c>
      <c r="I60" s="214">
        <v>0.2</v>
      </c>
      <c r="J60" s="215">
        <v>0.64300000000000002</v>
      </c>
    </row>
    <row r="61" spans="3:14">
      <c r="D61" s="216" t="s">
        <v>113</v>
      </c>
      <c r="E61" s="199" t="s">
        <v>559</v>
      </c>
      <c r="F61" s="199" t="s">
        <v>301</v>
      </c>
      <c r="G61" s="208">
        <v>196.28171124639093</v>
      </c>
      <c r="H61" s="217">
        <v>1.2603</v>
      </c>
      <c r="I61" s="217">
        <v>0.2</v>
      </c>
      <c r="J61" s="218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402</v>
      </c>
    </row>
    <row r="66" spans="3:4">
      <c r="C66" t="s">
        <v>419</v>
      </c>
      <c r="D66" s="196">
        <f>+ROUNDDOWN(SUMIF($E$6:$E$52,C66,$M$6:$M$52),3)</f>
        <v>0.60399999999999998</v>
      </c>
    </row>
    <row r="67" spans="3:4">
      <c r="C67" t="s">
        <v>424</v>
      </c>
      <c r="D67" s="196">
        <f t="shared" ref="D67:D101" si="0">+ROUNDDOWN(SUMIF($E$6:$E$52,C67,$M$6:$M$52),3)</f>
        <v>0.14699999999999999</v>
      </c>
    </row>
    <row r="68" spans="3:4">
      <c r="C68" t="s">
        <v>429</v>
      </c>
      <c r="D68" s="196">
        <f t="shared" si="0"/>
        <v>1.2330000000000001</v>
      </c>
    </row>
    <row r="69" spans="3:4">
      <c r="C69" s="235" t="s">
        <v>435</v>
      </c>
      <c r="D69" s="196">
        <f t="shared" si="0"/>
        <v>0.21299999999999999</v>
      </c>
    </row>
    <row r="70" spans="3:4">
      <c r="C70" s="235" t="s">
        <v>438</v>
      </c>
      <c r="D70" s="196">
        <f t="shared" si="0"/>
        <v>6.8000000000000005E-2</v>
      </c>
    </row>
    <row r="71" spans="3:4">
      <c r="C71" s="235" t="s">
        <v>441</v>
      </c>
      <c r="D71" s="196">
        <f t="shared" si="0"/>
        <v>6.3E-2</v>
      </c>
    </row>
    <row r="72" spans="3:4">
      <c r="C72" s="235" t="s">
        <v>445</v>
      </c>
      <c r="D72" s="196">
        <f t="shared" si="0"/>
        <v>3.9E-2</v>
      </c>
    </row>
    <row r="73" spans="3:4">
      <c r="C73" s="235" t="s">
        <v>448</v>
      </c>
      <c r="D73" s="196">
        <f t="shared" si="0"/>
        <v>0.53100000000000003</v>
      </c>
    </row>
    <row r="74" spans="3:4">
      <c r="C74" s="235" t="s">
        <v>451</v>
      </c>
      <c r="D74" s="196">
        <f t="shared" si="0"/>
        <v>2.004</v>
      </c>
    </row>
    <row r="75" spans="3:4">
      <c r="C75" s="235" t="s">
        <v>456</v>
      </c>
      <c r="D75" s="196">
        <f t="shared" si="0"/>
        <v>7.0000000000000001E-3</v>
      </c>
    </row>
    <row r="76" spans="3:4">
      <c r="C76" s="235" t="s">
        <v>459</v>
      </c>
      <c r="D76" s="196">
        <f t="shared" si="0"/>
        <v>4.3999999999999997E-2</v>
      </c>
    </row>
    <row r="77" spans="3:4">
      <c r="C77" s="235" t="s">
        <v>464</v>
      </c>
      <c r="D77" s="196">
        <f t="shared" si="0"/>
        <v>8.8999999999999996E-2</v>
      </c>
    </row>
    <row r="78" spans="3:4">
      <c r="C78" s="235" t="s">
        <v>467</v>
      </c>
      <c r="D78" s="196">
        <f t="shared" si="0"/>
        <v>5.0000000000000001E-3</v>
      </c>
    </row>
    <row r="79" spans="3:4">
      <c r="C79" s="235" t="s">
        <v>470</v>
      </c>
      <c r="D79" s="196">
        <f t="shared" si="0"/>
        <v>0.01</v>
      </c>
    </row>
    <row r="80" spans="3:4">
      <c r="C80" s="235" t="s">
        <v>473</v>
      </c>
      <c r="D80" s="196">
        <f t="shared" si="0"/>
        <v>1.6E-2</v>
      </c>
    </row>
    <row r="81" spans="3:4">
      <c r="C81" s="235" t="s">
        <v>476</v>
      </c>
      <c r="D81" s="196">
        <f t="shared" si="0"/>
        <v>2.5000000000000001E-2</v>
      </c>
    </row>
    <row r="82" spans="3:4">
      <c r="C82" s="235" t="s">
        <v>479</v>
      </c>
      <c r="D82" s="196">
        <f t="shared" si="0"/>
        <v>0.11600000000000001</v>
      </c>
    </row>
    <row r="83" spans="3:4">
      <c r="C83" s="235" t="s">
        <v>484</v>
      </c>
      <c r="D83" s="196">
        <f t="shared" si="0"/>
        <v>0.107</v>
      </c>
    </row>
    <row r="84" spans="3:4">
      <c r="C84" s="235" t="s">
        <v>487</v>
      </c>
      <c r="D84" s="196">
        <f t="shared" si="0"/>
        <v>6.0000000000000001E-3</v>
      </c>
    </row>
    <row r="85" spans="3:4">
      <c r="C85" s="235" t="s">
        <v>490</v>
      </c>
      <c r="D85" s="196">
        <f t="shared" si="0"/>
        <v>1.2E-2</v>
      </c>
    </row>
    <row r="86" spans="3:4">
      <c r="C86" s="235" t="s">
        <v>493</v>
      </c>
      <c r="D86" s="196">
        <f t="shared" si="0"/>
        <v>5.6000000000000001E-2</v>
      </c>
    </row>
    <row r="87" spans="3:4">
      <c r="C87" s="235" t="s">
        <v>496</v>
      </c>
      <c r="D87" s="196">
        <f t="shared" si="0"/>
        <v>1E-3</v>
      </c>
    </row>
    <row r="88" spans="3:4">
      <c r="C88" s="235" t="s">
        <v>499</v>
      </c>
      <c r="D88" s="196">
        <f t="shared" si="0"/>
        <v>2.274</v>
      </c>
    </row>
    <row r="89" spans="3:4">
      <c r="C89" s="235" t="s">
        <v>506</v>
      </c>
      <c r="D89" s="196">
        <f t="shared" si="0"/>
        <v>1E-3</v>
      </c>
    </row>
    <row r="90" spans="3:4">
      <c r="C90" s="235" t="s">
        <v>509</v>
      </c>
      <c r="D90" s="196">
        <f>+ROUNDDOWN(SUMIF($E$6:$E$52,C90,$M$6:$M$52),3)</f>
        <v>0.152</v>
      </c>
    </row>
    <row r="91" spans="3:4">
      <c r="C91" s="198" t="s">
        <v>512</v>
      </c>
      <c r="D91" s="196">
        <f t="shared" si="0"/>
        <v>6.5000000000000002E-2</v>
      </c>
    </row>
    <row r="92" spans="3:4">
      <c r="C92" s="198" t="s">
        <v>515</v>
      </c>
      <c r="D92" s="196">
        <f t="shared" si="0"/>
        <v>6.5000000000000002E-2</v>
      </c>
    </row>
    <row r="93" spans="3:4">
      <c r="C93" s="198" t="s">
        <v>518</v>
      </c>
      <c r="D93" s="196">
        <f t="shared" si="0"/>
        <v>5.0000000000000001E-3</v>
      </c>
    </row>
    <row r="94" spans="3:4">
      <c r="C94" s="198" t="s">
        <v>521</v>
      </c>
      <c r="D94" s="196">
        <f t="shared" si="0"/>
        <v>0.155</v>
      </c>
    </row>
    <row r="95" spans="3:4">
      <c r="C95" s="198" t="s">
        <v>526</v>
      </c>
      <c r="D95" s="196">
        <f t="shared" si="0"/>
        <v>7.3999999999999996E-2</v>
      </c>
    </row>
    <row r="96" spans="3:4">
      <c r="C96" s="198" t="s">
        <v>529</v>
      </c>
      <c r="D96" s="196">
        <f t="shared" si="0"/>
        <v>0</v>
      </c>
    </row>
    <row r="97" spans="3:4">
      <c r="C97" s="198" t="s">
        <v>532</v>
      </c>
      <c r="D97" s="196">
        <f t="shared" si="0"/>
        <v>1.0999999999999999E-2</v>
      </c>
    </row>
    <row r="98" spans="3:4">
      <c r="C98" s="198" t="s">
        <v>535</v>
      </c>
      <c r="D98" s="196">
        <f t="shared" si="0"/>
        <v>0</v>
      </c>
    </row>
    <row r="99" spans="3:4">
      <c r="C99" s="198" t="s">
        <v>538</v>
      </c>
      <c r="D99" s="196">
        <f t="shared" si="0"/>
        <v>1.4999999999999999E-2</v>
      </c>
    </row>
    <row r="100" spans="3:4">
      <c r="C100" s="198" t="s">
        <v>542</v>
      </c>
      <c r="D100" s="196">
        <f t="shared" si="0"/>
        <v>5.5E-2</v>
      </c>
    </row>
    <row r="101" spans="3:4">
      <c r="C101" s="198" t="s">
        <v>545</v>
      </c>
      <c r="D101" s="196">
        <f t="shared" si="0"/>
        <v>6.0000000000000001E-3</v>
      </c>
    </row>
    <row r="102" spans="3:4">
      <c r="C102"/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E71"/>
  <sheetViews>
    <sheetView topLeftCell="O1" zoomScale="70" zoomScaleNormal="70" workbookViewId="0">
      <selection activeCell="P6" sqref="P6"/>
    </sheetView>
  </sheetViews>
  <sheetFormatPr defaultRowHeight="12.75"/>
  <cols>
    <col min="2" max="2" width="14.5703125" customWidth="1"/>
    <col min="3" max="5" width="18.42578125" customWidth="1"/>
    <col min="6" max="6" width="26.42578125" bestFit="1" customWidth="1"/>
    <col min="7" max="7" width="55.140625" bestFit="1" customWidth="1"/>
    <col min="8" max="8" width="49.42578125" bestFit="1" customWidth="1"/>
    <col min="13" max="13" width="13.42578125" customWidth="1"/>
    <col min="14" max="14" width="10.7109375" customWidth="1"/>
    <col min="16" max="16" width="25.85546875" bestFit="1" customWidth="1"/>
    <col min="17" max="17" width="24.28515625" bestFit="1" customWidth="1"/>
    <col min="18" max="18" width="18.42578125" customWidth="1"/>
    <col min="19" max="20" width="27.7109375" bestFit="1" customWidth="1"/>
    <col min="21" max="21" width="10.42578125" bestFit="1" customWidth="1"/>
    <col min="22" max="22" width="65.140625" bestFit="1" customWidth="1"/>
    <col min="23" max="23" width="60.85546875" bestFit="1" customWidth="1"/>
    <col min="24" max="24" width="4.140625" bestFit="1" customWidth="1"/>
    <col min="25" max="25" width="4.42578125" bestFit="1" customWidth="1"/>
    <col min="26" max="26" width="4.140625" bestFit="1" customWidth="1"/>
    <col min="27" max="27" width="8.85546875" bestFit="1" customWidth="1"/>
    <col min="28" max="28" width="6.5703125" bestFit="1" customWidth="1"/>
  </cols>
  <sheetData>
    <row r="1" spans="2:31">
      <c r="B1" s="298" t="s">
        <v>1063</v>
      </c>
    </row>
    <row r="2" spans="2:31">
      <c r="P2" s="176"/>
      <c r="Q2" s="176"/>
      <c r="R2" s="176"/>
      <c r="S2" s="176"/>
      <c r="T2" s="176"/>
      <c r="U2" s="176"/>
      <c r="V2" s="176"/>
      <c r="W2" s="176"/>
      <c r="X2" s="176"/>
      <c r="Y2" s="176"/>
    </row>
    <row r="3" spans="2:31"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2:31">
      <c r="P4" s="176"/>
      <c r="Q4" s="176"/>
      <c r="R4" s="176"/>
      <c r="S4" s="176"/>
      <c r="T4" s="176"/>
      <c r="U4" s="176"/>
      <c r="V4" s="176"/>
      <c r="W4" s="176"/>
      <c r="X4" s="176"/>
      <c r="Y4" s="176"/>
    </row>
    <row r="5" spans="2:31">
      <c r="P5" s="176"/>
      <c r="Q5" s="176"/>
      <c r="R5" s="176"/>
      <c r="S5" s="176"/>
      <c r="T5" s="176"/>
      <c r="U5" s="176"/>
      <c r="V5" s="176"/>
      <c r="W5" s="176"/>
      <c r="X5" s="176"/>
      <c r="Y5" s="176"/>
    </row>
    <row r="6" spans="2:31">
      <c r="B6" s="173" t="s">
        <v>14</v>
      </c>
      <c r="I6" s="172"/>
      <c r="J6" s="172"/>
      <c r="K6" s="172"/>
      <c r="L6" s="172"/>
      <c r="M6" s="172"/>
      <c r="N6" s="172"/>
      <c r="P6" s="173" t="s">
        <v>15</v>
      </c>
      <c r="Z6" s="172"/>
      <c r="AA6" s="172"/>
      <c r="AB6" s="172"/>
      <c r="AC6" s="172"/>
      <c r="AD6" s="172"/>
      <c r="AE6" s="172"/>
    </row>
    <row r="7" spans="2:31">
      <c r="B7" s="174" t="s">
        <v>7</v>
      </c>
      <c r="C7" s="174" t="s">
        <v>0</v>
      </c>
      <c r="D7" s="174" t="s">
        <v>1086</v>
      </c>
      <c r="E7" s="174" t="s">
        <v>1105</v>
      </c>
      <c r="F7" s="174" t="s">
        <v>3</v>
      </c>
      <c r="G7" s="174" t="s">
        <v>1155</v>
      </c>
      <c r="H7" s="174" t="s">
        <v>4</v>
      </c>
      <c r="I7" s="174" t="s">
        <v>8</v>
      </c>
      <c r="J7" s="174" t="s">
        <v>9</v>
      </c>
      <c r="K7" s="174" t="s">
        <v>10</v>
      </c>
      <c r="L7" s="174" t="s">
        <v>12</v>
      </c>
      <c r="P7" s="174" t="s">
        <v>11</v>
      </c>
      <c r="Q7" s="174" t="s">
        <v>1</v>
      </c>
      <c r="R7" s="174" t="s">
        <v>1080</v>
      </c>
      <c r="S7" s="174" t="s">
        <v>1081</v>
      </c>
      <c r="T7" s="174" t="s">
        <v>1082</v>
      </c>
      <c r="U7" s="174" t="s">
        <v>1086</v>
      </c>
      <c r="V7" s="174" t="s">
        <v>2</v>
      </c>
      <c r="W7" s="174" t="s">
        <v>1079</v>
      </c>
      <c r="X7" s="174" t="s">
        <v>16</v>
      </c>
      <c r="Y7" s="174" t="s">
        <v>17</v>
      </c>
      <c r="Z7" s="174" t="s">
        <v>18</v>
      </c>
      <c r="AA7" s="174" t="s">
        <v>19</v>
      </c>
      <c r="AB7" s="174" t="s">
        <v>20</v>
      </c>
    </row>
    <row r="8" spans="2:31">
      <c r="B8" s="116" t="s">
        <v>49</v>
      </c>
      <c r="C8" s="116" t="s">
        <v>225</v>
      </c>
      <c r="D8" s="116" t="s">
        <v>81</v>
      </c>
      <c r="E8" s="116"/>
      <c r="F8" s="116" t="str">
        <f xml:space="preserve"> _xlfn.CONCAT(D8, " -:- ", E8 )</f>
        <v xml:space="preserve">Coal -:- </v>
      </c>
      <c r="G8" s="116" t="s">
        <v>1156</v>
      </c>
      <c r="H8" s="116" t="s">
        <v>53</v>
      </c>
      <c r="I8" s="116" t="s">
        <v>386</v>
      </c>
      <c r="J8" s="116"/>
      <c r="K8" s="116"/>
      <c r="L8" s="116"/>
      <c r="P8" s="116" t="s">
        <v>67</v>
      </c>
      <c r="Q8" s="114" t="str">
        <f t="shared" ref="Q8:Q15" si="0">"FTE_"&amp;C8&amp;"_00"</f>
        <v>FTE_RESCOA_00</v>
      </c>
      <c r="R8" s="114" t="s">
        <v>44</v>
      </c>
      <c r="S8" s="114"/>
      <c r="T8" s="114"/>
      <c r="U8" s="114" t="s">
        <v>81</v>
      </c>
      <c r="V8" s="114" t="str">
        <f t="shared" ref="V8:V39" si="1" xml:space="preserve"> _xlfn.CONCAT( R8, " -:- ", S8, " -:- ", T8, " -:- ", U8)</f>
        <v>Residential -:-  -:-  -:- Coal</v>
      </c>
      <c r="W8" s="116" t="str">
        <f t="shared" ref="W8:W15" si="2">"Distribution network for "&amp;G8</f>
        <v>Distribution network for Residential Coal</v>
      </c>
      <c r="X8" s="116" t="s">
        <v>53</v>
      </c>
      <c r="Y8" s="116" t="s">
        <v>300</v>
      </c>
      <c r="Z8" s="116"/>
      <c r="AA8" s="116"/>
      <c r="AB8" s="116"/>
    </row>
    <row r="9" spans="2:31">
      <c r="B9" s="116" t="s">
        <v>49</v>
      </c>
      <c r="C9" s="116" t="s">
        <v>228</v>
      </c>
      <c r="D9" s="116" t="s">
        <v>43</v>
      </c>
      <c r="E9" s="116"/>
      <c r="F9" s="116" t="str">
        <f t="shared" ref="F9:F42" si="3" xml:space="preserve"> _xlfn.CONCAT(D9, " -:- ", E9 )</f>
        <v xml:space="preserve">Natural Gas -:- </v>
      </c>
      <c r="G9" s="116" t="s">
        <v>305</v>
      </c>
      <c r="H9" s="116" t="s">
        <v>53</v>
      </c>
      <c r="I9" s="116" t="s">
        <v>386</v>
      </c>
      <c r="J9" s="116"/>
      <c r="K9" s="116"/>
      <c r="L9" s="116"/>
      <c r="P9" s="116" t="s">
        <v>67</v>
      </c>
      <c r="Q9" s="114" t="str">
        <f t="shared" si="0"/>
        <v>FTE_RESNGA_00</v>
      </c>
      <c r="R9" s="114" t="s">
        <v>44</v>
      </c>
      <c r="S9" s="114"/>
      <c r="T9" s="114"/>
      <c r="U9" s="114" t="s">
        <v>43</v>
      </c>
      <c r="V9" s="114" t="str">
        <f t="shared" si="1"/>
        <v>Residential -:-  -:-  -:- Natural Gas</v>
      </c>
      <c r="W9" s="116" t="str">
        <f t="shared" si="2"/>
        <v>Distribution network for Residential Natural gas</v>
      </c>
      <c r="X9" s="116" t="s">
        <v>53</v>
      </c>
      <c r="Y9" s="116" t="s">
        <v>300</v>
      </c>
      <c r="Z9" s="116"/>
      <c r="AA9" s="116"/>
      <c r="AB9" s="116"/>
    </row>
    <row r="10" spans="2:31">
      <c r="B10" s="116" t="s">
        <v>49</v>
      </c>
      <c r="C10" s="116" t="s">
        <v>303</v>
      </c>
      <c r="D10" s="116" t="s">
        <v>71</v>
      </c>
      <c r="E10" s="116"/>
      <c r="F10" s="116" t="str">
        <f t="shared" si="3"/>
        <v xml:space="preserve">LPG -:- </v>
      </c>
      <c r="G10" s="116" t="s">
        <v>306</v>
      </c>
      <c r="H10" s="116" t="s">
        <v>53</v>
      </c>
      <c r="I10" s="116" t="s">
        <v>386</v>
      </c>
      <c r="J10" s="116"/>
      <c r="K10" s="116"/>
      <c r="L10" s="116"/>
      <c r="P10" s="116" t="s">
        <v>67</v>
      </c>
      <c r="Q10" s="114" t="str">
        <f t="shared" si="0"/>
        <v>FTE_RESLPG_00</v>
      </c>
      <c r="R10" s="114" t="s">
        <v>44</v>
      </c>
      <c r="S10" s="114"/>
      <c r="T10" s="114"/>
      <c r="U10" s="114" t="s">
        <v>71</v>
      </c>
      <c r="V10" s="114" t="str">
        <f t="shared" si="1"/>
        <v>Residential -:-  -:-  -:- LPG</v>
      </c>
      <c r="W10" s="116" t="str">
        <f t="shared" si="2"/>
        <v>Distribution network for Residential LPG</v>
      </c>
      <c r="X10" s="116" t="s">
        <v>53</v>
      </c>
      <c r="Y10" s="116" t="s">
        <v>300</v>
      </c>
      <c r="Z10" s="116"/>
      <c r="AA10" s="116"/>
      <c r="AB10" s="116"/>
    </row>
    <row r="11" spans="2:31">
      <c r="B11" s="116" t="s">
        <v>49</v>
      </c>
      <c r="C11" s="116" t="s">
        <v>304</v>
      </c>
      <c r="D11" s="116" t="s">
        <v>82</v>
      </c>
      <c r="E11" s="116"/>
      <c r="F11" s="116" t="str">
        <f t="shared" si="3"/>
        <v xml:space="preserve">Diesel -:- </v>
      </c>
      <c r="G11" s="116" t="s">
        <v>307</v>
      </c>
      <c r="H11" s="116" t="s">
        <v>53</v>
      </c>
      <c r="I11" s="116" t="s">
        <v>386</v>
      </c>
      <c r="J11" s="116"/>
      <c r="K11" s="116"/>
      <c r="L11" s="116"/>
      <c r="P11" s="116" t="s">
        <v>67</v>
      </c>
      <c r="Q11" s="114" t="str">
        <f t="shared" si="0"/>
        <v>FTE_RESDSL_00</v>
      </c>
      <c r="R11" s="114" t="s">
        <v>44</v>
      </c>
      <c r="S11" s="114"/>
      <c r="T11" s="114"/>
      <c r="U11" s="114" t="s">
        <v>82</v>
      </c>
      <c r="V11" s="114" t="str">
        <f t="shared" si="1"/>
        <v>Residential -:-  -:-  -:- Diesel</v>
      </c>
      <c r="W11" s="116" t="str">
        <f t="shared" si="2"/>
        <v>Distribution network for Residential Diesel</v>
      </c>
      <c r="X11" s="116" t="s">
        <v>53</v>
      </c>
      <c r="Y11" s="116" t="s">
        <v>300</v>
      </c>
      <c r="Z11" s="116"/>
      <c r="AA11" s="116"/>
      <c r="AB11" s="116"/>
    </row>
    <row r="12" spans="2:31">
      <c r="B12" s="116" t="s">
        <v>49</v>
      </c>
      <c r="C12" s="116" t="s">
        <v>235</v>
      </c>
      <c r="D12" s="116" t="s">
        <v>87</v>
      </c>
      <c r="E12" s="116"/>
      <c r="F12" s="116" t="str">
        <f t="shared" si="3"/>
        <v xml:space="preserve">Wood -:- </v>
      </c>
      <c r="G12" s="116" t="s">
        <v>308</v>
      </c>
      <c r="H12" s="116" t="s">
        <v>53</v>
      </c>
      <c r="I12" s="116" t="s">
        <v>386</v>
      </c>
      <c r="J12" s="116"/>
      <c r="K12" s="116"/>
      <c r="L12" s="116"/>
      <c r="P12" s="116" t="s">
        <v>67</v>
      </c>
      <c r="Q12" s="114" t="str">
        <f t="shared" si="0"/>
        <v>FTE_RESWOD_00</v>
      </c>
      <c r="R12" s="114" t="s">
        <v>44</v>
      </c>
      <c r="S12" s="114"/>
      <c r="T12" s="114"/>
      <c r="U12" s="114" t="s">
        <v>87</v>
      </c>
      <c r="V12" s="114" t="str">
        <f t="shared" si="1"/>
        <v>Residential -:-  -:-  -:- Wood</v>
      </c>
      <c r="W12" s="116" t="str">
        <f t="shared" si="2"/>
        <v>Distribution network for Residential Firewood</v>
      </c>
      <c r="X12" s="116" t="s">
        <v>53</v>
      </c>
      <c r="Y12" s="116" t="s">
        <v>300</v>
      </c>
      <c r="Z12" s="116"/>
      <c r="AA12" s="116"/>
      <c r="AB12" s="116"/>
    </row>
    <row r="13" spans="2:31">
      <c r="B13" s="116" t="s">
        <v>49</v>
      </c>
      <c r="C13" s="116" t="s">
        <v>230</v>
      </c>
      <c r="D13" s="116" t="s">
        <v>84</v>
      </c>
      <c r="E13" s="116"/>
      <c r="F13" s="116" t="str">
        <f t="shared" si="3"/>
        <v xml:space="preserve">Geothermal -:- </v>
      </c>
      <c r="G13" s="116" t="s">
        <v>309</v>
      </c>
      <c r="H13" s="116" t="s">
        <v>53</v>
      </c>
      <c r="I13" s="116" t="s">
        <v>386</v>
      </c>
      <c r="J13" s="116"/>
      <c r="K13" s="116"/>
      <c r="L13" s="116"/>
      <c r="P13" s="116" t="s">
        <v>67</v>
      </c>
      <c r="Q13" s="114" t="str">
        <f t="shared" si="0"/>
        <v>FTE_RESGEO_00</v>
      </c>
      <c r="R13" s="114" t="s">
        <v>44</v>
      </c>
      <c r="S13" s="114"/>
      <c r="T13" s="114"/>
      <c r="U13" s="114" t="s">
        <v>84</v>
      </c>
      <c r="V13" s="114" t="str">
        <f t="shared" si="1"/>
        <v>Residential -:-  -:-  -:- Geothermal</v>
      </c>
      <c r="W13" s="116" t="str">
        <f t="shared" si="2"/>
        <v>Distribution network for Residential Geothermal</v>
      </c>
      <c r="X13" s="116" t="s">
        <v>53</v>
      </c>
      <c r="Y13" s="116" t="s">
        <v>300</v>
      </c>
      <c r="Z13" s="116"/>
      <c r="AA13" s="116"/>
      <c r="AB13" s="116"/>
    </row>
    <row r="14" spans="2:31">
      <c r="B14" s="116" t="s">
        <v>49</v>
      </c>
      <c r="C14" s="116" t="s">
        <v>231</v>
      </c>
      <c r="D14" s="116" t="s">
        <v>86</v>
      </c>
      <c r="E14" s="116"/>
      <c r="F14" s="116" t="str">
        <f t="shared" si="3"/>
        <v xml:space="preserve">Solar -:- </v>
      </c>
      <c r="G14" s="116" t="s">
        <v>310</v>
      </c>
      <c r="H14" s="116" t="s">
        <v>53</v>
      </c>
      <c r="I14" s="116" t="s">
        <v>386</v>
      </c>
      <c r="J14" s="116"/>
      <c r="K14" s="116"/>
      <c r="L14" s="116"/>
      <c r="P14" s="116" t="s">
        <v>67</v>
      </c>
      <c r="Q14" s="114" t="str">
        <f t="shared" si="0"/>
        <v>FTE_RESSOL_00</v>
      </c>
      <c r="R14" s="114" t="s">
        <v>44</v>
      </c>
      <c r="S14" s="114"/>
      <c r="T14" s="114"/>
      <c r="U14" s="114" t="s">
        <v>86</v>
      </c>
      <c r="V14" s="114" t="str">
        <f t="shared" si="1"/>
        <v>Residential -:-  -:-  -:- Solar</v>
      </c>
      <c r="W14" s="116" t="str">
        <f t="shared" si="2"/>
        <v>Distribution network for Residential Solar energy</v>
      </c>
      <c r="X14" s="116" t="s">
        <v>53</v>
      </c>
      <c r="Y14" s="116" t="s">
        <v>300</v>
      </c>
      <c r="Z14" s="116"/>
      <c r="AA14" s="116"/>
      <c r="AB14" s="116"/>
    </row>
    <row r="15" spans="2:31">
      <c r="B15" s="116" t="s">
        <v>49</v>
      </c>
      <c r="C15" s="116" t="s">
        <v>911</v>
      </c>
      <c r="D15" s="116" t="s">
        <v>85</v>
      </c>
      <c r="E15" s="116"/>
      <c r="F15" s="116" t="str">
        <f t="shared" si="3"/>
        <v xml:space="preserve">Petrol -:- </v>
      </c>
      <c r="G15" s="116" t="s">
        <v>1034</v>
      </c>
      <c r="H15" s="116" t="s">
        <v>53</v>
      </c>
      <c r="I15" s="116" t="s">
        <v>386</v>
      </c>
      <c r="J15" s="116"/>
      <c r="K15" s="116"/>
      <c r="L15" s="116"/>
      <c r="P15" s="116" t="s">
        <v>67</v>
      </c>
      <c r="Q15" s="114" t="str">
        <f t="shared" si="0"/>
        <v>FTE_RESPET_00</v>
      </c>
      <c r="R15" s="114" t="s">
        <v>44</v>
      </c>
      <c r="S15" s="114"/>
      <c r="T15" s="114"/>
      <c r="U15" s="114" t="s">
        <v>85</v>
      </c>
      <c r="V15" s="114" t="str">
        <f t="shared" si="1"/>
        <v>Residential -:-  -:-  -:- Petrol</v>
      </c>
      <c r="W15" s="116" t="str">
        <f t="shared" si="2"/>
        <v>Distribution network for Residential petroleum</v>
      </c>
      <c r="X15" s="116" t="s">
        <v>53</v>
      </c>
      <c r="Y15" s="116" t="s">
        <v>300</v>
      </c>
      <c r="Z15" s="116"/>
      <c r="AA15" s="116"/>
      <c r="AB15" s="116"/>
    </row>
    <row r="16" spans="2:31">
      <c r="B16" s="116" t="s">
        <v>65</v>
      </c>
      <c r="C16" s="116" t="s">
        <v>320</v>
      </c>
      <c r="D16" s="116"/>
      <c r="E16" s="116"/>
      <c r="F16" s="116" t="str">
        <f t="shared" si="3"/>
        <v xml:space="preserve"> -:- </v>
      </c>
      <c r="G16" s="116" t="s">
        <v>1035</v>
      </c>
      <c r="H16" s="116" t="s">
        <v>322</v>
      </c>
      <c r="I16" s="116"/>
      <c r="J16" s="116"/>
      <c r="K16" s="116"/>
      <c r="L16" s="116"/>
      <c r="P16" s="177" t="s">
        <v>312</v>
      </c>
      <c r="Q16" s="177" t="str">
        <f>+RES!C7</f>
        <v>R_DDW-SH_Burner-WOD00</v>
      </c>
      <c r="R16" s="177" t="s">
        <v>44</v>
      </c>
      <c r="S16" s="177" t="s">
        <v>1083</v>
      </c>
      <c r="T16" s="177" t="s">
        <v>1085</v>
      </c>
      <c r="U16" s="177" t="s">
        <v>87</v>
      </c>
      <c r="V16" s="177" t="str">
        <f t="shared" si="1"/>
        <v>Residential -:- Detached Dwellings -:- Burner -:- Wood</v>
      </c>
      <c r="W16" s="177" t="str">
        <f>+RES!D7</f>
        <v>Detached dwellings - Heat/Cooling Devices - Burner (Direct Heat)</v>
      </c>
      <c r="X16" s="178" t="s">
        <v>53</v>
      </c>
      <c r="Y16" s="178" t="s">
        <v>411</v>
      </c>
      <c r="Z16" s="178"/>
      <c r="AA16" s="178"/>
      <c r="AB16" s="178"/>
    </row>
    <row r="17" spans="2:28">
      <c r="B17" s="297" t="s">
        <v>311</v>
      </c>
      <c r="C17" s="297" t="s">
        <v>914</v>
      </c>
      <c r="D17" s="297"/>
      <c r="E17" s="297" t="s">
        <v>1084</v>
      </c>
      <c r="F17" s="116" t="str">
        <f t="shared" si="3"/>
        <v xml:space="preserve"> -:- Space Heating</v>
      </c>
      <c r="G17" s="297" t="s">
        <v>1036</v>
      </c>
      <c r="H17" s="297" t="s">
        <v>53</v>
      </c>
      <c r="I17" s="297"/>
      <c r="J17" s="297"/>
      <c r="K17" s="297"/>
      <c r="L17" s="297"/>
      <c r="P17" s="177" t="s">
        <v>312</v>
      </c>
      <c r="Q17" s="177" t="str">
        <f>+RES!C8</f>
        <v>R_DDW-SH_Burner-NGA00</v>
      </c>
      <c r="R17" s="177" t="s">
        <v>44</v>
      </c>
      <c r="S17" s="177" t="s">
        <v>1083</v>
      </c>
      <c r="T17" s="177" t="s">
        <v>1085</v>
      </c>
      <c r="U17" s="177" t="s">
        <v>43</v>
      </c>
      <c r="V17" s="177" t="str">
        <f t="shared" si="1"/>
        <v>Residential -:- Detached Dwellings -:- Burner -:- Natural Gas</v>
      </c>
      <c r="W17" s="177" t="str">
        <f>+RES!D8</f>
        <v>Detached dwellings - Heat/Cooling Devices - Burner (Direct Heat)</v>
      </c>
      <c r="X17" s="178" t="s">
        <v>53</v>
      </c>
      <c r="Y17" s="178" t="s">
        <v>411</v>
      </c>
      <c r="Z17" s="178"/>
      <c r="AA17" s="178"/>
      <c r="AB17" s="178"/>
    </row>
    <row r="18" spans="2:28">
      <c r="B18" s="297" t="s">
        <v>311</v>
      </c>
      <c r="C18" s="297" t="s">
        <v>929</v>
      </c>
      <c r="D18" s="297"/>
      <c r="E18" s="297" t="s">
        <v>1087</v>
      </c>
      <c r="F18" s="116" t="str">
        <f t="shared" si="3"/>
        <v xml:space="preserve"> -:- Water Heating</v>
      </c>
      <c r="G18" s="297" t="s">
        <v>1037</v>
      </c>
      <c r="H18" s="297" t="s">
        <v>53</v>
      </c>
      <c r="I18" s="297"/>
      <c r="J18" s="297"/>
      <c r="K18" s="297"/>
      <c r="L18" s="297"/>
      <c r="P18" s="177" t="s">
        <v>312</v>
      </c>
      <c r="Q18" s="177" t="str">
        <f>+RES!C9</f>
        <v>R_DDW-SH_Burner-LPG00</v>
      </c>
      <c r="R18" s="177" t="s">
        <v>44</v>
      </c>
      <c r="S18" s="177" t="s">
        <v>1083</v>
      </c>
      <c r="T18" s="177" t="s">
        <v>1085</v>
      </c>
      <c r="U18" s="177" t="s">
        <v>71</v>
      </c>
      <c r="V18" s="177" t="str">
        <f t="shared" si="1"/>
        <v>Residential -:- Detached Dwellings -:- Burner -:- LPG</v>
      </c>
      <c r="W18" s="177" t="str">
        <f>+RES!D9</f>
        <v>Detached dwellings - Heat/Cooling Devices - Burner (Direct Heat)</v>
      </c>
      <c r="X18" s="178" t="s">
        <v>53</v>
      </c>
      <c r="Y18" s="178" t="s">
        <v>411</v>
      </c>
      <c r="Z18" s="178"/>
      <c r="AA18" s="178"/>
      <c r="AB18" s="178"/>
    </row>
    <row r="19" spans="2:28">
      <c r="B19" s="297" t="s">
        <v>311</v>
      </c>
      <c r="C19" s="297" t="s">
        <v>940</v>
      </c>
      <c r="D19" s="297"/>
      <c r="E19" s="297" t="s">
        <v>221</v>
      </c>
      <c r="F19" s="116" t="str">
        <f t="shared" si="3"/>
        <v xml:space="preserve"> -:- Cooking</v>
      </c>
      <c r="G19" s="297" t="s">
        <v>1038</v>
      </c>
      <c r="H19" s="297" t="s">
        <v>53</v>
      </c>
      <c r="I19" s="297"/>
      <c r="J19" s="297"/>
      <c r="K19" s="297"/>
      <c r="L19" s="297"/>
      <c r="P19" s="177" t="s">
        <v>312</v>
      </c>
      <c r="Q19" s="177" t="str">
        <f>+RES!C10</f>
        <v>R_DDW-SH_Burner-DSL00</v>
      </c>
      <c r="R19" s="177" t="s">
        <v>44</v>
      </c>
      <c r="S19" s="177" t="s">
        <v>1083</v>
      </c>
      <c r="T19" s="177" t="s">
        <v>1085</v>
      </c>
      <c r="U19" s="177" t="s">
        <v>82</v>
      </c>
      <c r="V19" s="177" t="str">
        <f t="shared" si="1"/>
        <v>Residential -:- Detached Dwellings -:- Burner -:- Diesel</v>
      </c>
      <c r="W19" s="177" t="str">
        <f>+RES!D10</f>
        <v>Detached dwellings - Heat/Cooling Devices - Burner (Direct Heat)</v>
      </c>
      <c r="X19" s="178" t="s">
        <v>53</v>
      </c>
      <c r="Y19" s="178" t="s">
        <v>411</v>
      </c>
      <c r="Z19" s="178"/>
      <c r="AA19" s="178"/>
      <c r="AB19" s="178"/>
    </row>
    <row r="20" spans="2:28">
      <c r="B20" s="297" t="s">
        <v>311</v>
      </c>
      <c r="C20" s="297" t="s">
        <v>947</v>
      </c>
      <c r="D20" s="297"/>
      <c r="E20" s="297" t="s">
        <v>302</v>
      </c>
      <c r="F20" s="116" t="str">
        <f t="shared" si="3"/>
        <v xml:space="preserve"> -:- Refrigeration</v>
      </c>
      <c r="G20" s="297" t="s">
        <v>1039</v>
      </c>
      <c r="H20" s="297" t="s">
        <v>53</v>
      </c>
      <c r="I20" s="297"/>
      <c r="J20" s="297"/>
      <c r="K20" s="297"/>
      <c r="L20" s="297"/>
      <c r="P20" s="177" t="s">
        <v>312</v>
      </c>
      <c r="Q20" s="177" t="str">
        <f>+RES!C11</f>
        <v>R_DDW-SH_Burner-COA00</v>
      </c>
      <c r="R20" s="177" t="s">
        <v>44</v>
      </c>
      <c r="S20" s="177" t="s">
        <v>1083</v>
      </c>
      <c r="T20" s="177" t="s">
        <v>1085</v>
      </c>
      <c r="U20" s="177" t="s">
        <v>81</v>
      </c>
      <c r="V20" s="177" t="str">
        <f t="shared" si="1"/>
        <v>Residential -:- Detached Dwellings -:- Burner -:- Coal</v>
      </c>
      <c r="W20" s="177" t="str">
        <f>+RES!D11</f>
        <v>Detached dwellings - Heat/Cooling Devices - Burner (Direct Heat)</v>
      </c>
      <c r="X20" s="178" t="s">
        <v>53</v>
      </c>
      <c r="Y20" s="178" t="s">
        <v>411</v>
      </c>
      <c r="Z20" s="178"/>
      <c r="AA20" s="178"/>
      <c r="AB20" s="178"/>
    </row>
    <row r="21" spans="2:28">
      <c r="B21" s="297" t="s">
        <v>311</v>
      </c>
      <c r="C21" s="297" t="s">
        <v>950</v>
      </c>
      <c r="D21" s="297"/>
      <c r="E21" s="297" t="s">
        <v>1088</v>
      </c>
      <c r="F21" s="116" t="str">
        <f t="shared" si="3"/>
        <v xml:space="preserve"> -:- Clothes Drying</v>
      </c>
      <c r="G21" s="297" t="s">
        <v>1040</v>
      </c>
      <c r="H21" s="297" t="s">
        <v>53</v>
      </c>
      <c r="I21" s="297"/>
      <c r="J21" s="297"/>
      <c r="K21" s="297"/>
      <c r="L21" s="297"/>
      <c r="P21" s="177" t="s">
        <v>312</v>
      </c>
      <c r="Q21" s="177" t="str">
        <f>+RES!C12</f>
        <v>R_DDW-SH_OF-WOD00</v>
      </c>
      <c r="R21" s="177" t="s">
        <v>44</v>
      </c>
      <c r="S21" s="177" t="s">
        <v>1083</v>
      </c>
      <c r="T21" s="177" t="s">
        <v>1094</v>
      </c>
      <c r="U21" s="177" t="s">
        <v>87</v>
      </c>
      <c r="V21" s="177" t="str">
        <f t="shared" si="1"/>
        <v>Residential -:- Detached Dwellings -:- Open Fire -:- Wood</v>
      </c>
      <c r="W21" s="177" t="str">
        <f>+RES!D12</f>
        <v>Detached dwellings - Heat/Cooling Devices - Open Fire</v>
      </c>
      <c r="X21" s="178" t="s">
        <v>53</v>
      </c>
      <c r="Y21" s="178" t="s">
        <v>411</v>
      </c>
      <c r="Z21" s="178"/>
      <c r="AA21" s="178"/>
      <c r="AB21" s="178"/>
    </row>
    <row r="22" spans="2:28">
      <c r="B22" s="297" t="s">
        <v>311</v>
      </c>
      <c r="C22" s="297" t="s">
        <v>953</v>
      </c>
      <c r="D22" s="297"/>
      <c r="E22" s="297" t="s">
        <v>1089</v>
      </c>
      <c r="F22" s="116" t="str">
        <f t="shared" si="3"/>
        <v xml:space="preserve"> -:- Space Cooling</v>
      </c>
      <c r="G22" s="297" t="s">
        <v>1041</v>
      </c>
      <c r="H22" s="297" t="s">
        <v>53</v>
      </c>
      <c r="I22" s="297"/>
      <c r="J22" s="297"/>
      <c r="K22" s="297"/>
      <c r="L22" s="297"/>
      <c r="P22" s="177" t="s">
        <v>312</v>
      </c>
      <c r="Q22" s="177" t="str">
        <f>+RES!C13</f>
        <v>R_DDW-SH_OF-COA00</v>
      </c>
      <c r="R22" s="177" t="s">
        <v>44</v>
      </c>
      <c r="S22" s="177" t="s">
        <v>1083</v>
      </c>
      <c r="T22" s="177" t="s">
        <v>1094</v>
      </c>
      <c r="U22" s="177" t="s">
        <v>81</v>
      </c>
      <c r="V22" s="177" t="str">
        <f t="shared" si="1"/>
        <v>Residential -:- Detached Dwellings -:- Open Fire -:- Coal</v>
      </c>
      <c r="W22" s="177" t="str">
        <f>+RES!D13</f>
        <v>Detached dwellings - Heat/Cooling Devices - Open Fire</v>
      </c>
      <c r="X22" s="178" t="s">
        <v>53</v>
      </c>
      <c r="Y22" s="178" t="s">
        <v>411</v>
      </c>
      <c r="Z22" s="178"/>
      <c r="AA22" s="178"/>
      <c r="AB22" s="178"/>
    </row>
    <row r="23" spans="2:28">
      <c r="B23" s="297" t="s">
        <v>311</v>
      </c>
      <c r="C23" s="297" t="s">
        <v>956</v>
      </c>
      <c r="D23" s="297"/>
      <c r="E23" s="297" t="s">
        <v>1109</v>
      </c>
      <c r="F23" s="116" t="str">
        <f t="shared" si="3"/>
        <v xml:space="preserve"> -:- Clothes Washing</v>
      </c>
      <c r="G23" s="297" t="s">
        <v>1042</v>
      </c>
      <c r="H23" s="297" t="s">
        <v>53</v>
      </c>
      <c r="I23" s="297"/>
      <c r="J23" s="297"/>
      <c r="K23" s="297"/>
      <c r="L23" s="297"/>
      <c r="P23" s="177" t="s">
        <v>312</v>
      </c>
      <c r="Q23" s="177" t="str">
        <f>+RES!C14</f>
        <v>R_DDW-SH_OFWB-COA00</v>
      </c>
      <c r="R23" s="177" t="s">
        <v>44</v>
      </c>
      <c r="S23" s="177" t="s">
        <v>1083</v>
      </c>
      <c r="T23" s="177" t="s">
        <v>1106</v>
      </c>
      <c r="U23" s="177" t="s">
        <v>81</v>
      </c>
      <c r="V23" s="177" t="str">
        <f t="shared" si="1"/>
        <v>Residential -:- Detached Dwellings -:- Open Fire (with Wetback) -:- Coal</v>
      </c>
      <c r="W23" s="177" t="str">
        <f>+RES!D14</f>
        <v>Detached dwellings - Heat/Cooling Devices - Open Fire, with Wetback</v>
      </c>
      <c r="X23" s="178" t="s">
        <v>53</v>
      </c>
      <c r="Y23" s="178" t="s">
        <v>411</v>
      </c>
      <c r="Z23" s="178"/>
      <c r="AA23" s="178"/>
      <c r="AB23" s="178"/>
    </row>
    <row r="24" spans="2:28">
      <c r="B24" s="297" t="s">
        <v>311</v>
      </c>
      <c r="C24" s="297" t="s">
        <v>959</v>
      </c>
      <c r="D24" s="297"/>
      <c r="E24" s="297" t="s">
        <v>1110</v>
      </c>
      <c r="F24" s="116" t="str">
        <f t="shared" si="3"/>
        <v xml:space="preserve"> -:- Dishwashing</v>
      </c>
      <c r="G24" s="297" t="s">
        <v>1043</v>
      </c>
      <c r="H24" s="297" t="s">
        <v>53</v>
      </c>
      <c r="I24" s="297"/>
      <c r="J24" s="297"/>
      <c r="K24" s="297"/>
      <c r="L24" s="297"/>
      <c r="P24" s="177" t="s">
        <v>312</v>
      </c>
      <c r="Q24" s="177" t="str">
        <f>+RES!C15</f>
        <v>R_DDW-SH_HP-ELC00</v>
      </c>
      <c r="R24" s="177" t="s">
        <v>44</v>
      </c>
      <c r="S24" s="177" t="s">
        <v>1083</v>
      </c>
      <c r="T24" s="177" t="s">
        <v>1097</v>
      </c>
      <c r="U24" s="177" t="s">
        <v>57</v>
      </c>
      <c r="V24" s="177" t="str">
        <f t="shared" si="1"/>
        <v>Residential -:- Detached Dwellings -:- Heat Pump -:- Electricity</v>
      </c>
      <c r="W24" s="177" t="str">
        <f>+RES!D15</f>
        <v>Detached dwellings - Heat/Cooling Devices - Heat Pump (for Heating)</v>
      </c>
      <c r="X24" s="178" t="s">
        <v>53</v>
      </c>
      <c r="Y24" s="178" t="s">
        <v>411</v>
      </c>
      <c r="Z24" s="178"/>
      <c r="AA24" s="178"/>
      <c r="AB24" s="178"/>
    </row>
    <row r="25" spans="2:28">
      <c r="B25" s="297" t="s">
        <v>311</v>
      </c>
      <c r="C25" s="297" t="s">
        <v>962</v>
      </c>
      <c r="D25" s="297"/>
      <c r="E25" s="297" t="s">
        <v>1090</v>
      </c>
      <c r="F25" s="116" t="str">
        <f t="shared" si="3"/>
        <v xml:space="preserve"> -:- Lighting</v>
      </c>
      <c r="G25" s="297" t="s">
        <v>1044</v>
      </c>
      <c r="H25" s="297" t="s">
        <v>53</v>
      </c>
      <c r="I25" s="297"/>
      <c r="J25" s="297"/>
      <c r="K25" s="297"/>
      <c r="L25" s="297"/>
      <c r="P25" s="177" t="s">
        <v>312</v>
      </c>
      <c r="Q25" s="177" t="str">
        <f>+RES!C16</f>
        <v>R_DDW-SH_RH-ELC00</v>
      </c>
      <c r="R25" s="177" t="s">
        <v>44</v>
      </c>
      <c r="S25" s="177" t="s">
        <v>1083</v>
      </c>
      <c r="T25" s="177" t="s">
        <v>1095</v>
      </c>
      <c r="U25" s="177" t="s">
        <v>57</v>
      </c>
      <c r="V25" s="177" t="str">
        <f t="shared" si="1"/>
        <v>Residential -:- Detached Dwellings -:- Resistance Heater -:- Electricity</v>
      </c>
      <c r="W25" s="177" t="str">
        <f>+RES!D16</f>
        <v>Detached dwellings - Heat/Cooling Devices - Resistance Heater</v>
      </c>
      <c r="X25" s="178" t="s">
        <v>53</v>
      </c>
      <c r="Y25" s="178" t="s">
        <v>411</v>
      </c>
      <c r="Z25" s="178"/>
      <c r="AA25" s="178"/>
      <c r="AB25" s="178"/>
    </row>
    <row r="26" spans="2:28">
      <c r="B26" s="297" t="s">
        <v>311</v>
      </c>
      <c r="C26" s="297" t="s">
        <v>969</v>
      </c>
      <c r="D26" s="297"/>
      <c r="E26" s="297" t="s">
        <v>1091</v>
      </c>
      <c r="F26" s="116" t="str">
        <f t="shared" si="3"/>
        <v xml:space="preserve"> -:- Electronics and Other Appliances</v>
      </c>
      <c r="G26" s="297" t="s">
        <v>1045</v>
      </c>
      <c r="H26" s="297" t="s">
        <v>53</v>
      </c>
      <c r="I26" s="297"/>
      <c r="J26" s="297"/>
      <c r="K26" s="297"/>
      <c r="L26" s="297"/>
      <c r="P26" s="177" t="s">
        <v>312</v>
      </c>
      <c r="Q26" s="177" t="str">
        <f>+RES!C17</f>
        <v>R_DDW-WH_OFWB-COA00</v>
      </c>
      <c r="R26" s="177" t="s">
        <v>44</v>
      </c>
      <c r="S26" s="177" t="s">
        <v>1083</v>
      </c>
      <c r="T26" s="177" t="s">
        <v>1106</v>
      </c>
      <c r="U26" s="177" t="s">
        <v>81</v>
      </c>
      <c r="V26" s="177" t="str">
        <f t="shared" si="1"/>
        <v>Residential -:- Detached Dwellings -:- Open Fire (with Wetback) -:- Coal</v>
      </c>
      <c r="W26" s="177" t="str">
        <f>+RES!D17</f>
        <v>Detached dwellings - Heat/Cooling Devices - Open Fire, with Wetback</v>
      </c>
      <c r="X26" s="178" t="s">
        <v>53</v>
      </c>
      <c r="Y26" s="178" t="s">
        <v>411</v>
      </c>
      <c r="Z26" s="178"/>
      <c r="AA26" s="178"/>
      <c r="AB26" s="178"/>
    </row>
    <row r="27" spans="2:28">
      <c r="B27" s="297" t="s">
        <v>311</v>
      </c>
      <c r="C27" s="297" t="s">
        <v>972</v>
      </c>
      <c r="D27" s="297"/>
      <c r="E27" s="297" t="s">
        <v>1092</v>
      </c>
      <c r="F27" s="116" t="str">
        <f t="shared" si="3"/>
        <v xml:space="preserve"> -:- Motive Power, Stationary</v>
      </c>
      <c r="G27" s="297" t="s">
        <v>1046</v>
      </c>
      <c r="H27" s="297" t="s">
        <v>53</v>
      </c>
      <c r="I27" s="297"/>
      <c r="J27" s="297"/>
      <c r="K27" s="297"/>
      <c r="L27" s="297"/>
      <c r="P27" s="177" t="s">
        <v>312</v>
      </c>
      <c r="Q27" s="177" t="str">
        <f>+RES!C18</f>
        <v>R_DDW-WH_HWC-SOL00</v>
      </c>
      <c r="R27" s="177" t="s">
        <v>44</v>
      </c>
      <c r="S27" s="177" t="s">
        <v>1083</v>
      </c>
      <c r="T27" s="177" t="s">
        <v>1098</v>
      </c>
      <c r="U27" s="177" t="s">
        <v>86</v>
      </c>
      <c r="V27" s="177" t="str">
        <f t="shared" si="1"/>
        <v>Residential -:- Detached Dwellings -:- Hot Water Cylinder -:- Solar</v>
      </c>
      <c r="W27" s="177" t="str">
        <f>+RES!D18</f>
        <v>Detached dwellings - Heat/Cooling Devices - Hot Water Cylinder</v>
      </c>
      <c r="X27" s="178" t="s">
        <v>53</v>
      </c>
      <c r="Y27" s="178" t="s">
        <v>411</v>
      </c>
      <c r="Z27" s="178"/>
      <c r="AA27" s="178"/>
      <c r="AB27" s="178"/>
    </row>
    <row r="28" spans="2:28">
      <c r="B28" s="297" t="s">
        <v>311</v>
      </c>
      <c r="C28" s="297" t="s">
        <v>975</v>
      </c>
      <c r="D28" s="297"/>
      <c r="E28" s="297" t="s">
        <v>1093</v>
      </c>
      <c r="F28" s="116" t="str">
        <f t="shared" si="3"/>
        <v xml:space="preserve"> -:- Motive Power, Mobile</v>
      </c>
      <c r="G28" s="297" t="s">
        <v>1047</v>
      </c>
      <c r="H28" s="297" t="s">
        <v>53</v>
      </c>
      <c r="I28" s="297"/>
      <c r="J28" s="297"/>
      <c r="K28" s="297"/>
      <c r="L28" s="297"/>
      <c r="P28" s="177" t="s">
        <v>312</v>
      </c>
      <c r="Q28" s="177" t="str">
        <f>+RES!C19</f>
        <v>R_DDW-WH_HWC-ELC00</v>
      </c>
      <c r="R28" s="177" t="s">
        <v>44</v>
      </c>
      <c r="S28" s="177" t="s">
        <v>1083</v>
      </c>
      <c r="T28" s="177" t="s">
        <v>1098</v>
      </c>
      <c r="U28" s="177" t="s">
        <v>57</v>
      </c>
      <c r="V28" s="177" t="str">
        <f t="shared" si="1"/>
        <v>Residential -:- Detached Dwellings -:- Hot Water Cylinder -:- Electricity</v>
      </c>
      <c r="W28" s="177" t="str">
        <f>+RES!D19</f>
        <v>Detached dwellings - Heat/Cooling Devices - Hot Water Cylinder</v>
      </c>
      <c r="X28" s="178" t="s">
        <v>53</v>
      </c>
      <c r="Y28" s="178" t="s">
        <v>411</v>
      </c>
      <c r="Z28" s="178"/>
      <c r="AA28" s="178"/>
      <c r="AB28" s="178"/>
    </row>
    <row r="29" spans="2:28">
      <c r="B29" s="297" t="s">
        <v>311</v>
      </c>
      <c r="C29" s="297" t="s">
        <v>978</v>
      </c>
      <c r="D29" s="297"/>
      <c r="E29" s="297" t="s">
        <v>1115</v>
      </c>
      <c r="F29" s="116" t="str">
        <f t="shared" si="3"/>
        <v xml:space="preserve"> -:- Unallocated</v>
      </c>
      <c r="G29" s="297" t="s">
        <v>1048</v>
      </c>
      <c r="H29" s="297" t="s">
        <v>53</v>
      </c>
      <c r="I29" s="297"/>
      <c r="J29" s="297"/>
      <c r="K29" s="297"/>
      <c r="L29" s="297"/>
      <c r="P29" s="177" t="s">
        <v>312</v>
      </c>
      <c r="Q29" s="177" t="str">
        <f>+RES!C20</f>
        <v>R_DDW-WH_Gasheat-NGA00</v>
      </c>
      <c r="R29" s="177" t="s">
        <v>44</v>
      </c>
      <c r="S29" s="177" t="s">
        <v>1083</v>
      </c>
      <c r="T29" s="177" t="s">
        <v>1099</v>
      </c>
      <c r="U29" s="177" t="s">
        <v>43</v>
      </c>
      <c r="V29" s="177" t="str">
        <f t="shared" si="1"/>
        <v>Residential -:- Detached Dwellings -:- Gas Heater -:- Natural Gas</v>
      </c>
      <c r="W29" s="177" t="str">
        <f>+RES!D20</f>
        <v>Detached dwellings - Heat/Cooling Devices - Gas Water Heater</v>
      </c>
      <c r="X29" s="178" t="s">
        <v>53</v>
      </c>
      <c r="Y29" s="178" t="s">
        <v>411</v>
      </c>
      <c r="Z29" s="178"/>
      <c r="AA29" s="178"/>
      <c r="AB29" s="178"/>
    </row>
    <row r="30" spans="2:28">
      <c r="B30" s="297" t="s">
        <v>311</v>
      </c>
      <c r="C30" s="297" t="s">
        <v>981</v>
      </c>
      <c r="D30" s="297"/>
      <c r="E30" s="297" t="s">
        <v>1084</v>
      </c>
      <c r="F30" s="116" t="str">
        <f t="shared" si="3"/>
        <v xml:space="preserve"> -:- Space Heating</v>
      </c>
      <c r="G30" s="297" t="s">
        <v>1049</v>
      </c>
      <c r="H30" s="297" t="s">
        <v>53</v>
      </c>
      <c r="I30" s="297"/>
      <c r="J30" s="297"/>
      <c r="K30" s="297"/>
      <c r="L30" s="297"/>
      <c r="P30" s="177" t="s">
        <v>312</v>
      </c>
      <c r="Q30" s="177" t="str">
        <f>+RES!C21</f>
        <v>R_DDW-WH_Gasheat-LPG00</v>
      </c>
      <c r="R30" s="177" t="s">
        <v>44</v>
      </c>
      <c r="S30" s="177" t="s">
        <v>1083</v>
      </c>
      <c r="T30" s="177" t="s">
        <v>1099</v>
      </c>
      <c r="U30" s="177" t="s">
        <v>71</v>
      </c>
      <c r="V30" s="177" t="str">
        <f t="shared" si="1"/>
        <v>Residential -:- Detached Dwellings -:- Gas Heater -:- LPG</v>
      </c>
      <c r="W30" s="177" t="str">
        <f>+RES!D21</f>
        <v>Detached dwellings - Heat/Cooling Devices - Gas Water Heater</v>
      </c>
      <c r="X30" s="178" t="s">
        <v>53</v>
      </c>
      <c r="Y30" s="178" t="s">
        <v>411</v>
      </c>
      <c r="Z30" s="178"/>
      <c r="AA30" s="178"/>
      <c r="AB30" s="178"/>
    </row>
    <row r="31" spans="2:28">
      <c r="B31" s="297" t="s">
        <v>311</v>
      </c>
      <c r="C31" s="297" t="s">
        <v>990</v>
      </c>
      <c r="D31" s="297"/>
      <c r="E31" s="297" t="s">
        <v>1087</v>
      </c>
      <c r="F31" s="116" t="str">
        <f t="shared" si="3"/>
        <v xml:space="preserve"> -:- Water Heating</v>
      </c>
      <c r="G31" s="297" t="s">
        <v>1050</v>
      </c>
      <c r="H31" s="297" t="s">
        <v>53</v>
      </c>
      <c r="I31" s="297"/>
      <c r="J31" s="297"/>
      <c r="K31" s="297"/>
      <c r="L31" s="297"/>
      <c r="P31" s="177" t="s">
        <v>312</v>
      </c>
      <c r="Q31" s="177" t="str">
        <f>+RES!C22</f>
        <v>R_DDW-WH_BRNWB-WOD00</v>
      </c>
      <c r="R31" s="177" t="s">
        <v>44</v>
      </c>
      <c r="S31" s="177" t="s">
        <v>1083</v>
      </c>
      <c r="T31" s="177" t="s">
        <v>1107</v>
      </c>
      <c r="U31" s="177" t="s">
        <v>87</v>
      </c>
      <c r="V31" s="177" t="str">
        <f t="shared" si="1"/>
        <v>Residential -:- Detached Dwellings -:- Burner (with Wetback) -:- Wood</v>
      </c>
      <c r="W31" s="177" t="str">
        <f>+RES!D22</f>
        <v>Detached dwellings - Heat/Cooling Devices - Burner, with Wetback</v>
      </c>
      <c r="X31" s="178" t="s">
        <v>53</v>
      </c>
      <c r="Y31" s="178" t="s">
        <v>411</v>
      </c>
      <c r="Z31" s="178"/>
      <c r="AA31" s="178"/>
      <c r="AB31" s="178"/>
    </row>
    <row r="32" spans="2:28">
      <c r="B32" s="297" t="s">
        <v>311</v>
      </c>
      <c r="C32" s="297" t="s">
        <v>997</v>
      </c>
      <c r="D32" s="297"/>
      <c r="E32" s="297" t="s">
        <v>221</v>
      </c>
      <c r="F32" s="116" t="str">
        <f t="shared" si="3"/>
        <v xml:space="preserve"> -:- Cooking</v>
      </c>
      <c r="G32" s="297" t="s">
        <v>1051</v>
      </c>
      <c r="H32" s="297" t="s">
        <v>53</v>
      </c>
      <c r="I32" s="297"/>
      <c r="J32" s="297"/>
      <c r="K32" s="297"/>
      <c r="L32" s="297"/>
      <c r="P32" s="177" t="s">
        <v>312</v>
      </c>
      <c r="Q32" s="177" t="str">
        <f>+RES!C23</f>
        <v>R_DDW-CK_Oven-COA00</v>
      </c>
      <c r="R32" s="177" t="s">
        <v>44</v>
      </c>
      <c r="S32" s="177" t="s">
        <v>1083</v>
      </c>
      <c r="T32" s="177" t="s">
        <v>1108</v>
      </c>
      <c r="U32" s="177" t="s">
        <v>81</v>
      </c>
      <c r="V32" s="177" t="str">
        <f t="shared" si="1"/>
        <v>Residential -:- Detached Dwellings -:- Oven -:- Coal</v>
      </c>
      <c r="W32" s="177" t="str">
        <f>+RES!D23</f>
        <v>Detached dwellings - Heat/Cooling Devices - Cooking Ovens</v>
      </c>
      <c r="X32" s="178" t="s">
        <v>53</v>
      </c>
      <c r="Y32" s="178" t="s">
        <v>411</v>
      </c>
      <c r="Z32" s="178"/>
      <c r="AA32" s="178"/>
      <c r="AB32" s="178"/>
    </row>
    <row r="33" spans="2:28">
      <c r="B33" s="297" t="s">
        <v>311</v>
      </c>
      <c r="C33" s="297" t="s">
        <v>1002</v>
      </c>
      <c r="D33" s="297"/>
      <c r="E33" s="297" t="s">
        <v>302</v>
      </c>
      <c r="F33" s="116" t="str">
        <f t="shared" si="3"/>
        <v xml:space="preserve"> -:- Refrigeration</v>
      </c>
      <c r="G33" s="297" t="s">
        <v>1052</v>
      </c>
      <c r="H33" s="297" t="s">
        <v>53</v>
      </c>
      <c r="I33" s="297"/>
      <c r="J33" s="297"/>
      <c r="K33" s="297"/>
      <c r="L33" s="297"/>
      <c r="P33" s="177" t="s">
        <v>312</v>
      </c>
      <c r="Q33" s="177" t="str">
        <f>+RES!C24</f>
        <v>R_DDW-CK_Appl-ELC00</v>
      </c>
      <c r="R33" s="177" t="s">
        <v>44</v>
      </c>
      <c r="S33" s="177" t="s">
        <v>1083</v>
      </c>
      <c r="T33" s="177" t="s">
        <v>1100</v>
      </c>
      <c r="U33" s="177" t="s">
        <v>57</v>
      </c>
      <c r="V33" s="177" t="str">
        <f t="shared" si="1"/>
        <v>Residential -:- Detached Dwellings -:- Cooking Element -:- Electricity</v>
      </c>
      <c r="W33" s="177" t="str">
        <f>+RES!D24</f>
        <v>Detached dwellings - Heat/Cooling Devices - Cooking Appliances</v>
      </c>
      <c r="X33" s="178" t="s">
        <v>53</v>
      </c>
      <c r="Y33" s="178" t="s">
        <v>411</v>
      </c>
      <c r="Z33" s="178"/>
      <c r="AA33" s="178"/>
      <c r="AB33" s="178"/>
    </row>
    <row r="34" spans="2:28">
      <c r="B34" s="297" t="s">
        <v>311</v>
      </c>
      <c r="C34" s="297" t="s">
        <v>1005</v>
      </c>
      <c r="D34" s="297"/>
      <c r="E34" s="297" t="s">
        <v>1088</v>
      </c>
      <c r="F34" s="116" t="str">
        <f t="shared" si="3"/>
        <v xml:space="preserve"> -:- Clothes Drying</v>
      </c>
      <c r="G34" s="297" t="s">
        <v>1053</v>
      </c>
      <c r="H34" s="297" t="s">
        <v>53</v>
      </c>
      <c r="I34" s="297"/>
      <c r="J34" s="297"/>
      <c r="K34" s="297"/>
      <c r="L34" s="297"/>
      <c r="P34" s="177" t="s">
        <v>312</v>
      </c>
      <c r="Q34" s="177" t="str">
        <f>+RES!C25</f>
        <v>R_DDW-CK_Appl-NGA00</v>
      </c>
      <c r="R34" s="177" t="s">
        <v>44</v>
      </c>
      <c r="S34" s="177" t="s">
        <v>1083</v>
      </c>
      <c r="T34" s="177" t="s">
        <v>1100</v>
      </c>
      <c r="U34" s="177" t="s">
        <v>43</v>
      </c>
      <c r="V34" s="177" t="str">
        <f t="shared" si="1"/>
        <v>Residential -:- Detached Dwellings -:- Cooking Element -:- Natural Gas</v>
      </c>
      <c r="W34" s="177" t="str">
        <f>+RES!D25</f>
        <v>Detached dwellings - Heat/Cooling Devices - Cooking Appliances</v>
      </c>
      <c r="X34" s="178" t="s">
        <v>53</v>
      </c>
      <c r="Y34" s="178" t="s">
        <v>411</v>
      </c>
      <c r="Z34" s="178"/>
      <c r="AA34" s="178"/>
      <c r="AB34" s="178"/>
    </row>
    <row r="35" spans="2:28">
      <c r="B35" s="297" t="s">
        <v>311</v>
      </c>
      <c r="C35" s="297" t="s">
        <v>1008</v>
      </c>
      <c r="D35" s="297"/>
      <c r="E35" s="297" t="s">
        <v>1089</v>
      </c>
      <c r="F35" s="116" t="str">
        <f t="shared" si="3"/>
        <v xml:space="preserve"> -:- Space Cooling</v>
      </c>
      <c r="G35" s="297" t="s">
        <v>1054</v>
      </c>
      <c r="H35" s="297" t="s">
        <v>53</v>
      </c>
      <c r="I35" s="297"/>
      <c r="J35" s="297"/>
      <c r="K35" s="297"/>
      <c r="L35" s="297"/>
      <c r="P35" s="177" t="s">
        <v>312</v>
      </c>
      <c r="Q35" s="177" t="str">
        <f>+RES!C26</f>
        <v>R_DDW-CK_Appl-LPG00</v>
      </c>
      <c r="R35" s="177" t="s">
        <v>44</v>
      </c>
      <c r="S35" s="177" t="s">
        <v>1083</v>
      </c>
      <c r="T35" s="177" t="s">
        <v>1100</v>
      </c>
      <c r="U35" s="177" t="s">
        <v>71</v>
      </c>
      <c r="V35" s="177" t="str">
        <f t="shared" si="1"/>
        <v>Residential -:- Detached Dwellings -:- Cooking Element -:- LPG</v>
      </c>
      <c r="W35" s="177" t="str">
        <f>+RES!D26</f>
        <v>Detached dwellings - Heat/Cooling Devices - Cooking Appliances</v>
      </c>
      <c r="X35" s="178" t="s">
        <v>53</v>
      </c>
      <c r="Y35" s="178" t="s">
        <v>411</v>
      </c>
      <c r="Z35" s="178"/>
      <c r="AA35" s="178"/>
      <c r="AB35" s="178"/>
    </row>
    <row r="36" spans="2:28">
      <c r="B36" s="297" t="s">
        <v>311</v>
      </c>
      <c r="C36" s="297" t="s">
        <v>1011</v>
      </c>
      <c r="D36" s="297"/>
      <c r="E36" s="297" t="s">
        <v>1109</v>
      </c>
      <c r="F36" s="116" t="str">
        <f t="shared" si="3"/>
        <v xml:space="preserve"> -:- Clothes Washing</v>
      </c>
      <c r="G36" s="297" t="s">
        <v>1055</v>
      </c>
      <c r="H36" s="297" t="s">
        <v>53</v>
      </c>
      <c r="I36" s="297"/>
      <c r="J36" s="297"/>
      <c r="K36" s="297"/>
      <c r="L36" s="297"/>
      <c r="P36" s="177" t="s">
        <v>312</v>
      </c>
      <c r="Q36" s="177" t="str">
        <f>+RES!C27</f>
        <v>R_DDW-RF_Refriger-ELC00</v>
      </c>
      <c r="R36" s="177" t="s">
        <v>44</v>
      </c>
      <c r="S36" s="177" t="s">
        <v>1083</v>
      </c>
      <c r="T36" s="177" t="s">
        <v>1101</v>
      </c>
      <c r="U36" s="177" t="s">
        <v>57</v>
      </c>
      <c r="V36" s="177" t="str">
        <f t="shared" si="1"/>
        <v>Residential -:- Detached Dwellings -:- Refrigerator -:- Electricity</v>
      </c>
      <c r="W36" s="177" t="str">
        <f>+RES!D27</f>
        <v>Detached dwellings - Heat/Cooling Devices - Refrigeration systems</v>
      </c>
      <c r="X36" s="178" t="s">
        <v>53</v>
      </c>
      <c r="Y36" s="178" t="s">
        <v>411</v>
      </c>
      <c r="Z36" s="178"/>
      <c r="AA36" s="178"/>
      <c r="AB36" s="178"/>
    </row>
    <row r="37" spans="2:28">
      <c r="B37" s="297" t="s">
        <v>311</v>
      </c>
      <c r="C37" s="297" t="s">
        <v>1014</v>
      </c>
      <c r="D37" s="297"/>
      <c r="E37" s="297" t="s">
        <v>1110</v>
      </c>
      <c r="F37" s="116" t="str">
        <f t="shared" si="3"/>
        <v xml:space="preserve"> -:- Dishwashing</v>
      </c>
      <c r="G37" s="297" t="s">
        <v>1056</v>
      </c>
      <c r="H37" s="297" t="s">
        <v>53</v>
      </c>
      <c r="I37" s="297"/>
      <c r="J37" s="297"/>
      <c r="K37" s="297"/>
      <c r="L37" s="297"/>
      <c r="P37" s="177" t="s">
        <v>312</v>
      </c>
      <c r="Q37" s="177" t="str">
        <f>+RES!C28</f>
        <v>R_DDW-CD_Dryer-ELC00</v>
      </c>
      <c r="R37" s="177" t="s">
        <v>44</v>
      </c>
      <c r="S37" s="177" t="s">
        <v>1083</v>
      </c>
      <c r="T37" s="177" t="s">
        <v>1096</v>
      </c>
      <c r="U37" s="177" t="s">
        <v>57</v>
      </c>
      <c r="V37" s="177" t="str">
        <f t="shared" si="1"/>
        <v>Residential -:- Detached Dwellings -:- Clothes Dryer -:- Electricity</v>
      </c>
      <c r="W37" s="177" t="str">
        <f>+RES!D28</f>
        <v>Detached dwellings - Heat/Cooling Devices - Clothes Dryer</v>
      </c>
      <c r="X37" s="178" t="s">
        <v>53</v>
      </c>
      <c r="Y37" s="178" t="s">
        <v>411</v>
      </c>
      <c r="Z37" s="178"/>
      <c r="AA37" s="178"/>
      <c r="AB37" s="178"/>
    </row>
    <row r="38" spans="2:28">
      <c r="B38" s="297" t="s">
        <v>311</v>
      </c>
      <c r="C38" s="297" t="s">
        <v>1017</v>
      </c>
      <c r="D38" s="297"/>
      <c r="E38" s="297" t="s">
        <v>1090</v>
      </c>
      <c r="F38" s="116" t="str">
        <f t="shared" si="3"/>
        <v xml:space="preserve"> -:- Lighting</v>
      </c>
      <c r="G38" s="297" t="s">
        <v>1057</v>
      </c>
      <c r="H38" s="297" t="s">
        <v>53</v>
      </c>
      <c r="I38" s="297"/>
      <c r="J38" s="297"/>
      <c r="K38" s="297"/>
      <c r="L38" s="297"/>
      <c r="P38" s="177" t="s">
        <v>312</v>
      </c>
      <c r="Q38" s="177" t="str">
        <f>+RES!C29</f>
        <v>R_DDW-SC_HP-ELC00</v>
      </c>
      <c r="R38" s="177" t="s">
        <v>44</v>
      </c>
      <c r="S38" s="177" t="s">
        <v>1083</v>
      </c>
      <c r="T38" s="177" t="s">
        <v>1097</v>
      </c>
      <c r="U38" s="177" t="s">
        <v>57</v>
      </c>
      <c r="V38" s="177" t="str">
        <f t="shared" si="1"/>
        <v>Residential -:- Detached Dwellings -:- Heat Pump -:- Electricity</v>
      </c>
      <c r="W38" s="177" t="str">
        <f>+RES!D29</f>
        <v>Detached dwellings - Heat/Cooling Devices - Heat Pump (for Cooling)</v>
      </c>
      <c r="X38" s="178" t="s">
        <v>53</v>
      </c>
      <c r="Y38" s="178" t="s">
        <v>411</v>
      </c>
      <c r="Z38" s="178"/>
      <c r="AA38" s="178"/>
      <c r="AB38" s="178"/>
    </row>
    <row r="39" spans="2:28">
      <c r="B39" s="297" t="s">
        <v>311</v>
      </c>
      <c r="C39" s="297" t="s">
        <v>1024</v>
      </c>
      <c r="D39" s="297"/>
      <c r="E39" s="297" t="s">
        <v>1091</v>
      </c>
      <c r="F39" s="116" t="str">
        <f t="shared" si="3"/>
        <v xml:space="preserve"> -:- Electronics and Other Appliances</v>
      </c>
      <c r="G39" s="297" t="s">
        <v>1058</v>
      </c>
      <c r="H39" s="297" t="s">
        <v>53</v>
      </c>
      <c r="I39" s="297"/>
      <c r="J39" s="297"/>
      <c r="K39" s="297"/>
      <c r="L39" s="297"/>
      <c r="P39" s="177" t="s">
        <v>312</v>
      </c>
      <c r="Q39" s="177" t="str">
        <f>+RES!C30</f>
        <v>R_DDW-CW_Washer-ELC00</v>
      </c>
      <c r="R39" s="177" t="s">
        <v>44</v>
      </c>
      <c r="S39" s="177" t="s">
        <v>1083</v>
      </c>
      <c r="T39" s="177" t="s">
        <v>1104</v>
      </c>
      <c r="U39" s="177" t="s">
        <v>57</v>
      </c>
      <c r="V39" s="177" t="str">
        <f t="shared" si="1"/>
        <v>Residential -:- Detached Dwellings -:- Clothes Washer -:- Electricity</v>
      </c>
      <c r="W39" s="177" t="str">
        <f>+RES!D30</f>
        <v>Detached dwellings - Heat/Cooling Devices - Clothes Washers</v>
      </c>
      <c r="X39" s="178" t="s">
        <v>53</v>
      </c>
      <c r="Y39" s="178" t="s">
        <v>411</v>
      </c>
      <c r="Z39" s="178"/>
      <c r="AA39" s="178"/>
      <c r="AB39" s="178"/>
    </row>
    <row r="40" spans="2:28">
      <c r="B40" s="297" t="s">
        <v>311</v>
      </c>
      <c r="C40" s="297" t="s">
        <v>1027</v>
      </c>
      <c r="D40" s="297"/>
      <c r="E40" s="297" t="s">
        <v>1092</v>
      </c>
      <c r="F40" s="116" t="str">
        <f t="shared" si="3"/>
        <v xml:space="preserve"> -:- Motive Power, Stationary</v>
      </c>
      <c r="G40" s="297" t="s">
        <v>1059</v>
      </c>
      <c r="H40" s="297" t="s">
        <v>53</v>
      </c>
      <c r="I40" s="297"/>
      <c r="J40" s="297"/>
      <c r="K40" s="297"/>
      <c r="L40" s="297"/>
      <c r="P40" s="177" t="s">
        <v>312</v>
      </c>
      <c r="Q40" s="177" t="str">
        <f>+RES!C31</f>
        <v>R_DDW-DW_Dwash-ELC00</v>
      </c>
      <c r="R40" s="177" t="s">
        <v>44</v>
      </c>
      <c r="S40" s="177" t="s">
        <v>1083</v>
      </c>
      <c r="T40" s="177" t="s">
        <v>1102</v>
      </c>
      <c r="U40" s="177" t="s">
        <v>57</v>
      </c>
      <c r="V40" s="177" t="str">
        <f t="shared" ref="V40:V71" si="4" xml:space="preserve"> _xlfn.CONCAT( R40, " -:- ", S40, " -:- ", T40, " -:- ", U40)</f>
        <v>Residential -:- Detached Dwellings -:- Dishwasher -:- Electricity</v>
      </c>
      <c r="W40" s="177" t="str">
        <f>+RES!D31</f>
        <v>Detached dwellings - Heat/Cooling Devices - Dishwashers</v>
      </c>
      <c r="X40" s="178" t="s">
        <v>53</v>
      </c>
      <c r="Y40" s="178" t="s">
        <v>411</v>
      </c>
      <c r="Z40" s="178"/>
      <c r="AA40" s="178"/>
      <c r="AB40" s="178"/>
    </row>
    <row r="41" spans="2:28">
      <c r="B41" s="297" t="s">
        <v>311</v>
      </c>
      <c r="C41" s="297" t="s">
        <v>1030</v>
      </c>
      <c r="D41" s="297"/>
      <c r="E41" s="297" t="s">
        <v>1093</v>
      </c>
      <c r="F41" s="116" t="str">
        <f t="shared" si="3"/>
        <v xml:space="preserve"> -:- Motive Power, Mobile</v>
      </c>
      <c r="G41" s="297" t="s">
        <v>1060</v>
      </c>
      <c r="H41" s="297" t="s">
        <v>53</v>
      </c>
      <c r="I41" s="297"/>
      <c r="J41" s="297"/>
      <c r="K41" s="297"/>
      <c r="L41" s="297"/>
      <c r="P41" s="177" t="s">
        <v>312</v>
      </c>
      <c r="Q41" s="177" t="str">
        <f>+RES!C32</f>
        <v>R_DDW-LT_LED-ELC00</v>
      </c>
      <c r="R41" s="177" t="s">
        <v>44</v>
      </c>
      <c r="S41" s="177" t="s">
        <v>1083</v>
      </c>
      <c r="T41" s="177" t="s">
        <v>1111</v>
      </c>
      <c r="U41" s="177" t="s">
        <v>57</v>
      </c>
      <c r="V41" s="177" t="str">
        <f t="shared" si="4"/>
        <v>Residential -:- Detached Dwellings -:- Lights (LED) -:- Electricity</v>
      </c>
      <c r="W41" s="177" t="str">
        <f>+RES!D32</f>
        <v>Detached dwellings - Electronics and Lights - LED</v>
      </c>
      <c r="X41" s="178" t="s">
        <v>53</v>
      </c>
      <c r="Y41" s="178" t="s">
        <v>411</v>
      </c>
      <c r="Z41" s="178"/>
      <c r="AA41" s="178"/>
      <c r="AB41" s="178"/>
    </row>
    <row r="42" spans="2:28">
      <c r="B42" s="297" t="s">
        <v>311</v>
      </c>
      <c r="C42" s="297" t="s">
        <v>1033</v>
      </c>
      <c r="D42" s="297"/>
      <c r="E42" s="297" t="s">
        <v>1115</v>
      </c>
      <c r="F42" s="116" t="str">
        <f t="shared" si="3"/>
        <v xml:space="preserve"> -:- Unallocated</v>
      </c>
      <c r="G42" s="297" t="s">
        <v>1061</v>
      </c>
      <c r="H42" s="297" t="s">
        <v>53</v>
      </c>
      <c r="I42" s="297"/>
      <c r="J42" s="297"/>
      <c r="K42" s="297"/>
      <c r="L42" s="297"/>
      <c r="P42" s="177" t="s">
        <v>312</v>
      </c>
      <c r="Q42" s="177" t="str">
        <f>+RES!C33</f>
        <v>R_DDW-LT_Incan-ELC00</v>
      </c>
      <c r="R42" s="177" t="s">
        <v>44</v>
      </c>
      <c r="S42" s="177" t="s">
        <v>1083</v>
      </c>
      <c r="T42" s="177" t="s">
        <v>1112</v>
      </c>
      <c r="U42" s="177" t="s">
        <v>57</v>
      </c>
      <c r="V42" s="177" t="str">
        <f t="shared" si="4"/>
        <v>Residential -:- Detached Dwellings -:- Lights (Incandescent)  -:- Electricity</v>
      </c>
      <c r="W42" s="177" t="str">
        <f>+RES!D33</f>
        <v>Detached dwellings - Electronics and Lights - Incandescent</v>
      </c>
      <c r="X42" s="178" t="s">
        <v>53</v>
      </c>
      <c r="Y42" s="178" t="s">
        <v>411</v>
      </c>
      <c r="Z42" s="178"/>
      <c r="AA42" s="178"/>
      <c r="AB42" s="178"/>
    </row>
    <row r="43" spans="2:28">
      <c r="P43" s="177" t="s">
        <v>312</v>
      </c>
      <c r="Q43" s="177" t="str">
        <f>+RES!C34</f>
        <v>R_DDW-LT_CFL-ELC00</v>
      </c>
      <c r="R43" s="177" t="s">
        <v>44</v>
      </c>
      <c r="S43" s="177" t="s">
        <v>1083</v>
      </c>
      <c r="T43" s="177" t="s">
        <v>1113</v>
      </c>
      <c r="U43" s="177" t="s">
        <v>57</v>
      </c>
      <c r="V43" s="177" t="str">
        <f t="shared" si="4"/>
        <v>Residential -:- Detached Dwellings -:- Lights (Fluorescent)  -:- Electricity</v>
      </c>
      <c r="W43" s="177" t="str">
        <f>+RES!D34</f>
        <v>Detached dwellings - Electronics and Lights - Fluorescent</v>
      </c>
      <c r="X43" s="178" t="s">
        <v>53</v>
      </c>
      <c r="Y43" s="178" t="s">
        <v>411</v>
      </c>
      <c r="Z43" s="178"/>
      <c r="AA43" s="178"/>
      <c r="AB43" s="178"/>
    </row>
    <row r="44" spans="2:28">
      <c r="P44" s="177" t="s">
        <v>312</v>
      </c>
      <c r="Q44" s="177" t="str">
        <f>+RES!C35</f>
        <v>R_DDW-OTH_Elec-ELC00</v>
      </c>
      <c r="R44" s="177" t="s">
        <v>44</v>
      </c>
      <c r="S44" s="177" t="s">
        <v>1083</v>
      </c>
      <c r="T44" s="177" t="s">
        <v>1091</v>
      </c>
      <c r="U44" s="177" t="s">
        <v>57</v>
      </c>
      <c r="V44" s="177" t="str">
        <f t="shared" si="4"/>
        <v>Residential -:- Detached Dwellings -:- Electronics and Other Appliances -:- Electricity</v>
      </c>
      <c r="W44" s="177" t="str">
        <f>+RES!D35</f>
        <v>Detached dwellings - Electronics and Lights - Electronics</v>
      </c>
      <c r="X44" s="178" t="s">
        <v>53</v>
      </c>
      <c r="Y44" s="178" t="s">
        <v>411</v>
      </c>
      <c r="Z44" s="178"/>
      <c r="AA44" s="178"/>
      <c r="AB44" s="178"/>
    </row>
    <row r="45" spans="2:28">
      <c r="P45" s="177" t="s">
        <v>312</v>
      </c>
      <c r="Q45" s="177" t="str">
        <f>+RES!C36</f>
        <v>R_DDW-MPS_Motor-ELC00</v>
      </c>
      <c r="R45" s="177" t="s">
        <v>44</v>
      </c>
      <c r="S45" s="177" t="s">
        <v>1083</v>
      </c>
      <c r="T45" s="177" t="s">
        <v>1103</v>
      </c>
      <c r="U45" s="177" t="s">
        <v>57</v>
      </c>
      <c r="V45" s="177" t="str">
        <f t="shared" si="4"/>
        <v>Residential -:- Detached Dwellings -:- Stationary Motor -:- Electricity</v>
      </c>
      <c r="W45" s="177" t="str">
        <f>+RES!D36</f>
        <v>Detached dwellings - Stationary Motors - Electric Motor</v>
      </c>
      <c r="X45" s="178" t="s">
        <v>53</v>
      </c>
      <c r="Y45" s="178" t="s">
        <v>411</v>
      </c>
      <c r="Z45" s="178"/>
      <c r="AA45" s="178"/>
      <c r="AB45" s="178"/>
    </row>
    <row r="46" spans="2:28">
      <c r="P46" s="177" t="s">
        <v>312</v>
      </c>
      <c r="Q46" s="177" t="str">
        <f>+RES!C37</f>
        <v>R_DDW-MPM_ICE-PET00</v>
      </c>
      <c r="R46" s="177" t="s">
        <v>44</v>
      </c>
      <c r="S46" s="177" t="s">
        <v>1083</v>
      </c>
      <c r="T46" s="177" t="s">
        <v>1114</v>
      </c>
      <c r="U46" s="177" t="s">
        <v>85</v>
      </c>
      <c r="V46" s="177" t="str">
        <f t="shared" si="4"/>
        <v>Residential -:- Detached Dwellings -:- Mobile Motor -:- Petrol</v>
      </c>
      <c r="W46" s="177" t="str">
        <f>+RES!D37</f>
        <v>Detached dwellings - Stationary Motors - Internal Combustion (Domestic Use)</v>
      </c>
      <c r="X46" s="178" t="s">
        <v>53</v>
      </c>
      <c r="Y46" s="178" t="s">
        <v>411</v>
      </c>
      <c r="Z46" s="178"/>
      <c r="AA46" s="178"/>
      <c r="AB46" s="178"/>
    </row>
    <row r="47" spans="2:28">
      <c r="P47" s="177" t="s">
        <v>312</v>
      </c>
      <c r="Q47" s="177" t="str">
        <f>+RES!C38</f>
        <v>R_DDW-UNAL_OTH-GEO00</v>
      </c>
      <c r="R47" s="177" t="s">
        <v>44</v>
      </c>
      <c r="S47" s="177" t="s">
        <v>1083</v>
      </c>
      <c r="T47" s="177" t="s">
        <v>1116</v>
      </c>
      <c r="U47" s="177" t="s">
        <v>84</v>
      </c>
      <c r="V47" s="177" t="str">
        <f t="shared" si="4"/>
        <v>Residential -:- Detached Dwellings -:- Other -:- Geothermal</v>
      </c>
      <c r="W47" s="177" t="str">
        <f>+RES!D38</f>
        <v>Detached dwellings - Unallocated - Unallocated</v>
      </c>
      <c r="X47" s="178" t="s">
        <v>53</v>
      </c>
      <c r="Y47" s="178" t="s">
        <v>411</v>
      </c>
      <c r="Z47" s="178"/>
      <c r="AA47" s="178"/>
      <c r="AB47" s="178"/>
    </row>
    <row r="48" spans="2:28">
      <c r="P48" s="177" t="s">
        <v>312</v>
      </c>
      <c r="Q48" s="177" t="str">
        <f>+RES!C39</f>
        <v>R_JDW-SH_Burner-NGA00</v>
      </c>
      <c r="R48" s="177" t="s">
        <v>44</v>
      </c>
      <c r="S48" s="177" t="s">
        <v>1117</v>
      </c>
      <c r="T48" s="177" t="s">
        <v>1085</v>
      </c>
      <c r="U48" s="177" t="s">
        <v>43</v>
      </c>
      <c r="V48" s="177" t="str">
        <f t="shared" si="4"/>
        <v>Residential -:- Joined Dwellings -:- Burner -:- Natural Gas</v>
      </c>
      <c r="W48" s="177" t="str">
        <f>+RES!D39</f>
        <v>Joined dwellings - Heat/Cooling Devices - Burner (Direct Heat)</v>
      </c>
      <c r="X48" s="178" t="s">
        <v>53</v>
      </c>
      <c r="Y48" s="178" t="s">
        <v>411</v>
      </c>
      <c r="Z48" s="178"/>
      <c r="AA48" s="178"/>
      <c r="AB48" s="178"/>
    </row>
    <row r="49" spans="16:28">
      <c r="P49" s="177" t="s">
        <v>312</v>
      </c>
      <c r="Q49" s="177" t="str">
        <f>+RES!C40</f>
        <v>R_JDW-SH_Burner-LPG00</v>
      </c>
      <c r="R49" s="177" t="s">
        <v>44</v>
      </c>
      <c r="S49" s="177" t="s">
        <v>1117</v>
      </c>
      <c r="T49" s="177" t="s">
        <v>1085</v>
      </c>
      <c r="U49" s="177" t="s">
        <v>71</v>
      </c>
      <c r="V49" s="177" t="str">
        <f t="shared" si="4"/>
        <v>Residential -:- Joined Dwellings -:- Burner -:- LPG</v>
      </c>
      <c r="W49" s="177" t="str">
        <f>+RES!D40</f>
        <v>Joined dwellings - Heat/Cooling Devices - Burner (Direct Heat)</v>
      </c>
      <c r="X49" s="178" t="s">
        <v>53</v>
      </c>
      <c r="Y49" s="178" t="s">
        <v>411</v>
      </c>
      <c r="Z49" s="178"/>
      <c r="AA49" s="178"/>
      <c r="AB49" s="178"/>
    </row>
    <row r="50" spans="16:28">
      <c r="P50" s="177" t="s">
        <v>312</v>
      </c>
      <c r="Q50" s="177" t="str">
        <f>+RES!C41</f>
        <v>R_JDW-SH_Burner-DSL00</v>
      </c>
      <c r="R50" s="177" t="s">
        <v>44</v>
      </c>
      <c r="S50" s="177" t="s">
        <v>1117</v>
      </c>
      <c r="T50" s="177" t="s">
        <v>1085</v>
      </c>
      <c r="U50" s="177" t="s">
        <v>82</v>
      </c>
      <c r="V50" s="177" t="str">
        <f t="shared" si="4"/>
        <v>Residential -:- Joined Dwellings -:- Burner -:- Diesel</v>
      </c>
      <c r="W50" s="177" t="str">
        <f>+RES!D41</f>
        <v>Joined dwellings - Heat/Cooling Devices - Burner (Direct Heat)</v>
      </c>
      <c r="X50" s="178" t="s">
        <v>53</v>
      </c>
      <c r="Y50" s="178" t="s">
        <v>411</v>
      </c>
      <c r="Z50" s="178"/>
      <c r="AA50" s="178"/>
      <c r="AB50" s="178"/>
    </row>
    <row r="51" spans="16:28">
      <c r="P51" s="177" t="s">
        <v>312</v>
      </c>
      <c r="Q51" s="177" t="str">
        <f>+RES!C42</f>
        <v>R_JDW-SH_HP-ELC00</v>
      </c>
      <c r="R51" s="177" t="s">
        <v>44</v>
      </c>
      <c r="S51" s="177" t="s">
        <v>1117</v>
      </c>
      <c r="T51" s="177" t="s">
        <v>1097</v>
      </c>
      <c r="U51" s="177" t="s">
        <v>57</v>
      </c>
      <c r="V51" s="177" t="str">
        <f t="shared" si="4"/>
        <v>Residential -:- Joined Dwellings -:- Heat Pump -:- Electricity</v>
      </c>
      <c r="W51" s="177" t="str">
        <f>+RES!D42</f>
        <v>Joined dwellings - Heat/Cooling Devices - Heat Pump (for Heating)</v>
      </c>
      <c r="X51" s="178" t="s">
        <v>53</v>
      </c>
      <c r="Y51" s="178" t="s">
        <v>411</v>
      </c>
      <c r="Z51" s="178"/>
      <c r="AA51" s="178"/>
      <c r="AB51" s="178"/>
    </row>
    <row r="52" spans="16:28">
      <c r="P52" s="177" t="s">
        <v>312</v>
      </c>
      <c r="Q52" s="177" t="str">
        <f>+RES!C43</f>
        <v>R_JDW-SH_RH-ELC00</v>
      </c>
      <c r="R52" s="177" t="s">
        <v>44</v>
      </c>
      <c r="S52" s="177" t="s">
        <v>1117</v>
      </c>
      <c r="T52" s="177" t="s">
        <v>1095</v>
      </c>
      <c r="U52" s="177" t="s">
        <v>57</v>
      </c>
      <c r="V52" s="177" t="str">
        <f t="shared" si="4"/>
        <v>Residential -:- Joined Dwellings -:- Resistance Heater -:- Electricity</v>
      </c>
      <c r="W52" s="177" t="str">
        <f>+RES!D43</f>
        <v>Joined dwellings - Heat/Cooling Devices - Resistance Heater</v>
      </c>
      <c r="X52" s="178" t="s">
        <v>53</v>
      </c>
      <c r="Y52" s="178" t="s">
        <v>411</v>
      </c>
      <c r="Z52" s="178"/>
      <c r="AA52" s="178"/>
      <c r="AB52" s="178"/>
    </row>
    <row r="53" spans="16:28">
      <c r="P53" s="177" t="s">
        <v>312</v>
      </c>
      <c r="Q53" s="177" t="str">
        <f>+RES!C44</f>
        <v>R_JDW-WH_HWC-SOL00</v>
      </c>
      <c r="R53" s="177" t="s">
        <v>44</v>
      </c>
      <c r="S53" s="177" t="s">
        <v>1117</v>
      </c>
      <c r="T53" s="177" t="s">
        <v>1098</v>
      </c>
      <c r="U53" s="177" t="s">
        <v>86</v>
      </c>
      <c r="V53" s="177" t="str">
        <f t="shared" si="4"/>
        <v>Residential -:- Joined Dwellings -:- Hot Water Cylinder -:- Solar</v>
      </c>
      <c r="W53" s="177" t="str">
        <f>+RES!D44</f>
        <v>Joined dwellings - Heat/Cooling Devices - Hot Water Cylinder</v>
      </c>
      <c r="X53" s="178" t="s">
        <v>53</v>
      </c>
      <c r="Y53" s="178" t="s">
        <v>411</v>
      </c>
      <c r="Z53" s="178"/>
      <c r="AA53" s="178"/>
      <c r="AB53" s="178"/>
    </row>
    <row r="54" spans="16:28">
      <c r="P54" s="177" t="s">
        <v>312</v>
      </c>
      <c r="Q54" s="177" t="str">
        <f>+RES!C45</f>
        <v>R_JDW-WH_HWC-ELC00</v>
      </c>
      <c r="R54" s="177" t="s">
        <v>44</v>
      </c>
      <c r="S54" s="177" t="s">
        <v>1117</v>
      </c>
      <c r="T54" s="177" t="s">
        <v>1098</v>
      </c>
      <c r="U54" s="177" t="s">
        <v>57</v>
      </c>
      <c r="V54" s="177" t="str">
        <f t="shared" si="4"/>
        <v>Residential -:- Joined Dwellings -:- Hot Water Cylinder -:- Electricity</v>
      </c>
      <c r="W54" s="177" t="str">
        <f>+RES!D45</f>
        <v>Joined dwellings - Heat/Cooling Devices - Hot Water Cylinder</v>
      </c>
      <c r="X54" s="178" t="s">
        <v>53</v>
      </c>
      <c r="Y54" s="178" t="s">
        <v>411</v>
      </c>
      <c r="Z54" s="178"/>
      <c r="AA54" s="178"/>
      <c r="AB54" s="178"/>
    </row>
    <row r="55" spans="16:28">
      <c r="P55" s="177" t="s">
        <v>312</v>
      </c>
      <c r="Q55" s="177" t="str">
        <f>+RES!C46</f>
        <v>R_JDW-WH_Gasheat-NGA00</v>
      </c>
      <c r="R55" s="177" t="s">
        <v>44</v>
      </c>
      <c r="S55" s="177" t="s">
        <v>1117</v>
      </c>
      <c r="T55" s="177" t="s">
        <v>1099</v>
      </c>
      <c r="U55" s="177" t="s">
        <v>43</v>
      </c>
      <c r="V55" s="177" t="str">
        <f t="shared" si="4"/>
        <v>Residential -:- Joined Dwellings -:- Gas Heater -:- Natural Gas</v>
      </c>
      <c r="W55" s="177" t="str">
        <f>+RES!D46</f>
        <v>Joined dwellings - Heat/Cooling Devices - Gas Water Heater</v>
      </c>
      <c r="X55" s="178" t="s">
        <v>53</v>
      </c>
      <c r="Y55" s="178" t="s">
        <v>411</v>
      </c>
      <c r="Z55" s="178"/>
      <c r="AA55" s="178"/>
      <c r="AB55" s="178"/>
    </row>
    <row r="56" spans="16:28">
      <c r="P56" s="177" t="s">
        <v>312</v>
      </c>
      <c r="Q56" s="177" t="str">
        <f>+RES!C47</f>
        <v>R_JDW-WH_Gasheat-LPG00</v>
      </c>
      <c r="R56" s="177" t="s">
        <v>44</v>
      </c>
      <c r="S56" s="177" t="s">
        <v>1117</v>
      </c>
      <c r="T56" s="177" t="s">
        <v>1099</v>
      </c>
      <c r="U56" s="177" t="s">
        <v>71</v>
      </c>
      <c r="V56" s="177" t="str">
        <f t="shared" si="4"/>
        <v>Residential -:- Joined Dwellings -:- Gas Heater -:- LPG</v>
      </c>
      <c r="W56" s="177" t="str">
        <f>+RES!D47</f>
        <v>Joined dwellings - Heat/Cooling Devices - Gas Water Heater</v>
      </c>
      <c r="X56" s="178" t="s">
        <v>53</v>
      </c>
      <c r="Y56" s="178" t="s">
        <v>411</v>
      </c>
      <c r="Z56" s="178"/>
      <c r="AA56" s="178"/>
      <c r="AB56" s="178"/>
    </row>
    <row r="57" spans="16:28">
      <c r="P57" s="177" t="s">
        <v>312</v>
      </c>
      <c r="Q57" s="177" t="str">
        <f>+RES!C48</f>
        <v>R_JDW-CK_Appl-ELC00</v>
      </c>
      <c r="R57" s="177" t="s">
        <v>44</v>
      </c>
      <c r="S57" s="177" t="s">
        <v>1117</v>
      </c>
      <c r="T57" s="177" t="s">
        <v>1100</v>
      </c>
      <c r="U57" s="177" t="s">
        <v>57</v>
      </c>
      <c r="V57" s="177" t="str">
        <f t="shared" si="4"/>
        <v>Residential -:- Joined Dwellings -:- Cooking Element -:- Electricity</v>
      </c>
      <c r="W57" s="177" t="str">
        <f>+RES!D48</f>
        <v>Joined dwellings - Heat/Cooling Devices - Cooking Appliances</v>
      </c>
      <c r="X57" s="178" t="s">
        <v>53</v>
      </c>
      <c r="Y57" s="178" t="s">
        <v>411</v>
      </c>
      <c r="Z57" s="178"/>
      <c r="AA57" s="178"/>
      <c r="AB57" s="178"/>
    </row>
    <row r="58" spans="16:28">
      <c r="P58" s="177" t="s">
        <v>312</v>
      </c>
      <c r="Q58" s="177" t="str">
        <f>+RES!C49</f>
        <v>R_JDW-CK_Appl-NGA00</v>
      </c>
      <c r="R58" s="177" t="s">
        <v>44</v>
      </c>
      <c r="S58" s="177" t="s">
        <v>1117</v>
      </c>
      <c r="T58" s="177" t="s">
        <v>1100</v>
      </c>
      <c r="U58" s="177" t="s">
        <v>43</v>
      </c>
      <c r="V58" s="177" t="str">
        <f t="shared" si="4"/>
        <v>Residential -:- Joined Dwellings -:- Cooking Element -:- Natural Gas</v>
      </c>
      <c r="W58" s="177" t="str">
        <f>+RES!D49</f>
        <v>Joined dwellings - Heat/Cooling Devices - Cooking Appliances</v>
      </c>
      <c r="X58" s="178" t="s">
        <v>53</v>
      </c>
      <c r="Y58" s="178" t="s">
        <v>411</v>
      </c>
      <c r="Z58" s="178"/>
      <c r="AA58" s="178"/>
      <c r="AB58" s="178"/>
    </row>
    <row r="59" spans="16:28">
      <c r="P59" s="177" t="s">
        <v>312</v>
      </c>
      <c r="Q59" s="177" t="str">
        <f>+RES!C50</f>
        <v>R_JDW-CK_Appl-LPG00</v>
      </c>
      <c r="R59" s="177" t="s">
        <v>44</v>
      </c>
      <c r="S59" s="177" t="s">
        <v>1117</v>
      </c>
      <c r="T59" s="177" t="s">
        <v>1100</v>
      </c>
      <c r="U59" s="177" t="s">
        <v>71</v>
      </c>
      <c r="V59" s="177" t="str">
        <f t="shared" si="4"/>
        <v>Residential -:- Joined Dwellings -:- Cooking Element -:- LPG</v>
      </c>
      <c r="W59" s="177" t="str">
        <f>+RES!D50</f>
        <v>Joined dwellings - Heat/Cooling Devices - Cooking Appliances</v>
      </c>
      <c r="X59" s="178" t="s">
        <v>53</v>
      </c>
      <c r="Y59" s="178" t="s">
        <v>411</v>
      </c>
      <c r="Z59" s="178"/>
      <c r="AA59" s="178"/>
      <c r="AB59" s="178"/>
    </row>
    <row r="60" spans="16:28">
      <c r="P60" s="177" t="s">
        <v>312</v>
      </c>
      <c r="Q60" s="177" t="str">
        <f>+RES!C51</f>
        <v>R_JDW-RF_Refriger-ELC00</v>
      </c>
      <c r="R60" s="177" t="s">
        <v>44</v>
      </c>
      <c r="S60" s="177" t="s">
        <v>1117</v>
      </c>
      <c r="T60" s="177" t="s">
        <v>1101</v>
      </c>
      <c r="U60" s="177" t="s">
        <v>57</v>
      </c>
      <c r="V60" s="177" t="str">
        <f t="shared" si="4"/>
        <v>Residential -:- Joined Dwellings -:- Refrigerator -:- Electricity</v>
      </c>
      <c r="W60" s="177" t="str">
        <f>+RES!D51</f>
        <v>Joined dwellings - Heat/Cooling Devices - Refrigeration systems</v>
      </c>
      <c r="X60" s="178" t="s">
        <v>53</v>
      </c>
      <c r="Y60" s="178" t="s">
        <v>411</v>
      </c>
      <c r="Z60" s="178"/>
      <c r="AA60" s="178"/>
      <c r="AB60" s="178"/>
    </row>
    <row r="61" spans="16:28">
      <c r="P61" s="177" t="s">
        <v>312</v>
      </c>
      <c r="Q61" s="177" t="str">
        <f>+RES!C52</f>
        <v>R_JDW-CD_Dryer-ELC00</v>
      </c>
      <c r="R61" s="177" t="s">
        <v>44</v>
      </c>
      <c r="S61" s="177" t="s">
        <v>1117</v>
      </c>
      <c r="T61" s="177" t="s">
        <v>1096</v>
      </c>
      <c r="U61" s="177" t="s">
        <v>57</v>
      </c>
      <c r="V61" s="177" t="str">
        <f t="shared" si="4"/>
        <v>Residential -:- Joined Dwellings -:- Clothes Dryer -:- Electricity</v>
      </c>
      <c r="W61" s="177" t="str">
        <f>+RES!D52</f>
        <v>Joined dwellings - Heat/Cooling Devices - Clothes Dryer</v>
      </c>
      <c r="X61" s="178" t="s">
        <v>53</v>
      </c>
      <c r="Y61" s="178" t="s">
        <v>411</v>
      </c>
      <c r="Z61" s="178"/>
      <c r="AA61" s="178"/>
      <c r="AB61" s="178"/>
    </row>
    <row r="62" spans="16:28">
      <c r="P62" s="177" t="s">
        <v>312</v>
      </c>
      <c r="Q62" s="177" t="str">
        <f>+RES!C53</f>
        <v>R_JDW-SC_HP-ELC00</v>
      </c>
      <c r="R62" s="177" t="s">
        <v>44</v>
      </c>
      <c r="S62" s="177" t="s">
        <v>1117</v>
      </c>
      <c r="T62" s="177" t="s">
        <v>1097</v>
      </c>
      <c r="U62" s="177" t="s">
        <v>57</v>
      </c>
      <c r="V62" s="177" t="str">
        <f t="shared" si="4"/>
        <v>Residential -:- Joined Dwellings -:- Heat Pump -:- Electricity</v>
      </c>
      <c r="W62" s="177" t="str">
        <f>+RES!D53</f>
        <v>Joined dwellings - Heat/Cooling Devices - Heat Pump (for Cooling)</v>
      </c>
      <c r="X62" s="178" t="s">
        <v>53</v>
      </c>
      <c r="Y62" s="178" t="s">
        <v>411</v>
      </c>
      <c r="Z62" s="178"/>
      <c r="AA62" s="178"/>
      <c r="AB62" s="178"/>
    </row>
    <row r="63" spans="16:28">
      <c r="P63" s="177" t="s">
        <v>312</v>
      </c>
      <c r="Q63" s="177" t="str">
        <f>+RES!C54</f>
        <v>R_JDW-CW_Washer-ELC00</v>
      </c>
      <c r="R63" s="177" t="s">
        <v>44</v>
      </c>
      <c r="S63" s="177" t="s">
        <v>1117</v>
      </c>
      <c r="T63" s="177" t="s">
        <v>1104</v>
      </c>
      <c r="U63" s="177" t="s">
        <v>57</v>
      </c>
      <c r="V63" s="177" t="str">
        <f t="shared" si="4"/>
        <v>Residential -:- Joined Dwellings -:- Clothes Washer -:- Electricity</v>
      </c>
      <c r="W63" s="177" t="str">
        <f>+RES!D54</f>
        <v>Joined dwellings - Heat/Cooling Devices - Clothes Washers</v>
      </c>
      <c r="X63" s="178" t="s">
        <v>53</v>
      </c>
      <c r="Y63" s="178" t="s">
        <v>411</v>
      </c>
      <c r="Z63" s="178"/>
      <c r="AA63" s="178"/>
      <c r="AB63" s="178"/>
    </row>
    <row r="64" spans="16:28">
      <c r="P64" s="177" t="s">
        <v>312</v>
      </c>
      <c r="Q64" s="177" t="str">
        <f>+RES!C55</f>
        <v>R_JDW-DW_Dwash-ELC00</v>
      </c>
      <c r="R64" s="177" t="s">
        <v>44</v>
      </c>
      <c r="S64" s="177" t="s">
        <v>1117</v>
      </c>
      <c r="T64" s="177" t="s">
        <v>1102</v>
      </c>
      <c r="U64" s="177" t="s">
        <v>57</v>
      </c>
      <c r="V64" s="177" t="str">
        <f t="shared" si="4"/>
        <v>Residential -:- Joined Dwellings -:- Dishwasher -:- Electricity</v>
      </c>
      <c r="W64" s="177" t="str">
        <f>+RES!D55</f>
        <v>Joined dwellings - Heat/Cooling Devices - Dishwashers</v>
      </c>
      <c r="X64" s="178" t="s">
        <v>53</v>
      </c>
      <c r="Y64" s="178" t="s">
        <v>411</v>
      </c>
      <c r="Z64" s="178"/>
      <c r="AA64" s="178"/>
      <c r="AB64" s="178"/>
    </row>
    <row r="65" spans="16:28">
      <c r="P65" s="177" t="s">
        <v>312</v>
      </c>
      <c r="Q65" s="177" t="str">
        <f>+RES!C56</f>
        <v>R_JDW-LT_LED-ELC00</v>
      </c>
      <c r="R65" s="177" t="s">
        <v>44</v>
      </c>
      <c r="S65" s="177" t="s">
        <v>1117</v>
      </c>
      <c r="T65" s="177" t="s">
        <v>1111</v>
      </c>
      <c r="U65" s="177" t="s">
        <v>57</v>
      </c>
      <c r="V65" s="177" t="str">
        <f t="shared" si="4"/>
        <v>Residential -:- Joined Dwellings -:- Lights (LED) -:- Electricity</v>
      </c>
      <c r="W65" s="177" t="str">
        <f>+RES!D56</f>
        <v>Joined dwellings - Electronics and Lights - LED</v>
      </c>
      <c r="X65" s="178" t="s">
        <v>53</v>
      </c>
      <c r="Y65" s="178" t="s">
        <v>411</v>
      </c>
      <c r="Z65" s="178"/>
      <c r="AA65" s="178"/>
      <c r="AB65" s="178"/>
    </row>
    <row r="66" spans="16:28">
      <c r="P66" s="177" t="s">
        <v>312</v>
      </c>
      <c r="Q66" s="177" t="str">
        <f>+RES!C57</f>
        <v>R_JDW-LT_Incan-ELC00</v>
      </c>
      <c r="R66" s="177" t="s">
        <v>44</v>
      </c>
      <c r="S66" s="177" t="s">
        <v>1117</v>
      </c>
      <c r="T66" s="177" t="s">
        <v>1112</v>
      </c>
      <c r="U66" s="177" t="s">
        <v>57</v>
      </c>
      <c r="V66" s="177" t="str">
        <f t="shared" si="4"/>
        <v>Residential -:- Joined Dwellings -:- Lights (Incandescent)  -:- Electricity</v>
      </c>
      <c r="W66" s="177" t="str">
        <f>+RES!D57</f>
        <v>Joined dwellings - Electronics and Lights - Incandescent</v>
      </c>
      <c r="X66" s="178" t="s">
        <v>53</v>
      </c>
      <c r="Y66" s="178" t="s">
        <v>411</v>
      </c>
      <c r="Z66" s="178"/>
      <c r="AA66" s="178"/>
      <c r="AB66" s="178"/>
    </row>
    <row r="67" spans="16:28">
      <c r="P67" s="177" t="s">
        <v>312</v>
      </c>
      <c r="Q67" s="177" t="str">
        <f>+RES!C58</f>
        <v>R_JDW-LT_CFL-ELC00</v>
      </c>
      <c r="R67" s="177" t="s">
        <v>44</v>
      </c>
      <c r="S67" s="177" t="s">
        <v>1117</v>
      </c>
      <c r="T67" s="177" t="s">
        <v>1113</v>
      </c>
      <c r="U67" s="177" t="s">
        <v>57</v>
      </c>
      <c r="V67" s="177" t="str">
        <f t="shared" si="4"/>
        <v>Residential -:- Joined Dwellings -:- Lights (Fluorescent)  -:- Electricity</v>
      </c>
      <c r="W67" s="177" t="str">
        <f>+RES!D58</f>
        <v>Joined dwellings - Electronics and Lights - Fluorescent</v>
      </c>
      <c r="X67" s="178" t="s">
        <v>53</v>
      </c>
      <c r="Y67" s="178" t="s">
        <v>411</v>
      </c>
      <c r="Z67" s="178"/>
      <c r="AA67" s="178"/>
      <c r="AB67" s="178"/>
    </row>
    <row r="68" spans="16:28">
      <c r="P68" s="177" t="s">
        <v>312</v>
      </c>
      <c r="Q68" s="177" t="str">
        <f>+RES!C59</f>
        <v>R_JDW-OTH_Elec-ELC00</v>
      </c>
      <c r="R68" s="177" t="s">
        <v>44</v>
      </c>
      <c r="S68" s="177" t="s">
        <v>1117</v>
      </c>
      <c r="T68" s="177" t="s">
        <v>1091</v>
      </c>
      <c r="U68" s="177" t="s">
        <v>57</v>
      </c>
      <c r="V68" s="177" t="str">
        <f t="shared" si="4"/>
        <v>Residential -:- Joined Dwellings -:- Electronics and Other Appliances -:- Electricity</v>
      </c>
      <c r="W68" s="177" t="str">
        <f>+RES!D59</f>
        <v>Joined dwellings - Electronics and Lights - Electronics</v>
      </c>
      <c r="X68" s="178" t="s">
        <v>53</v>
      </c>
      <c r="Y68" s="178" t="s">
        <v>411</v>
      </c>
      <c r="Z68" s="178"/>
      <c r="AA68" s="178"/>
      <c r="AB68" s="178"/>
    </row>
    <row r="69" spans="16:28">
      <c r="P69" s="177" t="s">
        <v>312</v>
      </c>
      <c r="Q69" s="177" t="str">
        <f>+RES!C60</f>
        <v>R_JDW-MPS_Motor-ELC00</v>
      </c>
      <c r="R69" s="177" t="s">
        <v>44</v>
      </c>
      <c r="S69" s="177" t="s">
        <v>1117</v>
      </c>
      <c r="T69" s="177" t="s">
        <v>1103</v>
      </c>
      <c r="U69" s="177" t="s">
        <v>57</v>
      </c>
      <c r="V69" s="177" t="str">
        <f t="shared" si="4"/>
        <v>Residential -:- Joined Dwellings -:- Stationary Motor -:- Electricity</v>
      </c>
      <c r="W69" s="177" t="str">
        <f>+RES!D60</f>
        <v>Joined dwellings - Stationary Motors - Electric Motor</v>
      </c>
      <c r="X69" s="178" t="s">
        <v>53</v>
      </c>
      <c r="Y69" s="178" t="s">
        <v>411</v>
      </c>
      <c r="Z69" s="178"/>
      <c r="AA69" s="178"/>
      <c r="AB69" s="178"/>
    </row>
    <row r="70" spans="16:28">
      <c r="P70" s="177" t="s">
        <v>312</v>
      </c>
      <c r="Q70" s="177" t="str">
        <f>+RES!C61</f>
        <v>R_JDW-MPM_ICE-PET00</v>
      </c>
      <c r="R70" s="177" t="s">
        <v>44</v>
      </c>
      <c r="S70" s="177" t="s">
        <v>1117</v>
      </c>
      <c r="T70" s="177" t="s">
        <v>1114</v>
      </c>
      <c r="U70" s="177" t="s">
        <v>85</v>
      </c>
      <c r="V70" s="177" t="str">
        <f t="shared" si="4"/>
        <v>Residential -:- Joined Dwellings -:- Mobile Motor -:- Petrol</v>
      </c>
      <c r="W70" s="177" t="str">
        <f>+RES!D61</f>
        <v>Joined dwellings - Stationary Motors - Internal Combustion (Domestic Use)</v>
      </c>
      <c r="X70" s="178" t="s">
        <v>53</v>
      </c>
      <c r="Y70" s="178" t="s">
        <v>411</v>
      </c>
      <c r="Z70" s="178"/>
      <c r="AA70" s="178"/>
      <c r="AB70" s="178"/>
    </row>
    <row r="71" spans="16:28">
      <c r="P71" s="177" t="s">
        <v>312</v>
      </c>
      <c r="Q71" s="177" t="str">
        <f>+RES!C62</f>
        <v>R_JDW-UNAL_OTH-GEO00</v>
      </c>
      <c r="R71" s="177" t="s">
        <v>44</v>
      </c>
      <c r="S71" s="177" t="s">
        <v>1117</v>
      </c>
      <c r="T71" s="177" t="s">
        <v>1116</v>
      </c>
      <c r="U71" s="177" t="s">
        <v>84</v>
      </c>
      <c r="V71" s="177" t="str">
        <f t="shared" si="4"/>
        <v>Residential -:- Joined Dwellings -:- Other -:- Geothermal</v>
      </c>
      <c r="W71" s="177" t="str">
        <f>+RES!D62</f>
        <v>Joined dwellings - Unallocated - Unallocated</v>
      </c>
      <c r="X71" s="178" t="s">
        <v>53</v>
      </c>
      <c r="Y71" s="178" t="s">
        <v>411</v>
      </c>
      <c r="Z71" s="178"/>
      <c r="AA71" s="178"/>
      <c r="AB71" s="178"/>
    </row>
  </sheetData>
  <sortState xmlns:xlrd2="http://schemas.microsoft.com/office/spreadsheetml/2017/richdata2" ref="P9:AD16">
    <sortCondition descending="1" ref="P9:P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5"/>
  <sheetViews>
    <sheetView workbookViewId="0">
      <selection activeCell="A20" sqref="A20:XFD20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22" max="22" width="7.5703125" bestFit="1" customWidth="1"/>
  </cols>
  <sheetData>
    <row r="1" spans="2:12">
      <c r="B1" s="298" t="s">
        <v>1064</v>
      </c>
    </row>
    <row r="3" spans="2:12">
      <c r="C3" s="61"/>
      <c r="D3" s="61"/>
      <c r="E3" s="71" t="s">
        <v>13</v>
      </c>
      <c r="F3" s="71"/>
      <c r="G3" s="71"/>
      <c r="H3" s="61"/>
      <c r="I3" s="61"/>
    </row>
    <row r="4" spans="2:12" ht="25.5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387</v>
      </c>
      <c r="K4" s="74" t="s">
        <v>388</v>
      </c>
      <c r="L4" s="74" t="s">
        <v>389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390</v>
      </c>
      <c r="K5" s="77" t="s">
        <v>391</v>
      </c>
      <c r="L5" s="77" t="s">
        <v>392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393</v>
      </c>
      <c r="K6" s="77" t="s">
        <v>393</v>
      </c>
      <c r="L6" s="77" t="s">
        <v>394</v>
      </c>
    </row>
    <row r="7" spans="2:12">
      <c r="C7" t="str">
        <f>RES_techs_coms!Q8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RES_techs_coms!Q9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RES_techs_coms!Q10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RES_techs_coms!Q11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RES_techs_coms!Q12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RES_techs_coms!Q13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RES_techs_coms!Q14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RES_techs_coms!Q15</f>
        <v>FTE_RESPET_00</v>
      </c>
      <c r="D15" s="298" t="s">
        <v>1062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2.5">
      <c r="C19" s="186" t="s">
        <v>0</v>
      </c>
      <c r="D19" s="187" t="s">
        <v>402</v>
      </c>
      <c r="E19" s="187" t="s">
        <v>403</v>
      </c>
      <c r="F19" s="187" t="s">
        <v>296</v>
      </c>
      <c r="G19" s="187" t="s">
        <v>297</v>
      </c>
      <c r="H19" s="187" t="s">
        <v>298</v>
      </c>
      <c r="I19" s="187" t="s">
        <v>299</v>
      </c>
      <c r="J19" s="187" t="s">
        <v>321</v>
      </c>
    </row>
    <row r="20" spans="3:24" ht="15">
      <c r="C20" t="str">
        <f>RES_techs_coms!C17</f>
        <v>R_DDW-SH</v>
      </c>
      <c r="D20" s="197">
        <f>ROUNDDOWN(SUMIF(RES!$F$7:$F$62,C20,RES!$N$7:$N$62),3)</f>
        <v>17.788</v>
      </c>
      <c r="E20" s="188">
        <f>+D20</f>
        <v>17.788</v>
      </c>
      <c r="F20" s="188">
        <f t="shared" ref="F20:I20" si="1">+E20</f>
        <v>17.788</v>
      </c>
      <c r="G20" s="188">
        <f t="shared" si="1"/>
        <v>17.788</v>
      </c>
      <c r="H20" s="188">
        <f t="shared" si="1"/>
        <v>17.788</v>
      </c>
      <c r="I20" s="188">
        <f t="shared" si="1"/>
        <v>17.788</v>
      </c>
      <c r="J20" s="188">
        <f>+I20</f>
        <v>17.788</v>
      </c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</row>
    <row r="21" spans="3:24" ht="15">
      <c r="C21" t="str">
        <f>RES_techs_coms!C18</f>
        <v>R_DDW-WH</v>
      </c>
      <c r="D21" s="197">
        <f>ROUNDDOWN(SUMIF(RES!$F$7:$F$62,C21,RES!$N$7:$N$62),3)</f>
        <v>13.835000000000001</v>
      </c>
      <c r="E21" s="188">
        <f t="shared" ref="E21:I45" si="2">+D21</f>
        <v>13.835000000000001</v>
      </c>
      <c r="F21" s="188">
        <f t="shared" si="2"/>
        <v>13.835000000000001</v>
      </c>
      <c r="G21" s="188">
        <f t="shared" si="2"/>
        <v>13.835000000000001</v>
      </c>
      <c r="H21" s="188">
        <f t="shared" si="2"/>
        <v>13.835000000000001</v>
      </c>
      <c r="I21" s="188">
        <f t="shared" si="2"/>
        <v>13.835000000000001</v>
      </c>
      <c r="J21" s="188">
        <f t="shared" ref="J21" si="3">+I21</f>
        <v>13.835000000000001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5">
      <c r="C22" t="str">
        <f>RES_techs_coms!C19</f>
        <v>R_DDW-CK</v>
      </c>
      <c r="D22" s="197">
        <f>ROUNDDOWN(SUMIF(RES!$F$7:$F$62,C22,RES!$N$7:$N$62),3)</f>
        <v>1.7589999999999999</v>
      </c>
      <c r="E22" s="188">
        <f t="shared" si="2"/>
        <v>1.7589999999999999</v>
      </c>
      <c r="F22" s="188">
        <f t="shared" si="2"/>
        <v>1.7589999999999999</v>
      </c>
      <c r="G22" s="188">
        <f t="shared" si="2"/>
        <v>1.7589999999999999</v>
      </c>
      <c r="H22" s="188">
        <f t="shared" si="2"/>
        <v>1.7589999999999999</v>
      </c>
      <c r="I22" s="188">
        <f t="shared" si="2"/>
        <v>1.7589999999999999</v>
      </c>
      <c r="J22" s="188">
        <f t="shared" ref="J22" si="4">+I22</f>
        <v>1.7589999999999999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5">
      <c r="C23" t="str">
        <f>RES_techs_coms!C20</f>
        <v>R_DDW-RF</v>
      </c>
      <c r="D23" s="197">
        <f>ROUNDDOWN(SUMIF(RES!$F$7:$F$62,C23,RES!$N$7:$N$62),3)</f>
        <v>5.1260000000000003</v>
      </c>
      <c r="E23" s="188">
        <f t="shared" si="2"/>
        <v>5.1260000000000003</v>
      </c>
      <c r="F23" s="188">
        <f t="shared" si="2"/>
        <v>5.1260000000000003</v>
      </c>
      <c r="G23" s="188">
        <f t="shared" si="2"/>
        <v>5.1260000000000003</v>
      </c>
      <c r="H23" s="188">
        <f t="shared" si="2"/>
        <v>5.1260000000000003</v>
      </c>
      <c r="I23" s="188">
        <f t="shared" si="2"/>
        <v>5.1260000000000003</v>
      </c>
      <c r="J23" s="188">
        <f t="shared" ref="J23" si="5">+I23</f>
        <v>5.1260000000000003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5">
      <c r="C24" t="str">
        <f>RES_techs_coms!C21</f>
        <v>R_DDW-CD</v>
      </c>
      <c r="D24" s="197">
        <f>ROUNDDOWN(SUMIF(RES!$F$7:$F$62,C24,RES!$N$7:$N$62),3)</f>
        <v>0.14899999999999999</v>
      </c>
      <c r="E24" s="188">
        <f t="shared" si="2"/>
        <v>0.14899999999999999</v>
      </c>
      <c r="F24" s="188">
        <f t="shared" si="2"/>
        <v>0.14899999999999999</v>
      </c>
      <c r="G24" s="188">
        <f t="shared" si="2"/>
        <v>0.14899999999999999</v>
      </c>
      <c r="H24" s="188">
        <f t="shared" si="2"/>
        <v>0.14899999999999999</v>
      </c>
      <c r="I24" s="188">
        <f t="shared" si="2"/>
        <v>0.14899999999999999</v>
      </c>
      <c r="J24" s="188">
        <f t="shared" ref="J24" si="6">+I24</f>
        <v>0.14899999999999999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5">
      <c r="C25" t="str">
        <f>RES_techs_coms!C22</f>
        <v>R_DDW-SC</v>
      </c>
      <c r="D25" s="197">
        <f>ROUNDDOWN(SUMIF(RES!$F$7:$F$62,C25,RES!$N$7:$N$62),3)</f>
        <v>1.0569999999999999</v>
      </c>
      <c r="E25" s="188">
        <f t="shared" si="2"/>
        <v>1.0569999999999999</v>
      </c>
      <c r="F25" s="188">
        <f t="shared" si="2"/>
        <v>1.0569999999999999</v>
      </c>
      <c r="G25" s="188">
        <f t="shared" si="2"/>
        <v>1.0569999999999999</v>
      </c>
      <c r="H25" s="188">
        <f t="shared" si="2"/>
        <v>1.0569999999999999</v>
      </c>
      <c r="I25" s="188">
        <f t="shared" si="2"/>
        <v>1.0569999999999999</v>
      </c>
      <c r="J25" s="188">
        <f t="shared" ref="J25" si="7">+I25</f>
        <v>1.0569999999999999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5">
      <c r="C26" t="str">
        <f>RES_techs_coms!C23</f>
        <v>R_DDW-CW</v>
      </c>
      <c r="D26" s="197">
        <f>ROUNDDOWN(SUMIF(RES!$F$7:$F$62,C26,RES!$N$7:$N$62),3)</f>
        <v>0.48199999999999998</v>
      </c>
      <c r="E26" s="188">
        <f t="shared" si="2"/>
        <v>0.48199999999999998</v>
      </c>
      <c r="F26" s="188">
        <f t="shared" si="2"/>
        <v>0.48199999999999998</v>
      </c>
      <c r="G26" s="188">
        <f t="shared" si="2"/>
        <v>0.48199999999999998</v>
      </c>
      <c r="H26" s="188">
        <f t="shared" si="2"/>
        <v>0.48199999999999998</v>
      </c>
      <c r="I26" s="188">
        <f t="shared" si="2"/>
        <v>0.48199999999999998</v>
      </c>
      <c r="J26" s="188">
        <f t="shared" ref="J26" si="8">+I26</f>
        <v>0.48199999999999998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5">
      <c r="C27" t="str">
        <f>RES_techs_coms!C24</f>
        <v>R_DDW-DW</v>
      </c>
      <c r="D27" s="197">
        <f>ROUNDDOWN(SUMIF(RES!$F$7:$F$62,C27,RES!$N$7:$N$62),3)</f>
        <v>0.16</v>
      </c>
      <c r="E27" s="188">
        <f t="shared" si="2"/>
        <v>0.16</v>
      </c>
      <c r="F27" s="188">
        <f t="shared" si="2"/>
        <v>0.16</v>
      </c>
      <c r="G27" s="188">
        <f t="shared" si="2"/>
        <v>0.16</v>
      </c>
      <c r="H27" s="188">
        <f t="shared" si="2"/>
        <v>0.16</v>
      </c>
      <c r="I27" s="188">
        <f t="shared" si="2"/>
        <v>0.16</v>
      </c>
      <c r="J27" s="188">
        <f t="shared" ref="J27" si="9">+I27</f>
        <v>0.16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5">
      <c r="C28" t="str">
        <f>RES_techs_coms!C25</f>
        <v>R_DDW-LT</v>
      </c>
      <c r="D28" s="197">
        <f>ROUNDDOWN(SUMIF(RES!$F$7:$F$62,C28,RES!$N$7:$N$62),3)</f>
        <v>0.497</v>
      </c>
      <c r="E28" s="188">
        <f t="shared" si="2"/>
        <v>0.497</v>
      </c>
      <c r="F28" s="188">
        <f t="shared" si="2"/>
        <v>0.497</v>
      </c>
      <c r="G28" s="188">
        <f t="shared" si="2"/>
        <v>0.497</v>
      </c>
      <c r="H28" s="188">
        <f t="shared" si="2"/>
        <v>0.497</v>
      </c>
      <c r="I28" s="188">
        <f t="shared" si="2"/>
        <v>0.497</v>
      </c>
      <c r="J28" s="188">
        <f t="shared" ref="J28" si="10">+I28</f>
        <v>0.497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5">
      <c r="C29" t="str">
        <f>RES_techs_coms!C26</f>
        <v>R_DDW-OTH</v>
      </c>
      <c r="D29" s="197">
        <f>ROUNDDOWN(SUMIF(RES!$F$7:$F$62,C29,RES!$N$7:$N$62),3)</f>
        <v>1.8620000000000001</v>
      </c>
      <c r="E29" s="188">
        <f t="shared" si="2"/>
        <v>1.8620000000000001</v>
      </c>
      <c r="F29" s="188">
        <f t="shared" si="2"/>
        <v>1.8620000000000001</v>
      </c>
      <c r="G29" s="188">
        <f t="shared" si="2"/>
        <v>1.8620000000000001</v>
      </c>
      <c r="H29" s="188">
        <f t="shared" si="2"/>
        <v>1.8620000000000001</v>
      </c>
      <c r="I29" s="188">
        <f t="shared" si="2"/>
        <v>1.8620000000000001</v>
      </c>
      <c r="J29" s="188">
        <f t="shared" ref="J29" si="11">+I29</f>
        <v>1.8620000000000001</v>
      </c>
    </row>
    <row r="30" spans="3:24" ht="15">
      <c r="C30" t="str">
        <f>RES_techs_coms!C27</f>
        <v>R_DDW-MPS</v>
      </c>
      <c r="D30" s="197">
        <f>ROUNDDOWN(SUMIF(RES!$F$7:$F$62,C30,RES!$N$7:$N$62),3)</f>
        <v>0.14699999999999999</v>
      </c>
      <c r="E30" s="188">
        <f t="shared" si="2"/>
        <v>0.14699999999999999</v>
      </c>
      <c r="F30" s="188">
        <f t="shared" si="2"/>
        <v>0.14699999999999999</v>
      </c>
      <c r="G30" s="188">
        <f t="shared" si="2"/>
        <v>0.14699999999999999</v>
      </c>
      <c r="H30" s="188">
        <f t="shared" si="2"/>
        <v>0.14699999999999999</v>
      </c>
      <c r="I30" s="188">
        <f t="shared" si="2"/>
        <v>0.14699999999999999</v>
      </c>
      <c r="J30" s="188">
        <f t="shared" ref="J30" si="12">+I30</f>
        <v>0.14699999999999999</v>
      </c>
    </row>
    <row r="31" spans="3:24" ht="15">
      <c r="C31" t="str">
        <f>RES_techs_coms!C28</f>
        <v>R_DDW-MPM</v>
      </c>
      <c r="D31" s="197">
        <f>ROUNDDOWN(SUMIF(RES!$F$7:$F$62,C31,RES!$N$7:$N$62),3)</f>
        <v>0</v>
      </c>
      <c r="E31" s="188">
        <f t="shared" si="2"/>
        <v>0</v>
      </c>
      <c r="F31" s="188">
        <f t="shared" si="2"/>
        <v>0</v>
      </c>
      <c r="G31" s="188">
        <f t="shared" si="2"/>
        <v>0</v>
      </c>
      <c r="H31" s="188">
        <f t="shared" si="2"/>
        <v>0</v>
      </c>
      <c r="I31" s="188">
        <f t="shared" si="2"/>
        <v>0</v>
      </c>
      <c r="J31" s="188">
        <f t="shared" ref="J31" si="13">+I31</f>
        <v>0</v>
      </c>
    </row>
    <row r="32" spans="3:24" ht="15">
      <c r="C32" t="str">
        <f>RES_techs_coms!C29</f>
        <v>R_DDW-UNAL</v>
      </c>
      <c r="D32" s="197">
        <f>ROUNDDOWN(SUMIF(RES!$F$7:$F$62,C32,RES!$N$7:$N$62),3)</f>
        <v>8.6999999999999994E-2</v>
      </c>
      <c r="E32" s="188">
        <f t="shared" si="2"/>
        <v>8.6999999999999994E-2</v>
      </c>
      <c r="F32" s="188">
        <f t="shared" si="2"/>
        <v>8.6999999999999994E-2</v>
      </c>
      <c r="G32" s="188">
        <f t="shared" si="2"/>
        <v>8.6999999999999994E-2</v>
      </c>
      <c r="H32" s="188">
        <f t="shared" si="2"/>
        <v>8.6999999999999994E-2</v>
      </c>
      <c r="I32" s="188">
        <f t="shared" si="2"/>
        <v>8.6999999999999994E-2</v>
      </c>
      <c r="J32" s="188">
        <f t="shared" ref="J32" si="14">+I32</f>
        <v>8.6999999999999994E-2</v>
      </c>
    </row>
    <row r="33" spans="3:10" ht="15">
      <c r="C33" t="str">
        <f>RES_techs_coms!C30</f>
        <v>R_JDW-SH</v>
      </c>
      <c r="D33" s="197">
        <f>ROUNDDOWN(SUMIF(RES!$F$7:$F$62,C33,RES!$N$7:$N$62),3)</f>
        <v>2.4340000000000002</v>
      </c>
      <c r="E33" s="188">
        <f t="shared" si="2"/>
        <v>2.4340000000000002</v>
      </c>
      <c r="F33" s="188">
        <f t="shared" si="2"/>
        <v>2.4340000000000002</v>
      </c>
      <c r="G33" s="188">
        <f t="shared" si="2"/>
        <v>2.4340000000000002</v>
      </c>
      <c r="H33" s="188">
        <f t="shared" si="2"/>
        <v>2.4340000000000002</v>
      </c>
      <c r="I33" s="188">
        <f t="shared" si="2"/>
        <v>2.4340000000000002</v>
      </c>
      <c r="J33" s="188">
        <f t="shared" ref="J33" si="15">+I33</f>
        <v>2.4340000000000002</v>
      </c>
    </row>
    <row r="34" spans="3:10" ht="15">
      <c r="C34" t="str">
        <f>RES_techs_coms!C31</f>
        <v>R_JDW-WH</v>
      </c>
      <c r="D34" s="197">
        <f>ROUNDDOWN(SUMIF(RES!$F$7:$F$62,C34,RES!$N$7:$N$62),3)</f>
        <v>3.1749999999999998</v>
      </c>
      <c r="E34" s="188">
        <f t="shared" si="2"/>
        <v>3.1749999999999998</v>
      </c>
      <c r="F34" s="188">
        <f t="shared" si="2"/>
        <v>3.1749999999999998</v>
      </c>
      <c r="G34" s="188">
        <f t="shared" si="2"/>
        <v>3.1749999999999998</v>
      </c>
      <c r="H34" s="188">
        <f t="shared" si="2"/>
        <v>3.1749999999999998</v>
      </c>
      <c r="I34" s="188">
        <f t="shared" si="2"/>
        <v>3.1749999999999998</v>
      </c>
      <c r="J34" s="188">
        <f t="shared" ref="J34" si="16">+I34</f>
        <v>3.1749999999999998</v>
      </c>
    </row>
    <row r="35" spans="3:10" ht="15">
      <c r="C35" t="str">
        <f>RES_techs_coms!C32</f>
        <v>R_JDW-CK</v>
      </c>
      <c r="D35" s="197">
        <f>ROUNDDOWN(SUMIF(RES!$F$7:$F$62,C35,RES!$N$7:$N$62),3)</f>
        <v>0.38600000000000001</v>
      </c>
      <c r="E35" s="188">
        <f t="shared" si="2"/>
        <v>0.38600000000000001</v>
      </c>
      <c r="F35" s="188">
        <f t="shared" si="2"/>
        <v>0.38600000000000001</v>
      </c>
      <c r="G35" s="188">
        <f t="shared" si="2"/>
        <v>0.38600000000000001</v>
      </c>
      <c r="H35" s="188">
        <f t="shared" si="2"/>
        <v>0.38600000000000001</v>
      </c>
      <c r="I35" s="188">
        <f t="shared" si="2"/>
        <v>0.38600000000000001</v>
      </c>
      <c r="J35" s="188">
        <f t="shared" ref="J35" si="17">+I35</f>
        <v>0.38600000000000001</v>
      </c>
    </row>
    <row r="36" spans="3:10" ht="15">
      <c r="C36" t="str">
        <f>RES_techs_coms!C33</f>
        <v>R_JDW-RF</v>
      </c>
      <c r="D36" s="197">
        <f>ROUNDDOWN(SUMIF(RES!$F$7:$F$62,C36,RES!$N$7:$N$62),3)</f>
        <v>1.125</v>
      </c>
      <c r="E36" s="188">
        <f t="shared" si="2"/>
        <v>1.125</v>
      </c>
      <c r="F36" s="188">
        <f t="shared" si="2"/>
        <v>1.125</v>
      </c>
      <c r="G36" s="188">
        <f t="shared" si="2"/>
        <v>1.125</v>
      </c>
      <c r="H36" s="188">
        <f t="shared" si="2"/>
        <v>1.125</v>
      </c>
      <c r="I36" s="188">
        <f t="shared" si="2"/>
        <v>1.125</v>
      </c>
      <c r="J36" s="188">
        <f t="shared" ref="J36" si="18">+I36</f>
        <v>1.125</v>
      </c>
    </row>
    <row r="37" spans="3:10" ht="15">
      <c r="C37" t="str">
        <f>RES_techs_coms!C34</f>
        <v>R_JDW-CD</v>
      </c>
      <c r="D37" s="197">
        <f>ROUNDDOWN(SUMIF(RES!$F$7:$F$62,C37,RES!$N$7:$N$62),3)</f>
        <v>3.2000000000000001E-2</v>
      </c>
      <c r="E37" s="188">
        <f t="shared" si="2"/>
        <v>3.2000000000000001E-2</v>
      </c>
      <c r="F37" s="188">
        <f t="shared" si="2"/>
        <v>3.2000000000000001E-2</v>
      </c>
      <c r="G37" s="188">
        <f t="shared" si="2"/>
        <v>3.2000000000000001E-2</v>
      </c>
      <c r="H37" s="188">
        <f t="shared" si="2"/>
        <v>3.2000000000000001E-2</v>
      </c>
      <c r="I37" s="188">
        <f t="shared" si="2"/>
        <v>3.2000000000000001E-2</v>
      </c>
      <c r="J37" s="188">
        <f t="shared" ref="J37" si="19">+I37</f>
        <v>3.2000000000000001E-2</v>
      </c>
    </row>
    <row r="38" spans="3:10" ht="15">
      <c r="C38" t="str">
        <f>RES_techs_coms!C35</f>
        <v>R_JDW-SC</v>
      </c>
      <c r="D38" s="197">
        <f>ROUNDDOWN(SUMIF(RES!$F$7:$F$62,C38,RES!$N$7:$N$62),3)</f>
        <v>0.23200000000000001</v>
      </c>
      <c r="E38" s="188">
        <f t="shared" si="2"/>
        <v>0.23200000000000001</v>
      </c>
      <c r="F38" s="188">
        <f t="shared" si="2"/>
        <v>0.23200000000000001</v>
      </c>
      <c r="G38" s="188">
        <f t="shared" si="2"/>
        <v>0.23200000000000001</v>
      </c>
      <c r="H38" s="188">
        <f t="shared" si="2"/>
        <v>0.23200000000000001</v>
      </c>
      <c r="I38" s="188">
        <f t="shared" si="2"/>
        <v>0.23200000000000001</v>
      </c>
      <c r="J38" s="188">
        <f t="shared" ref="J38" si="20">+I38</f>
        <v>0.23200000000000001</v>
      </c>
    </row>
    <row r="39" spans="3:10" ht="15">
      <c r="C39" t="str">
        <f>RES_techs_coms!C36</f>
        <v>R_JDW-CW</v>
      </c>
      <c r="D39" s="197">
        <f>ROUNDDOWN(SUMIF(RES!$F$7:$F$62,C39,RES!$N$7:$N$62),3)</f>
        <v>0.105</v>
      </c>
      <c r="E39" s="188">
        <f t="shared" si="2"/>
        <v>0.105</v>
      </c>
      <c r="F39" s="188">
        <f t="shared" si="2"/>
        <v>0.105</v>
      </c>
      <c r="G39" s="188">
        <f t="shared" si="2"/>
        <v>0.105</v>
      </c>
      <c r="H39" s="188">
        <f t="shared" si="2"/>
        <v>0.105</v>
      </c>
      <c r="I39" s="188">
        <f t="shared" si="2"/>
        <v>0.105</v>
      </c>
      <c r="J39" s="188">
        <f t="shared" ref="J39" si="21">+I39</f>
        <v>0.105</v>
      </c>
    </row>
    <row r="40" spans="3:10" ht="15">
      <c r="C40" t="str">
        <f>RES_techs_coms!C37</f>
        <v>R_JDW-DW</v>
      </c>
      <c r="D40" s="197">
        <f>ROUNDDOWN(SUMIF(RES!$F$7:$F$62,C40,RES!$N$7:$N$62),3)</f>
        <v>3.5000000000000003E-2</v>
      </c>
      <c r="E40" s="188">
        <f t="shared" si="2"/>
        <v>3.5000000000000003E-2</v>
      </c>
      <c r="F40" s="188">
        <f t="shared" si="2"/>
        <v>3.5000000000000003E-2</v>
      </c>
      <c r="G40" s="188">
        <f t="shared" si="2"/>
        <v>3.5000000000000003E-2</v>
      </c>
      <c r="H40" s="188">
        <f t="shared" si="2"/>
        <v>3.5000000000000003E-2</v>
      </c>
      <c r="I40" s="188">
        <f t="shared" si="2"/>
        <v>3.5000000000000003E-2</v>
      </c>
      <c r="J40" s="188">
        <f t="shared" ref="J40" si="22">+I40</f>
        <v>3.5000000000000003E-2</v>
      </c>
    </row>
    <row r="41" spans="3:10" ht="15">
      <c r="C41" t="str">
        <f>RES_techs_coms!C38</f>
        <v>R_JDW-LT</v>
      </c>
      <c r="D41" s="197">
        <f>ROUNDDOWN(SUMIF(RES!$F$7:$F$62,C41,RES!$N$7:$N$62),3)</f>
        <v>0.10100000000000001</v>
      </c>
      <c r="E41" s="188">
        <f t="shared" si="2"/>
        <v>0.10100000000000001</v>
      </c>
      <c r="F41" s="188">
        <f t="shared" si="2"/>
        <v>0.10100000000000001</v>
      </c>
      <c r="G41" s="188">
        <f t="shared" si="2"/>
        <v>0.10100000000000001</v>
      </c>
      <c r="H41" s="188">
        <f t="shared" si="2"/>
        <v>0.10100000000000001</v>
      </c>
      <c r="I41" s="188">
        <f t="shared" si="2"/>
        <v>0.10100000000000001</v>
      </c>
      <c r="J41" s="188">
        <f t="shared" ref="J41" si="23">+I41</f>
        <v>0.10100000000000001</v>
      </c>
    </row>
    <row r="42" spans="3:10" ht="15">
      <c r="C42" t="str">
        <f>RES_techs_coms!C39</f>
        <v>R_JDW-OTH</v>
      </c>
      <c r="D42" s="197">
        <f>ROUNDDOWN(SUMIF(RES!$F$7:$F$62,C42,RES!$N$7:$N$62),3)</f>
        <v>0.40799999999999997</v>
      </c>
      <c r="E42" s="188">
        <f t="shared" si="2"/>
        <v>0.40799999999999997</v>
      </c>
      <c r="F42" s="188">
        <f t="shared" si="2"/>
        <v>0.40799999999999997</v>
      </c>
      <c r="G42" s="188">
        <f t="shared" si="2"/>
        <v>0.40799999999999997</v>
      </c>
      <c r="H42" s="188">
        <f t="shared" si="2"/>
        <v>0.40799999999999997</v>
      </c>
      <c r="I42" s="188">
        <f t="shared" si="2"/>
        <v>0.40799999999999997</v>
      </c>
      <c r="J42" s="188">
        <f t="shared" ref="J42" si="24">+I42</f>
        <v>0.40799999999999997</v>
      </c>
    </row>
    <row r="43" spans="3:10" ht="15">
      <c r="C43" t="str">
        <f>RES_techs_coms!C40</f>
        <v>R_JDW-MPS</v>
      </c>
      <c r="D43" s="197">
        <f>ROUNDDOWN(SUMIF(RES!$F$7:$F$62,C43,RES!$N$7:$N$62),3)</f>
        <v>3.2000000000000001E-2</v>
      </c>
      <c r="E43" s="188">
        <f t="shared" si="2"/>
        <v>3.2000000000000001E-2</v>
      </c>
      <c r="F43" s="188">
        <f t="shared" si="2"/>
        <v>3.2000000000000001E-2</v>
      </c>
      <c r="G43" s="188">
        <f t="shared" si="2"/>
        <v>3.2000000000000001E-2</v>
      </c>
      <c r="H43" s="188">
        <f t="shared" si="2"/>
        <v>3.2000000000000001E-2</v>
      </c>
      <c r="I43" s="188">
        <f t="shared" si="2"/>
        <v>3.2000000000000001E-2</v>
      </c>
      <c r="J43" s="188">
        <f t="shared" ref="J43" si="25">+I43</f>
        <v>3.2000000000000001E-2</v>
      </c>
    </row>
    <row r="44" spans="3:10" ht="15">
      <c r="C44" t="str">
        <f>RES_techs_coms!C41</f>
        <v>R_JDW-MPM</v>
      </c>
      <c r="D44" s="197">
        <f>ROUNDDOWN(SUMIF(RES!$F$7:$F$62,C44,RES!$N$7:$N$62),3)</f>
        <v>0</v>
      </c>
      <c r="E44" s="188">
        <f t="shared" si="2"/>
        <v>0</v>
      </c>
      <c r="F44" s="188">
        <f t="shared" si="2"/>
        <v>0</v>
      </c>
      <c r="G44" s="188">
        <f t="shared" si="2"/>
        <v>0</v>
      </c>
      <c r="H44" s="188">
        <f t="shared" si="2"/>
        <v>0</v>
      </c>
      <c r="I44" s="188">
        <f t="shared" si="2"/>
        <v>0</v>
      </c>
      <c r="J44" s="188">
        <f t="shared" ref="J44" si="26">+I44</f>
        <v>0</v>
      </c>
    </row>
    <row r="45" spans="3:10" ht="15">
      <c r="C45" t="str">
        <f>RES_techs_coms!C42</f>
        <v>R_JDW-UNAL</v>
      </c>
      <c r="D45" s="197">
        <f>ROUNDDOWN(SUMIF(RES!$F$7:$F$62,C45,RES!$N$7:$N$62),3)</f>
        <v>0.02</v>
      </c>
      <c r="E45" s="188">
        <f t="shared" si="2"/>
        <v>0.02</v>
      </c>
      <c r="F45" s="188">
        <f t="shared" si="2"/>
        <v>0.02</v>
      </c>
      <c r="G45" s="188">
        <f t="shared" si="2"/>
        <v>0.02</v>
      </c>
      <c r="H45" s="188">
        <f t="shared" si="2"/>
        <v>0.02</v>
      </c>
      <c r="I45" s="188">
        <f t="shared" si="2"/>
        <v>0.02</v>
      </c>
      <c r="J45" s="188">
        <f t="shared" ref="J45" si="27">+I45</f>
        <v>0.02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B5" sqref="B5"/>
    </sheetView>
  </sheetViews>
  <sheetFormatPr defaultColWidth="9.140625" defaultRowHeight="15"/>
  <cols>
    <col min="1" max="2" width="9.140625" style="296"/>
    <col min="3" max="3" width="27" style="296" bestFit="1" customWidth="1"/>
    <col min="4" max="4" width="68.140625" style="296" bestFit="1" customWidth="1"/>
    <col min="5" max="5" width="9.140625" style="296"/>
    <col min="6" max="6" width="13.28515625" style="296" bestFit="1" customWidth="1"/>
    <col min="7" max="11" width="9.140625" style="296"/>
    <col min="12" max="12" width="9.5703125" style="296" bestFit="1" customWidth="1"/>
    <col min="13" max="13" width="12" style="296" bestFit="1" customWidth="1"/>
    <col min="14" max="16384" width="9.140625" style="296"/>
  </cols>
  <sheetData>
    <row r="4" spans="3:22">
      <c r="C4" s="300"/>
      <c r="D4" s="300"/>
      <c r="E4" s="300"/>
      <c r="F4" s="179" t="s">
        <v>13</v>
      </c>
      <c r="G4" s="180"/>
      <c r="H4" s="180"/>
      <c r="I4" s="180"/>
      <c r="J4" s="180"/>
      <c r="K4" s="180"/>
      <c r="L4" s="302"/>
      <c r="M4" s="302"/>
      <c r="N4" s="303"/>
      <c r="O4" s="300"/>
      <c r="P4" s="300"/>
      <c r="Q4" s="300"/>
      <c r="R4" s="300"/>
      <c r="S4" s="300"/>
      <c r="T4" s="300"/>
      <c r="U4" s="300"/>
      <c r="V4" s="300"/>
    </row>
    <row r="5" spans="3:22" ht="22.5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401</v>
      </c>
      <c r="I5" s="183" t="s">
        <v>1067</v>
      </c>
      <c r="J5" s="183" t="s">
        <v>1078</v>
      </c>
      <c r="K5" s="185" t="s">
        <v>396</v>
      </c>
      <c r="L5" s="183" t="s">
        <v>1077</v>
      </c>
      <c r="M5" s="183" t="s">
        <v>907</v>
      </c>
      <c r="N5" s="183" t="s">
        <v>405</v>
      </c>
      <c r="O5" s="183" t="s">
        <v>387</v>
      </c>
      <c r="P5" s="183" t="s">
        <v>388</v>
      </c>
      <c r="Q5" s="183" t="s">
        <v>1065</v>
      </c>
      <c r="R5" s="183" t="s">
        <v>1066</v>
      </c>
      <c r="S5" s="183" t="s">
        <v>1068</v>
      </c>
      <c r="T5" s="304" t="s">
        <v>1075</v>
      </c>
      <c r="U5" s="304" t="s">
        <v>1076</v>
      </c>
      <c r="V5" s="183" t="s">
        <v>1071</v>
      </c>
    </row>
    <row r="6" spans="3:22" ht="57" thickBot="1">
      <c r="C6" s="184" t="s">
        <v>908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909</v>
      </c>
      <c r="P6" s="184" t="s">
        <v>910</v>
      </c>
      <c r="Q6" s="184" t="s">
        <v>1069</v>
      </c>
      <c r="R6" s="184" t="s">
        <v>1070</v>
      </c>
      <c r="S6" s="184"/>
      <c r="T6" s="184"/>
      <c r="U6" s="184"/>
      <c r="V6" s="184"/>
    </row>
    <row r="7" spans="3:22">
      <c r="C7" s="301" t="s">
        <v>912</v>
      </c>
      <c r="D7" s="301" t="s">
        <v>913</v>
      </c>
      <c r="E7" s="301" t="s">
        <v>235</v>
      </c>
      <c r="F7" s="301" t="s">
        <v>914</v>
      </c>
      <c r="G7" s="305">
        <v>0.6</v>
      </c>
      <c r="H7" s="306">
        <v>8.2100000000000006E-2</v>
      </c>
      <c r="I7" s="306">
        <v>6.1575000000000005E-2</v>
      </c>
      <c r="J7" s="301">
        <v>20</v>
      </c>
      <c r="K7" s="301">
        <v>31.536000000000001</v>
      </c>
      <c r="L7" s="305">
        <f>N7/H7/K7</f>
        <v>1.0282237628672879</v>
      </c>
      <c r="M7" s="300"/>
      <c r="N7" s="310">
        <v>2.6621799024927673</v>
      </c>
      <c r="O7" s="307">
        <v>373</v>
      </c>
      <c r="P7" s="307"/>
      <c r="Q7" s="300"/>
      <c r="R7" s="300"/>
      <c r="S7" s="301">
        <v>0.15</v>
      </c>
      <c r="T7" s="300"/>
      <c r="U7" s="300"/>
      <c r="V7" s="301">
        <v>5</v>
      </c>
    </row>
    <row r="8" spans="3:22">
      <c r="C8" s="301" t="s">
        <v>915</v>
      </c>
      <c r="D8" s="301" t="s">
        <v>913</v>
      </c>
      <c r="E8" s="301" t="s">
        <v>228</v>
      </c>
      <c r="F8" s="301" t="s">
        <v>914</v>
      </c>
      <c r="G8" s="305">
        <v>0.8</v>
      </c>
      <c r="H8" s="306">
        <v>8.2100000000000006E-2</v>
      </c>
      <c r="I8" s="306">
        <v>6.1575000000000005E-2</v>
      </c>
      <c r="J8" s="301">
        <v>20</v>
      </c>
      <c r="K8" s="301">
        <v>31.536000000000001</v>
      </c>
      <c r="L8" s="305">
        <f>N8/H8/K8</f>
        <v>0.53784187963164054</v>
      </c>
      <c r="M8" s="300"/>
      <c r="N8" s="310">
        <v>1.3925294224688065</v>
      </c>
      <c r="O8" s="307">
        <v>1260</v>
      </c>
      <c r="P8" s="307">
        <v>150</v>
      </c>
      <c r="Q8" s="300"/>
      <c r="R8" s="300"/>
      <c r="S8" s="300"/>
      <c r="T8" s="300"/>
      <c r="U8" s="300"/>
      <c r="V8" s="300"/>
    </row>
    <row r="9" spans="3:22">
      <c r="C9" s="301" t="s">
        <v>916</v>
      </c>
      <c r="D9" s="301" t="s">
        <v>913</v>
      </c>
      <c r="E9" s="301" t="s">
        <v>303</v>
      </c>
      <c r="F9" s="301" t="s">
        <v>914</v>
      </c>
      <c r="G9" s="305">
        <v>0.8</v>
      </c>
      <c r="H9" s="306">
        <v>8.2100000000000006E-2</v>
      </c>
      <c r="I9" s="306">
        <v>6.1575000000000005E-2</v>
      </c>
      <c r="J9" s="301">
        <v>20</v>
      </c>
      <c r="K9" s="301">
        <v>31.536000000000001</v>
      </c>
      <c r="L9" s="305">
        <f t="shared" ref="L9:L62" si="0">N9/H9/K9</f>
        <v>0.20863626882396089</v>
      </c>
      <c r="M9" s="300"/>
      <c r="N9" s="310">
        <v>0.54018133197522256</v>
      </c>
      <c r="O9" s="307">
        <v>1260</v>
      </c>
      <c r="P9" s="307">
        <v>150</v>
      </c>
      <c r="Q9" s="300"/>
      <c r="R9" s="300"/>
      <c r="S9" s="300"/>
      <c r="T9" s="300"/>
      <c r="U9" s="300"/>
      <c r="V9" s="300"/>
    </row>
    <row r="10" spans="3:22">
      <c r="C10" s="301" t="s">
        <v>917</v>
      </c>
      <c r="D10" s="301" t="s">
        <v>913</v>
      </c>
      <c r="E10" s="301" t="s">
        <v>304</v>
      </c>
      <c r="F10" s="301" t="s">
        <v>914</v>
      </c>
      <c r="G10" s="305">
        <v>0.8</v>
      </c>
      <c r="H10" s="306">
        <v>4.4999999999999997E-3</v>
      </c>
      <c r="I10" s="306">
        <v>3.3749999999999995E-3</v>
      </c>
      <c r="J10" s="301">
        <v>5</v>
      </c>
      <c r="K10" s="301">
        <v>31.536000000000001</v>
      </c>
      <c r="L10" s="305">
        <f t="shared" si="0"/>
        <v>0.34942370944758577</v>
      </c>
      <c r="M10" s="300"/>
      <c r="N10" s="310">
        <v>4.9587417455125793E-2</v>
      </c>
      <c r="O10" s="307"/>
      <c r="P10" s="307"/>
      <c r="Q10" s="301">
        <v>0</v>
      </c>
      <c r="R10" s="301">
        <v>5</v>
      </c>
      <c r="S10" s="300"/>
      <c r="T10" s="300"/>
      <c r="U10" s="300"/>
      <c r="V10" s="300"/>
    </row>
    <row r="11" spans="3:22">
      <c r="C11" s="301" t="s">
        <v>918</v>
      </c>
      <c r="D11" s="301" t="s">
        <v>913</v>
      </c>
      <c r="E11" s="301" t="s">
        <v>225</v>
      </c>
      <c r="F11" s="301" t="s">
        <v>914</v>
      </c>
      <c r="G11" s="305">
        <v>0.6</v>
      </c>
      <c r="H11" s="306">
        <v>4.4999999999999997E-3</v>
      </c>
      <c r="I11" s="306">
        <v>3.3749999999999995E-3</v>
      </c>
      <c r="J11" s="301">
        <v>5</v>
      </c>
      <c r="K11" s="301">
        <v>31.536000000000001</v>
      </c>
      <c r="L11" s="305">
        <f t="shared" si="0"/>
        <v>0.22884960951257829</v>
      </c>
      <c r="M11" s="300"/>
      <c r="N11" s="310">
        <v>3.2476505785149011E-2</v>
      </c>
      <c r="O11" s="307"/>
      <c r="P11" s="307"/>
      <c r="Q11" s="301">
        <v>0</v>
      </c>
      <c r="R11" s="301">
        <v>5</v>
      </c>
      <c r="S11" s="300"/>
      <c r="T11" s="300"/>
      <c r="U11" s="300"/>
      <c r="V11" s="300"/>
    </row>
    <row r="12" spans="3:22">
      <c r="C12" s="301" t="s">
        <v>919</v>
      </c>
      <c r="D12" s="301" t="s">
        <v>920</v>
      </c>
      <c r="E12" s="301" t="s">
        <v>235</v>
      </c>
      <c r="F12" s="301" t="s">
        <v>914</v>
      </c>
      <c r="G12" s="305">
        <v>0.06</v>
      </c>
      <c r="H12" s="306">
        <v>8.2100000000000006E-2</v>
      </c>
      <c r="I12" s="306">
        <v>0</v>
      </c>
      <c r="J12" s="301">
        <v>50</v>
      </c>
      <c r="K12" s="301">
        <v>31.536000000000001</v>
      </c>
      <c r="L12" s="305">
        <f t="shared" si="0"/>
        <v>3.1592481873609878E-3</v>
      </c>
      <c r="M12" s="300"/>
      <c r="N12" s="310">
        <v>8.1796271736861836E-3</v>
      </c>
      <c r="O12" s="307"/>
      <c r="P12" s="307"/>
      <c r="Q12" s="301">
        <v>0</v>
      </c>
      <c r="R12" s="301">
        <v>5</v>
      </c>
      <c r="S12" s="300"/>
      <c r="T12" s="300"/>
      <c r="U12" s="300"/>
      <c r="V12" s="300"/>
    </row>
    <row r="13" spans="3:22">
      <c r="C13" s="301" t="s">
        <v>921</v>
      </c>
      <c r="D13" s="301" t="s">
        <v>920</v>
      </c>
      <c r="E13" s="301" t="s">
        <v>225</v>
      </c>
      <c r="F13" s="301" t="s">
        <v>914</v>
      </c>
      <c r="G13" s="305">
        <v>0.06</v>
      </c>
      <c r="H13" s="306">
        <v>8.2100000000000006E-2</v>
      </c>
      <c r="I13" s="306">
        <v>0</v>
      </c>
      <c r="J13" s="301">
        <v>50</v>
      </c>
      <c r="K13" s="301">
        <v>31.536000000000001</v>
      </c>
      <c r="L13" s="305">
        <f t="shared" si="0"/>
        <v>2.4191339785003593E-3</v>
      </c>
      <c r="M13" s="300"/>
      <c r="N13" s="310">
        <v>6.2633933308855602E-3</v>
      </c>
      <c r="O13" s="307"/>
      <c r="P13" s="307"/>
      <c r="Q13" s="301">
        <v>0</v>
      </c>
      <c r="R13" s="301">
        <v>5</v>
      </c>
      <c r="S13" s="300"/>
      <c r="T13" s="300"/>
      <c r="U13" s="300"/>
      <c r="V13" s="300"/>
    </row>
    <row r="14" spans="3:22">
      <c r="C14" s="301" t="s">
        <v>922</v>
      </c>
      <c r="D14" s="301" t="s">
        <v>923</v>
      </c>
      <c r="E14" s="301" t="s">
        <v>225</v>
      </c>
      <c r="F14" s="301" t="s">
        <v>914</v>
      </c>
      <c r="G14" s="305">
        <v>0.06</v>
      </c>
      <c r="H14" s="306">
        <v>8.2100000000000006E-2</v>
      </c>
      <c r="I14" s="306">
        <v>0</v>
      </c>
      <c r="J14" s="301">
        <v>50</v>
      </c>
      <c r="K14" s="301">
        <v>31.536000000000001</v>
      </c>
      <c r="L14" s="305">
        <f t="shared" si="0"/>
        <v>2.8653321295785567E-4</v>
      </c>
      <c r="M14" s="300"/>
      <c r="N14" s="310">
        <v>7.4186474625517686E-4</v>
      </c>
      <c r="O14" s="307"/>
      <c r="P14" s="307"/>
      <c r="Q14" s="301">
        <v>0</v>
      </c>
      <c r="R14" s="301">
        <v>5</v>
      </c>
      <c r="S14" s="300"/>
      <c r="T14" s="300"/>
      <c r="U14" s="300"/>
      <c r="V14" s="300"/>
    </row>
    <row r="15" spans="3:22">
      <c r="C15" s="301" t="s">
        <v>924</v>
      </c>
      <c r="D15" s="301" t="s">
        <v>925</v>
      </c>
      <c r="E15" s="301" t="s">
        <v>237</v>
      </c>
      <c r="F15" s="301" t="s">
        <v>914</v>
      </c>
      <c r="G15" s="305">
        <v>3.75</v>
      </c>
      <c r="H15" s="306">
        <v>8.2100000000000006E-2</v>
      </c>
      <c r="I15" s="306">
        <v>6.1575000000000005E-2</v>
      </c>
      <c r="J15" s="301">
        <v>12</v>
      </c>
      <c r="K15" s="301">
        <v>31.536000000000001</v>
      </c>
      <c r="L15" s="305">
        <f t="shared" si="0"/>
        <v>4.1401753282377589</v>
      </c>
      <c r="M15" s="300"/>
      <c r="N15" s="310">
        <v>10.71935112732222</v>
      </c>
      <c r="O15" s="307">
        <v>557.90697674418607</v>
      </c>
      <c r="P15" s="307"/>
      <c r="Q15" s="300"/>
      <c r="R15" s="300"/>
      <c r="S15" s="300"/>
      <c r="T15" s="300"/>
      <c r="U15" s="300"/>
      <c r="V15" s="300"/>
    </row>
    <row r="16" spans="3:22">
      <c r="C16" s="301" t="s">
        <v>926</v>
      </c>
      <c r="D16" s="301" t="s">
        <v>927</v>
      </c>
      <c r="E16" s="301" t="s">
        <v>237</v>
      </c>
      <c r="F16" s="301" t="s">
        <v>914</v>
      </c>
      <c r="G16" s="305">
        <v>1</v>
      </c>
      <c r="H16" s="306">
        <v>8.2100000000000006E-2</v>
      </c>
      <c r="I16" s="306">
        <v>6.1575000000000005E-2</v>
      </c>
      <c r="J16" s="301">
        <v>5</v>
      </c>
      <c r="K16" s="301">
        <v>31.536000000000001</v>
      </c>
      <c r="L16" s="305">
        <f t="shared" si="0"/>
        <v>0.91816101670559414</v>
      </c>
      <c r="M16" s="300"/>
      <c r="N16" s="310">
        <v>2.3772158300541477</v>
      </c>
      <c r="O16" s="307">
        <v>24</v>
      </c>
      <c r="P16" s="307"/>
      <c r="Q16" s="300"/>
      <c r="R16" s="300"/>
      <c r="S16" s="300"/>
      <c r="T16" s="300"/>
      <c r="U16" s="300"/>
      <c r="V16" s="300"/>
    </row>
    <row r="17" spans="3:18">
      <c r="C17" s="301" t="s">
        <v>928</v>
      </c>
      <c r="D17" s="301" t="s">
        <v>923</v>
      </c>
      <c r="E17" s="301" t="s">
        <v>225</v>
      </c>
      <c r="F17" s="301" t="s">
        <v>929</v>
      </c>
      <c r="G17" s="305">
        <v>0.16</v>
      </c>
      <c r="H17" s="306">
        <v>0.1666</v>
      </c>
      <c r="I17" s="306">
        <v>0</v>
      </c>
      <c r="J17" s="301">
        <v>50</v>
      </c>
      <c r="K17" s="301">
        <v>31.536000000000001</v>
      </c>
      <c r="L17" s="305">
        <f t="shared" si="0"/>
        <v>4.2919737970399034E-4</v>
      </c>
      <c r="M17" s="300"/>
      <c r="N17" s="310">
        <v>2.2549590831530838E-3</v>
      </c>
      <c r="O17" s="307"/>
      <c r="P17" s="307"/>
      <c r="Q17" s="301">
        <v>0</v>
      </c>
      <c r="R17" s="301">
        <v>5</v>
      </c>
    </row>
    <row r="18" spans="3:18">
      <c r="C18" s="301" t="s">
        <v>930</v>
      </c>
      <c r="D18" s="301" t="s">
        <v>931</v>
      </c>
      <c r="E18" s="301" t="s">
        <v>231</v>
      </c>
      <c r="F18" s="301" t="s">
        <v>929</v>
      </c>
      <c r="G18" s="305">
        <v>0.6</v>
      </c>
      <c r="H18" s="306">
        <v>0.125</v>
      </c>
      <c r="I18" s="306"/>
      <c r="J18" s="301">
        <v>20</v>
      </c>
      <c r="K18" s="301">
        <v>31.536000000000001</v>
      </c>
      <c r="L18" s="305">
        <f t="shared" si="0"/>
        <v>3.4632096435606177E-2</v>
      </c>
      <c r="M18" s="300"/>
      <c r="N18" s="310">
        <v>0.13651972414915955</v>
      </c>
      <c r="O18" s="307">
        <v>2121</v>
      </c>
      <c r="P18" s="307"/>
      <c r="Q18" s="301">
        <v>0</v>
      </c>
      <c r="R18" s="301">
        <v>5</v>
      </c>
    </row>
    <row r="19" spans="3:18">
      <c r="C19" s="301" t="s">
        <v>932</v>
      </c>
      <c r="D19" s="301" t="s">
        <v>931</v>
      </c>
      <c r="E19" s="301" t="s">
        <v>237</v>
      </c>
      <c r="F19" s="301" t="s">
        <v>929</v>
      </c>
      <c r="G19" s="305">
        <v>1</v>
      </c>
      <c r="H19" s="306">
        <v>0.125</v>
      </c>
      <c r="I19" s="306">
        <v>9.375E-2</v>
      </c>
      <c r="J19" s="301">
        <v>20</v>
      </c>
      <c r="K19" s="301">
        <v>31.536000000000001</v>
      </c>
      <c r="L19" s="305">
        <f t="shared" si="0"/>
        <v>2.3965017491058749</v>
      </c>
      <c r="M19" s="300"/>
      <c r="N19" s="310">
        <v>9.4470098949753591</v>
      </c>
      <c r="O19" s="307">
        <v>757.5</v>
      </c>
      <c r="P19" s="307"/>
      <c r="Q19" s="300"/>
      <c r="R19" s="300"/>
    </row>
    <row r="20" spans="3:18">
      <c r="C20" s="301" t="s">
        <v>933</v>
      </c>
      <c r="D20" s="301" t="s">
        <v>934</v>
      </c>
      <c r="E20" s="301" t="s">
        <v>228</v>
      </c>
      <c r="F20" s="301" t="s">
        <v>929</v>
      </c>
      <c r="G20" s="305">
        <v>0.8</v>
      </c>
      <c r="H20" s="306">
        <v>4.2000000000000003E-2</v>
      </c>
      <c r="I20" s="306">
        <v>3.15E-2</v>
      </c>
      <c r="J20" s="301">
        <v>20</v>
      </c>
      <c r="K20" s="301">
        <v>31.536000000000001</v>
      </c>
      <c r="L20" s="305">
        <f t="shared" si="0"/>
        <v>2.3324233630544562</v>
      </c>
      <c r="M20" s="300"/>
      <c r="N20" s="310">
        <v>3.0893227334459845</v>
      </c>
      <c r="O20" s="307">
        <v>250</v>
      </c>
      <c r="P20" s="307">
        <v>150</v>
      </c>
      <c r="Q20" s="300"/>
      <c r="R20" s="300"/>
    </row>
    <row r="21" spans="3:18">
      <c r="C21" s="301" t="s">
        <v>935</v>
      </c>
      <c r="D21" s="301" t="s">
        <v>934</v>
      </c>
      <c r="E21" s="301" t="s">
        <v>303</v>
      </c>
      <c r="F21" s="301" t="s">
        <v>929</v>
      </c>
      <c r="G21" s="305">
        <v>0.8</v>
      </c>
      <c r="H21" s="306">
        <v>4.2000000000000003E-2</v>
      </c>
      <c r="I21" s="306">
        <v>3.15E-2</v>
      </c>
      <c r="J21" s="301">
        <v>20</v>
      </c>
      <c r="K21" s="301">
        <v>31.536000000000001</v>
      </c>
      <c r="L21" s="305">
        <f t="shared" si="0"/>
        <v>0.86851740596046101</v>
      </c>
      <c r="M21" s="300"/>
      <c r="N21" s="310">
        <v>1.1503617264035022</v>
      </c>
      <c r="O21" s="307">
        <v>250</v>
      </c>
      <c r="P21" s="307">
        <v>150</v>
      </c>
      <c r="Q21" s="300"/>
      <c r="R21" s="300"/>
    </row>
    <row r="22" spans="3:18">
      <c r="C22" s="301" t="s">
        <v>936</v>
      </c>
      <c r="D22" s="301" t="s">
        <v>937</v>
      </c>
      <c r="E22" s="301" t="s">
        <v>235</v>
      </c>
      <c r="F22" s="301" t="s">
        <v>929</v>
      </c>
      <c r="G22" s="305">
        <v>0.16</v>
      </c>
      <c r="H22" s="306">
        <v>0.1666</v>
      </c>
      <c r="I22" s="306">
        <v>0</v>
      </c>
      <c r="J22" s="301">
        <v>20</v>
      </c>
      <c r="K22" s="301">
        <v>31.536000000000001</v>
      </c>
      <c r="L22" s="305">
        <f t="shared" si="0"/>
        <v>1.9446006894146062E-3</v>
      </c>
      <c r="M22" s="300"/>
      <c r="N22" s="310">
        <v>1.0216732895073745E-2</v>
      </c>
      <c r="O22" s="307"/>
      <c r="P22" s="307"/>
      <c r="Q22" s="301">
        <v>0</v>
      </c>
      <c r="R22" s="301">
        <v>5</v>
      </c>
    </row>
    <row r="23" spans="3:18">
      <c r="C23" s="301" t="s">
        <v>938</v>
      </c>
      <c r="D23" s="301" t="s">
        <v>939</v>
      </c>
      <c r="E23" s="301" t="s">
        <v>225</v>
      </c>
      <c r="F23" s="301" t="s">
        <v>940</v>
      </c>
      <c r="G23" s="305">
        <v>0.15</v>
      </c>
      <c r="H23" s="308">
        <v>4.1599999999999998E-2</v>
      </c>
      <c r="I23" s="306">
        <v>0</v>
      </c>
      <c r="J23" s="309">
        <v>13</v>
      </c>
      <c r="K23" s="301">
        <v>31.536000000000001</v>
      </c>
      <c r="L23" s="305">
        <f t="shared" si="0"/>
        <v>1.3733316337228999E-4</v>
      </c>
      <c r="M23" s="300"/>
      <c r="N23" s="310">
        <v>1.8016704742851515E-4</v>
      </c>
      <c r="O23" s="307"/>
      <c r="P23" s="307"/>
      <c r="Q23" s="301">
        <v>0</v>
      </c>
      <c r="R23" s="301">
        <v>5</v>
      </c>
    </row>
    <row r="24" spans="3:18">
      <c r="C24" s="301" t="s">
        <v>941</v>
      </c>
      <c r="D24" s="301" t="s">
        <v>942</v>
      </c>
      <c r="E24" s="301" t="s">
        <v>237</v>
      </c>
      <c r="F24" s="301" t="s">
        <v>940</v>
      </c>
      <c r="G24" s="305">
        <v>0.75</v>
      </c>
      <c r="H24" s="306">
        <v>4.1599999999999998E-2</v>
      </c>
      <c r="I24" s="306">
        <v>3.1199999999999999E-2</v>
      </c>
      <c r="J24" s="301">
        <v>13</v>
      </c>
      <c r="K24" s="301">
        <v>31.536000000000001</v>
      </c>
      <c r="L24" s="305">
        <f t="shared" si="0"/>
        <v>1.3154059537974989</v>
      </c>
      <c r="M24" s="300"/>
      <c r="N24" s="310">
        <v>1.7256779138126499</v>
      </c>
      <c r="O24" s="307">
        <v>449.99999999999994</v>
      </c>
      <c r="P24" s="307"/>
      <c r="Q24" s="300"/>
      <c r="R24" s="300"/>
    </row>
    <row r="25" spans="3:18">
      <c r="C25" s="301" t="s">
        <v>943</v>
      </c>
      <c r="D25" s="301" t="s">
        <v>942</v>
      </c>
      <c r="E25" s="301" t="s">
        <v>228</v>
      </c>
      <c r="F25" s="301" t="s">
        <v>940</v>
      </c>
      <c r="G25" s="305">
        <v>0.4</v>
      </c>
      <c r="H25" s="306">
        <v>4.1599999999999998E-2</v>
      </c>
      <c r="I25" s="306">
        <v>3.1199999999999999E-2</v>
      </c>
      <c r="J25" s="301">
        <v>13</v>
      </c>
      <c r="K25" s="301">
        <v>31.536000000000001</v>
      </c>
      <c r="L25" s="305">
        <f t="shared" si="0"/>
        <v>1.6072252552345401E-2</v>
      </c>
      <c r="M25" s="300"/>
      <c r="N25" s="310">
        <v>2.1085149550015805E-2</v>
      </c>
      <c r="O25" s="307">
        <v>350</v>
      </c>
      <c r="P25" s="307">
        <v>150</v>
      </c>
      <c r="Q25" s="300"/>
      <c r="R25" s="300"/>
    </row>
    <row r="26" spans="3:18">
      <c r="C26" s="301" t="s">
        <v>944</v>
      </c>
      <c r="D26" s="301" t="s">
        <v>942</v>
      </c>
      <c r="E26" s="301" t="s">
        <v>303</v>
      </c>
      <c r="F26" s="301" t="s">
        <v>940</v>
      </c>
      <c r="G26" s="305">
        <v>0.4</v>
      </c>
      <c r="H26" s="306">
        <v>4.1599999999999998E-2</v>
      </c>
      <c r="I26" s="306">
        <v>0</v>
      </c>
      <c r="J26" s="301">
        <v>13</v>
      </c>
      <c r="K26" s="301">
        <v>31.536000000000001</v>
      </c>
      <c r="L26" s="305">
        <f t="shared" si="0"/>
        <v>9.348971357078472E-3</v>
      </c>
      <c r="M26" s="300"/>
      <c r="N26" s="310">
        <v>1.2264893085819991E-2</v>
      </c>
      <c r="O26" s="307">
        <v>350</v>
      </c>
      <c r="P26" s="307">
        <v>150</v>
      </c>
      <c r="Q26" s="300"/>
      <c r="R26" s="300"/>
    </row>
    <row r="27" spans="3:18">
      <c r="C27" s="301" t="s">
        <v>945</v>
      </c>
      <c r="D27" s="301" t="s">
        <v>946</v>
      </c>
      <c r="E27" s="301" t="s">
        <v>237</v>
      </c>
      <c r="F27" s="301" t="s">
        <v>947</v>
      </c>
      <c r="G27" s="305">
        <v>1.8</v>
      </c>
      <c r="H27" s="306">
        <v>1</v>
      </c>
      <c r="I27" s="306">
        <v>0.75</v>
      </c>
      <c r="J27" s="301">
        <v>18</v>
      </c>
      <c r="K27" s="301">
        <v>31.536000000000001</v>
      </c>
      <c r="L27" s="305">
        <f t="shared" si="0"/>
        <v>0.16256898689270291</v>
      </c>
      <c r="M27" s="300"/>
      <c r="N27" s="310">
        <v>5.1267755706482792</v>
      </c>
      <c r="O27" s="307">
        <v>3280</v>
      </c>
      <c r="P27" s="307"/>
      <c r="Q27" s="300"/>
      <c r="R27" s="300"/>
    </row>
    <row r="28" spans="3:18">
      <c r="C28" s="301" t="s">
        <v>948</v>
      </c>
      <c r="D28" s="301" t="s">
        <v>949</v>
      </c>
      <c r="E28" s="301" t="s">
        <v>237</v>
      </c>
      <c r="F28" s="301" t="s">
        <v>950</v>
      </c>
      <c r="G28" s="305">
        <v>0.25</v>
      </c>
      <c r="H28" s="306">
        <v>5.8999999999999999E-3</v>
      </c>
      <c r="I28" s="306">
        <v>4.4250000000000001E-3</v>
      </c>
      <c r="J28" s="301">
        <v>15</v>
      </c>
      <c r="K28" s="301">
        <v>31.536000000000001</v>
      </c>
      <c r="L28" s="305">
        <f t="shared" si="0"/>
        <v>0.80095006314468742</v>
      </c>
      <c r="M28" s="300"/>
      <c r="N28" s="310">
        <v>0.14902669102885208</v>
      </c>
      <c r="O28" s="307">
        <v>1665.3333333333333</v>
      </c>
      <c r="P28" s="307"/>
      <c r="Q28" s="300"/>
      <c r="R28" s="300"/>
    </row>
    <row r="29" spans="3:18">
      <c r="C29" s="301" t="s">
        <v>951</v>
      </c>
      <c r="D29" s="301" t="s">
        <v>952</v>
      </c>
      <c r="E29" s="301" t="s">
        <v>237</v>
      </c>
      <c r="F29" s="301" t="s">
        <v>953</v>
      </c>
      <c r="G29" s="305">
        <v>3.45</v>
      </c>
      <c r="H29" s="306">
        <v>1.14E-2</v>
      </c>
      <c r="I29" s="306">
        <v>8.5500000000000003E-3</v>
      </c>
      <c r="J29" s="301">
        <v>12</v>
      </c>
      <c r="K29" s="301">
        <v>31.536000000000001</v>
      </c>
      <c r="L29" s="305">
        <f t="shared" si="0"/>
        <v>2.9423740547391195</v>
      </c>
      <c r="M29" s="300"/>
      <c r="N29" s="310">
        <v>1.0578140733688828</v>
      </c>
      <c r="O29" s="307">
        <v>685.42857142857144</v>
      </c>
      <c r="P29" s="307"/>
      <c r="Q29" s="300"/>
      <c r="R29" s="300"/>
    </row>
    <row r="30" spans="3:18">
      <c r="C30" s="301" t="s">
        <v>954</v>
      </c>
      <c r="D30" s="301" t="s">
        <v>955</v>
      </c>
      <c r="E30" s="301" t="s">
        <v>237</v>
      </c>
      <c r="F30" s="301" t="s">
        <v>956</v>
      </c>
      <c r="G30" s="305">
        <v>0.25</v>
      </c>
      <c r="H30" s="306">
        <v>4.1599999999999998E-2</v>
      </c>
      <c r="I30" s="306">
        <v>3.1199999999999999E-2</v>
      </c>
      <c r="J30" s="301">
        <v>15</v>
      </c>
      <c r="K30" s="301">
        <v>31.536000000000001</v>
      </c>
      <c r="L30" s="305">
        <f t="shared" si="0"/>
        <v>0.36766938201701216</v>
      </c>
      <c r="M30" s="300"/>
      <c r="N30" s="310">
        <v>0.48234457986160145</v>
      </c>
      <c r="O30" s="307">
        <v>3994.6666666666665</v>
      </c>
      <c r="P30" s="307"/>
      <c r="Q30" s="300"/>
      <c r="R30" s="300"/>
    </row>
    <row r="31" spans="3:18">
      <c r="C31" s="301" t="s">
        <v>957</v>
      </c>
      <c r="D31" s="301" t="s">
        <v>958</v>
      </c>
      <c r="E31" s="301" t="s">
        <v>237</v>
      </c>
      <c r="F31" s="301" t="s">
        <v>959</v>
      </c>
      <c r="G31" s="305">
        <v>0.25</v>
      </c>
      <c r="H31" s="306">
        <v>4.1599999999999998E-2</v>
      </c>
      <c r="I31" s="306">
        <v>3.1199999999999999E-2</v>
      </c>
      <c r="J31" s="301">
        <v>15</v>
      </c>
      <c r="K31" s="301">
        <v>31.536000000000001</v>
      </c>
      <c r="L31" s="305">
        <f t="shared" si="0"/>
        <v>0.12210796525034751</v>
      </c>
      <c r="M31" s="300"/>
      <c r="N31" s="310">
        <v>0.1601931465528143</v>
      </c>
      <c r="O31" s="307">
        <v>2640</v>
      </c>
      <c r="P31" s="307"/>
      <c r="Q31" s="300"/>
      <c r="R31" s="300"/>
    </row>
    <row r="32" spans="3:18">
      <c r="C32" s="301" t="s">
        <v>960</v>
      </c>
      <c r="D32" s="301" t="s">
        <v>961</v>
      </c>
      <c r="E32" s="301" t="s">
        <v>237</v>
      </c>
      <c r="F32" s="301" t="s">
        <v>962</v>
      </c>
      <c r="G32" s="305">
        <v>0.95</v>
      </c>
      <c r="H32" s="306">
        <v>0.1666</v>
      </c>
      <c r="I32" s="306">
        <v>0</v>
      </c>
      <c r="J32" s="301">
        <v>14</v>
      </c>
      <c r="K32" s="301">
        <v>31.536000000000001</v>
      </c>
      <c r="L32" s="305">
        <f t="shared" si="0"/>
        <v>2.5474288501779819E-3</v>
      </c>
      <c r="M32" s="300"/>
      <c r="N32" s="310">
        <v>1.338393032212086E-2</v>
      </c>
      <c r="O32" s="307">
        <v>1148.3253588516748</v>
      </c>
      <c r="P32" s="307"/>
      <c r="Q32" s="300"/>
      <c r="R32" s="300"/>
    </row>
    <row r="33" spans="3:18">
      <c r="C33" s="301" t="s">
        <v>963</v>
      </c>
      <c r="D33" s="301" t="s">
        <v>964</v>
      </c>
      <c r="E33" s="301" t="s">
        <v>237</v>
      </c>
      <c r="F33" s="301" t="s">
        <v>962</v>
      </c>
      <c r="G33" s="305">
        <v>0.15</v>
      </c>
      <c r="H33" s="306">
        <v>0.1666</v>
      </c>
      <c r="I33" s="306">
        <v>0.12495000000000001</v>
      </c>
      <c r="J33" s="301">
        <v>1</v>
      </c>
      <c r="K33" s="301">
        <v>31.536000000000001</v>
      </c>
      <c r="L33" s="305">
        <f t="shared" si="0"/>
        <v>4.5706511785092746E-2</v>
      </c>
      <c r="M33" s="300"/>
      <c r="N33" s="310">
        <v>0.24013733257207051</v>
      </c>
      <c r="O33" s="307">
        <v>777.77777777777783</v>
      </c>
      <c r="P33" s="307"/>
      <c r="Q33" s="300"/>
      <c r="R33" s="300"/>
    </row>
    <row r="34" spans="3:18">
      <c r="C34" s="301" t="s">
        <v>965</v>
      </c>
      <c r="D34" s="301" t="s">
        <v>966</v>
      </c>
      <c r="E34" s="301" t="s">
        <v>237</v>
      </c>
      <c r="F34" s="301" t="s">
        <v>962</v>
      </c>
      <c r="G34" s="305">
        <v>0.68</v>
      </c>
      <c r="H34" s="306">
        <v>0.1666</v>
      </c>
      <c r="I34" s="306">
        <v>0.12495000000000001</v>
      </c>
      <c r="J34" s="301">
        <v>7</v>
      </c>
      <c r="K34" s="301">
        <v>31.536000000000001</v>
      </c>
      <c r="L34" s="305">
        <f t="shared" si="0"/>
        <v>4.6493045240767514E-2</v>
      </c>
      <c r="M34" s="300"/>
      <c r="N34" s="310">
        <v>0.24426969880715987</v>
      </c>
      <c r="O34" s="307">
        <v>1176.4705882352941</v>
      </c>
      <c r="P34" s="307"/>
      <c r="Q34" s="300"/>
      <c r="R34" s="300"/>
    </row>
    <row r="35" spans="3:18">
      <c r="C35" s="301" t="s">
        <v>967</v>
      </c>
      <c r="D35" s="301" t="s">
        <v>968</v>
      </c>
      <c r="E35" s="301" t="s">
        <v>237</v>
      </c>
      <c r="F35" s="301" t="s">
        <v>969</v>
      </c>
      <c r="G35" s="305">
        <v>0.9</v>
      </c>
      <c r="H35" s="306">
        <v>0.1666</v>
      </c>
      <c r="I35" s="306">
        <v>0.12495000000000001</v>
      </c>
      <c r="J35" s="301">
        <v>5</v>
      </c>
      <c r="K35" s="301">
        <v>31.536000000000001</v>
      </c>
      <c r="L35" s="305">
        <f t="shared" si="0"/>
        <v>0.35446114780132243</v>
      </c>
      <c r="M35" s="300"/>
      <c r="N35" s="310">
        <v>1.8623025737266132</v>
      </c>
      <c r="O35" s="307">
        <v>733.33333333333337</v>
      </c>
      <c r="P35" s="307"/>
      <c r="Q35" s="300"/>
      <c r="R35" s="300"/>
    </row>
    <row r="36" spans="3:18">
      <c r="C36" s="301" t="s">
        <v>970</v>
      </c>
      <c r="D36" s="301" t="s">
        <v>971</v>
      </c>
      <c r="E36" s="301" t="s">
        <v>237</v>
      </c>
      <c r="F36" s="301" t="s">
        <v>972</v>
      </c>
      <c r="G36" s="305">
        <v>0.75</v>
      </c>
      <c r="H36" s="306">
        <v>2.8999999999999998E-3</v>
      </c>
      <c r="I36" s="306">
        <v>2.1749999999999999E-3</v>
      </c>
      <c r="J36" s="301">
        <v>15</v>
      </c>
      <c r="K36" s="301">
        <v>31.536000000000001</v>
      </c>
      <c r="L36" s="305">
        <f t="shared" si="0"/>
        <v>1.6148881033557385</v>
      </c>
      <c r="M36" s="300"/>
      <c r="N36" s="310">
        <v>0.14768862255953705</v>
      </c>
      <c r="O36" s="307">
        <v>153.33333333333334</v>
      </c>
      <c r="P36" s="307"/>
      <c r="Q36" s="300"/>
      <c r="R36" s="300"/>
    </row>
    <row r="37" spans="3:18">
      <c r="C37" s="301" t="s">
        <v>973</v>
      </c>
      <c r="D37" s="301" t="s">
        <v>974</v>
      </c>
      <c r="E37" s="301" t="s">
        <v>911</v>
      </c>
      <c r="F37" s="301" t="s">
        <v>975</v>
      </c>
      <c r="G37" s="305">
        <v>0.25</v>
      </c>
      <c r="H37" s="306">
        <v>2.8999999999999998E-3</v>
      </c>
      <c r="I37" s="306">
        <v>0</v>
      </c>
      <c r="J37" s="301">
        <v>10</v>
      </c>
      <c r="K37" s="301">
        <v>31.536000000000001</v>
      </c>
      <c r="L37" s="305">
        <f t="shared" si="0"/>
        <v>4.0503778723788596E-4</v>
      </c>
      <c r="M37" s="300"/>
      <c r="N37" s="310">
        <v>3.7042487809168515E-5</v>
      </c>
      <c r="O37" s="307">
        <v>1466.6666666666667</v>
      </c>
      <c r="P37" s="307"/>
      <c r="Q37" s="300"/>
      <c r="R37" s="300"/>
    </row>
    <row r="38" spans="3:18">
      <c r="C38" s="301" t="s">
        <v>976</v>
      </c>
      <c r="D38" s="301" t="s">
        <v>977</v>
      </c>
      <c r="E38" s="301" t="s">
        <v>230</v>
      </c>
      <c r="F38" s="301" t="s">
        <v>978</v>
      </c>
      <c r="G38" s="305">
        <v>0.4</v>
      </c>
      <c r="H38" s="308">
        <v>1</v>
      </c>
      <c r="I38" s="306">
        <v>0</v>
      </c>
      <c r="J38" s="309">
        <v>20</v>
      </c>
      <c r="K38" s="301">
        <v>31.536000000000001</v>
      </c>
      <c r="L38" s="305">
        <f t="shared" si="0"/>
        <v>2.7739726027397266E-3</v>
      </c>
      <c r="M38" s="300"/>
      <c r="N38" s="310">
        <v>8.7480000000000016E-2</v>
      </c>
      <c r="O38" s="307"/>
      <c r="P38" s="307"/>
      <c r="Q38" s="300"/>
      <c r="R38" s="300"/>
    </row>
    <row r="39" spans="3:18">
      <c r="C39" s="301" t="s">
        <v>979</v>
      </c>
      <c r="D39" s="301" t="s">
        <v>980</v>
      </c>
      <c r="E39" s="301" t="s">
        <v>228</v>
      </c>
      <c r="F39" s="301" t="s">
        <v>981</v>
      </c>
      <c r="G39" s="305">
        <v>0.8</v>
      </c>
      <c r="H39" s="306">
        <v>8.2100000000000006E-2</v>
      </c>
      <c r="I39" s="306">
        <v>6.1575000000000005E-2</v>
      </c>
      <c r="J39" s="301">
        <v>20</v>
      </c>
      <c r="K39" s="301">
        <v>31.536000000000001</v>
      </c>
      <c r="L39" s="305">
        <f t="shared" si="0"/>
        <v>8.682929299511967E-2</v>
      </c>
      <c r="M39" s="300"/>
      <c r="N39" s="310">
        <v>0.22481020873770513</v>
      </c>
      <c r="O39" s="307">
        <v>807.46268656716427</v>
      </c>
      <c r="P39" s="307">
        <v>150</v>
      </c>
      <c r="Q39" s="300"/>
      <c r="R39" s="300"/>
    </row>
    <row r="40" spans="3:18">
      <c r="C40" s="301" t="s">
        <v>982</v>
      </c>
      <c r="D40" s="301" t="s">
        <v>980</v>
      </c>
      <c r="E40" s="301" t="s">
        <v>303</v>
      </c>
      <c r="F40" s="301" t="s">
        <v>981</v>
      </c>
      <c r="G40" s="305">
        <v>0.8</v>
      </c>
      <c r="H40" s="306">
        <v>8.2100000000000006E-2</v>
      </c>
      <c r="I40" s="306">
        <v>6.1575000000000005E-2</v>
      </c>
      <c r="J40" s="301">
        <v>20</v>
      </c>
      <c r="K40" s="301">
        <v>31.536000000000001</v>
      </c>
      <c r="L40" s="305">
        <f t="shared" si="0"/>
        <v>3.368227800990773E-2</v>
      </c>
      <c r="M40" s="300"/>
      <c r="N40" s="310">
        <v>8.7206974616208979E-2</v>
      </c>
      <c r="O40" s="307">
        <v>807.46268656716427</v>
      </c>
      <c r="P40" s="307">
        <v>150</v>
      </c>
      <c r="Q40" s="300"/>
      <c r="R40" s="300"/>
    </row>
    <row r="41" spans="3:18">
      <c r="C41" s="301" t="s">
        <v>983</v>
      </c>
      <c r="D41" s="301" t="s">
        <v>980</v>
      </c>
      <c r="E41" s="301" t="s">
        <v>304</v>
      </c>
      <c r="F41" s="301" t="s">
        <v>981</v>
      </c>
      <c r="G41" s="305">
        <v>0.8</v>
      </c>
      <c r="H41" s="306">
        <v>4.4999999999999997E-3</v>
      </c>
      <c r="I41" s="306">
        <v>3.3749999999999995E-3</v>
      </c>
      <c r="J41" s="301">
        <v>5</v>
      </c>
      <c r="K41" s="301">
        <v>31.536000000000001</v>
      </c>
      <c r="L41" s="305">
        <f t="shared" si="0"/>
        <v>5.6411028586776338E-2</v>
      </c>
      <c r="M41" s="300"/>
      <c r="N41" s="310">
        <v>8.0054018888066035E-3</v>
      </c>
      <c r="O41" s="307"/>
      <c r="P41" s="307"/>
      <c r="Q41" s="301">
        <v>0</v>
      </c>
      <c r="R41" s="301">
        <v>5</v>
      </c>
    </row>
    <row r="42" spans="3:18">
      <c r="C42" s="301" t="s">
        <v>984</v>
      </c>
      <c r="D42" s="301" t="s">
        <v>985</v>
      </c>
      <c r="E42" s="301" t="s">
        <v>237</v>
      </c>
      <c r="F42" s="301" t="s">
        <v>981</v>
      </c>
      <c r="G42" s="305">
        <v>3.75</v>
      </c>
      <c r="H42" s="306">
        <v>8.2100000000000006E-2</v>
      </c>
      <c r="I42" s="306">
        <v>6.1575000000000005E-2</v>
      </c>
      <c r="J42" s="301">
        <v>12</v>
      </c>
      <c r="K42" s="301">
        <v>31.536000000000001</v>
      </c>
      <c r="L42" s="305">
        <f t="shared" si="0"/>
        <v>0.6683906743612642</v>
      </c>
      <c r="M42" s="300"/>
      <c r="N42" s="310">
        <v>1.7305340379765257</v>
      </c>
      <c r="O42" s="307">
        <v>702.8125</v>
      </c>
      <c r="P42" s="307"/>
      <c r="Q42" s="300"/>
      <c r="R42" s="300"/>
    </row>
    <row r="43" spans="3:18">
      <c r="C43" s="301" t="s">
        <v>986</v>
      </c>
      <c r="D43" s="301" t="s">
        <v>987</v>
      </c>
      <c r="E43" s="301" t="s">
        <v>237</v>
      </c>
      <c r="F43" s="301" t="s">
        <v>981</v>
      </c>
      <c r="G43" s="305">
        <v>1</v>
      </c>
      <c r="H43" s="306">
        <v>8.2100000000000006E-2</v>
      </c>
      <c r="I43" s="306">
        <v>6.1575000000000005E-2</v>
      </c>
      <c r="J43" s="301">
        <v>5</v>
      </c>
      <c r="K43" s="301">
        <v>31.536000000000001</v>
      </c>
      <c r="L43" s="305">
        <f t="shared" si="0"/>
        <v>0.14822808515920741</v>
      </c>
      <c r="M43" s="300"/>
      <c r="N43" s="310">
        <v>0.38377816536298087</v>
      </c>
      <c r="O43" s="307">
        <v>24</v>
      </c>
      <c r="P43" s="307"/>
      <c r="Q43" s="300"/>
      <c r="R43" s="300"/>
    </row>
    <row r="44" spans="3:18">
      <c r="C44" s="301" t="s">
        <v>988</v>
      </c>
      <c r="D44" s="301" t="s">
        <v>989</v>
      </c>
      <c r="E44" s="301" t="s">
        <v>231</v>
      </c>
      <c r="F44" s="301" t="s">
        <v>990</v>
      </c>
      <c r="G44" s="305">
        <v>0.6</v>
      </c>
      <c r="H44" s="306">
        <v>8.3299999999999999E-2</v>
      </c>
      <c r="I44" s="306"/>
      <c r="J44" s="301">
        <v>20</v>
      </c>
      <c r="K44" s="301">
        <v>31.536000000000001</v>
      </c>
      <c r="L44" s="305">
        <f t="shared" si="0"/>
        <v>1.1937054121467337E-2</v>
      </c>
      <c r="M44" s="300"/>
      <c r="N44" s="310">
        <v>3.1358029999923674E-2</v>
      </c>
      <c r="O44" s="307">
        <v>2121</v>
      </c>
      <c r="P44" s="307"/>
      <c r="Q44" s="301">
        <v>0</v>
      </c>
      <c r="R44" s="301">
        <v>5</v>
      </c>
    </row>
    <row r="45" spans="3:18">
      <c r="C45" s="301" t="s">
        <v>991</v>
      </c>
      <c r="D45" s="301" t="s">
        <v>989</v>
      </c>
      <c r="E45" s="301" t="s">
        <v>237</v>
      </c>
      <c r="F45" s="301" t="s">
        <v>990</v>
      </c>
      <c r="G45" s="305">
        <v>1</v>
      </c>
      <c r="H45" s="306">
        <v>8.3299999999999999E-2</v>
      </c>
      <c r="I45" s="306">
        <v>6.2475000000000003E-2</v>
      </c>
      <c r="J45" s="301">
        <v>20</v>
      </c>
      <c r="K45" s="301">
        <v>31.536000000000001</v>
      </c>
      <c r="L45" s="305">
        <f t="shared" si="0"/>
        <v>0.82603059085548669</v>
      </c>
      <c r="M45" s="300"/>
      <c r="N45" s="310">
        <v>2.1699400694111119</v>
      </c>
      <c r="O45" s="307">
        <v>757.6</v>
      </c>
      <c r="P45" s="307"/>
      <c r="Q45" s="300"/>
      <c r="R45" s="300"/>
    </row>
    <row r="46" spans="3:18">
      <c r="C46" s="301" t="s">
        <v>992</v>
      </c>
      <c r="D46" s="301" t="s">
        <v>993</v>
      </c>
      <c r="E46" s="301" t="s">
        <v>228</v>
      </c>
      <c r="F46" s="301" t="s">
        <v>990</v>
      </c>
      <c r="G46" s="305">
        <v>0.8</v>
      </c>
      <c r="H46" s="306">
        <v>2.8000000000000001E-2</v>
      </c>
      <c r="I46" s="306">
        <v>2.1000000000000001E-2</v>
      </c>
      <c r="J46" s="301">
        <v>20</v>
      </c>
      <c r="K46" s="301">
        <v>31.536000000000001</v>
      </c>
      <c r="L46" s="305">
        <f t="shared" si="0"/>
        <v>0.80362235838470353</v>
      </c>
      <c r="M46" s="300"/>
      <c r="N46" s="310">
        <v>0.70960497143256041</v>
      </c>
      <c r="O46" s="307">
        <v>250</v>
      </c>
      <c r="P46" s="307">
        <v>150</v>
      </c>
      <c r="Q46" s="300"/>
      <c r="R46" s="300"/>
    </row>
    <row r="47" spans="3:18">
      <c r="C47" s="301" t="s">
        <v>994</v>
      </c>
      <c r="D47" s="301" t="s">
        <v>993</v>
      </c>
      <c r="E47" s="301" t="s">
        <v>303</v>
      </c>
      <c r="F47" s="301" t="s">
        <v>990</v>
      </c>
      <c r="G47" s="305">
        <v>0.8</v>
      </c>
      <c r="H47" s="306">
        <v>2.8000000000000001E-2</v>
      </c>
      <c r="I47" s="306">
        <v>2.1000000000000001E-2</v>
      </c>
      <c r="J47" s="301">
        <v>20</v>
      </c>
      <c r="K47" s="301">
        <v>31.536000000000001</v>
      </c>
      <c r="L47" s="305">
        <f t="shared" si="0"/>
        <v>0.2992424176209964</v>
      </c>
      <c r="M47" s="300"/>
      <c r="N47" s="310">
        <v>0.26423344869868082</v>
      </c>
      <c r="O47" s="307">
        <v>250</v>
      </c>
      <c r="P47" s="307">
        <v>150</v>
      </c>
      <c r="Q47" s="300"/>
      <c r="R47" s="300"/>
    </row>
    <row r="48" spans="3:18">
      <c r="C48" s="301" t="s">
        <v>995</v>
      </c>
      <c r="D48" s="301" t="s">
        <v>996</v>
      </c>
      <c r="E48" s="301" t="s">
        <v>237</v>
      </c>
      <c r="F48" s="301" t="s">
        <v>997</v>
      </c>
      <c r="G48" s="305">
        <v>0.75</v>
      </c>
      <c r="H48" s="306">
        <v>2.8000000000000001E-2</v>
      </c>
      <c r="I48" s="306">
        <v>2.1000000000000001E-2</v>
      </c>
      <c r="J48" s="301">
        <v>13</v>
      </c>
      <c r="K48" s="301">
        <v>31.536000000000001</v>
      </c>
      <c r="L48" s="305">
        <f t="shared" si="0"/>
        <v>0.42899650618622276</v>
      </c>
      <c r="M48" s="300"/>
      <c r="N48" s="310">
        <v>0.3788073469344842</v>
      </c>
      <c r="O48" s="307">
        <v>449.99999999999994</v>
      </c>
      <c r="P48" s="307"/>
      <c r="Q48" s="300"/>
      <c r="R48" s="300"/>
    </row>
    <row r="49" spans="3:16">
      <c r="C49" s="301" t="s">
        <v>998</v>
      </c>
      <c r="D49" s="301" t="s">
        <v>996</v>
      </c>
      <c r="E49" s="301" t="s">
        <v>228</v>
      </c>
      <c r="F49" s="301" t="s">
        <v>997</v>
      </c>
      <c r="G49" s="305">
        <v>0.4</v>
      </c>
      <c r="H49" s="306">
        <v>2.8000000000000001E-2</v>
      </c>
      <c r="I49" s="306">
        <v>0</v>
      </c>
      <c r="J49" s="301">
        <v>13</v>
      </c>
      <c r="K49" s="301">
        <v>31.536000000000001</v>
      </c>
      <c r="L49" s="305">
        <f t="shared" si="0"/>
        <v>5.2416823655035884E-3</v>
      </c>
      <c r="M49" s="300"/>
      <c r="N49" s="310">
        <v>4.6284474621985927E-3</v>
      </c>
      <c r="O49" s="307">
        <v>350</v>
      </c>
      <c r="P49" s="307">
        <v>150</v>
      </c>
    </row>
    <row r="50" spans="3:16">
      <c r="C50" s="301" t="s">
        <v>999</v>
      </c>
      <c r="D50" s="301" t="s">
        <v>996</v>
      </c>
      <c r="E50" s="301" t="s">
        <v>303</v>
      </c>
      <c r="F50" s="301" t="s">
        <v>997</v>
      </c>
      <c r="G50" s="305">
        <v>0.4</v>
      </c>
      <c r="H50" s="306">
        <v>2.8000000000000001E-2</v>
      </c>
      <c r="I50" s="306">
        <v>0</v>
      </c>
      <c r="J50" s="301">
        <v>13</v>
      </c>
      <c r="K50" s="301">
        <v>31.536000000000001</v>
      </c>
      <c r="L50" s="305">
        <f t="shared" si="0"/>
        <v>3.0490025053050355E-3</v>
      </c>
      <c r="M50" s="300"/>
      <c r="N50" s="310">
        <v>2.6922936042043889E-3</v>
      </c>
      <c r="O50" s="307">
        <v>350</v>
      </c>
      <c r="P50" s="307">
        <v>150</v>
      </c>
    </row>
    <row r="51" spans="3:16">
      <c r="C51" s="301" t="s">
        <v>1000</v>
      </c>
      <c r="D51" s="301" t="s">
        <v>1001</v>
      </c>
      <c r="E51" s="301" t="s">
        <v>237</v>
      </c>
      <c r="F51" s="301" t="s">
        <v>1002</v>
      </c>
      <c r="G51" s="305">
        <v>1.8</v>
      </c>
      <c r="H51" s="306">
        <v>1</v>
      </c>
      <c r="I51" s="306">
        <v>0.75</v>
      </c>
      <c r="J51" s="301">
        <v>18</v>
      </c>
      <c r="K51" s="301">
        <v>31.536000000000001</v>
      </c>
      <c r="L51" s="305">
        <f t="shared" si="0"/>
        <v>3.5685875171568938E-2</v>
      </c>
      <c r="M51" s="300"/>
      <c r="N51" s="310">
        <v>1.1253897594105982</v>
      </c>
      <c r="O51" s="307">
        <v>3280</v>
      </c>
      <c r="P51" s="307"/>
    </row>
    <row r="52" spans="3:16">
      <c r="C52" s="301" t="s">
        <v>1003</v>
      </c>
      <c r="D52" s="301" t="s">
        <v>1004</v>
      </c>
      <c r="E52" s="301" t="s">
        <v>237</v>
      </c>
      <c r="F52" s="301" t="s">
        <v>1005</v>
      </c>
      <c r="G52" s="305">
        <v>0.25</v>
      </c>
      <c r="H52" s="306">
        <v>5.8999999999999999E-3</v>
      </c>
      <c r="I52" s="306">
        <v>4.4250000000000001E-3</v>
      </c>
      <c r="J52" s="301">
        <v>15</v>
      </c>
      <c r="K52" s="301">
        <v>31.536000000000001</v>
      </c>
      <c r="L52" s="305">
        <f t="shared" si="0"/>
        <v>0.17581830654395575</v>
      </c>
      <c r="M52" s="300"/>
      <c r="N52" s="310">
        <v>3.2713176079504115E-2</v>
      </c>
      <c r="O52" s="307">
        <v>1665.3333333333333</v>
      </c>
      <c r="P52" s="307"/>
    </row>
    <row r="53" spans="3:16">
      <c r="C53" s="301" t="s">
        <v>1006</v>
      </c>
      <c r="D53" s="301" t="s">
        <v>1007</v>
      </c>
      <c r="E53" s="301" t="s">
        <v>237</v>
      </c>
      <c r="F53" s="301" t="s">
        <v>1008</v>
      </c>
      <c r="G53" s="305">
        <v>3.45</v>
      </c>
      <c r="H53" s="306">
        <v>1.14E-2</v>
      </c>
      <c r="I53" s="306">
        <v>8.5500000000000003E-3</v>
      </c>
      <c r="J53" s="301">
        <v>12</v>
      </c>
      <c r="K53" s="301">
        <v>31.536000000000001</v>
      </c>
      <c r="L53" s="305">
        <f t="shared" si="0"/>
        <v>0.64588698762566055</v>
      </c>
      <c r="M53" s="300"/>
      <c r="N53" s="310">
        <v>0.23220308927609629</v>
      </c>
      <c r="O53" s="307">
        <v>899.6</v>
      </c>
      <c r="P53" s="307"/>
    </row>
    <row r="54" spans="3:16">
      <c r="C54" s="301" t="s">
        <v>1009</v>
      </c>
      <c r="D54" s="301" t="s">
        <v>1010</v>
      </c>
      <c r="E54" s="301" t="s">
        <v>237</v>
      </c>
      <c r="F54" s="301" t="s">
        <v>1011</v>
      </c>
      <c r="G54" s="305">
        <v>0.25</v>
      </c>
      <c r="H54" s="306">
        <v>4.1599999999999998E-2</v>
      </c>
      <c r="I54" s="306">
        <v>3.1199999999999999E-2</v>
      </c>
      <c r="J54" s="301">
        <v>15</v>
      </c>
      <c r="K54" s="301">
        <v>31.536000000000001</v>
      </c>
      <c r="L54" s="305">
        <f t="shared" si="0"/>
        <v>8.0707913125685607E-2</v>
      </c>
      <c r="M54" s="300"/>
      <c r="N54" s="310">
        <v>0.10588051753059545</v>
      </c>
      <c r="O54" s="307">
        <v>3994.6666666666665</v>
      </c>
      <c r="P54" s="307"/>
    </row>
    <row r="55" spans="3:16">
      <c r="C55" s="301" t="s">
        <v>1012</v>
      </c>
      <c r="D55" s="301" t="s">
        <v>1013</v>
      </c>
      <c r="E55" s="301" t="s">
        <v>237</v>
      </c>
      <c r="F55" s="301" t="s">
        <v>1014</v>
      </c>
      <c r="G55" s="305">
        <v>0.25</v>
      </c>
      <c r="H55" s="306">
        <v>4.1599999999999998E-2</v>
      </c>
      <c r="I55" s="306">
        <v>3.1199999999999999E-2</v>
      </c>
      <c r="J55" s="301">
        <v>15</v>
      </c>
      <c r="K55" s="301">
        <v>31.536000000000001</v>
      </c>
      <c r="L55" s="305">
        <f t="shared" si="0"/>
        <v>2.680418749397873E-2</v>
      </c>
      <c r="M55" s="300"/>
      <c r="N55" s="310">
        <v>3.516434924330071E-2</v>
      </c>
      <c r="O55" s="307">
        <v>2640</v>
      </c>
      <c r="P55" s="307"/>
    </row>
    <row r="56" spans="3:16">
      <c r="C56" s="301" t="s">
        <v>1015</v>
      </c>
      <c r="D56" s="301" t="s">
        <v>1016</v>
      </c>
      <c r="E56" s="301" t="s">
        <v>237</v>
      </c>
      <c r="F56" s="301" t="s">
        <v>1017</v>
      </c>
      <c r="G56" s="305">
        <v>0.9</v>
      </c>
      <c r="H56" s="306">
        <v>0.1666</v>
      </c>
      <c r="I56" s="306">
        <v>0</v>
      </c>
      <c r="J56" s="301">
        <v>14</v>
      </c>
      <c r="K56" s="301">
        <v>31.536000000000001</v>
      </c>
      <c r="L56" s="305">
        <f t="shared" si="0"/>
        <v>5.297605567764226E-4</v>
      </c>
      <c r="M56" s="300"/>
      <c r="N56" s="310">
        <v>2.7833077178223103E-3</v>
      </c>
      <c r="O56" s="307">
        <v>1148.3253588516748</v>
      </c>
      <c r="P56" s="307"/>
    </row>
    <row r="57" spans="3:16">
      <c r="C57" s="301" t="s">
        <v>1018</v>
      </c>
      <c r="D57" s="301" t="s">
        <v>1019</v>
      </c>
      <c r="E57" s="301" t="s">
        <v>237</v>
      </c>
      <c r="F57" s="301" t="s">
        <v>1017</v>
      </c>
      <c r="G57" s="305">
        <v>0.1</v>
      </c>
      <c r="H57" s="306">
        <v>0.1666</v>
      </c>
      <c r="I57" s="306">
        <v>0</v>
      </c>
      <c r="J57" s="301">
        <v>1</v>
      </c>
      <c r="K57" s="301">
        <v>31.536000000000001</v>
      </c>
      <c r="L57" s="305">
        <f t="shared" si="0"/>
        <v>6.688757822208697E-3</v>
      </c>
      <c r="M57" s="300"/>
      <c r="N57" s="310">
        <v>3.5142048669083499E-2</v>
      </c>
      <c r="O57" s="307">
        <v>777.77777777777783</v>
      </c>
      <c r="P57" s="307"/>
    </row>
    <row r="58" spans="3:16">
      <c r="C58" s="301" t="s">
        <v>1020</v>
      </c>
      <c r="D58" s="301" t="s">
        <v>1021</v>
      </c>
      <c r="E58" s="301" t="s">
        <v>237</v>
      </c>
      <c r="F58" s="301" t="s">
        <v>1017</v>
      </c>
      <c r="G58" s="305">
        <v>0.8</v>
      </c>
      <c r="H58" s="306">
        <v>0.1666</v>
      </c>
      <c r="I58" s="306">
        <v>0.12495000000000001</v>
      </c>
      <c r="J58" s="301">
        <v>7</v>
      </c>
      <c r="K58" s="301">
        <v>31.536000000000001</v>
      </c>
      <c r="L58" s="305">
        <f t="shared" si="0"/>
        <v>1.2006812257300079E-2</v>
      </c>
      <c r="M58" s="300"/>
      <c r="N58" s="310">
        <v>6.3082562102279471E-2</v>
      </c>
      <c r="O58" s="307">
        <v>1176.4705882352941</v>
      </c>
      <c r="P58" s="307"/>
    </row>
    <row r="59" spans="3:16">
      <c r="C59" s="301" t="s">
        <v>1022</v>
      </c>
      <c r="D59" s="301" t="s">
        <v>1023</v>
      </c>
      <c r="E59" s="301" t="s">
        <v>237</v>
      </c>
      <c r="F59" s="301" t="s">
        <v>1024</v>
      </c>
      <c r="G59" s="305">
        <v>0.9</v>
      </c>
      <c r="H59" s="306">
        <v>0.1666</v>
      </c>
      <c r="I59" s="306">
        <v>0.12495000000000001</v>
      </c>
      <c r="J59" s="301">
        <v>5</v>
      </c>
      <c r="K59" s="301">
        <v>31.536000000000001</v>
      </c>
      <c r="L59" s="305">
        <f t="shared" si="0"/>
        <v>7.7808544639314706E-2</v>
      </c>
      <c r="M59" s="300"/>
      <c r="N59" s="310">
        <v>0.40879812593998838</v>
      </c>
      <c r="O59" s="307">
        <v>733.33333333333337</v>
      </c>
      <c r="P59" s="307"/>
    </row>
    <row r="60" spans="3:16">
      <c r="C60" s="301" t="s">
        <v>1025</v>
      </c>
      <c r="D60" s="301" t="s">
        <v>1026</v>
      </c>
      <c r="E60" s="301" t="s">
        <v>237</v>
      </c>
      <c r="F60" s="301" t="s">
        <v>1027</v>
      </c>
      <c r="G60" s="305">
        <v>0.75</v>
      </c>
      <c r="H60" s="306">
        <v>2.8999999999999998E-3</v>
      </c>
      <c r="I60" s="306">
        <v>2.1749999999999999E-3</v>
      </c>
      <c r="J60" s="301">
        <v>15</v>
      </c>
      <c r="K60" s="301">
        <v>31.536000000000001</v>
      </c>
      <c r="L60" s="305">
        <f t="shared" si="0"/>
        <v>0.3544876324439426</v>
      </c>
      <c r="M60" s="300"/>
      <c r="N60" s="310">
        <v>3.2419453732581302E-2</v>
      </c>
      <c r="O60" s="307">
        <v>153.33333333333334</v>
      </c>
      <c r="P60" s="307"/>
    </row>
    <row r="61" spans="3:16">
      <c r="C61" s="301" t="s">
        <v>1028</v>
      </c>
      <c r="D61" s="301" t="s">
        <v>1029</v>
      </c>
      <c r="E61" s="301" t="s">
        <v>911</v>
      </c>
      <c r="F61" s="301" t="s">
        <v>1030</v>
      </c>
      <c r="G61" s="305">
        <v>0.25</v>
      </c>
      <c r="H61" s="306">
        <v>2.8999999999999998E-3</v>
      </c>
      <c r="I61" s="306">
        <v>0</v>
      </c>
      <c r="J61" s="301">
        <v>10</v>
      </c>
      <c r="K61" s="301">
        <v>31.536000000000001</v>
      </c>
      <c r="L61" s="305">
        <f t="shared" si="0"/>
        <v>8.8910733783926214E-5</v>
      </c>
      <c r="M61" s="300"/>
      <c r="N61" s="310">
        <v>8.1312778117687007E-6</v>
      </c>
      <c r="O61" s="307">
        <v>1466.6666666666667</v>
      </c>
      <c r="P61" s="307"/>
    </row>
    <row r="62" spans="3:16">
      <c r="C62" s="301" t="s">
        <v>1031</v>
      </c>
      <c r="D62" s="301" t="s">
        <v>1032</v>
      </c>
      <c r="E62" s="301" t="s">
        <v>230</v>
      </c>
      <c r="F62" s="301" t="s">
        <v>1033</v>
      </c>
      <c r="G62" s="305">
        <v>0.4</v>
      </c>
      <c r="H62" s="308">
        <v>1</v>
      </c>
      <c r="I62" s="306">
        <v>0</v>
      </c>
      <c r="J62" s="309">
        <v>20</v>
      </c>
      <c r="K62" s="301">
        <v>31.536000000000001</v>
      </c>
      <c r="L62" s="305">
        <f t="shared" si="0"/>
        <v>6.5068493150684931E-4</v>
      </c>
      <c r="M62" s="300"/>
      <c r="N62" s="310">
        <v>2.052E-2</v>
      </c>
      <c r="O62" s="307"/>
      <c r="P62" s="30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B299"/>
  <sheetViews>
    <sheetView topLeftCell="V1" zoomScale="85" zoomScaleNormal="85" workbookViewId="0">
      <selection activeCell="AH25" sqref="AH25"/>
    </sheetView>
  </sheetViews>
  <sheetFormatPr defaultColWidth="9.140625" defaultRowHeight="12.75"/>
  <cols>
    <col min="1" max="1" width="9.140625" style="239"/>
    <col min="2" max="2" width="19.42578125" style="239" customWidth="1"/>
    <col min="3" max="3" width="7.140625" style="239" bestFit="1" customWidth="1"/>
    <col min="4" max="4" width="10" style="239" bestFit="1" customWidth="1"/>
    <col min="5" max="5" width="26.5703125" style="239" bestFit="1" customWidth="1"/>
    <col min="6" max="6" width="65.85546875" style="239" bestFit="1" customWidth="1"/>
    <col min="7" max="7" width="69.28515625" style="239" bestFit="1" customWidth="1"/>
    <col min="8" max="12" width="9.140625" style="239"/>
    <col min="13" max="13" width="9.140625" style="239" customWidth="1"/>
    <col min="14" max="14" width="9.140625" style="239"/>
    <col min="15" max="15" width="24" style="239" bestFit="1" customWidth="1"/>
    <col min="16" max="20" width="24" style="239" customWidth="1"/>
    <col min="21" max="21" width="76.85546875" style="239" bestFit="1" customWidth="1"/>
    <col min="22" max="22" width="41.140625" style="239" bestFit="1" customWidth="1"/>
    <col min="23" max="23" width="4.140625" style="239" bestFit="1" customWidth="1"/>
    <col min="24" max="24" width="4.42578125" style="239" bestFit="1" customWidth="1"/>
    <col min="25" max="25" width="4.28515625" style="239" bestFit="1" customWidth="1"/>
    <col min="26" max="26" width="9" style="239" bestFit="1" customWidth="1"/>
    <col min="27" max="27" width="6.5703125" style="239" bestFit="1" customWidth="1"/>
    <col min="28" max="16384" width="9.140625" style="239"/>
  </cols>
  <sheetData>
    <row r="5" spans="1:28">
      <c r="A5" s="238" t="s">
        <v>14</v>
      </c>
      <c r="H5" s="240"/>
      <c r="I5" s="240"/>
      <c r="J5" s="240"/>
      <c r="K5" s="240"/>
      <c r="L5" s="240"/>
      <c r="M5" s="240"/>
      <c r="O5" s="238" t="s">
        <v>15</v>
      </c>
      <c r="W5" s="240"/>
      <c r="X5" s="240"/>
      <c r="Y5" s="240"/>
      <c r="Z5" s="240"/>
      <c r="AA5" s="240"/>
      <c r="AB5" s="240"/>
    </row>
    <row r="6" spans="1:28">
      <c r="A6" s="241" t="s">
        <v>7</v>
      </c>
      <c r="B6" s="241" t="s">
        <v>0</v>
      </c>
      <c r="C6" s="241" t="s">
        <v>1086</v>
      </c>
      <c r="D6" s="241" t="s">
        <v>1105</v>
      </c>
      <c r="E6" s="241" t="s">
        <v>3</v>
      </c>
      <c r="F6" s="241" t="s">
        <v>1155</v>
      </c>
      <c r="G6" s="241" t="s">
        <v>4</v>
      </c>
      <c r="H6" s="241" t="s">
        <v>8</v>
      </c>
      <c r="I6" s="241" t="s">
        <v>9</v>
      </c>
      <c r="J6" s="241" t="s">
        <v>10</v>
      </c>
      <c r="K6" s="241" t="s">
        <v>12</v>
      </c>
      <c r="O6" s="241" t="s">
        <v>11</v>
      </c>
      <c r="P6" s="241" t="s">
        <v>1</v>
      </c>
      <c r="Q6" s="241" t="s">
        <v>1080</v>
      </c>
      <c r="R6" s="241" t="s">
        <v>1081</v>
      </c>
      <c r="S6" s="241" t="s">
        <v>1082</v>
      </c>
      <c r="T6" s="241" t="s">
        <v>1086</v>
      </c>
      <c r="U6" s="241" t="s">
        <v>2</v>
      </c>
      <c r="V6" s="174" t="s">
        <v>1079</v>
      </c>
      <c r="W6" s="241" t="s">
        <v>16</v>
      </c>
      <c r="X6" s="241" t="s">
        <v>17</v>
      </c>
      <c r="Y6" s="241" t="s">
        <v>18</v>
      </c>
      <c r="Z6" s="241" t="s">
        <v>19</v>
      </c>
      <c r="AA6" s="241" t="s">
        <v>20</v>
      </c>
    </row>
    <row r="7" spans="1:28">
      <c r="A7" s="242" t="s">
        <v>49</v>
      </c>
      <c r="B7" s="242" t="s">
        <v>239</v>
      </c>
      <c r="C7" s="242" t="s">
        <v>81</v>
      </c>
      <c r="D7" s="242"/>
      <c r="E7" s="242" t="str">
        <f xml:space="preserve"> _xlfn.CONCAT(C7, " -:- ", D7)</f>
        <v xml:space="preserve">Coal -:- </v>
      </c>
      <c r="F7" s="242" t="s">
        <v>326</v>
      </c>
      <c r="G7" s="242" t="s">
        <v>53</v>
      </c>
      <c r="H7" s="242" t="s">
        <v>386</v>
      </c>
      <c r="I7" s="242"/>
      <c r="J7" s="242"/>
      <c r="K7" s="242"/>
      <c r="O7" s="242" t="s">
        <v>67</v>
      </c>
      <c r="P7" s="243" t="str">
        <f t="shared" ref="P7:P16" si="0">"FTE_"&amp;B7&amp;"_00"</f>
        <v>FTE_COMCOA_00</v>
      </c>
      <c r="Q7" s="243" t="s">
        <v>45</v>
      </c>
      <c r="R7" s="243"/>
      <c r="S7" s="243"/>
      <c r="T7" s="243" t="s">
        <v>81</v>
      </c>
      <c r="U7" s="114" t="str">
        <f t="shared" ref="U7:U38" si="1" xml:space="preserve"> _xlfn.CONCAT( Q7, " -:- ", R7, " -:- ", S7, " -:- ", T7)</f>
        <v>Commercial -:-  -:-  -:- Coal</v>
      </c>
      <c r="V7" s="242" t="str">
        <f t="shared" ref="V7:V16" si="2">"Distribution network for "&amp;F7</f>
        <v>Distribution network for  Commercial Coal</v>
      </c>
      <c r="W7" s="242" t="s">
        <v>53</v>
      </c>
      <c r="X7" s="242" t="s">
        <v>300</v>
      </c>
      <c r="Y7" s="242"/>
      <c r="Z7" s="242"/>
      <c r="AA7" s="242"/>
    </row>
    <row r="8" spans="1:28">
      <c r="A8" s="242" t="s">
        <v>49</v>
      </c>
      <c r="B8" s="242" t="s">
        <v>242</v>
      </c>
      <c r="C8" s="242" t="s">
        <v>43</v>
      </c>
      <c r="D8" s="242"/>
      <c r="E8" s="242" t="str">
        <f t="shared" ref="E8:E57" si="3" xml:space="preserve"> _xlfn.CONCAT(C8, " -:- ", D8)</f>
        <v xml:space="preserve">Natural Gas -:- </v>
      </c>
      <c r="F8" s="242" t="s">
        <v>327</v>
      </c>
      <c r="G8" s="242" t="s">
        <v>53</v>
      </c>
      <c r="H8" s="242" t="s">
        <v>386</v>
      </c>
      <c r="I8" s="242"/>
      <c r="J8" s="242"/>
      <c r="K8" s="242"/>
      <c r="O8" s="242" t="s">
        <v>67</v>
      </c>
      <c r="P8" s="243" t="str">
        <f t="shared" si="0"/>
        <v>FTE_COMNGA_00</v>
      </c>
      <c r="Q8" s="243" t="s">
        <v>45</v>
      </c>
      <c r="R8" s="243"/>
      <c r="S8" s="243"/>
      <c r="T8" s="243" t="s">
        <v>43</v>
      </c>
      <c r="U8" s="114" t="str">
        <f t="shared" si="1"/>
        <v>Commercial -:-  -:-  -:- Natural Gas</v>
      </c>
      <c r="V8" s="242" t="str">
        <f t="shared" si="2"/>
        <v>Distribution network for Commercial Natural gas</v>
      </c>
      <c r="W8" s="242" t="s">
        <v>53</v>
      </c>
      <c r="X8" s="242" t="s">
        <v>300</v>
      </c>
      <c r="Y8" s="242"/>
      <c r="Z8" s="242"/>
      <c r="AA8" s="242"/>
    </row>
    <row r="9" spans="1:28">
      <c r="A9" s="242" t="s">
        <v>49</v>
      </c>
      <c r="B9" s="242" t="s">
        <v>323</v>
      </c>
      <c r="C9" s="242" t="s">
        <v>71</v>
      </c>
      <c r="D9" s="242"/>
      <c r="E9" s="242" t="str">
        <f t="shared" si="3"/>
        <v xml:space="preserve">LPG -:- </v>
      </c>
      <c r="F9" s="242" t="s">
        <v>328</v>
      </c>
      <c r="G9" s="242" t="s">
        <v>53</v>
      </c>
      <c r="H9" s="242" t="s">
        <v>386</v>
      </c>
      <c r="I9" s="242"/>
      <c r="J9" s="242"/>
      <c r="K9" s="242"/>
      <c r="O9" s="242" t="s">
        <v>67</v>
      </c>
      <c r="P9" s="243" t="str">
        <f t="shared" si="0"/>
        <v>FTE_COMLPG_00</v>
      </c>
      <c r="Q9" s="243" t="s">
        <v>45</v>
      </c>
      <c r="R9" s="243"/>
      <c r="S9" s="243"/>
      <c r="T9" s="243" t="s">
        <v>71</v>
      </c>
      <c r="U9" s="114" t="str">
        <f t="shared" si="1"/>
        <v>Commercial -:-  -:-  -:- LPG</v>
      </c>
      <c r="V9" s="242" t="str">
        <f t="shared" si="2"/>
        <v>Distribution network for Commercial LPG</v>
      </c>
      <c r="W9" s="242" t="s">
        <v>53</v>
      </c>
      <c r="X9" s="242" t="s">
        <v>300</v>
      </c>
      <c r="Y9" s="242"/>
      <c r="Z9" s="242"/>
      <c r="AA9" s="242"/>
    </row>
    <row r="10" spans="1:28">
      <c r="A10" s="242" t="s">
        <v>49</v>
      </c>
      <c r="B10" s="242" t="s">
        <v>324</v>
      </c>
      <c r="C10" s="242" t="s">
        <v>82</v>
      </c>
      <c r="D10" s="242"/>
      <c r="E10" s="242" t="str">
        <f t="shared" si="3"/>
        <v xml:space="preserve">Diesel -:- </v>
      </c>
      <c r="F10" s="242" t="s">
        <v>329</v>
      </c>
      <c r="G10" s="242" t="s">
        <v>53</v>
      </c>
      <c r="H10" s="242" t="s">
        <v>386</v>
      </c>
      <c r="I10" s="242"/>
      <c r="J10" s="242"/>
      <c r="K10" s="242"/>
      <c r="O10" s="242" t="s">
        <v>67</v>
      </c>
      <c r="P10" s="243" t="str">
        <f t="shared" si="0"/>
        <v>FTE_COMDSL_00</v>
      </c>
      <c r="Q10" s="243" t="s">
        <v>45</v>
      </c>
      <c r="R10" s="243"/>
      <c r="S10" s="243"/>
      <c r="T10" s="243" t="s">
        <v>82</v>
      </c>
      <c r="U10" s="114" t="str">
        <f t="shared" si="1"/>
        <v>Commercial -:-  -:-  -:- Diesel</v>
      </c>
      <c r="V10" s="242" t="str">
        <f t="shared" si="2"/>
        <v>Distribution network for Commercial Diesel</v>
      </c>
      <c r="W10" s="242" t="s">
        <v>53</v>
      </c>
      <c r="X10" s="242" t="s">
        <v>300</v>
      </c>
      <c r="Y10" s="242"/>
      <c r="Z10" s="242"/>
      <c r="AA10" s="242"/>
    </row>
    <row r="11" spans="1:28">
      <c r="A11" s="242" t="s">
        <v>49</v>
      </c>
      <c r="B11" s="242" t="s">
        <v>248</v>
      </c>
      <c r="C11" s="242" t="s">
        <v>79</v>
      </c>
      <c r="D11" s="242"/>
      <c r="E11" s="242" t="str">
        <f t="shared" si="3"/>
        <v xml:space="preserve">Biogas -:- </v>
      </c>
      <c r="F11" s="242" t="s">
        <v>331</v>
      </c>
      <c r="G11" s="242" t="s">
        <v>53</v>
      </c>
      <c r="H11" s="242" t="s">
        <v>386</v>
      </c>
      <c r="I11" s="242"/>
      <c r="J11" s="242"/>
      <c r="K11" s="242"/>
      <c r="O11" s="242" t="s">
        <v>67</v>
      </c>
      <c r="P11" s="243" t="str">
        <f t="shared" si="0"/>
        <v>FTE_COMBIG_00</v>
      </c>
      <c r="Q11" s="243" t="s">
        <v>45</v>
      </c>
      <c r="R11" s="243"/>
      <c r="S11" s="243"/>
      <c r="T11" s="243" t="s">
        <v>79</v>
      </c>
      <c r="U11" s="114" t="str">
        <f t="shared" si="1"/>
        <v>Commercial -:-  -:-  -:- Biogas</v>
      </c>
      <c r="V11" s="242" t="str">
        <f t="shared" si="2"/>
        <v>Distribution network for Commercial Biogas</v>
      </c>
      <c r="W11" s="242" t="s">
        <v>53</v>
      </c>
      <c r="X11" s="242" t="s">
        <v>300</v>
      </c>
      <c r="Y11" s="242"/>
      <c r="Z11" s="242"/>
      <c r="AA11" s="242"/>
    </row>
    <row r="12" spans="1:28">
      <c r="A12" s="242" t="s">
        <v>49</v>
      </c>
      <c r="B12" s="242" t="s">
        <v>244</v>
      </c>
      <c r="C12" s="242" t="s">
        <v>84</v>
      </c>
      <c r="D12" s="242"/>
      <c r="E12" s="242" t="str">
        <f t="shared" si="3"/>
        <v xml:space="preserve">Geothermal -:- </v>
      </c>
      <c r="F12" s="242" t="s">
        <v>330</v>
      </c>
      <c r="G12" s="242" t="s">
        <v>53</v>
      </c>
      <c r="H12" s="242" t="s">
        <v>386</v>
      </c>
      <c r="I12" s="242"/>
      <c r="J12" s="242"/>
      <c r="K12" s="242"/>
      <c r="O12" s="242" t="s">
        <v>67</v>
      </c>
      <c r="P12" s="243" t="str">
        <f t="shared" si="0"/>
        <v>FTE_COMGEO_00</v>
      </c>
      <c r="Q12" s="243" t="s">
        <v>45</v>
      </c>
      <c r="R12" s="243"/>
      <c r="S12" s="243"/>
      <c r="T12" s="243" t="s">
        <v>84</v>
      </c>
      <c r="U12" s="114" t="str">
        <f t="shared" si="1"/>
        <v>Commercial -:-  -:-  -:- Geothermal</v>
      </c>
      <c r="V12" s="242" t="str">
        <f t="shared" si="2"/>
        <v>Distribution network for Commercial Geothermal</v>
      </c>
      <c r="W12" s="242" t="s">
        <v>53</v>
      </c>
      <c r="X12" s="242" t="s">
        <v>300</v>
      </c>
      <c r="Y12" s="242"/>
      <c r="Z12" s="242"/>
      <c r="AA12" s="242"/>
    </row>
    <row r="13" spans="1:28">
      <c r="A13" s="242" t="s">
        <v>49</v>
      </c>
      <c r="B13" s="242" t="s">
        <v>336</v>
      </c>
      <c r="C13" s="242" t="s">
        <v>83</v>
      </c>
      <c r="D13" s="242"/>
      <c r="E13" s="242" t="str">
        <f t="shared" si="3"/>
        <v xml:space="preserve">Fuel Oil -:- </v>
      </c>
      <c r="F13" s="242" t="s">
        <v>332</v>
      </c>
      <c r="G13" s="242" t="s">
        <v>53</v>
      </c>
      <c r="H13" s="242" t="s">
        <v>386</v>
      </c>
      <c r="I13" s="242"/>
      <c r="J13" s="242"/>
      <c r="K13" s="242"/>
      <c r="O13" s="242" t="s">
        <v>67</v>
      </c>
      <c r="P13" s="243" t="str">
        <f t="shared" si="0"/>
        <v>FTE_COMFOL_00</v>
      </c>
      <c r="Q13" s="243" t="s">
        <v>45</v>
      </c>
      <c r="R13" s="243"/>
      <c r="S13" s="243"/>
      <c r="T13" s="243" t="s">
        <v>83</v>
      </c>
      <c r="U13" s="114" t="str">
        <f t="shared" si="1"/>
        <v>Commercial -:-  -:-  -:- Fuel Oil</v>
      </c>
      <c r="V13" s="242" t="str">
        <f t="shared" si="2"/>
        <v>Distribution network for Commercial Fuel Oil</v>
      </c>
      <c r="W13" s="242" t="s">
        <v>53</v>
      </c>
      <c r="X13" s="242" t="s">
        <v>300</v>
      </c>
      <c r="Y13" s="242"/>
      <c r="Z13" s="242"/>
      <c r="AA13" s="242"/>
    </row>
    <row r="14" spans="1:28">
      <c r="A14" s="242" t="s">
        <v>49</v>
      </c>
      <c r="B14" s="242" t="s">
        <v>325</v>
      </c>
      <c r="C14" s="242" t="s">
        <v>85</v>
      </c>
      <c r="D14" s="242"/>
      <c r="E14" s="242" t="str">
        <f t="shared" si="3"/>
        <v xml:space="preserve">Petrol -:- </v>
      </c>
      <c r="F14" s="242" t="s">
        <v>333</v>
      </c>
      <c r="G14" s="242" t="s">
        <v>53</v>
      </c>
      <c r="H14" s="242" t="s">
        <v>386</v>
      </c>
      <c r="I14" s="242"/>
      <c r="J14" s="242"/>
      <c r="K14" s="242"/>
      <c r="O14" s="242" t="s">
        <v>67</v>
      </c>
      <c r="P14" s="243" t="str">
        <f t="shared" si="0"/>
        <v>FTE_COMPET_00</v>
      </c>
      <c r="Q14" s="243" t="s">
        <v>45</v>
      </c>
      <c r="R14" s="243"/>
      <c r="S14" s="243"/>
      <c r="T14" s="243" t="s">
        <v>85</v>
      </c>
      <c r="U14" s="114" t="str">
        <f t="shared" si="1"/>
        <v>Commercial -:-  -:-  -:- Petrol</v>
      </c>
      <c r="V14" s="242" t="str">
        <f t="shared" si="2"/>
        <v>Distribution network for Commercial petroleum</v>
      </c>
      <c r="W14" s="242" t="s">
        <v>53</v>
      </c>
      <c r="X14" s="242" t="s">
        <v>300</v>
      </c>
      <c r="Y14" s="242"/>
      <c r="Z14" s="242"/>
      <c r="AA14" s="242"/>
    </row>
    <row r="15" spans="1:28">
      <c r="A15" s="242" t="s">
        <v>49</v>
      </c>
      <c r="B15" s="242" t="s">
        <v>249</v>
      </c>
      <c r="C15" s="242" t="s">
        <v>87</v>
      </c>
      <c r="D15" s="242"/>
      <c r="E15" s="242" t="str">
        <f t="shared" si="3"/>
        <v xml:space="preserve">Wood -:- </v>
      </c>
      <c r="F15" s="242" t="s">
        <v>601</v>
      </c>
      <c r="G15" s="242" t="s">
        <v>53</v>
      </c>
      <c r="H15" s="242" t="s">
        <v>386</v>
      </c>
      <c r="I15" s="242"/>
      <c r="J15" s="242"/>
      <c r="K15" s="242"/>
      <c r="O15" s="242" t="s">
        <v>67</v>
      </c>
      <c r="P15" s="243" t="str">
        <f t="shared" si="0"/>
        <v>FTE_COMWOD_00</v>
      </c>
      <c r="Q15" s="243" t="s">
        <v>45</v>
      </c>
      <c r="R15" s="243"/>
      <c r="S15" s="243"/>
      <c r="T15" s="243" t="s">
        <v>87</v>
      </c>
      <c r="U15" s="114" t="str">
        <f t="shared" si="1"/>
        <v>Commercial -:-  -:-  -:- Wood</v>
      </c>
      <c r="V15" s="242" t="str">
        <f t="shared" si="2"/>
        <v>Distribution network for Commercial wood</v>
      </c>
      <c r="W15" s="242" t="s">
        <v>53</v>
      </c>
      <c r="X15" s="242" t="s">
        <v>300</v>
      </c>
      <c r="Y15" s="242"/>
      <c r="Z15" s="242"/>
      <c r="AA15" s="242"/>
    </row>
    <row r="16" spans="1:28">
      <c r="A16" s="242" t="s">
        <v>49</v>
      </c>
      <c r="B16" s="242" t="s">
        <v>602</v>
      </c>
      <c r="C16" s="319" t="s">
        <v>87</v>
      </c>
      <c r="D16" s="242"/>
      <c r="E16" s="242" t="str">
        <f t="shared" si="3"/>
        <v xml:space="preserve">Wood -:- </v>
      </c>
      <c r="F16" s="242" t="s">
        <v>603</v>
      </c>
      <c r="G16" s="242" t="s">
        <v>53</v>
      </c>
      <c r="H16" s="242" t="s">
        <v>386</v>
      </c>
      <c r="I16" s="242"/>
      <c r="J16" s="242"/>
      <c r="K16" s="242"/>
      <c r="O16" s="242" t="s">
        <v>67</v>
      </c>
      <c r="P16" s="243" t="str">
        <f t="shared" si="0"/>
        <v>FTE_COMPLT_00</v>
      </c>
      <c r="Q16" s="243" t="s">
        <v>45</v>
      </c>
      <c r="R16" s="243"/>
      <c r="S16" s="243"/>
      <c r="T16" s="320" t="s">
        <v>87</v>
      </c>
      <c r="U16" s="114" t="str">
        <f t="shared" si="1"/>
        <v>Commercial -:-  -:-  -:- Wood</v>
      </c>
      <c r="V16" s="242" t="str">
        <f t="shared" si="2"/>
        <v>Distribution network for Commercial pellet</v>
      </c>
      <c r="W16" s="242" t="s">
        <v>53</v>
      </c>
      <c r="X16" s="242" t="s">
        <v>300</v>
      </c>
      <c r="Y16" s="242"/>
      <c r="Z16" s="242"/>
      <c r="AA16" s="242"/>
    </row>
    <row r="17" spans="1:27">
      <c r="A17" s="244" t="s">
        <v>65</v>
      </c>
      <c r="B17" s="244" t="s">
        <v>334</v>
      </c>
      <c r="C17" s="244"/>
      <c r="D17" s="242"/>
      <c r="E17" s="242" t="str">
        <f t="shared" si="3"/>
        <v xml:space="preserve"> -:- </v>
      </c>
      <c r="F17" s="244" t="s">
        <v>335</v>
      </c>
      <c r="G17" s="244" t="s">
        <v>322</v>
      </c>
      <c r="H17" s="244"/>
      <c r="I17" s="244"/>
      <c r="J17" s="244"/>
      <c r="K17" s="244"/>
      <c r="O17" s="245" t="s">
        <v>312</v>
      </c>
      <c r="P17" s="246" t="s">
        <v>604</v>
      </c>
      <c r="Q17" s="246" t="s">
        <v>45</v>
      </c>
      <c r="R17" s="246" t="s">
        <v>1118</v>
      </c>
      <c r="S17" s="246" t="s">
        <v>1091</v>
      </c>
      <c r="T17" s="246" t="s">
        <v>57</v>
      </c>
      <c r="U17" s="246" t="str">
        <f t="shared" si="1"/>
        <v>Commercial -:- Education -:- Electronics and Other Appliances -:- Electricity</v>
      </c>
      <c r="V17" s="245" t="s">
        <v>605</v>
      </c>
      <c r="W17" s="245" t="s">
        <v>53</v>
      </c>
      <c r="X17" s="245" t="s">
        <v>411</v>
      </c>
      <c r="Y17" s="245"/>
      <c r="Z17" s="245"/>
      <c r="AA17" s="245"/>
    </row>
    <row r="18" spans="1:27">
      <c r="A18" s="247" t="s">
        <v>311</v>
      </c>
      <c r="B18" s="247" t="s">
        <v>606</v>
      </c>
      <c r="C18" s="247"/>
      <c r="D18" s="247" t="s">
        <v>1091</v>
      </c>
      <c r="E18" s="242" t="str">
        <f t="shared" si="3"/>
        <v xml:space="preserve"> -:- Electronics and Other Appliances</v>
      </c>
      <c r="F18" s="247" t="s">
        <v>607</v>
      </c>
      <c r="G18" s="247" t="s">
        <v>53</v>
      </c>
      <c r="H18" s="247"/>
      <c r="I18" s="247"/>
      <c r="J18" s="247"/>
      <c r="K18" s="247"/>
      <c r="O18" s="245" t="s">
        <v>312</v>
      </c>
      <c r="P18" s="246" t="s">
        <v>608</v>
      </c>
      <c r="Q18" s="246" t="s">
        <v>45</v>
      </c>
      <c r="R18" s="246" t="s">
        <v>1118</v>
      </c>
      <c r="S18" s="246" t="s">
        <v>1112</v>
      </c>
      <c r="T18" s="246" t="s">
        <v>57</v>
      </c>
      <c r="U18" s="246" t="str">
        <f t="shared" si="1"/>
        <v>Commercial -:- Education -:- Lights (Incandescent)  -:- Electricity</v>
      </c>
      <c r="V18" s="245" t="s">
        <v>609</v>
      </c>
      <c r="W18" s="245" t="s">
        <v>53</v>
      </c>
      <c r="X18" s="245" t="s">
        <v>411</v>
      </c>
      <c r="Y18" s="245"/>
      <c r="Z18" s="245"/>
      <c r="AA18" s="245"/>
    </row>
    <row r="19" spans="1:27">
      <c r="A19" s="247" t="s">
        <v>311</v>
      </c>
      <c r="B19" s="247" t="s">
        <v>610</v>
      </c>
      <c r="C19" s="247"/>
      <c r="D19" s="247" t="s">
        <v>1090</v>
      </c>
      <c r="E19" s="242" t="str">
        <f t="shared" si="3"/>
        <v xml:space="preserve"> -:- Lighting</v>
      </c>
      <c r="F19" s="247" t="s">
        <v>611</v>
      </c>
      <c r="G19" s="247" t="s">
        <v>53</v>
      </c>
      <c r="H19" s="247"/>
      <c r="I19" s="247"/>
      <c r="J19" s="247"/>
      <c r="K19" s="247"/>
      <c r="O19" s="245" t="s">
        <v>312</v>
      </c>
      <c r="P19" s="246" t="s">
        <v>612</v>
      </c>
      <c r="Q19" s="246" t="s">
        <v>45</v>
      </c>
      <c r="R19" s="246" t="s">
        <v>1118</v>
      </c>
      <c r="S19" s="246" t="s">
        <v>1113</v>
      </c>
      <c r="T19" s="246" t="s">
        <v>57</v>
      </c>
      <c r="U19" s="246" t="str">
        <f t="shared" si="1"/>
        <v>Commercial -:- Education -:- Lights (Fluorescent)  -:- Electricity</v>
      </c>
      <c r="V19" s="245" t="s">
        <v>613</v>
      </c>
      <c r="W19" s="245" t="s">
        <v>53</v>
      </c>
      <c r="X19" s="245" t="s">
        <v>411</v>
      </c>
      <c r="Y19" s="245"/>
      <c r="Z19" s="245"/>
      <c r="AA19" s="245"/>
    </row>
    <row r="20" spans="1:27">
      <c r="A20" s="247" t="s">
        <v>311</v>
      </c>
      <c r="B20" s="247" t="s">
        <v>614</v>
      </c>
      <c r="C20" s="247"/>
      <c r="D20" s="247" t="s">
        <v>1084</v>
      </c>
      <c r="E20" s="242" t="str">
        <f t="shared" si="3"/>
        <v xml:space="preserve"> -:- Space Heating</v>
      </c>
      <c r="F20" s="247" t="s">
        <v>615</v>
      </c>
      <c r="G20" s="247" t="s">
        <v>53</v>
      </c>
      <c r="H20" s="247"/>
      <c r="I20" s="247"/>
      <c r="J20" s="247"/>
      <c r="K20" s="247"/>
      <c r="O20" s="245" t="s">
        <v>312</v>
      </c>
      <c r="P20" s="246" t="s">
        <v>616</v>
      </c>
      <c r="Q20" s="246" t="s">
        <v>45</v>
      </c>
      <c r="R20" s="246" t="s">
        <v>1118</v>
      </c>
      <c r="S20" s="246" t="s">
        <v>1111</v>
      </c>
      <c r="T20" s="246" t="s">
        <v>57</v>
      </c>
      <c r="U20" s="246" t="str">
        <f t="shared" si="1"/>
        <v>Commercial -:- Education -:- Lights (LED) -:- Electricity</v>
      </c>
      <c r="V20" s="245" t="s">
        <v>617</v>
      </c>
      <c r="W20" s="245" t="s">
        <v>53</v>
      </c>
      <c r="X20" s="245" t="s">
        <v>411</v>
      </c>
      <c r="Y20" s="245"/>
      <c r="Z20" s="245"/>
      <c r="AA20" s="245"/>
    </row>
    <row r="21" spans="1:27">
      <c r="A21" s="247" t="s">
        <v>311</v>
      </c>
      <c r="B21" s="247" t="s">
        <v>618</v>
      </c>
      <c r="C21" s="247"/>
      <c r="D21" s="247" t="s">
        <v>1087</v>
      </c>
      <c r="E21" s="242" t="str">
        <f t="shared" si="3"/>
        <v xml:space="preserve"> -:- Water Heating</v>
      </c>
      <c r="F21" s="247" t="s">
        <v>619</v>
      </c>
      <c r="G21" s="247" t="s">
        <v>53</v>
      </c>
      <c r="H21" s="247"/>
      <c r="I21" s="247"/>
      <c r="J21" s="247"/>
      <c r="K21" s="247"/>
      <c r="O21" s="245" t="s">
        <v>312</v>
      </c>
      <c r="P21" s="246" t="s">
        <v>620</v>
      </c>
      <c r="Q21" s="246" t="s">
        <v>45</v>
      </c>
      <c r="R21" s="246" t="s">
        <v>1118</v>
      </c>
      <c r="S21" s="246" t="s">
        <v>1119</v>
      </c>
      <c r="T21" s="246" t="s">
        <v>81</v>
      </c>
      <c r="U21" s="246" t="str">
        <f t="shared" si="1"/>
        <v>Commercial -:- Education -:- Boiler -:- Coal</v>
      </c>
      <c r="V21" s="245" t="s">
        <v>621</v>
      </c>
      <c r="W21" s="245" t="s">
        <v>53</v>
      </c>
      <c r="X21" s="245" t="s">
        <v>411</v>
      </c>
      <c r="Y21" s="245"/>
      <c r="Z21" s="245"/>
      <c r="AA21" s="245"/>
    </row>
    <row r="22" spans="1:27">
      <c r="A22" s="247" t="s">
        <v>311</v>
      </c>
      <c r="B22" s="247" t="s">
        <v>622</v>
      </c>
      <c r="C22" s="247"/>
      <c r="D22" s="247" t="s">
        <v>1093</v>
      </c>
      <c r="E22" s="242" t="str">
        <f t="shared" si="3"/>
        <v xml:space="preserve"> -:- Motive Power, Mobile</v>
      </c>
      <c r="F22" s="247" t="s">
        <v>623</v>
      </c>
      <c r="G22" s="247" t="s">
        <v>53</v>
      </c>
      <c r="H22" s="247"/>
      <c r="I22" s="247"/>
      <c r="J22" s="247"/>
      <c r="K22" s="247"/>
      <c r="O22" s="245" t="s">
        <v>312</v>
      </c>
      <c r="P22" s="246" t="s">
        <v>624</v>
      </c>
      <c r="Q22" s="246" t="s">
        <v>45</v>
      </c>
      <c r="R22" s="246" t="s">
        <v>1118</v>
      </c>
      <c r="S22" s="246" t="s">
        <v>1119</v>
      </c>
      <c r="T22" s="246" t="s">
        <v>82</v>
      </c>
      <c r="U22" s="246" t="str">
        <f t="shared" si="1"/>
        <v>Commercial -:- Education -:- Boiler -:- Diesel</v>
      </c>
      <c r="V22" s="245" t="s">
        <v>625</v>
      </c>
      <c r="W22" s="245" t="s">
        <v>53</v>
      </c>
      <c r="X22" s="245" t="s">
        <v>411</v>
      </c>
      <c r="Y22" s="245"/>
      <c r="Z22" s="245"/>
      <c r="AA22" s="245"/>
    </row>
    <row r="23" spans="1:27">
      <c r="A23" s="247" t="s">
        <v>311</v>
      </c>
      <c r="B23" s="247" t="s">
        <v>626</v>
      </c>
      <c r="C23" s="247"/>
      <c r="D23" s="247" t="s">
        <v>1092</v>
      </c>
      <c r="E23" s="242" t="str">
        <f t="shared" si="3"/>
        <v xml:space="preserve"> -:- Motive Power, Stationary</v>
      </c>
      <c r="F23" s="247" t="s">
        <v>627</v>
      </c>
      <c r="G23" s="247" t="s">
        <v>53</v>
      </c>
      <c r="H23" s="247"/>
      <c r="I23" s="247"/>
      <c r="J23" s="247"/>
      <c r="K23" s="247"/>
      <c r="O23" s="245" t="s">
        <v>312</v>
      </c>
      <c r="P23" s="246" t="s">
        <v>628</v>
      </c>
      <c r="Q23" s="246" t="s">
        <v>45</v>
      </c>
      <c r="R23" s="246" t="s">
        <v>1118</v>
      </c>
      <c r="S23" s="246" t="s">
        <v>1119</v>
      </c>
      <c r="T23" s="246" t="s">
        <v>83</v>
      </c>
      <c r="U23" s="246" t="str">
        <f t="shared" si="1"/>
        <v>Commercial -:- Education -:- Boiler -:- Fuel Oil</v>
      </c>
      <c r="V23" s="245" t="s">
        <v>629</v>
      </c>
      <c r="W23" s="245" t="s">
        <v>53</v>
      </c>
      <c r="X23" s="245" t="s">
        <v>411</v>
      </c>
      <c r="Y23" s="245"/>
      <c r="Z23" s="245"/>
      <c r="AA23" s="245"/>
    </row>
    <row r="24" spans="1:27">
      <c r="A24" s="247" t="s">
        <v>311</v>
      </c>
      <c r="B24" s="247" t="s">
        <v>630</v>
      </c>
      <c r="C24" s="247"/>
      <c r="D24" s="247" t="s">
        <v>302</v>
      </c>
      <c r="E24" s="242" t="str">
        <f t="shared" si="3"/>
        <v xml:space="preserve"> -:- Refrigeration</v>
      </c>
      <c r="F24" s="247" t="s">
        <v>631</v>
      </c>
      <c r="G24" s="247" t="s">
        <v>53</v>
      </c>
      <c r="H24" s="247"/>
      <c r="I24" s="247"/>
      <c r="J24" s="247"/>
      <c r="K24" s="247"/>
      <c r="O24" s="245" t="s">
        <v>312</v>
      </c>
      <c r="P24" s="246" t="s">
        <v>632</v>
      </c>
      <c r="Q24" s="246" t="s">
        <v>45</v>
      </c>
      <c r="R24" s="246" t="s">
        <v>1118</v>
      </c>
      <c r="S24" s="246" t="s">
        <v>1119</v>
      </c>
      <c r="T24" s="246" t="s">
        <v>43</v>
      </c>
      <c r="U24" s="246" t="str">
        <f t="shared" si="1"/>
        <v>Commercial -:- Education -:- Boiler -:- Natural Gas</v>
      </c>
      <c r="V24" s="245" t="s">
        <v>633</v>
      </c>
      <c r="W24" s="245" t="s">
        <v>53</v>
      </c>
      <c r="X24" s="245" t="s">
        <v>411</v>
      </c>
      <c r="Y24" s="245"/>
      <c r="Z24" s="245"/>
      <c r="AA24" s="245"/>
    </row>
    <row r="25" spans="1:27">
      <c r="A25" s="247" t="s">
        <v>311</v>
      </c>
      <c r="B25" s="247" t="s">
        <v>634</v>
      </c>
      <c r="C25" s="247"/>
      <c r="D25" s="247" t="s">
        <v>1089</v>
      </c>
      <c r="E25" s="242" t="str">
        <f t="shared" si="3"/>
        <v xml:space="preserve"> -:- Space Cooling</v>
      </c>
      <c r="F25" s="247" t="s">
        <v>635</v>
      </c>
      <c r="G25" s="247" t="s">
        <v>53</v>
      </c>
      <c r="H25" s="247"/>
      <c r="I25" s="247"/>
      <c r="J25" s="247"/>
      <c r="K25" s="247"/>
      <c r="O25" s="245" t="s">
        <v>312</v>
      </c>
      <c r="P25" s="246" t="s">
        <v>636</v>
      </c>
      <c r="Q25" s="246" t="s">
        <v>45</v>
      </c>
      <c r="R25" s="246" t="s">
        <v>1118</v>
      </c>
      <c r="S25" s="246" t="s">
        <v>1085</v>
      </c>
      <c r="T25" s="246" t="s">
        <v>43</v>
      </c>
      <c r="U25" s="246" t="str">
        <f t="shared" si="1"/>
        <v>Commercial -:- Education -:- Burner -:- Natural Gas</v>
      </c>
      <c r="V25" s="245" t="s">
        <v>637</v>
      </c>
      <c r="W25" s="245" t="s">
        <v>53</v>
      </c>
      <c r="X25" s="245" t="s">
        <v>411</v>
      </c>
      <c r="Y25" s="245"/>
      <c r="Z25" s="245"/>
      <c r="AA25" s="245"/>
    </row>
    <row r="26" spans="1:27">
      <c r="A26" s="247" t="s">
        <v>311</v>
      </c>
      <c r="B26" s="247" t="s">
        <v>638</v>
      </c>
      <c r="C26" s="247"/>
      <c r="D26" s="247" t="s">
        <v>1091</v>
      </c>
      <c r="E26" s="242" t="str">
        <f t="shared" si="3"/>
        <v xml:space="preserve"> -:- Electronics and Other Appliances</v>
      </c>
      <c r="F26" s="247" t="s">
        <v>639</v>
      </c>
      <c r="G26" s="247" t="s">
        <v>53</v>
      </c>
      <c r="H26" s="247"/>
      <c r="I26" s="247"/>
      <c r="J26" s="247"/>
      <c r="K26" s="247"/>
      <c r="O26" s="245" t="s">
        <v>312</v>
      </c>
      <c r="P26" s="246" t="s">
        <v>640</v>
      </c>
      <c r="Q26" s="246" t="s">
        <v>45</v>
      </c>
      <c r="R26" s="246" t="s">
        <v>1118</v>
      </c>
      <c r="S26" s="246" t="s">
        <v>1097</v>
      </c>
      <c r="T26" s="246" t="s">
        <v>57</v>
      </c>
      <c r="U26" s="246" t="str">
        <f t="shared" si="1"/>
        <v>Commercial -:- Education -:- Heat Pump -:- Electricity</v>
      </c>
      <c r="V26" s="245" t="s">
        <v>641</v>
      </c>
      <c r="W26" s="245" t="s">
        <v>53</v>
      </c>
      <c r="X26" s="245" t="s">
        <v>411</v>
      </c>
      <c r="Y26" s="245"/>
      <c r="Z26" s="245"/>
      <c r="AA26" s="245"/>
    </row>
    <row r="27" spans="1:27">
      <c r="A27" s="247" t="s">
        <v>311</v>
      </c>
      <c r="B27" s="247" t="s">
        <v>642</v>
      </c>
      <c r="C27" s="247"/>
      <c r="D27" s="247" t="s">
        <v>1090</v>
      </c>
      <c r="E27" s="242" t="str">
        <f t="shared" si="3"/>
        <v xml:space="preserve"> -:- Lighting</v>
      </c>
      <c r="F27" s="247" t="s">
        <v>643</v>
      </c>
      <c r="G27" s="247" t="s">
        <v>53</v>
      </c>
      <c r="H27" s="247"/>
      <c r="I27" s="247"/>
      <c r="J27" s="247"/>
      <c r="K27" s="247"/>
      <c r="O27" s="245" t="s">
        <v>312</v>
      </c>
      <c r="P27" s="246" t="s">
        <v>644</v>
      </c>
      <c r="Q27" s="246" t="s">
        <v>45</v>
      </c>
      <c r="R27" s="246" t="s">
        <v>1118</v>
      </c>
      <c r="S27" s="246" t="s">
        <v>1095</v>
      </c>
      <c r="T27" s="246" t="s">
        <v>57</v>
      </c>
      <c r="U27" s="246" t="str">
        <f t="shared" si="1"/>
        <v>Commercial -:- Education -:- Resistance Heater -:- Electricity</v>
      </c>
      <c r="V27" s="245" t="s">
        <v>645</v>
      </c>
      <c r="W27" s="245" t="s">
        <v>53</v>
      </c>
      <c r="X27" s="245" t="s">
        <v>411</v>
      </c>
      <c r="Y27" s="245"/>
      <c r="Z27" s="245"/>
      <c r="AA27" s="245"/>
    </row>
    <row r="28" spans="1:27">
      <c r="A28" s="247" t="s">
        <v>311</v>
      </c>
      <c r="B28" s="247" t="s">
        <v>646</v>
      </c>
      <c r="C28" s="247"/>
      <c r="D28" s="247" t="s">
        <v>1084</v>
      </c>
      <c r="E28" s="242" t="str">
        <f t="shared" si="3"/>
        <v xml:space="preserve"> -:- Space Heating</v>
      </c>
      <c r="F28" s="247" t="s">
        <v>647</v>
      </c>
      <c r="G28" s="247" t="s">
        <v>53</v>
      </c>
      <c r="H28" s="247"/>
      <c r="I28" s="247"/>
      <c r="J28" s="247"/>
      <c r="K28" s="247"/>
      <c r="O28" s="245" t="s">
        <v>312</v>
      </c>
      <c r="P28" s="246" t="s">
        <v>648</v>
      </c>
      <c r="Q28" s="246" t="s">
        <v>45</v>
      </c>
      <c r="R28" s="246" t="s">
        <v>1118</v>
      </c>
      <c r="S28" s="246" t="s">
        <v>1119</v>
      </c>
      <c r="T28" s="246" t="s">
        <v>81</v>
      </c>
      <c r="U28" s="246" t="str">
        <f t="shared" si="1"/>
        <v>Commercial -:- Education -:- Boiler -:- Coal</v>
      </c>
      <c r="V28" s="245" t="s">
        <v>621</v>
      </c>
      <c r="W28" s="245" t="s">
        <v>53</v>
      </c>
      <c r="X28" s="245" t="s">
        <v>411</v>
      </c>
      <c r="Y28" s="245"/>
      <c r="Z28" s="245"/>
      <c r="AA28" s="245"/>
    </row>
    <row r="29" spans="1:27">
      <c r="A29" s="247" t="s">
        <v>311</v>
      </c>
      <c r="B29" s="247" t="s">
        <v>649</v>
      </c>
      <c r="C29" s="247"/>
      <c r="D29" s="247" t="s">
        <v>1087</v>
      </c>
      <c r="E29" s="242" t="str">
        <f t="shared" si="3"/>
        <v xml:space="preserve"> -:- Water Heating</v>
      </c>
      <c r="F29" s="247" t="s">
        <v>650</v>
      </c>
      <c r="G29" s="247" t="s">
        <v>53</v>
      </c>
      <c r="H29" s="247"/>
      <c r="I29" s="247"/>
      <c r="J29" s="247"/>
      <c r="K29" s="247"/>
      <c r="M29" s="239" t="s">
        <v>904</v>
      </c>
      <c r="O29" s="245" t="s">
        <v>312</v>
      </c>
      <c r="P29" s="246" t="s">
        <v>651</v>
      </c>
      <c r="Q29" s="246" t="s">
        <v>45</v>
      </c>
      <c r="R29" s="246" t="s">
        <v>1118</v>
      </c>
      <c r="S29" s="246" t="s">
        <v>1098</v>
      </c>
      <c r="T29" s="246" t="s">
        <v>57</v>
      </c>
      <c r="U29" s="246" t="str">
        <f t="shared" si="1"/>
        <v>Commercial -:- Education -:- Hot Water Cylinder -:- Electricity</v>
      </c>
      <c r="V29" s="245" t="s">
        <v>652</v>
      </c>
      <c r="W29" s="245" t="s">
        <v>53</v>
      </c>
      <c r="X29" s="245" t="s">
        <v>411</v>
      </c>
      <c r="Y29" s="245"/>
      <c r="Z29" s="245"/>
      <c r="AA29" s="245"/>
    </row>
    <row r="30" spans="1:27">
      <c r="A30" s="247" t="s">
        <v>311</v>
      </c>
      <c r="B30" s="247" t="s">
        <v>653</v>
      </c>
      <c r="C30" s="247"/>
      <c r="D30" s="247" t="s">
        <v>1122</v>
      </c>
      <c r="E30" s="242" t="str">
        <f t="shared" si="3"/>
        <v xml:space="preserve"> -:- Process Heat</v>
      </c>
      <c r="F30" s="247" t="s">
        <v>654</v>
      </c>
      <c r="G30" s="247" t="s">
        <v>53</v>
      </c>
      <c r="H30" s="247"/>
      <c r="I30" s="247"/>
      <c r="J30" s="247"/>
      <c r="K30" s="247"/>
      <c r="O30" s="245" t="s">
        <v>312</v>
      </c>
      <c r="P30" s="246" t="s">
        <v>655</v>
      </c>
      <c r="Q30" s="246" t="s">
        <v>45</v>
      </c>
      <c r="R30" s="246" t="s">
        <v>1118</v>
      </c>
      <c r="S30" s="246" t="s">
        <v>1098</v>
      </c>
      <c r="T30" s="246" t="s">
        <v>43</v>
      </c>
      <c r="U30" s="246" t="str">
        <f t="shared" si="1"/>
        <v>Commercial -:- Education -:- Hot Water Cylinder -:- Natural Gas</v>
      </c>
      <c r="V30" s="245" t="s">
        <v>656</v>
      </c>
      <c r="W30" s="245" t="s">
        <v>53</v>
      </c>
      <c r="X30" s="245" t="s">
        <v>411</v>
      </c>
      <c r="Y30" s="245"/>
      <c r="Z30" s="245"/>
      <c r="AA30" s="245"/>
    </row>
    <row r="31" spans="1:27">
      <c r="A31" s="247" t="s">
        <v>311</v>
      </c>
      <c r="B31" s="247" t="s">
        <v>657</v>
      </c>
      <c r="C31" s="247"/>
      <c r="D31" s="247" t="s">
        <v>1093</v>
      </c>
      <c r="E31" s="242" t="str">
        <f t="shared" si="3"/>
        <v xml:space="preserve"> -:- Motive Power, Mobile</v>
      </c>
      <c r="F31" s="247" t="s">
        <v>658</v>
      </c>
      <c r="G31" s="247" t="s">
        <v>53</v>
      </c>
      <c r="H31" s="247"/>
      <c r="I31" s="247"/>
      <c r="J31" s="247"/>
      <c r="K31" s="247"/>
      <c r="O31" s="245" t="s">
        <v>312</v>
      </c>
      <c r="P31" s="246" t="s">
        <v>659</v>
      </c>
      <c r="Q31" s="246" t="s">
        <v>45</v>
      </c>
      <c r="R31" s="246" t="s">
        <v>1118</v>
      </c>
      <c r="S31" s="246" t="s">
        <v>1114</v>
      </c>
      <c r="T31" s="246" t="s">
        <v>82</v>
      </c>
      <c r="U31" s="246" t="str">
        <f t="shared" si="1"/>
        <v>Commercial -:- Education -:- Mobile Motor -:- Diesel</v>
      </c>
      <c r="V31" s="245" t="s">
        <v>660</v>
      </c>
      <c r="W31" s="245" t="s">
        <v>53</v>
      </c>
      <c r="X31" s="245" t="s">
        <v>411</v>
      </c>
      <c r="Y31" s="245"/>
      <c r="Z31" s="245"/>
      <c r="AA31" s="245"/>
    </row>
    <row r="32" spans="1:27">
      <c r="A32" s="247" t="s">
        <v>311</v>
      </c>
      <c r="B32" s="247" t="s">
        <v>661</v>
      </c>
      <c r="C32" s="247"/>
      <c r="D32" s="247" t="s">
        <v>1092</v>
      </c>
      <c r="E32" s="242" t="str">
        <f t="shared" si="3"/>
        <v xml:space="preserve"> -:- Motive Power, Stationary</v>
      </c>
      <c r="F32" s="247" t="s">
        <v>662</v>
      </c>
      <c r="G32" s="247" t="s">
        <v>53</v>
      </c>
      <c r="H32" s="247"/>
      <c r="I32" s="247"/>
      <c r="J32" s="247"/>
      <c r="K32" s="247"/>
      <c r="O32" s="245" t="s">
        <v>312</v>
      </c>
      <c r="P32" s="246" t="s">
        <v>663</v>
      </c>
      <c r="Q32" s="246" t="s">
        <v>45</v>
      </c>
      <c r="R32" s="246" t="s">
        <v>1118</v>
      </c>
      <c r="S32" s="246" t="s">
        <v>1114</v>
      </c>
      <c r="T32" s="246" t="s">
        <v>85</v>
      </c>
      <c r="U32" s="246" t="str">
        <f t="shared" si="1"/>
        <v>Commercial -:- Education -:- Mobile Motor -:- Petrol</v>
      </c>
      <c r="V32" s="245" t="s">
        <v>664</v>
      </c>
      <c r="W32" s="245" t="s">
        <v>53</v>
      </c>
      <c r="X32" s="245" t="s">
        <v>411</v>
      </c>
      <c r="Y32" s="245"/>
      <c r="Z32" s="245"/>
      <c r="AA32" s="245"/>
    </row>
    <row r="33" spans="1:27">
      <c r="A33" s="247" t="s">
        <v>311</v>
      </c>
      <c r="B33" s="247" t="s">
        <v>665</v>
      </c>
      <c r="C33" s="247"/>
      <c r="D33" s="247" t="s">
        <v>302</v>
      </c>
      <c r="E33" s="242" t="str">
        <f t="shared" si="3"/>
        <v xml:space="preserve"> -:- Refrigeration</v>
      </c>
      <c r="F33" s="247" t="s">
        <v>666</v>
      </c>
      <c r="G33" s="247" t="s">
        <v>53</v>
      </c>
      <c r="H33" s="247"/>
      <c r="I33" s="247"/>
      <c r="J33" s="247"/>
      <c r="K33" s="247"/>
      <c r="O33" s="245" t="s">
        <v>312</v>
      </c>
      <c r="P33" s="246" t="s">
        <v>667</v>
      </c>
      <c r="Q33" s="246" t="s">
        <v>45</v>
      </c>
      <c r="R33" s="246" t="s">
        <v>1118</v>
      </c>
      <c r="S33" s="246" t="s">
        <v>1103</v>
      </c>
      <c r="T33" s="246" t="s">
        <v>57</v>
      </c>
      <c r="U33" s="246" t="str">
        <f t="shared" si="1"/>
        <v>Commercial -:- Education -:- Stationary Motor -:- Electricity</v>
      </c>
      <c r="V33" s="245" t="s">
        <v>668</v>
      </c>
      <c r="W33" s="245" t="s">
        <v>53</v>
      </c>
      <c r="X33" s="245" t="s">
        <v>411</v>
      </c>
      <c r="Y33" s="245"/>
      <c r="Z33" s="245"/>
      <c r="AA33" s="245"/>
    </row>
    <row r="34" spans="1:27">
      <c r="A34" s="247" t="s">
        <v>311</v>
      </c>
      <c r="B34" s="247" t="s">
        <v>669</v>
      </c>
      <c r="C34" s="247"/>
      <c r="D34" s="247" t="s">
        <v>1089</v>
      </c>
      <c r="E34" s="242" t="str">
        <f t="shared" si="3"/>
        <v xml:space="preserve"> -:- Space Cooling</v>
      </c>
      <c r="F34" s="247" t="s">
        <v>670</v>
      </c>
      <c r="G34" s="247" t="s">
        <v>53</v>
      </c>
      <c r="H34" s="247"/>
      <c r="I34" s="247"/>
      <c r="J34" s="247"/>
      <c r="K34" s="247"/>
      <c r="O34" s="245" t="s">
        <v>312</v>
      </c>
      <c r="P34" s="246" t="s">
        <v>671</v>
      </c>
      <c r="Q34" s="246" t="s">
        <v>45</v>
      </c>
      <c r="R34" s="246" t="s">
        <v>1118</v>
      </c>
      <c r="S34" s="246" t="s">
        <v>1103</v>
      </c>
      <c r="T34" s="246" t="s">
        <v>85</v>
      </c>
      <c r="U34" s="246" t="str">
        <f t="shared" si="1"/>
        <v>Commercial -:- Education -:- Stationary Motor -:- Petrol</v>
      </c>
      <c r="V34" s="245" t="s">
        <v>672</v>
      </c>
      <c r="W34" s="245" t="s">
        <v>53</v>
      </c>
      <c r="X34" s="245" t="s">
        <v>411</v>
      </c>
      <c r="Y34" s="245"/>
      <c r="Z34" s="245"/>
      <c r="AA34" s="245"/>
    </row>
    <row r="35" spans="1:27">
      <c r="A35" s="247" t="s">
        <v>311</v>
      </c>
      <c r="B35" s="247" t="s">
        <v>673</v>
      </c>
      <c r="C35" s="247"/>
      <c r="D35" s="247" t="s">
        <v>1091</v>
      </c>
      <c r="E35" s="242" t="str">
        <f t="shared" si="3"/>
        <v xml:space="preserve"> -:- Electronics and Other Appliances</v>
      </c>
      <c r="F35" s="247" t="s">
        <v>674</v>
      </c>
      <c r="G35" s="247" t="s">
        <v>53</v>
      </c>
      <c r="H35" s="247"/>
      <c r="I35" s="247"/>
      <c r="J35" s="247"/>
      <c r="K35" s="247"/>
      <c r="O35" s="245" t="s">
        <v>312</v>
      </c>
      <c r="P35" s="246" t="s">
        <v>675</v>
      </c>
      <c r="Q35" s="246" t="s">
        <v>45</v>
      </c>
      <c r="R35" s="246" t="s">
        <v>1118</v>
      </c>
      <c r="S35" s="246" t="s">
        <v>1101</v>
      </c>
      <c r="T35" s="246" t="s">
        <v>57</v>
      </c>
      <c r="U35" s="246" t="str">
        <f t="shared" si="1"/>
        <v>Commercial -:- Education -:- Refrigerator -:- Electricity</v>
      </c>
      <c r="V35" s="245" t="s">
        <v>676</v>
      </c>
      <c r="W35" s="245" t="s">
        <v>53</v>
      </c>
      <c r="X35" s="245" t="s">
        <v>411</v>
      </c>
      <c r="Y35" s="245"/>
      <c r="Z35" s="245"/>
      <c r="AA35" s="245"/>
    </row>
    <row r="36" spans="1:27">
      <c r="A36" s="247" t="s">
        <v>311</v>
      </c>
      <c r="B36" s="247" t="s">
        <v>677</v>
      </c>
      <c r="C36" s="247"/>
      <c r="D36" s="247" t="s">
        <v>1090</v>
      </c>
      <c r="E36" s="242" t="str">
        <f t="shared" si="3"/>
        <v xml:space="preserve"> -:- Lighting</v>
      </c>
      <c r="F36" s="247" t="s">
        <v>678</v>
      </c>
      <c r="G36" s="247" t="s">
        <v>53</v>
      </c>
      <c r="H36" s="247"/>
      <c r="I36" s="247"/>
      <c r="J36" s="247"/>
      <c r="K36" s="247"/>
      <c r="O36" s="245" t="s">
        <v>312</v>
      </c>
      <c r="P36" s="246" t="s">
        <v>679</v>
      </c>
      <c r="Q36" s="246" t="s">
        <v>45</v>
      </c>
      <c r="R36" s="246" t="s">
        <v>1118</v>
      </c>
      <c r="S36" s="246" t="s">
        <v>1097</v>
      </c>
      <c r="T36" s="246" t="s">
        <v>57</v>
      </c>
      <c r="U36" s="246" t="str">
        <f t="shared" si="1"/>
        <v>Commercial -:- Education -:- Heat Pump -:- Electricity</v>
      </c>
      <c r="V36" s="245" t="s">
        <v>680</v>
      </c>
      <c r="W36" s="245" t="s">
        <v>53</v>
      </c>
      <c r="X36" s="245" t="s">
        <v>411</v>
      </c>
      <c r="Y36" s="245"/>
      <c r="Z36" s="245"/>
      <c r="AA36" s="245"/>
    </row>
    <row r="37" spans="1:27">
      <c r="A37" s="247" t="s">
        <v>311</v>
      </c>
      <c r="B37" s="247" t="s">
        <v>681</v>
      </c>
      <c r="C37" s="247"/>
      <c r="D37" s="247" t="s">
        <v>1084</v>
      </c>
      <c r="E37" s="242" t="str">
        <f t="shared" si="3"/>
        <v xml:space="preserve"> -:- Space Heating</v>
      </c>
      <c r="F37" s="247" t="s">
        <v>682</v>
      </c>
      <c r="G37" s="247" t="s">
        <v>53</v>
      </c>
      <c r="H37" s="247"/>
      <c r="I37" s="247"/>
      <c r="J37" s="247"/>
      <c r="K37" s="247"/>
      <c r="O37" s="245" t="s">
        <v>312</v>
      </c>
      <c r="P37" s="246" t="s">
        <v>683</v>
      </c>
      <c r="Q37" s="246" t="s">
        <v>45</v>
      </c>
      <c r="R37" s="246" t="s">
        <v>1120</v>
      </c>
      <c r="S37" s="246" t="s">
        <v>1091</v>
      </c>
      <c r="T37" s="246" t="s">
        <v>57</v>
      </c>
      <c r="U37" s="246" t="str">
        <f t="shared" si="1"/>
        <v>Commercial -:- Healthcare -:- Electronics and Other Appliances -:- Electricity</v>
      </c>
      <c r="V37" s="245" t="s">
        <v>684</v>
      </c>
      <c r="W37" s="245" t="s">
        <v>53</v>
      </c>
      <c r="X37" s="245" t="s">
        <v>411</v>
      </c>
      <c r="Y37" s="245"/>
      <c r="Z37" s="245"/>
      <c r="AA37" s="245"/>
    </row>
    <row r="38" spans="1:27">
      <c r="A38" s="247" t="s">
        <v>311</v>
      </c>
      <c r="B38" s="247" t="s">
        <v>685</v>
      </c>
      <c r="C38" s="247"/>
      <c r="D38" s="247" t="s">
        <v>1087</v>
      </c>
      <c r="E38" s="242" t="str">
        <f t="shared" si="3"/>
        <v xml:space="preserve"> -:- Water Heating</v>
      </c>
      <c r="F38" s="247" t="s">
        <v>686</v>
      </c>
      <c r="G38" s="247" t="s">
        <v>53</v>
      </c>
      <c r="H38" s="247"/>
      <c r="I38" s="247"/>
      <c r="J38" s="247"/>
      <c r="K38" s="247"/>
      <c r="O38" s="245" t="s">
        <v>312</v>
      </c>
      <c r="P38" s="246" t="s">
        <v>687</v>
      </c>
      <c r="Q38" s="246" t="s">
        <v>45</v>
      </c>
      <c r="R38" s="246" t="s">
        <v>1120</v>
      </c>
      <c r="S38" s="246" t="s">
        <v>1112</v>
      </c>
      <c r="T38" s="246" t="s">
        <v>57</v>
      </c>
      <c r="U38" s="246" t="str">
        <f t="shared" si="1"/>
        <v>Commercial -:- Healthcare -:- Lights (Incandescent)  -:- Electricity</v>
      </c>
      <c r="V38" s="245" t="s">
        <v>688</v>
      </c>
      <c r="W38" s="245" t="s">
        <v>53</v>
      </c>
      <c r="X38" s="245" t="s">
        <v>411</v>
      </c>
      <c r="Y38" s="245"/>
      <c r="Z38" s="245"/>
      <c r="AA38" s="245"/>
    </row>
    <row r="39" spans="1:27">
      <c r="A39" s="247" t="s">
        <v>311</v>
      </c>
      <c r="B39" s="247" t="s">
        <v>689</v>
      </c>
      <c r="C39" s="247"/>
      <c r="D39" s="247" t="s">
        <v>1093</v>
      </c>
      <c r="E39" s="242" t="str">
        <f t="shared" si="3"/>
        <v xml:space="preserve"> -:- Motive Power, Mobile</v>
      </c>
      <c r="F39" s="247" t="s">
        <v>690</v>
      </c>
      <c r="G39" s="247" t="s">
        <v>53</v>
      </c>
      <c r="H39" s="247"/>
      <c r="I39" s="247"/>
      <c r="J39" s="247"/>
      <c r="K39" s="247"/>
      <c r="O39" s="245" t="s">
        <v>312</v>
      </c>
      <c r="P39" s="246" t="s">
        <v>691</v>
      </c>
      <c r="Q39" s="246" t="s">
        <v>45</v>
      </c>
      <c r="R39" s="246" t="s">
        <v>1120</v>
      </c>
      <c r="S39" s="246" t="s">
        <v>1113</v>
      </c>
      <c r="T39" s="246" t="s">
        <v>57</v>
      </c>
      <c r="U39" s="246" t="str">
        <f t="shared" ref="U39:U70" si="4" xml:space="preserve"> _xlfn.CONCAT( Q39, " -:- ", R39, " -:- ", S39, " -:- ", T39)</f>
        <v>Commercial -:- Healthcare -:- Lights (Fluorescent)  -:- Electricity</v>
      </c>
      <c r="V39" s="245" t="s">
        <v>692</v>
      </c>
      <c r="W39" s="245" t="s">
        <v>53</v>
      </c>
      <c r="X39" s="245" t="s">
        <v>411</v>
      </c>
      <c r="Y39" s="245"/>
      <c r="Z39" s="245"/>
      <c r="AA39" s="245"/>
    </row>
    <row r="40" spans="1:27">
      <c r="A40" s="247" t="s">
        <v>311</v>
      </c>
      <c r="B40" s="247" t="s">
        <v>693</v>
      </c>
      <c r="C40" s="247"/>
      <c r="D40" s="247" t="s">
        <v>1092</v>
      </c>
      <c r="E40" s="242" t="str">
        <f t="shared" si="3"/>
        <v xml:space="preserve"> -:- Motive Power, Stationary</v>
      </c>
      <c r="F40" s="247" t="s">
        <v>694</v>
      </c>
      <c r="G40" s="247" t="s">
        <v>53</v>
      </c>
      <c r="H40" s="247"/>
      <c r="I40" s="247"/>
      <c r="J40" s="247"/>
      <c r="K40" s="247"/>
      <c r="O40" s="245" t="s">
        <v>312</v>
      </c>
      <c r="P40" s="246" t="s">
        <v>695</v>
      </c>
      <c r="Q40" s="246" t="s">
        <v>45</v>
      </c>
      <c r="R40" s="246" t="s">
        <v>1120</v>
      </c>
      <c r="S40" s="246" t="s">
        <v>1111</v>
      </c>
      <c r="T40" s="246" t="s">
        <v>57</v>
      </c>
      <c r="U40" s="246" t="str">
        <f t="shared" si="4"/>
        <v>Commercial -:- Healthcare -:- Lights (LED) -:- Electricity</v>
      </c>
      <c r="V40" s="245" t="s">
        <v>696</v>
      </c>
      <c r="W40" s="245" t="s">
        <v>53</v>
      </c>
      <c r="X40" s="245" t="s">
        <v>411</v>
      </c>
      <c r="Y40" s="245"/>
      <c r="Z40" s="245"/>
      <c r="AA40" s="245"/>
    </row>
    <row r="41" spans="1:27">
      <c r="A41" s="247" t="s">
        <v>311</v>
      </c>
      <c r="B41" s="247" t="s">
        <v>697</v>
      </c>
      <c r="C41" s="247"/>
      <c r="D41" s="247" t="s">
        <v>1089</v>
      </c>
      <c r="E41" s="242" t="str">
        <f t="shared" si="3"/>
        <v xml:space="preserve"> -:- Space Cooling</v>
      </c>
      <c r="F41" s="247" t="s">
        <v>698</v>
      </c>
      <c r="G41" s="247" t="s">
        <v>53</v>
      </c>
      <c r="H41" s="247"/>
      <c r="I41" s="247"/>
      <c r="J41" s="247"/>
      <c r="K41" s="247"/>
      <c r="O41" s="245" t="s">
        <v>312</v>
      </c>
      <c r="P41" s="246" t="s">
        <v>699</v>
      </c>
      <c r="Q41" s="246" t="s">
        <v>45</v>
      </c>
      <c r="R41" s="246" t="s">
        <v>1120</v>
      </c>
      <c r="S41" s="246" t="s">
        <v>1119</v>
      </c>
      <c r="T41" s="246" t="s">
        <v>81</v>
      </c>
      <c r="U41" s="246" t="str">
        <f t="shared" si="4"/>
        <v>Commercial -:- Healthcare -:- Boiler -:- Coal</v>
      </c>
      <c r="V41" s="245" t="s">
        <v>700</v>
      </c>
      <c r="W41" s="245" t="s">
        <v>53</v>
      </c>
      <c r="X41" s="245" t="s">
        <v>411</v>
      </c>
      <c r="Y41" s="245"/>
      <c r="Z41" s="245"/>
      <c r="AA41" s="245"/>
    </row>
    <row r="42" spans="1:27">
      <c r="A42" s="247" t="s">
        <v>311</v>
      </c>
      <c r="B42" s="247" t="s">
        <v>701</v>
      </c>
      <c r="C42" s="247"/>
      <c r="D42" s="247" t="s">
        <v>1091</v>
      </c>
      <c r="E42" s="242" t="str">
        <f t="shared" si="3"/>
        <v xml:space="preserve"> -:- Electronics and Other Appliances</v>
      </c>
      <c r="F42" s="247" t="s">
        <v>702</v>
      </c>
      <c r="G42" s="247" t="s">
        <v>53</v>
      </c>
      <c r="H42" s="247"/>
      <c r="I42" s="247"/>
      <c r="J42" s="247"/>
      <c r="K42" s="247"/>
      <c r="O42" s="245" t="s">
        <v>312</v>
      </c>
      <c r="P42" s="246" t="s">
        <v>703</v>
      </c>
      <c r="Q42" s="246" t="s">
        <v>45</v>
      </c>
      <c r="R42" s="246" t="s">
        <v>1120</v>
      </c>
      <c r="S42" s="246" t="s">
        <v>1119</v>
      </c>
      <c r="T42" s="246" t="s">
        <v>82</v>
      </c>
      <c r="U42" s="246" t="str">
        <f t="shared" si="4"/>
        <v>Commercial -:- Healthcare -:- Boiler -:- Diesel</v>
      </c>
      <c r="V42" s="245" t="s">
        <v>704</v>
      </c>
      <c r="W42" s="245" t="s">
        <v>53</v>
      </c>
      <c r="X42" s="245" t="s">
        <v>411</v>
      </c>
      <c r="Y42" s="245"/>
      <c r="Z42" s="245"/>
      <c r="AA42" s="245"/>
    </row>
    <row r="43" spans="1:27">
      <c r="A43" s="247" t="s">
        <v>311</v>
      </c>
      <c r="B43" s="247" t="s">
        <v>705</v>
      </c>
      <c r="C43" s="247"/>
      <c r="D43" s="247" t="s">
        <v>221</v>
      </c>
      <c r="E43" s="242" t="str">
        <f t="shared" si="3"/>
        <v xml:space="preserve"> -:- Cooking</v>
      </c>
      <c r="F43" s="247" t="s">
        <v>706</v>
      </c>
      <c r="G43" s="247" t="s">
        <v>53</v>
      </c>
      <c r="H43" s="247"/>
      <c r="I43" s="247"/>
      <c r="J43" s="247"/>
      <c r="K43" s="247"/>
      <c r="O43" s="245" t="s">
        <v>312</v>
      </c>
      <c r="P43" s="246" t="s">
        <v>707</v>
      </c>
      <c r="Q43" s="246" t="s">
        <v>45</v>
      </c>
      <c r="R43" s="246" t="s">
        <v>1120</v>
      </c>
      <c r="S43" s="246" t="s">
        <v>1119</v>
      </c>
      <c r="T43" s="246" t="s">
        <v>43</v>
      </c>
      <c r="U43" s="246" t="str">
        <f t="shared" si="4"/>
        <v>Commercial -:- Healthcare -:- Boiler -:- Natural Gas</v>
      </c>
      <c r="V43" s="245" t="s">
        <v>708</v>
      </c>
      <c r="W43" s="245" t="s">
        <v>53</v>
      </c>
      <c r="X43" s="245" t="s">
        <v>411</v>
      </c>
      <c r="Y43" s="245"/>
      <c r="Z43" s="245"/>
      <c r="AA43" s="245"/>
    </row>
    <row r="44" spans="1:27">
      <c r="A44" s="247" t="s">
        <v>311</v>
      </c>
      <c r="B44" s="247" t="s">
        <v>709</v>
      </c>
      <c r="C44" s="247"/>
      <c r="D44" s="247" t="s">
        <v>1090</v>
      </c>
      <c r="E44" s="242" t="str">
        <f t="shared" si="3"/>
        <v xml:space="preserve"> -:- Lighting</v>
      </c>
      <c r="F44" s="247" t="s">
        <v>710</v>
      </c>
      <c r="G44" s="247" t="s">
        <v>53</v>
      </c>
      <c r="H44" s="247"/>
      <c r="I44" s="247"/>
      <c r="J44" s="247"/>
      <c r="K44" s="247"/>
      <c r="O44" s="245" t="s">
        <v>312</v>
      </c>
      <c r="P44" s="246" t="s">
        <v>711</v>
      </c>
      <c r="Q44" s="246" t="s">
        <v>45</v>
      </c>
      <c r="R44" s="246" t="s">
        <v>1120</v>
      </c>
      <c r="S44" s="246" t="s">
        <v>1097</v>
      </c>
      <c r="T44" s="246" t="s">
        <v>57</v>
      </c>
      <c r="U44" s="246" t="str">
        <f t="shared" si="4"/>
        <v>Commercial -:- Healthcare -:- Heat Pump -:- Electricity</v>
      </c>
      <c r="V44" s="245" t="s">
        <v>712</v>
      </c>
      <c r="W44" s="245" t="s">
        <v>53</v>
      </c>
      <c r="X44" s="245" t="s">
        <v>411</v>
      </c>
      <c r="Y44" s="245"/>
      <c r="Z44" s="245"/>
      <c r="AA44" s="245"/>
    </row>
    <row r="45" spans="1:27">
      <c r="A45" s="247" t="s">
        <v>311</v>
      </c>
      <c r="B45" s="247" t="s">
        <v>713</v>
      </c>
      <c r="C45" s="247"/>
      <c r="D45" s="247" t="s">
        <v>1084</v>
      </c>
      <c r="E45" s="242" t="str">
        <f t="shared" si="3"/>
        <v xml:space="preserve"> -:- Space Heating</v>
      </c>
      <c r="F45" s="247" t="s">
        <v>714</v>
      </c>
      <c r="G45" s="247" t="s">
        <v>53</v>
      </c>
      <c r="H45" s="247"/>
      <c r="I45" s="247"/>
      <c r="J45" s="247"/>
      <c r="K45" s="247"/>
      <c r="O45" s="245" t="s">
        <v>312</v>
      </c>
      <c r="P45" s="246" t="s">
        <v>715</v>
      </c>
      <c r="Q45" s="246" t="s">
        <v>45</v>
      </c>
      <c r="R45" s="246" t="s">
        <v>1120</v>
      </c>
      <c r="S45" s="246" t="s">
        <v>1095</v>
      </c>
      <c r="T45" s="246" t="s">
        <v>57</v>
      </c>
      <c r="U45" s="246" t="str">
        <f t="shared" si="4"/>
        <v>Commercial -:- Healthcare -:- Resistance Heater -:- Electricity</v>
      </c>
      <c r="V45" s="245" t="s">
        <v>716</v>
      </c>
      <c r="W45" s="245" t="s">
        <v>53</v>
      </c>
      <c r="X45" s="245" t="s">
        <v>411</v>
      </c>
      <c r="Y45" s="245"/>
      <c r="Z45" s="245"/>
      <c r="AA45" s="245"/>
    </row>
    <row r="46" spans="1:27">
      <c r="A46" s="247" t="s">
        <v>311</v>
      </c>
      <c r="B46" s="247" t="s">
        <v>902</v>
      </c>
      <c r="C46" s="247"/>
      <c r="D46" s="247" t="s">
        <v>1087</v>
      </c>
      <c r="E46" s="242" t="str">
        <f t="shared" si="3"/>
        <v xml:space="preserve"> -:- Water Heating</v>
      </c>
      <c r="F46" s="247" t="s">
        <v>717</v>
      </c>
      <c r="G46" s="247" t="s">
        <v>53</v>
      </c>
      <c r="H46" s="247"/>
      <c r="I46" s="247"/>
      <c r="J46" s="247"/>
      <c r="K46" s="247"/>
      <c r="O46" s="245" t="s">
        <v>312</v>
      </c>
      <c r="P46" s="246" t="s">
        <v>718</v>
      </c>
      <c r="Q46" s="246" t="s">
        <v>45</v>
      </c>
      <c r="R46" s="246" t="s">
        <v>1120</v>
      </c>
      <c r="S46" s="246" t="s">
        <v>1119</v>
      </c>
      <c r="T46" s="246" t="s">
        <v>83</v>
      </c>
      <c r="U46" s="246" t="str">
        <f t="shared" si="4"/>
        <v>Commercial -:- Healthcare -:- Boiler -:- Fuel Oil</v>
      </c>
      <c r="V46" s="245" t="s">
        <v>719</v>
      </c>
      <c r="W46" s="245" t="s">
        <v>53</v>
      </c>
      <c r="X46" s="245" t="s">
        <v>411</v>
      </c>
      <c r="Y46" s="245"/>
      <c r="Z46" s="245"/>
      <c r="AA46" s="245"/>
    </row>
    <row r="47" spans="1:27">
      <c r="A47" s="247" t="s">
        <v>311</v>
      </c>
      <c r="B47" s="247" t="s">
        <v>720</v>
      </c>
      <c r="C47" s="247"/>
      <c r="D47" s="247" t="s">
        <v>1093</v>
      </c>
      <c r="E47" s="242" t="str">
        <f t="shared" si="3"/>
        <v xml:space="preserve"> -:- Motive Power, Mobile</v>
      </c>
      <c r="F47" s="247" t="s">
        <v>721</v>
      </c>
      <c r="G47" s="247" t="s">
        <v>53</v>
      </c>
      <c r="H47" s="247"/>
      <c r="I47" s="247"/>
      <c r="J47" s="247"/>
      <c r="K47" s="247"/>
      <c r="O47" s="245" t="s">
        <v>312</v>
      </c>
      <c r="P47" s="246" t="s">
        <v>722</v>
      </c>
      <c r="Q47" s="246" t="s">
        <v>45</v>
      </c>
      <c r="R47" s="246" t="s">
        <v>1120</v>
      </c>
      <c r="S47" s="246" t="s">
        <v>1119</v>
      </c>
      <c r="T47" s="246" t="s">
        <v>81</v>
      </c>
      <c r="U47" s="246" t="str">
        <f t="shared" si="4"/>
        <v>Commercial -:- Healthcare -:- Boiler -:- Coal</v>
      </c>
      <c r="V47" s="245" t="s">
        <v>700</v>
      </c>
      <c r="W47" s="245" t="s">
        <v>53</v>
      </c>
      <c r="X47" s="245" t="s">
        <v>411</v>
      </c>
      <c r="Y47" s="245"/>
      <c r="Z47" s="245"/>
      <c r="AA47" s="245"/>
    </row>
    <row r="48" spans="1:27">
      <c r="A48" s="247" t="s">
        <v>311</v>
      </c>
      <c r="B48" s="247" t="s">
        <v>723</v>
      </c>
      <c r="C48" s="247"/>
      <c r="D48" s="247" t="s">
        <v>1092</v>
      </c>
      <c r="E48" s="242" t="str">
        <f t="shared" si="3"/>
        <v xml:space="preserve"> -:- Motive Power, Stationary</v>
      </c>
      <c r="F48" s="247" t="s">
        <v>724</v>
      </c>
      <c r="G48" s="247" t="s">
        <v>53</v>
      </c>
      <c r="H48" s="247"/>
      <c r="I48" s="247"/>
      <c r="J48" s="247"/>
      <c r="K48" s="247"/>
      <c r="O48" s="245" t="s">
        <v>312</v>
      </c>
      <c r="P48" s="246" t="s">
        <v>725</v>
      </c>
      <c r="Q48" s="246" t="s">
        <v>45</v>
      </c>
      <c r="R48" s="246" t="s">
        <v>1120</v>
      </c>
      <c r="S48" s="246" t="s">
        <v>1098</v>
      </c>
      <c r="T48" s="246" t="s">
        <v>57</v>
      </c>
      <c r="U48" s="246" t="str">
        <f t="shared" si="4"/>
        <v>Commercial -:- Healthcare -:- Hot Water Cylinder -:- Electricity</v>
      </c>
      <c r="V48" s="245" t="s">
        <v>726</v>
      </c>
      <c r="W48" s="245" t="s">
        <v>53</v>
      </c>
      <c r="X48" s="245" t="s">
        <v>411</v>
      </c>
      <c r="Y48" s="245"/>
      <c r="Z48" s="245"/>
      <c r="AA48" s="245"/>
    </row>
    <row r="49" spans="1:27">
      <c r="A49" s="247" t="s">
        <v>311</v>
      </c>
      <c r="B49" s="247" t="s">
        <v>727</v>
      </c>
      <c r="C49" s="247"/>
      <c r="D49" s="247" t="s">
        <v>302</v>
      </c>
      <c r="E49" s="242" t="str">
        <f t="shared" si="3"/>
        <v xml:space="preserve"> -:- Refrigeration</v>
      </c>
      <c r="F49" s="247" t="s">
        <v>728</v>
      </c>
      <c r="G49" s="247" t="s">
        <v>53</v>
      </c>
      <c r="H49" s="247"/>
      <c r="I49" s="247"/>
      <c r="J49" s="247"/>
      <c r="K49" s="247"/>
      <c r="O49" s="245" t="s">
        <v>312</v>
      </c>
      <c r="P49" s="246" t="s">
        <v>729</v>
      </c>
      <c r="Q49" s="246" t="s">
        <v>45</v>
      </c>
      <c r="R49" s="246" t="s">
        <v>1120</v>
      </c>
      <c r="S49" s="246" t="s">
        <v>1121</v>
      </c>
      <c r="T49" s="246" t="s">
        <v>84</v>
      </c>
      <c r="U49" s="246" t="str">
        <f t="shared" si="4"/>
        <v>Commercial -:- Healthcare -:- Direct Heat -:- Geothermal</v>
      </c>
      <c r="V49" s="245" t="s">
        <v>730</v>
      </c>
      <c r="W49" s="245" t="s">
        <v>53</v>
      </c>
      <c r="X49" s="245" t="s">
        <v>411</v>
      </c>
      <c r="Y49" s="245"/>
      <c r="Z49" s="245"/>
      <c r="AA49" s="245"/>
    </row>
    <row r="50" spans="1:27">
      <c r="A50" s="247" t="s">
        <v>311</v>
      </c>
      <c r="B50" s="247" t="s">
        <v>731</v>
      </c>
      <c r="C50" s="247"/>
      <c r="D50" s="247" t="s">
        <v>1089</v>
      </c>
      <c r="E50" s="242" t="str">
        <f t="shared" si="3"/>
        <v xml:space="preserve"> -:- Space Cooling</v>
      </c>
      <c r="F50" s="247" t="s">
        <v>732</v>
      </c>
      <c r="G50" s="247" t="s">
        <v>53</v>
      </c>
      <c r="H50" s="247"/>
      <c r="I50" s="247"/>
      <c r="J50" s="247"/>
      <c r="K50" s="247"/>
      <c r="O50" s="245" t="s">
        <v>312</v>
      </c>
      <c r="P50" s="246" t="s">
        <v>733</v>
      </c>
      <c r="Q50" s="246" t="s">
        <v>45</v>
      </c>
      <c r="R50" s="246" t="s">
        <v>1120</v>
      </c>
      <c r="S50" s="246" t="s">
        <v>1095</v>
      </c>
      <c r="T50" s="246" t="s">
        <v>57</v>
      </c>
      <c r="U50" s="246" t="str">
        <f t="shared" si="4"/>
        <v>Commercial -:- Healthcare -:- Resistance Heater -:- Electricity</v>
      </c>
      <c r="V50" s="245" t="s">
        <v>716</v>
      </c>
      <c r="W50" s="245" t="s">
        <v>53</v>
      </c>
      <c r="X50" s="245" t="s">
        <v>411</v>
      </c>
      <c r="Y50" s="245"/>
      <c r="Z50" s="245"/>
      <c r="AA50" s="245"/>
    </row>
    <row r="51" spans="1:27">
      <c r="A51" s="247" t="s">
        <v>311</v>
      </c>
      <c r="B51" s="247" t="s">
        <v>734</v>
      </c>
      <c r="C51" s="247"/>
      <c r="D51" s="247" t="s">
        <v>1091</v>
      </c>
      <c r="E51" s="242" t="str">
        <f t="shared" si="3"/>
        <v xml:space="preserve"> -:- Electronics and Other Appliances</v>
      </c>
      <c r="F51" s="247" t="s">
        <v>735</v>
      </c>
      <c r="G51" s="247" t="s">
        <v>53</v>
      </c>
      <c r="H51" s="247"/>
      <c r="I51" s="247"/>
      <c r="J51" s="247"/>
      <c r="K51" s="247"/>
      <c r="O51" s="245" t="s">
        <v>312</v>
      </c>
      <c r="P51" s="246" t="s">
        <v>736</v>
      </c>
      <c r="Q51" s="246" t="s">
        <v>45</v>
      </c>
      <c r="R51" s="246" t="s">
        <v>1120</v>
      </c>
      <c r="S51" s="246" t="s">
        <v>1119</v>
      </c>
      <c r="T51" s="246" t="s">
        <v>81</v>
      </c>
      <c r="U51" s="246" t="str">
        <f t="shared" si="4"/>
        <v>Commercial -:- Healthcare -:- Boiler -:- Coal</v>
      </c>
      <c r="V51" s="245" t="s">
        <v>700</v>
      </c>
      <c r="W51" s="245" t="s">
        <v>53</v>
      </c>
      <c r="X51" s="245" t="s">
        <v>411</v>
      </c>
      <c r="Y51" s="245"/>
      <c r="Z51" s="245"/>
      <c r="AA51" s="245"/>
    </row>
    <row r="52" spans="1:27">
      <c r="A52" s="247" t="s">
        <v>311</v>
      </c>
      <c r="B52" s="247" t="s">
        <v>737</v>
      </c>
      <c r="C52" s="247"/>
      <c r="D52" s="247" t="s">
        <v>1090</v>
      </c>
      <c r="E52" s="242" t="str">
        <f t="shared" si="3"/>
        <v xml:space="preserve"> -:- Lighting</v>
      </c>
      <c r="F52" s="247" t="s">
        <v>738</v>
      </c>
      <c r="G52" s="247" t="s">
        <v>53</v>
      </c>
      <c r="H52" s="247"/>
      <c r="I52" s="247"/>
      <c r="J52" s="247"/>
      <c r="K52" s="247"/>
      <c r="O52" s="245" t="s">
        <v>312</v>
      </c>
      <c r="P52" s="246" t="s">
        <v>1074</v>
      </c>
      <c r="Q52" s="246" t="s">
        <v>45</v>
      </c>
      <c r="R52" s="246" t="s">
        <v>1120</v>
      </c>
      <c r="S52" s="246" t="s">
        <v>1119</v>
      </c>
      <c r="T52" s="246" t="s">
        <v>43</v>
      </c>
      <c r="U52" s="246" t="str">
        <f t="shared" si="4"/>
        <v>Commercial -:- Healthcare -:- Boiler -:- Natural Gas</v>
      </c>
      <c r="V52" s="245" t="s">
        <v>708</v>
      </c>
      <c r="W52" s="245" t="s">
        <v>53</v>
      </c>
      <c r="X52" s="245" t="s">
        <v>411</v>
      </c>
      <c r="Y52" s="245"/>
      <c r="Z52" s="245"/>
      <c r="AA52" s="245"/>
    </row>
    <row r="53" spans="1:27">
      <c r="A53" s="247" t="s">
        <v>311</v>
      </c>
      <c r="B53" s="247" t="s">
        <v>741</v>
      </c>
      <c r="C53" s="247"/>
      <c r="D53" s="247" t="s">
        <v>1084</v>
      </c>
      <c r="E53" s="242" t="str">
        <f t="shared" si="3"/>
        <v xml:space="preserve"> -:- Space Heating</v>
      </c>
      <c r="F53" s="247" t="s">
        <v>742</v>
      </c>
      <c r="G53" s="247" t="s">
        <v>53</v>
      </c>
      <c r="H53" s="247"/>
      <c r="I53" s="247"/>
      <c r="J53" s="247"/>
      <c r="K53" s="247"/>
      <c r="O53" s="245" t="s">
        <v>312</v>
      </c>
      <c r="P53" s="246" t="s">
        <v>739</v>
      </c>
      <c r="Q53" s="246" t="s">
        <v>45</v>
      </c>
      <c r="R53" s="246" t="s">
        <v>1120</v>
      </c>
      <c r="S53" s="246" t="s">
        <v>1114</v>
      </c>
      <c r="T53" s="246" t="s">
        <v>82</v>
      </c>
      <c r="U53" s="246" t="str">
        <f t="shared" si="4"/>
        <v>Commercial -:- Healthcare -:- Mobile Motor -:- Diesel</v>
      </c>
      <c r="V53" s="245" t="s">
        <v>740</v>
      </c>
      <c r="W53" s="245" t="s">
        <v>53</v>
      </c>
      <c r="X53" s="245" t="s">
        <v>411</v>
      </c>
      <c r="Y53" s="245"/>
      <c r="Z53" s="245"/>
      <c r="AA53" s="245"/>
    </row>
    <row r="54" spans="1:27">
      <c r="A54" s="247" t="s">
        <v>311</v>
      </c>
      <c r="B54" s="247" t="s">
        <v>745</v>
      </c>
      <c r="C54" s="247"/>
      <c r="D54" s="247" t="s">
        <v>1087</v>
      </c>
      <c r="E54" s="242" t="str">
        <f t="shared" si="3"/>
        <v xml:space="preserve"> -:- Water Heating</v>
      </c>
      <c r="F54" s="247" t="s">
        <v>746</v>
      </c>
      <c r="G54" s="247" t="s">
        <v>53</v>
      </c>
      <c r="H54" s="247"/>
      <c r="I54" s="247"/>
      <c r="J54" s="247"/>
      <c r="K54" s="247"/>
      <c r="O54" s="245" t="s">
        <v>312</v>
      </c>
      <c r="P54" s="246" t="s">
        <v>743</v>
      </c>
      <c r="Q54" s="246" t="s">
        <v>45</v>
      </c>
      <c r="R54" s="246" t="s">
        <v>1120</v>
      </c>
      <c r="S54" s="246" t="s">
        <v>1114</v>
      </c>
      <c r="T54" s="246" t="s">
        <v>85</v>
      </c>
      <c r="U54" s="246" t="str">
        <f t="shared" si="4"/>
        <v>Commercial -:- Healthcare -:- Mobile Motor -:- Petrol</v>
      </c>
      <c r="V54" s="245" t="s">
        <v>744</v>
      </c>
      <c r="W54" s="245" t="s">
        <v>53</v>
      </c>
      <c r="X54" s="245" t="s">
        <v>411</v>
      </c>
      <c r="Y54" s="245"/>
      <c r="Z54" s="245"/>
      <c r="AA54" s="245"/>
    </row>
    <row r="55" spans="1:27">
      <c r="A55" s="247" t="s">
        <v>311</v>
      </c>
      <c r="B55" s="247" t="s">
        <v>749</v>
      </c>
      <c r="C55" s="247"/>
      <c r="D55" s="247" t="s">
        <v>1093</v>
      </c>
      <c r="E55" s="242" t="str">
        <f t="shared" si="3"/>
        <v xml:space="preserve"> -:- Motive Power, Mobile</v>
      </c>
      <c r="F55" s="247" t="s">
        <v>750</v>
      </c>
      <c r="G55" s="247" t="s">
        <v>53</v>
      </c>
      <c r="H55" s="247"/>
      <c r="I55" s="247"/>
      <c r="J55" s="247"/>
      <c r="K55" s="247"/>
      <c r="O55" s="245" t="s">
        <v>312</v>
      </c>
      <c r="P55" s="246" t="s">
        <v>747</v>
      </c>
      <c r="Q55" s="246" t="s">
        <v>45</v>
      </c>
      <c r="R55" s="246" t="s">
        <v>1120</v>
      </c>
      <c r="S55" s="246" t="s">
        <v>1103</v>
      </c>
      <c r="T55" s="246" t="s">
        <v>57</v>
      </c>
      <c r="U55" s="246" t="str">
        <f t="shared" si="4"/>
        <v>Commercial -:- Healthcare -:- Stationary Motor -:- Electricity</v>
      </c>
      <c r="V55" s="245" t="s">
        <v>748</v>
      </c>
      <c r="W55" s="245" t="s">
        <v>53</v>
      </c>
      <c r="X55" s="245" t="s">
        <v>411</v>
      </c>
      <c r="Y55" s="245"/>
      <c r="Z55" s="245"/>
      <c r="AA55" s="245"/>
    </row>
    <row r="56" spans="1:27">
      <c r="A56" s="247" t="s">
        <v>311</v>
      </c>
      <c r="B56" s="247" t="s">
        <v>753</v>
      </c>
      <c r="C56" s="247"/>
      <c r="D56" s="247" t="s">
        <v>1092</v>
      </c>
      <c r="E56" s="242" t="str">
        <f t="shared" si="3"/>
        <v xml:space="preserve"> -:- Motive Power, Stationary</v>
      </c>
      <c r="F56" s="247" t="s">
        <v>754</v>
      </c>
      <c r="G56" s="247" t="s">
        <v>53</v>
      </c>
      <c r="H56" s="247"/>
      <c r="I56" s="247"/>
      <c r="J56" s="247"/>
      <c r="K56" s="247"/>
      <c r="O56" s="245" t="s">
        <v>312</v>
      </c>
      <c r="P56" s="246" t="s">
        <v>751</v>
      </c>
      <c r="Q56" s="246" t="s">
        <v>45</v>
      </c>
      <c r="R56" s="246" t="s">
        <v>1120</v>
      </c>
      <c r="S56" s="246" t="s">
        <v>1101</v>
      </c>
      <c r="T56" s="246" t="s">
        <v>57</v>
      </c>
      <c r="U56" s="246" t="str">
        <f t="shared" si="4"/>
        <v>Commercial -:- Healthcare -:- Refrigerator -:- Electricity</v>
      </c>
      <c r="V56" s="245" t="s">
        <v>752</v>
      </c>
      <c r="W56" s="245" t="s">
        <v>53</v>
      </c>
      <c r="X56" s="245" t="s">
        <v>411</v>
      </c>
      <c r="Y56" s="245"/>
      <c r="Z56" s="245"/>
      <c r="AA56" s="245"/>
    </row>
    <row r="57" spans="1:27">
      <c r="A57" s="247" t="s">
        <v>311</v>
      </c>
      <c r="B57" s="247" t="s">
        <v>757</v>
      </c>
      <c r="C57" s="247"/>
      <c r="D57" s="247" t="s">
        <v>1089</v>
      </c>
      <c r="E57" s="242" t="str">
        <f t="shared" si="3"/>
        <v xml:space="preserve"> -:- Space Cooling</v>
      </c>
      <c r="F57" s="247" t="s">
        <v>758</v>
      </c>
      <c r="G57" s="247" t="s">
        <v>53</v>
      </c>
      <c r="H57" s="247"/>
      <c r="I57" s="247"/>
      <c r="J57" s="247"/>
      <c r="K57" s="247"/>
      <c r="O57" s="245" t="s">
        <v>312</v>
      </c>
      <c r="P57" s="246" t="s">
        <v>755</v>
      </c>
      <c r="Q57" s="246" t="s">
        <v>45</v>
      </c>
      <c r="R57" s="246" t="s">
        <v>1120</v>
      </c>
      <c r="S57" s="246" t="s">
        <v>1097</v>
      </c>
      <c r="T57" s="246" t="s">
        <v>57</v>
      </c>
      <c r="U57" s="246" t="str">
        <f t="shared" si="4"/>
        <v>Commercial -:- Healthcare -:- Heat Pump -:- Electricity</v>
      </c>
      <c r="V57" s="245" t="s">
        <v>756</v>
      </c>
      <c r="W57" s="245" t="s">
        <v>53</v>
      </c>
      <c r="X57" s="245" t="s">
        <v>411</v>
      </c>
      <c r="Y57" s="245"/>
      <c r="Z57" s="245"/>
      <c r="AA57" s="245"/>
    </row>
    <row r="58" spans="1:27">
      <c r="B58"/>
      <c r="C58"/>
      <c r="D58"/>
      <c r="F58"/>
      <c r="G58"/>
      <c r="H58"/>
      <c r="O58" s="245" t="s">
        <v>312</v>
      </c>
      <c r="P58" s="246" t="s">
        <v>759</v>
      </c>
      <c r="Q58" s="246" t="s">
        <v>45</v>
      </c>
      <c r="R58" s="246" t="s">
        <v>1123</v>
      </c>
      <c r="S58" s="246" t="s">
        <v>1091</v>
      </c>
      <c r="T58" s="246" t="s">
        <v>57</v>
      </c>
      <c r="U58" s="246" t="str">
        <f t="shared" si="4"/>
        <v>Commercial -:- Office Blocks -:- Electronics and Other Appliances -:- Electricity</v>
      </c>
      <c r="V58" s="245" t="s">
        <v>760</v>
      </c>
      <c r="W58" s="245" t="s">
        <v>53</v>
      </c>
      <c r="X58" s="245" t="s">
        <v>411</v>
      </c>
      <c r="Y58" s="245"/>
      <c r="Z58" s="245"/>
      <c r="AA58" s="245"/>
    </row>
    <row r="59" spans="1:27">
      <c r="B59"/>
      <c r="C59"/>
      <c r="D59"/>
      <c r="F59"/>
      <c r="G59"/>
      <c r="H59"/>
      <c r="O59" s="245" t="s">
        <v>312</v>
      </c>
      <c r="P59" s="246" t="s">
        <v>761</v>
      </c>
      <c r="Q59" s="246" t="s">
        <v>45</v>
      </c>
      <c r="R59" s="246" t="s">
        <v>1123</v>
      </c>
      <c r="S59" s="246" t="s">
        <v>1112</v>
      </c>
      <c r="T59" s="246" t="s">
        <v>57</v>
      </c>
      <c r="U59" s="246" t="str">
        <f t="shared" si="4"/>
        <v>Commercial -:- Office Blocks -:- Lights (Incandescent)  -:- Electricity</v>
      </c>
      <c r="V59" s="245" t="s">
        <v>762</v>
      </c>
      <c r="W59" s="245" t="s">
        <v>53</v>
      </c>
      <c r="X59" s="245" t="s">
        <v>411</v>
      </c>
      <c r="Y59" s="245"/>
      <c r="Z59" s="245"/>
      <c r="AA59" s="245"/>
    </row>
    <row r="60" spans="1:27">
      <c r="B60"/>
      <c r="C60"/>
      <c r="D60"/>
      <c r="F60"/>
      <c r="G60"/>
      <c r="H60"/>
      <c r="O60" s="245" t="s">
        <v>312</v>
      </c>
      <c r="P60" s="246" t="s">
        <v>763</v>
      </c>
      <c r="Q60" s="246" t="s">
        <v>45</v>
      </c>
      <c r="R60" s="246" t="s">
        <v>1123</v>
      </c>
      <c r="S60" s="246" t="s">
        <v>1113</v>
      </c>
      <c r="T60" s="246" t="s">
        <v>57</v>
      </c>
      <c r="U60" s="246" t="str">
        <f t="shared" si="4"/>
        <v>Commercial -:- Office Blocks -:- Lights (Fluorescent)  -:- Electricity</v>
      </c>
      <c r="V60" s="245" t="s">
        <v>764</v>
      </c>
      <c r="W60" s="245" t="s">
        <v>53</v>
      </c>
      <c r="X60" s="245" t="s">
        <v>411</v>
      </c>
      <c r="Y60" s="245"/>
      <c r="Z60" s="245"/>
      <c r="AA60" s="245"/>
    </row>
    <row r="61" spans="1:27">
      <c r="B61"/>
      <c r="C61"/>
      <c r="D61"/>
      <c r="F61"/>
      <c r="G61"/>
      <c r="H61"/>
      <c r="O61" s="245" t="s">
        <v>312</v>
      </c>
      <c r="P61" s="246" t="s">
        <v>765</v>
      </c>
      <c r="Q61" s="246" t="s">
        <v>45</v>
      </c>
      <c r="R61" s="246" t="s">
        <v>1123</v>
      </c>
      <c r="S61" s="246" t="s">
        <v>1111</v>
      </c>
      <c r="T61" s="246" t="s">
        <v>57</v>
      </c>
      <c r="U61" s="246" t="str">
        <f t="shared" si="4"/>
        <v>Commercial -:- Office Blocks -:- Lights (LED) -:- Electricity</v>
      </c>
      <c r="V61" s="245" t="s">
        <v>766</v>
      </c>
      <c r="W61" s="245" t="s">
        <v>53</v>
      </c>
      <c r="X61" s="245" t="s">
        <v>411</v>
      </c>
      <c r="Y61" s="245"/>
      <c r="Z61" s="245"/>
      <c r="AA61" s="245"/>
    </row>
    <row r="62" spans="1:27">
      <c r="B62"/>
      <c r="C62"/>
      <c r="D62"/>
      <c r="F62"/>
      <c r="G62"/>
      <c r="H62"/>
      <c r="O62" s="245" t="s">
        <v>312</v>
      </c>
      <c r="P62" s="246" t="s">
        <v>767</v>
      </c>
      <c r="Q62" s="246" t="s">
        <v>45</v>
      </c>
      <c r="R62" s="246" t="s">
        <v>1123</v>
      </c>
      <c r="S62" s="246" t="s">
        <v>1119</v>
      </c>
      <c r="T62" s="246" t="s">
        <v>81</v>
      </c>
      <c r="U62" s="246" t="str">
        <f t="shared" si="4"/>
        <v>Commercial -:- Office Blocks -:- Boiler -:- Coal</v>
      </c>
      <c r="V62" s="245" t="s">
        <v>768</v>
      </c>
      <c r="W62" s="245" t="s">
        <v>53</v>
      </c>
      <c r="X62" s="245" t="s">
        <v>411</v>
      </c>
      <c r="Y62" s="245"/>
      <c r="Z62" s="245"/>
      <c r="AA62" s="245"/>
    </row>
    <row r="63" spans="1:27">
      <c r="B63"/>
      <c r="C63"/>
      <c r="D63"/>
      <c r="F63"/>
      <c r="G63"/>
      <c r="H63"/>
      <c r="O63" s="245" t="s">
        <v>312</v>
      </c>
      <c r="P63" s="246" t="s">
        <v>769</v>
      </c>
      <c r="Q63" s="246" t="s">
        <v>45</v>
      </c>
      <c r="R63" s="246" t="s">
        <v>1123</v>
      </c>
      <c r="S63" s="246" t="s">
        <v>1119</v>
      </c>
      <c r="T63" s="246" t="s">
        <v>82</v>
      </c>
      <c r="U63" s="246" t="str">
        <f t="shared" si="4"/>
        <v>Commercial -:- Office Blocks -:- Boiler -:- Diesel</v>
      </c>
      <c r="V63" s="245" t="s">
        <v>770</v>
      </c>
      <c r="W63" s="245" t="s">
        <v>53</v>
      </c>
      <c r="X63" s="245" t="s">
        <v>411</v>
      </c>
      <c r="Y63" s="245"/>
      <c r="Z63" s="245"/>
      <c r="AA63" s="245"/>
    </row>
    <row r="64" spans="1:27">
      <c r="B64"/>
      <c r="C64"/>
      <c r="D64"/>
      <c r="F64"/>
      <c r="G64"/>
      <c r="H64"/>
      <c r="O64" s="245" t="s">
        <v>312</v>
      </c>
      <c r="P64" s="246" t="s">
        <v>771</v>
      </c>
      <c r="Q64" s="246" t="s">
        <v>45</v>
      </c>
      <c r="R64" s="246" t="s">
        <v>1123</v>
      </c>
      <c r="S64" s="246" t="s">
        <v>1119</v>
      </c>
      <c r="T64" s="246" t="s">
        <v>83</v>
      </c>
      <c r="U64" s="246" t="str">
        <f t="shared" si="4"/>
        <v>Commercial -:- Office Blocks -:- Boiler -:- Fuel Oil</v>
      </c>
      <c r="V64" s="245" t="s">
        <v>772</v>
      </c>
      <c r="W64" s="245" t="s">
        <v>53</v>
      </c>
      <c r="X64" s="245" t="s">
        <v>411</v>
      </c>
      <c r="Y64" s="245"/>
      <c r="Z64" s="245"/>
      <c r="AA64" s="245"/>
    </row>
    <row r="65" spans="2:27">
      <c r="B65"/>
      <c r="C65"/>
      <c r="D65"/>
      <c r="F65"/>
      <c r="G65"/>
      <c r="H65"/>
      <c r="O65" s="245" t="s">
        <v>312</v>
      </c>
      <c r="P65" s="246" t="s">
        <v>773</v>
      </c>
      <c r="Q65" s="246" t="s">
        <v>45</v>
      </c>
      <c r="R65" s="246" t="s">
        <v>1123</v>
      </c>
      <c r="S65" s="246" t="s">
        <v>1119</v>
      </c>
      <c r="T65" s="246" t="s">
        <v>43</v>
      </c>
      <c r="U65" s="246" t="str">
        <f t="shared" si="4"/>
        <v>Commercial -:- Office Blocks -:- Boiler -:- Natural Gas</v>
      </c>
      <c r="V65" s="245" t="s">
        <v>774</v>
      </c>
      <c r="W65" s="245" t="s">
        <v>53</v>
      </c>
      <c r="X65" s="245" t="s">
        <v>411</v>
      </c>
      <c r="Y65" s="245"/>
      <c r="Z65" s="245"/>
      <c r="AA65" s="245"/>
    </row>
    <row r="66" spans="2:27">
      <c r="B66"/>
      <c r="C66"/>
      <c r="D66"/>
      <c r="F66"/>
      <c r="G66"/>
      <c r="H66"/>
      <c r="O66" s="245" t="s">
        <v>312</v>
      </c>
      <c r="P66" s="246" t="s">
        <v>775</v>
      </c>
      <c r="Q66" s="246" t="s">
        <v>45</v>
      </c>
      <c r="R66" s="246" t="s">
        <v>1123</v>
      </c>
      <c r="S66" s="246" t="s">
        <v>1085</v>
      </c>
      <c r="T66" s="246" t="s">
        <v>43</v>
      </c>
      <c r="U66" s="246" t="str">
        <f t="shared" si="4"/>
        <v>Commercial -:- Office Blocks -:- Burner -:- Natural Gas</v>
      </c>
      <c r="V66" s="245" t="s">
        <v>776</v>
      </c>
      <c r="W66" s="245" t="s">
        <v>53</v>
      </c>
      <c r="X66" s="245" t="s">
        <v>411</v>
      </c>
      <c r="Y66" s="245"/>
      <c r="Z66" s="245"/>
      <c r="AA66" s="245"/>
    </row>
    <row r="67" spans="2:27">
      <c r="B67"/>
      <c r="C67"/>
      <c r="D67"/>
      <c r="F67"/>
      <c r="G67"/>
      <c r="H67"/>
      <c r="O67" s="245" t="s">
        <v>312</v>
      </c>
      <c r="P67" s="246" t="s">
        <v>777</v>
      </c>
      <c r="Q67" s="246" t="s">
        <v>45</v>
      </c>
      <c r="R67" s="246" t="s">
        <v>1123</v>
      </c>
      <c r="S67" s="246" t="s">
        <v>1097</v>
      </c>
      <c r="T67" s="246" t="s">
        <v>57</v>
      </c>
      <c r="U67" s="246" t="str">
        <f t="shared" si="4"/>
        <v>Commercial -:- Office Blocks -:- Heat Pump -:- Electricity</v>
      </c>
      <c r="V67" s="245" t="s">
        <v>778</v>
      </c>
      <c r="W67" s="245" t="s">
        <v>53</v>
      </c>
      <c r="X67" s="245" t="s">
        <v>411</v>
      </c>
      <c r="Y67" s="245"/>
      <c r="Z67" s="245"/>
      <c r="AA67" s="245"/>
    </row>
    <row r="68" spans="2:27">
      <c r="B68"/>
      <c r="C68"/>
      <c r="D68"/>
      <c r="F68"/>
      <c r="G68"/>
      <c r="H68"/>
      <c r="O68" s="245" t="s">
        <v>312</v>
      </c>
      <c r="P68" s="246" t="s">
        <v>779</v>
      </c>
      <c r="Q68" s="246" t="s">
        <v>45</v>
      </c>
      <c r="R68" s="246" t="s">
        <v>1123</v>
      </c>
      <c r="S68" s="246" t="s">
        <v>1095</v>
      </c>
      <c r="T68" s="246" t="s">
        <v>57</v>
      </c>
      <c r="U68" s="246" t="str">
        <f t="shared" si="4"/>
        <v>Commercial -:- Office Blocks -:- Resistance Heater -:- Electricity</v>
      </c>
      <c r="V68" s="245" t="s">
        <v>780</v>
      </c>
      <c r="W68" s="245" t="s">
        <v>53</v>
      </c>
      <c r="X68" s="245" t="s">
        <v>411</v>
      </c>
      <c r="Y68" s="245"/>
      <c r="Z68" s="245"/>
      <c r="AA68" s="245"/>
    </row>
    <row r="69" spans="2:27">
      <c r="B69"/>
      <c r="C69"/>
      <c r="D69"/>
      <c r="F69"/>
      <c r="G69"/>
      <c r="H69"/>
      <c r="O69" s="245" t="s">
        <v>312</v>
      </c>
      <c r="P69" s="246" t="s">
        <v>781</v>
      </c>
      <c r="Q69" s="246" t="s">
        <v>45</v>
      </c>
      <c r="R69" s="246" t="s">
        <v>1123</v>
      </c>
      <c r="S69" s="246" t="s">
        <v>1119</v>
      </c>
      <c r="T69" s="246" t="s">
        <v>83</v>
      </c>
      <c r="U69" s="246" t="str">
        <f t="shared" si="4"/>
        <v>Commercial -:- Office Blocks -:- Boiler -:- Fuel Oil</v>
      </c>
      <c r="V69" s="245" t="s">
        <v>772</v>
      </c>
      <c r="W69" s="245" t="s">
        <v>53</v>
      </c>
      <c r="X69" s="245" t="s">
        <v>411</v>
      </c>
      <c r="Y69" s="245"/>
      <c r="Z69" s="245"/>
      <c r="AA69" s="245"/>
    </row>
    <row r="70" spans="2:27">
      <c r="B70"/>
      <c r="C70"/>
      <c r="D70"/>
      <c r="F70"/>
      <c r="G70"/>
      <c r="H70"/>
      <c r="O70" s="245" t="s">
        <v>312</v>
      </c>
      <c r="P70" s="246" t="s">
        <v>782</v>
      </c>
      <c r="Q70" s="246" t="s">
        <v>45</v>
      </c>
      <c r="R70" s="246" t="s">
        <v>1123</v>
      </c>
      <c r="S70" s="246" t="s">
        <v>1119</v>
      </c>
      <c r="T70" s="246" t="s">
        <v>81</v>
      </c>
      <c r="U70" s="246" t="str">
        <f t="shared" si="4"/>
        <v>Commercial -:- Office Blocks -:- Boiler -:- Coal</v>
      </c>
      <c r="V70" s="245" t="s">
        <v>768</v>
      </c>
      <c r="W70" s="245" t="s">
        <v>53</v>
      </c>
      <c r="X70" s="245" t="s">
        <v>411</v>
      </c>
      <c r="Y70" s="245"/>
      <c r="Z70" s="245"/>
      <c r="AA70" s="245"/>
    </row>
    <row r="71" spans="2:27">
      <c r="B71"/>
      <c r="C71"/>
      <c r="D71"/>
      <c r="F71"/>
      <c r="G71"/>
      <c r="H71"/>
      <c r="O71" s="245" t="s">
        <v>312</v>
      </c>
      <c r="P71" s="246" t="s">
        <v>783</v>
      </c>
      <c r="Q71" s="246" t="s">
        <v>45</v>
      </c>
      <c r="R71" s="246" t="s">
        <v>1123</v>
      </c>
      <c r="S71" s="246" t="s">
        <v>1097</v>
      </c>
      <c r="T71" s="246" t="s">
        <v>57</v>
      </c>
      <c r="U71" s="246" t="str">
        <f t="shared" ref="U71:U102" si="5" xml:space="preserve"> _xlfn.CONCAT( Q71, " -:- ", R71, " -:- ", S71, " -:- ", T71)</f>
        <v>Commercial -:- Office Blocks -:- Heat Pump -:- Electricity</v>
      </c>
      <c r="V71" s="245" t="s">
        <v>784</v>
      </c>
      <c r="W71" s="245" t="s">
        <v>53</v>
      </c>
      <c r="X71" s="245" t="s">
        <v>411</v>
      </c>
      <c r="Y71" s="245"/>
      <c r="Z71" s="245"/>
      <c r="AA71" s="245"/>
    </row>
    <row r="72" spans="2:27">
      <c r="B72"/>
      <c r="C72"/>
      <c r="D72"/>
      <c r="F72"/>
      <c r="G72"/>
      <c r="H72"/>
      <c r="O72" s="245" t="s">
        <v>312</v>
      </c>
      <c r="P72" s="246" t="s">
        <v>785</v>
      </c>
      <c r="Q72" s="246" t="s">
        <v>45</v>
      </c>
      <c r="R72" s="246" t="s">
        <v>1123</v>
      </c>
      <c r="S72" s="246" t="s">
        <v>1098</v>
      </c>
      <c r="T72" s="246" t="s">
        <v>57</v>
      </c>
      <c r="U72" s="246" t="str">
        <f t="shared" si="5"/>
        <v>Commercial -:- Office Blocks -:- Hot Water Cylinder -:- Electricity</v>
      </c>
      <c r="V72" s="245" t="s">
        <v>786</v>
      </c>
      <c r="W72" s="245" t="s">
        <v>53</v>
      </c>
      <c r="X72" s="245" t="s">
        <v>411</v>
      </c>
      <c r="Y72" s="245"/>
      <c r="Z72" s="245"/>
      <c r="AA72" s="245"/>
    </row>
    <row r="73" spans="2:27">
      <c r="B73"/>
      <c r="C73"/>
      <c r="D73"/>
      <c r="F73"/>
      <c r="G73"/>
      <c r="H73"/>
      <c r="O73" s="245" t="s">
        <v>312</v>
      </c>
      <c r="P73" s="246" t="s">
        <v>787</v>
      </c>
      <c r="Q73" s="246" t="s">
        <v>45</v>
      </c>
      <c r="R73" s="246" t="s">
        <v>1123</v>
      </c>
      <c r="S73" s="246" t="s">
        <v>1098</v>
      </c>
      <c r="T73" s="246" t="s">
        <v>43</v>
      </c>
      <c r="U73" s="246" t="str">
        <f t="shared" si="5"/>
        <v>Commercial -:- Office Blocks -:- Hot Water Cylinder -:- Natural Gas</v>
      </c>
      <c r="V73" s="245" t="s">
        <v>788</v>
      </c>
      <c r="W73" s="245" t="s">
        <v>53</v>
      </c>
      <c r="X73" s="245" t="s">
        <v>411</v>
      </c>
      <c r="Y73" s="245"/>
      <c r="Z73" s="245"/>
      <c r="AA73" s="245"/>
    </row>
    <row r="74" spans="2:27">
      <c r="B74"/>
      <c r="C74"/>
      <c r="D74"/>
      <c r="F74"/>
      <c r="G74"/>
      <c r="H74"/>
      <c r="O74" s="245" t="s">
        <v>312</v>
      </c>
      <c r="P74" s="246" t="s">
        <v>789</v>
      </c>
      <c r="Q74" s="246" t="s">
        <v>45</v>
      </c>
      <c r="R74" s="246" t="s">
        <v>1123</v>
      </c>
      <c r="S74" s="246" t="s">
        <v>1114</v>
      </c>
      <c r="T74" s="246" t="s">
        <v>82</v>
      </c>
      <c r="U74" s="246" t="str">
        <f t="shared" si="5"/>
        <v>Commercial -:- Office Blocks -:- Mobile Motor -:- Diesel</v>
      </c>
      <c r="V74" s="245" t="s">
        <v>790</v>
      </c>
      <c r="W74" s="245" t="s">
        <v>53</v>
      </c>
      <c r="X74" s="245" t="s">
        <v>411</v>
      </c>
      <c r="Y74" s="245"/>
      <c r="Z74" s="245"/>
      <c r="AA74" s="245"/>
    </row>
    <row r="75" spans="2:27">
      <c r="B75"/>
      <c r="C75"/>
      <c r="D75"/>
      <c r="F75"/>
      <c r="G75"/>
      <c r="H75"/>
      <c r="O75" s="245" t="s">
        <v>312</v>
      </c>
      <c r="P75" s="246" t="s">
        <v>791</v>
      </c>
      <c r="Q75" s="246" t="s">
        <v>45</v>
      </c>
      <c r="R75" s="246" t="s">
        <v>1123</v>
      </c>
      <c r="S75" s="246" t="s">
        <v>1114</v>
      </c>
      <c r="T75" s="246" t="s">
        <v>85</v>
      </c>
      <c r="U75" s="246" t="str">
        <f t="shared" si="5"/>
        <v>Commercial -:- Office Blocks -:- Mobile Motor -:- Petrol</v>
      </c>
      <c r="V75" s="245" t="s">
        <v>792</v>
      </c>
      <c r="W75" s="245" t="s">
        <v>53</v>
      </c>
      <c r="X75" s="245" t="s">
        <v>411</v>
      </c>
      <c r="Y75" s="245"/>
      <c r="Z75" s="245"/>
      <c r="AA75" s="245"/>
    </row>
    <row r="76" spans="2:27">
      <c r="B76"/>
      <c r="C76"/>
      <c r="D76"/>
      <c r="F76"/>
      <c r="G76"/>
      <c r="H76"/>
      <c r="O76" s="245" t="s">
        <v>312</v>
      </c>
      <c r="P76" s="246" t="s">
        <v>793</v>
      </c>
      <c r="Q76" s="246" t="s">
        <v>45</v>
      </c>
      <c r="R76" s="246" t="s">
        <v>1123</v>
      </c>
      <c r="S76" s="246" t="s">
        <v>1114</v>
      </c>
      <c r="T76" s="246" t="s">
        <v>71</v>
      </c>
      <c r="U76" s="246" t="str">
        <f t="shared" si="5"/>
        <v>Commercial -:- Office Blocks -:- Mobile Motor -:- LPG</v>
      </c>
      <c r="V76" s="245" t="s">
        <v>794</v>
      </c>
      <c r="W76" s="245" t="s">
        <v>53</v>
      </c>
      <c r="X76" s="245" t="s">
        <v>411</v>
      </c>
      <c r="Y76" s="245"/>
      <c r="Z76" s="245"/>
      <c r="AA76" s="245"/>
    </row>
    <row r="77" spans="2:27">
      <c r="B77"/>
      <c r="C77"/>
      <c r="D77"/>
      <c r="F77"/>
      <c r="G77"/>
      <c r="H77"/>
      <c r="O77" s="245" t="s">
        <v>312</v>
      </c>
      <c r="P77" s="246" t="s">
        <v>795</v>
      </c>
      <c r="Q77" s="246" t="s">
        <v>45</v>
      </c>
      <c r="R77" s="246" t="s">
        <v>1123</v>
      </c>
      <c r="S77" s="246" t="s">
        <v>1103</v>
      </c>
      <c r="T77" s="246" t="s">
        <v>57</v>
      </c>
      <c r="U77" s="246" t="str">
        <f t="shared" si="5"/>
        <v>Commercial -:- Office Blocks -:- Stationary Motor -:- Electricity</v>
      </c>
      <c r="V77" s="245" t="s">
        <v>796</v>
      </c>
      <c r="W77" s="245" t="s">
        <v>53</v>
      </c>
      <c r="X77" s="245" t="s">
        <v>411</v>
      </c>
      <c r="Y77" s="245"/>
      <c r="Z77" s="245"/>
      <c r="AA77" s="245"/>
    </row>
    <row r="78" spans="2:27">
      <c r="B78"/>
      <c r="C78"/>
      <c r="D78"/>
      <c r="F78"/>
      <c r="G78"/>
      <c r="H78"/>
      <c r="O78" s="245" t="s">
        <v>312</v>
      </c>
      <c r="P78" s="246" t="s">
        <v>797</v>
      </c>
      <c r="Q78" s="246" t="s">
        <v>45</v>
      </c>
      <c r="R78" s="246" t="s">
        <v>1123</v>
      </c>
      <c r="S78" s="246" t="s">
        <v>1097</v>
      </c>
      <c r="T78" s="246" t="s">
        <v>57</v>
      </c>
      <c r="U78" s="246" t="str">
        <f t="shared" si="5"/>
        <v>Commercial -:- Office Blocks -:- Heat Pump -:- Electricity</v>
      </c>
      <c r="V78" s="245" t="s">
        <v>798</v>
      </c>
      <c r="W78" s="245" t="s">
        <v>53</v>
      </c>
      <c r="X78" s="245" t="s">
        <v>411</v>
      </c>
      <c r="Y78" s="245"/>
      <c r="Z78" s="245"/>
      <c r="AA78" s="245"/>
    </row>
    <row r="79" spans="2:27">
      <c r="B79"/>
      <c r="C79"/>
      <c r="D79"/>
      <c r="F79"/>
      <c r="G79"/>
      <c r="H79"/>
      <c r="O79" s="245" t="s">
        <v>312</v>
      </c>
      <c r="P79" s="246" t="s">
        <v>799</v>
      </c>
      <c r="Q79" s="246" t="s">
        <v>45</v>
      </c>
      <c r="R79" s="246" t="s">
        <v>1124</v>
      </c>
      <c r="S79" s="246" t="s">
        <v>1091</v>
      </c>
      <c r="T79" s="246" t="s">
        <v>57</v>
      </c>
      <c r="U79" s="246" t="str">
        <f t="shared" si="5"/>
        <v>Commercial -:- Warehouses/Supermarkets/Retail -:- Electronics and Other Appliances -:- Electricity</v>
      </c>
      <c r="V79" s="245" t="s">
        <v>800</v>
      </c>
      <c r="W79" s="245" t="s">
        <v>53</v>
      </c>
      <c r="X79" s="245" t="s">
        <v>411</v>
      </c>
      <c r="Y79" s="245"/>
      <c r="Z79" s="245"/>
      <c r="AA79" s="245"/>
    </row>
    <row r="80" spans="2:27">
      <c r="B80"/>
      <c r="C80"/>
      <c r="D80"/>
      <c r="F80"/>
      <c r="G80"/>
      <c r="H80"/>
      <c r="O80" s="245" t="s">
        <v>312</v>
      </c>
      <c r="P80" s="246" t="s">
        <v>801</v>
      </c>
      <c r="Q80" s="246" t="s">
        <v>45</v>
      </c>
      <c r="R80" s="246" t="s">
        <v>1124</v>
      </c>
      <c r="S80" s="246" t="s">
        <v>1100</v>
      </c>
      <c r="T80" s="246" t="s">
        <v>57</v>
      </c>
      <c r="U80" s="246" t="str">
        <f t="shared" si="5"/>
        <v>Commercial -:- Warehouses/Supermarkets/Retail -:- Cooking Element -:- Electricity</v>
      </c>
      <c r="V80" s="245" t="s">
        <v>802</v>
      </c>
      <c r="W80" s="245" t="s">
        <v>53</v>
      </c>
      <c r="X80" s="245" t="s">
        <v>411</v>
      </c>
      <c r="Y80" s="245"/>
      <c r="Z80" s="245"/>
      <c r="AA80" s="245"/>
    </row>
    <row r="81" spans="2:27">
      <c r="B81"/>
      <c r="C81"/>
      <c r="D81"/>
      <c r="F81"/>
      <c r="G81"/>
      <c r="H81"/>
      <c r="O81" s="245" t="s">
        <v>312</v>
      </c>
      <c r="P81" s="246" t="s">
        <v>803</v>
      </c>
      <c r="Q81" s="246" t="s">
        <v>45</v>
      </c>
      <c r="R81" s="246" t="s">
        <v>1124</v>
      </c>
      <c r="S81" s="246" t="s">
        <v>1108</v>
      </c>
      <c r="T81" s="246" t="s">
        <v>57</v>
      </c>
      <c r="U81" s="246" t="str">
        <f t="shared" si="5"/>
        <v>Commercial -:- Warehouses/Supermarkets/Retail -:- Oven -:- Electricity</v>
      </c>
      <c r="V81" s="245" t="s">
        <v>804</v>
      </c>
      <c r="W81" s="245" t="s">
        <v>53</v>
      </c>
      <c r="X81" s="245" t="s">
        <v>411</v>
      </c>
      <c r="Y81" s="245"/>
      <c r="Z81" s="245"/>
      <c r="AA81" s="245"/>
    </row>
    <row r="82" spans="2:27">
      <c r="B82"/>
      <c r="C82"/>
      <c r="D82"/>
      <c r="F82"/>
      <c r="G82"/>
      <c r="H82"/>
      <c r="O82" s="245" t="s">
        <v>312</v>
      </c>
      <c r="P82" s="246" t="s">
        <v>805</v>
      </c>
      <c r="Q82" s="246" t="s">
        <v>45</v>
      </c>
      <c r="R82" s="246" t="s">
        <v>1124</v>
      </c>
      <c r="S82" s="246" t="s">
        <v>1108</v>
      </c>
      <c r="T82" s="246" t="s">
        <v>71</v>
      </c>
      <c r="U82" s="246" t="str">
        <f t="shared" si="5"/>
        <v>Commercial -:- Warehouses/Supermarkets/Retail -:- Oven -:- LPG</v>
      </c>
      <c r="V82" s="245" t="s">
        <v>806</v>
      </c>
      <c r="W82" s="245" t="s">
        <v>53</v>
      </c>
      <c r="X82" s="245" t="s">
        <v>411</v>
      </c>
      <c r="Y82" s="245"/>
      <c r="Z82" s="245"/>
      <c r="AA82" s="245"/>
    </row>
    <row r="83" spans="2:27">
      <c r="B83"/>
      <c r="C83"/>
      <c r="D83"/>
      <c r="F83"/>
      <c r="G83"/>
      <c r="H83"/>
      <c r="O83" s="245" t="s">
        <v>312</v>
      </c>
      <c r="P83" s="246" t="s">
        <v>807</v>
      </c>
      <c r="Q83" s="246" t="s">
        <v>45</v>
      </c>
      <c r="R83" s="246" t="s">
        <v>1124</v>
      </c>
      <c r="S83" s="246" t="s">
        <v>1108</v>
      </c>
      <c r="T83" s="246" t="s">
        <v>43</v>
      </c>
      <c r="U83" s="246" t="str">
        <f t="shared" si="5"/>
        <v>Commercial -:- Warehouses/Supermarkets/Retail -:- Oven -:- Natural Gas</v>
      </c>
      <c r="V83" s="245" t="s">
        <v>808</v>
      </c>
      <c r="W83" s="245" t="s">
        <v>53</v>
      </c>
      <c r="X83" s="245" t="s">
        <v>411</v>
      </c>
      <c r="Y83" s="245"/>
      <c r="Z83" s="245"/>
      <c r="AA83" s="245"/>
    </row>
    <row r="84" spans="2:27">
      <c r="B84"/>
      <c r="C84"/>
      <c r="D84"/>
      <c r="F84"/>
      <c r="G84"/>
      <c r="H84"/>
      <c r="O84" s="245" t="s">
        <v>312</v>
      </c>
      <c r="P84" s="246" t="s">
        <v>809</v>
      </c>
      <c r="Q84" s="246" t="s">
        <v>45</v>
      </c>
      <c r="R84" s="246" t="s">
        <v>1124</v>
      </c>
      <c r="S84" s="246" t="s">
        <v>1112</v>
      </c>
      <c r="T84" s="246" t="s">
        <v>57</v>
      </c>
      <c r="U84" s="246" t="str">
        <f t="shared" si="5"/>
        <v>Commercial -:- Warehouses/Supermarkets/Retail -:- Lights (Incandescent)  -:- Electricity</v>
      </c>
      <c r="V84" s="245" t="s">
        <v>810</v>
      </c>
      <c r="W84" s="245" t="s">
        <v>53</v>
      </c>
      <c r="X84" s="245" t="s">
        <v>411</v>
      </c>
      <c r="Y84" s="245"/>
      <c r="Z84" s="245"/>
      <c r="AA84" s="245"/>
    </row>
    <row r="85" spans="2:27">
      <c r="B85"/>
      <c r="C85"/>
      <c r="D85"/>
      <c r="F85"/>
      <c r="G85"/>
      <c r="H85"/>
      <c r="O85" s="245" t="s">
        <v>312</v>
      </c>
      <c r="P85" s="246" t="s">
        <v>811</v>
      </c>
      <c r="Q85" s="246" t="s">
        <v>45</v>
      </c>
      <c r="R85" s="246" t="s">
        <v>1124</v>
      </c>
      <c r="S85" s="246" t="s">
        <v>1113</v>
      </c>
      <c r="T85" s="246" t="s">
        <v>57</v>
      </c>
      <c r="U85" s="246" t="str">
        <f t="shared" si="5"/>
        <v>Commercial -:- Warehouses/Supermarkets/Retail -:- Lights (Fluorescent)  -:- Electricity</v>
      </c>
      <c r="V85" s="245" t="s">
        <v>812</v>
      </c>
      <c r="W85" s="245" t="s">
        <v>53</v>
      </c>
      <c r="X85" s="245" t="s">
        <v>411</v>
      </c>
      <c r="Y85" s="245"/>
      <c r="Z85" s="245"/>
      <c r="AA85" s="245"/>
    </row>
    <row r="86" spans="2:27">
      <c r="B86"/>
      <c r="C86"/>
      <c r="D86"/>
      <c r="F86"/>
      <c r="G86"/>
      <c r="H86"/>
      <c r="O86" s="245" t="s">
        <v>312</v>
      </c>
      <c r="P86" s="246" t="s">
        <v>813</v>
      </c>
      <c r="Q86" s="246" t="s">
        <v>45</v>
      </c>
      <c r="R86" s="246" t="s">
        <v>1124</v>
      </c>
      <c r="S86" s="246" t="s">
        <v>1111</v>
      </c>
      <c r="T86" s="246" t="s">
        <v>57</v>
      </c>
      <c r="U86" s="246" t="str">
        <f t="shared" si="5"/>
        <v>Commercial -:- Warehouses/Supermarkets/Retail -:- Lights (LED) -:- Electricity</v>
      </c>
      <c r="V86" s="245" t="s">
        <v>814</v>
      </c>
      <c r="W86" s="245" t="s">
        <v>53</v>
      </c>
      <c r="X86" s="245" t="s">
        <v>411</v>
      </c>
      <c r="Y86" s="245"/>
      <c r="Z86" s="245"/>
      <c r="AA86" s="245"/>
    </row>
    <row r="87" spans="2:27">
      <c r="B87"/>
      <c r="C87"/>
      <c r="D87"/>
      <c r="F87"/>
      <c r="G87"/>
      <c r="H87"/>
      <c r="O87" s="245" t="s">
        <v>312</v>
      </c>
      <c r="P87" s="246" t="s">
        <v>815</v>
      </c>
      <c r="Q87" s="246" t="s">
        <v>45</v>
      </c>
      <c r="R87" s="246" t="s">
        <v>1124</v>
      </c>
      <c r="S87" s="246" t="s">
        <v>1119</v>
      </c>
      <c r="T87" s="246" t="s">
        <v>81</v>
      </c>
      <c r="U87" s="246" t="str">
        <f t="shared" si="5"/>
        <v>Commercial -:- Warehouses/Supermarkets/Retail -:- Boiler -:- Coal</v>
      </c>
      <c r="V87" s="245" t="s">
        <v>816</v>
      </c>
      <c r="W87" s="245" t="s">
        <v>53</v>
      </c>
      <c r="X87" s="245" t="s">
        <v>411</v>
      </c>
      <c r="Y87" s="245"/>
      <c r="Z87" s="245"/>
      <c r="AA87" s="245"/>
    </row>
    <row r="88" spans="2:27">
      <c r="B88"/>
      <c r="C88"/>
      <c r="D88"/>
      <c r="F88"/>
      <c r="G88"/>
      <c r="H88"/>
      <c r="O88" s="245" t="s">
        <v>312</v>
      </c>
      <c r="P88" s="246" t="s">
        <v>817</v>
      </c>
      <c r="Q88" s="246" t="s">
        <v>45</v>
      </c>
      <c r="R88" s="246" t="s">
        <v>1124</v>
      </c>
      <c r="S88" s="246" t="s">
        <v>1119</v>
      </c>
      <c r="T88" s="246" t="s">
        <v>82</v>
      </c>
      <c r="U88" s="246" t="str">
        <f t="shared" si="5"/>
        <v>Commercial -:- Warehouses/Supermarkets/Retail -:- Boiler -:- Diesel</v>
      </c>
      <c r="V88" s="245" t="s">
        <v>818</v>
      </c>
      <c r="W88" s="245" t="s">
        <v>53</v>
      </c>
      <c r="X88" s="245" t="s">
        <v>411</v>
      </c>
      <c r="Y88" s="245"/>
      <c r="Z88" s="245"/>
      <c r="AA88" s="245"/>
    </row>
    <row r="89" spans="2:27">
      <c r="B89"/>
      <c r="C89"/>
      <c r="D89"/>
      <c r="F89"/>
      <c r="G89"/>
      <c r="H89"/>
      <c r="O89" s="245" t="s">
        <v>312</v>
      </c>
      <c r="P89" s="246" t="s">
        <v>819</v>
      </c>
      <c r="Q89" s="246" t="s">
        <v>45</v>
      </c>
      <c r="R89" s="246" t="s">
        <v>1124</v>
      </c>
      <c r="S89" s="246" t="s">
        <v>1119</v>
      </c>
      <c r="T89" s="246" t="s">
        <v>83</v>
      </c>
      <c r="U89" s="246" t="str">
        <f t="shared" si="5"/>
        <v>Commercial -:- Warehouses/Supermarkets/Retail -:- Boiler -:- Fuel Oil</v>
      </c>
      <c r="V89" s="245" t="s">
        <v>820</v>
      </c>
      <c r="W89" s="245" t="s">
        <v>53</v>
      </c>
      <c r="X89" s="245" t="s">
        <v>411</v>
      </c>
      <c r="Y89" s="245"/>
      <c r="Z89" s="245"/>
      <c r="AA89" s="245"/>
    </row>
    <row r="90" spans="2:27">
      <c r="B90"/>
      <c r="C90"/>
      <c r="D90"/>
      <c r="F90"/>
      <c r="G90"/>
      <c r="H90"/>
      <c r="O90" s="245" t="s">
        <v>312</v>
      </c>
      <c r="P90" s="246" t="s">
        <v>821</v>
      </c>
      <c r="Q90" s="246" t="s">
        <v>45</v>
      </c>
      <c r="R90" s="246" t="s">
        <v>1124</v>
      </c>
      <c r="S90" s="246" t="s">
        <v>1119</v>
      </c>
      <c r="T90" s="246" t="s">
        <v>71</v>
      </c>
      <c r="U90" s="246" t="str">
        <f t="shared" si="5"/>
        <v>Commercial -:- Warehouses/Supermarkets/Retail -:- Boiler -:- LPG</v>
      </c>
      <c r="V90" s="245" t="s">
        <v>822</v>
      </c>
      <c r="W90" s="245" t="s">
        <v>53</v>
      </c>
      <c r="X90" s="245" t="s">
        <v>411</v>
      </c>
      <c r="Y90" s="245"/>
      <c r="Z90" s="245"/>
      <c r="AA90" s="245"/>
    </row>
    <row r="91" spans="2:27">
      <c r="B91"/>
      <c r="C91"/>
      <c r="D91"/>
      <c r="F91"/>
      <c r="G91"/>
      <c r="H91"/>
      <c r="O91" s="245" t="s">
        <v>312</v>
      </c>
      <c r="P91" s="246" t="s">
        <v>823</v>
      </c>
      <c r="Q91" s="246" t="s">
        <v>45</v>
      </c>
      <c r="R91" s="246" t="s">
        <v>1124</v>
      </c>
      <c r="S91" s="246" t="s">
        <v>1119</v>
      </c>
      <c r="T91" s="246" t="s">
        <v>43</v>
      </c>
      <c r="U91" s="246" t="str">
        <f t="shared" si="5"/>
        <v>Commercial -:- Warehouses/Supermarkets/Retail -:- Boiler -:- Natural Gas</v>
      </c>
      <c r="V91" s="245" t="s">
        <v>824</v>
      </c>
      <c r="W91" s="245" t="s">
        <v>53</v>
      </c>
      <c r="X91" s="245" t="s">
        <v>411</v>
      </c>
      <c r="Y91" s="245"/>
      <c r="Z91" s="245"/>
      <c r="AA91" s="245"/>
    </row>
    <row r="92" spans="2:27">
      <c r="B92"/>
      <c r="C92"/>
      <c r="D92"/>
      <c r="F92"/>
      <c r="G92"/>
      <c r="H92"/>
      <c r="O92" s="245" t="s">
        <v>312</v>
      </c>
      <c r="P92" s="246" t="s">
        <v>825</v>
      </c>
      <c r="Q92" s="246" t="s">
        <v>45</v>
      </c>
      <c r="R92" s="246" t="s">
        <v>1124</v>
      </c>
      <c r="S92" s="246" t="s">
        <v>1085</v>
      </c>
      <c r="T92" s="246" t="s">
        <v>81</v>
      </c>
      <c r="U92" s="246" t="str">
        <f t="shared" si="5"/>
        <v>Commercial -:- Warehouses/Supermarkets/Retail -:- Burner -:- Coal</v>
      </c>
      <c r="V92" s="245" t="s">
        <v>826</v>
      </c>
      <c r="W92" s="245" t="s">
        <v>53</v>
      </c>
      <c r="X92" s="245" t="s">
        <v>411</v>
      </c>
      <c r="Y92" s="245"/>
      <c r="Z92" s="245"/>
      <c r="AA92" s="245"/>
    </row>
    <row r="93" spans="2:27">
      <c r="B93"/>
      <c r="C93"/>
      <c r="D93"/>
      <c r="F93"/>
      <c r="G93"/>
      <c r="H93"/>
      <c r="O93" s="245" t="s">
        <v>312</v>
      </c>
      <c r="P93" s="246" t="s">
        <v>827</v>
      </c>
      <c r="Q93" s="246" t="s">
        <v>45</v>
      </c>
      <c r="R93" s="246" t="s">
        <v>1124</v>
      </c>
      <c r="S93" s="246" t="s">
        <v>1085</v>
      </c>
      <c r="T93" s="246" t="s">
        <v>83</v>
      </c>
      <c r="U93" s="246" t="str">
        <f t="shared" si="5"/>
        <v>Commercial -:- Warehouses/Supermarkets/Retail -:- Burner -:- Fuel Oil</v>
      </c>
      <c r="V93" s="245" t="s">
        <v>828</v>
      </c>
      <c r="W93" s="245" t="s">
        <v>53</v>
      </c>
      <c r="X93" s="245" t="s">
        <v>411</v>
      </c>
      <c r="Y93" s="245"/>
      <c r="Z93" s="245"/>
      <c r="AA93" s="245"/>
    </row>
    <row r="94" spans="2:27">
      <c r="B94"/>
      <c r="C94"/>
      <c r="D94"/>
      <c r="F94"/>
      <c r="G94"/>
      <c r="H94"/>
      <c r="O94" s="245" t="s">
        <v>312</v>
      </c>
      <c r="P94" s="246" t="s">
        <v>829</v>
      </c>
      <c r="Q94" s="246" t="s">
        <v>45</v>
      </c>
      <c r="R94" s="246" t="s">
        <v>1124</v>
      </c>
      <c r="S94" s="246" t="s">
        <v>1085</v>
      </c>
      <c r="T94" s="246" t="s">
        <v>71</v>
      </c>
      <c r="U94" s="246" t="str">
        <f t="shared" si="5"/>
        <v>Commercial -:- Warehouses/Supermarkets/Retail -:- Burner -:- LPG</v>
      </c>
      <c r="V94" s="245" t="s">
        <v>830</v>
      </c>
      <c r="W94" s="245" t="s">
        <v>53</v>
      </c>
      <c r="X94" s="245" t="s">
        <v>411</v>
      </c>
      <c r="Y94" s="245"/>
      <c r="Z94" s="245"/>
      <c r="AA94" s="245"/>
    </row>
    <row r="95" spans="2:27">
      <c r="B95"/>
      <c r="C95"/>
      <c r="D95"/>
      <c r="F95"/>
      <c r="G95"/>
      <c r="H95"/>
      <c r="O95" s="245" t="s">
        <v>312</v>
      </c>
      <c r="P95" s="246" t="s">
        <v>831</v>
      </c>
      <c r="Q95" s="246" t="s">
        <v>45</v>
      </c>
      <c r="R95" s="246" t="s">
        <v>1124</v>
      </c>
      <c r="S95" s="246" t="s">
        <v>1085</v>
      </c>
      <c r="T95" s="246" t="s">
        <v>43</v>
      </c>
      <c r="U95" s="246" t="str">
        <f t="shared" si="5"/>
        <v>Commercial -:- Warehouses/Supermarkets/Retail -:- Burner -:- Natural Gas</v>
      </c>
      <c r="V95" s="245" t="s">
        <v>832</v>
      </c>
      <c r="W95" s="245" t="s">
        <v>53</v>
      </c>
      <c r="X95" s="245" t="s">
        <v>411</v>
      </c>
      <c r="Y95" s="245"/>
      <c r="Z95" s="245"/>
      <c r="AA95" s="245"/>
    </row>
    <row r="96" spans="2:27">
      <c r="B96"/>
      <c r="C96"/>
      <c r="D96"/>
      <c r="F96"/>
      <c r="G96"/>
      <c r="H96"/>
      <c r="O96" s="245" t="s">
        <v>312</v>
      </c>
      <c r="P96" s="246" t="s">
        <v>833</v>
      </c>
      <c r="Q96" s="246" t="s">
        <v>45</v>
      </c>
      <c r="R96" s="246" t="s">
        <v>1124</v>
      </c>
      <c r="S96" s="246" t="s">
        <v>1097</v>
      </c>
      <c r="T96" s="246" t="s">
        <v>57</v>
      </c>
      <c r="U96" s="246" t="str">
        <f t="shared" si="5"/>
        <v>Commercial -:- Warehouses/Supermarkets/Retail -:- Heat Pump -:- Electricity</v>
      </c>
      <c r="V96" s="245" t="s">
        <v>834</v>
      </c>
      <c r="W96" s="245" t="s">
        <v>53</v>
      </c>
      <c r="X96" s="245" t="s">
        <v>411</v>
      </c>
      <c r="Y96" s="245"/>
      <c r="Z96" s="245"/>
      <c r="AA96" s="245"/>
    </row>
    <row r="97" spans="2:27">
      <c r="B97"/>
      <c r="C97"/>
      <c r="D97"/>
      <c r="F97"/>
      <c r="G97"/>
      <c r="H97"/>
      <c r="O97" s="245" t="s">
        <v>312</v>
      </c>
      <c r="P97" s="246" t="s">
        <v>835</v>
      </c>
      <c r="Q97" s="246" t="s">
        <v>45</v>
      </c>
      <c r="R97" s="246" t="s">
        <v>1124</v>
      </c>
      <c r="S97" s="246" t="s">
        <v>1095</v>
      </c>
      <c r="T97" s="246" t="s">
        <v>57</v>
      </c>
      <c r="U97" s="246" t="str">
        <f t="shared" si="5"/>
        <v>Commercial -:- Warehouses/Supermarkets/Retail -:- Resistance Heater -:- Electricity</v>
      </c>
      <c r="V97" s="245" t="s">
        <v>836</v>
      </c>
      <c r="W97" s="245" t="s">
        <v>53</v>
      </c>
      <c r="X97" s="245" t="s">
        <v>411</v>
      </c>
      <c r="Y97" s="245"/>
      <c r="Z97" s="245"/>
      <c r="AA97" s="245"/>
    </row>
    <row r="98" spans="2:27">
      <c r="B98"/>
      <c r="C98"/>
      <c r="D98"/>
      <c r="F98"/>
      <c r="G98"/>
      <c r="H98"/>
      <c r="O98" s="245" t="s">
        <v>312</v>
      </c>
      <c r="P98" s="246" t="s">
        <v>906</v>
      </c>
      <c r="Q98" s="246" t="s">
        <v>45</v>
      </c>
      <c r="R98" s="246" t="s">
        <v>1124</v>
      </c>
      <c r="S98" s="246" t="s">
        <v>1121</v>
      </c>
      <c r="T98" s="246" t="s">
        <v>84</v>
      </c>
      <c r="U98" s="246" t="str">
        <f t="shared" si="5"/>
        <v>Commercial -:- Warehouses/Supermarkets/Retail -:- Direct Heat -:- Geothermal</v>
      </c>
      <c r="V98" s="245" t="s">
        <v>837</v>
      </c>
      <c r="W98" s="245" t="s">
        <v>53</v>
      </c>
      <c r="X98" s="245" t="s">
        <v>411</v>
      </c>
      <c r="Y98" s="245"/>
      <c r="Z98" s="245"/>
      <c r="AA98" s="245"/>
    </row>
    <row r="99" spans="2:27">
      <c r="B99"/>
      <c r="C99"/>
      <c r="D99"/>
      <c r="F99"/>
      <c r="G99"/>
      <c r="H99"/>
      <c r="O99" s="245" t="s">
        <v>312</v>
      </c>
      <c r="P99" s="246" t="s">
        <v>903</v>
      </c>
      <c r="Q99" s="246" t="s">
        <v>45</v>
      </c>
      <c r="R99" s="246" t="s">
        <v>1124</v>
      </c>
      <c r="S99" s="246" t="s">
        <v>1119</v>
      </c>
      <c r="T99" s="246" t="s">
        <v>81</v>
      </c>
      <c r="U99" s="246" t="str">
        <f t="shared" si="5"/>
        <v>Commercial -:- Warehouses/Supermarkets/Retail -:- Boiler -:- Coal</v>
      </c>
      <c r="V99" s="245" t="s">
        <v>816</v>
      </c>
      <c r="W99" s="245" t="s">
        <v>53</v>
      </c>
      <c r="X99" s="245" t="s">
        <v>411</v>
      </c>
      <c r="Y99" s="245"/>
      <c r="Z99" s="245"/>
      <c r="AA99" s="245"/>
    </row>
    <row r="100" spans="2:27">
      <c r="B100"/>
      <c r="C100"/>
      <c r="D100"/>
      <c r="F100"/>
      <c r="G100"/>
      <c r="H100"/>
      <c r="O100" s="245" t="s">
        <v>312</v>
      </c>
      <c r="P100" s="246" t="s">
        <v>904</v>
      </c>
      <c r="Q100" s="246" t="s">
        <v>45</v>
      </c>
      <c r="R100" s="246" t="s">
        <v>1124</v>
      </c>
      <c r="S100" s="246" t="s">
        <v>1098</v>
      </c>
      <c r="T100" s="246" t="s">
        <v>57</v>
      </c>
      <c r="U100" s="246" t="str">
        <f t="shared" si="5"/>
        <v>Commercial -:- Warehouses/Supermarkets/Retail -:- Hot Water Cylinder -:- Electricity</v>
      </c>
      <c r="V100" s="245" t="s">
        <v>838</v>
      </c>
      <c r="W100" s="245" t="s">
        <v>53</v>
      </c>
      <c r="X100" s="245" t="s">
        <v>411</v>
      </c>
      <c r="Y100" s="245"/>
      <c r="Z100" s="245"/>
      <c r="AA100" s="245"/>
    </row>
    <row r="101" spans="2:27">
      <c r="B101"/>
      <c r="C101"/>
      <c r="D101"/>
      <c r="F101"/>
      <c r="G101"/>
      <c r="H101"/>
      <c r="O101" s="245" t="s">
        <v>312</v>
      </c>
      <c r="P101" s="246" t="s">
        <v>905</v>
      </c>
      <c r="Q101" s="246" t="s">
        <v>45</v>
      </c>
      <c r="R101" s="246" t="s">
        <v>1124</v>
      </c>
      <c r="S101" s="246" t="s">
        <v>1098</v>
      </c>
      <c r="T101" s="246" t="s">
        <v>43</v>
      </c>
      <c r="U101" s="246" t="str">
        <f t="shared" si="5"/>
        <v>Commercial -:- Warehouses/Supermarkets/Retail -:- Hot Water Cylinder -:- Natural Gas</v>
      </c>
      <c r="V101" s="245" t="s">
        <v>839</v>
      </c>
      <c r="W101" s="245" t="s">
        <v>53</v>
      </c>
      <c r="X101" s="245" t="s">
        <v>411</v>
      </c>
      <c r="Y101" s="245"/>
      <c r="Z101" s="245"/>
      <c r="AA101" s="245"/>
    </row>
    <row r="102" spans="2:27">
      <c r="B102"/>
      <c r="C102"/>
      <c r="D102"/>
      <c r="F102"/>
      <c r="G102"/>
      <c r="H102"/>
      <c r="O102" s="245" t="s">
        <v>312</v>
      </c>
      <c r="P102" s="246" t="s">
        <v>840</v>
      </c>
      <c r="Q102" s="246" t="s">
        <v>45</v>
      </c>
      <c r="R102" s="246" t="s">
        <v>1124</v>
      </c>
      <c r="S102" s="246" t="s">
        <v>1114</v>
      </c>
      <c r="T102" s="246" t="s">
        <v>82</v>
      </c>
      <c r="U102" s="246" t="str">
        <f t="shared" si="5"/>
        <v>Commercial -:- Warehouses/Supermarkets/Retail -:- Mobile Motor -:- Diesel</v>
      </c>
      <c r="V102" s="245" t="s">
        <v>841</v>
      </c>
      <c r="W102" s="245" t="s">
        <v>53</v>
      </c>
      <c r="X102" s="245" t="s">
        <v>411</v>
      </c>
      <c r="Y102" s="245"/>
      <c r="Z102" s="245"/>
      <c r="AA102" s="245"/>
    </row>
    <row r="103" spans="2:27">
      <c r="B103"/>
      <c r="C103"/>
      <c r="D103"/>
      <c r="F103"/>
      <c r="G103"/>
      <c r="H103"/>
      <c r="O103" s="245" t="s">
        <v>312</v>
      </c>
      <c r="P103" s="246" t="s">
        <v>842</v>
      </c>
      <c r="Q103" s="246" t="s">
        <v>45</v>
      </c>
      <c r="R103" s="246" t="s">
        <v>1124</v>
      </c>
      <c r="S103" s="246" t="s">
        <v>1114</v>
      </c>
      <c r="T103" s="246" t="s">
        <v>85</v>
      </c>
      <c r="U103" s="246" t="str">
        <f t="shared" ref="U103:U134" si="6" xml:space="preserve"> _xlfn.CONCAT( Q103, " -:- ", R103, " -:- ", S103, " -:- ", T103)</f>
        <v>Commercial -:- Warehouses/Supermarkets/Retail -:- Mobile Motor -:- Petrol</v>
      </c>
      <c r="V103" s="245" t="s">
        <v>843</v>
      </c>
      <c r="W103" s="245" t="s">
        <v>53</v>
      </c>
      <c r="X103" s="245" t="s">
        <v>411</v>
      </c>
      <c r="Y103" s="245"/>
      <c r="Z103" s="245"/>
      <c r="AA103" s="245"/>
    </row>
    <row r="104" spans="2:27">
      <c r="B104"/>
      <c r="C104"/>
      <c r="D104"/>
      <c r="F104"/>
      <c r="G104"/>
      <c r="H104"/>
      <c r="O104" s="245" t="s">
        <v>312</v>
      </c>
      <c r="P104" s="246" t="s">
        <v>844</v>
      </c>
      <c r="Q104" s="246" t="s">
        <v>45</v>
      </c>
      <c r="R104" s="246" t="s">
        <v>1124</v>
      </c>
      <c r="S104" s="246" t="s">
        <v>1114</v>
      </c>
      <c r="T104" s="246" t="s">
        <v>71</v>
      </c>
      <c r="U104" s="246" t="str">
        <f t="shared" si="6"/>
        <v>Commercial -:- Warehouses/Supermarkets/Retail -:- Mobile Motor -:- LPG</v>
      </c>
      <c r="V104" s="245" t="s">
        <v>845</v>
      </c>
      <c r="W104" s="245" t="s">
        <v>53</v>
      </c>
      <c r="X104" s="245" t="s">
        <v>411</v>
      </c>
      <c r="Y104" s="245"/>
      <c r="Z104" s="245"/>
      <c r="AA104" s="245"/>
    </row>
    <row r="105" spans="2:27">
      <c r="B105"/>
      <c r="C105"/>
      <c r="D105"/>
      <c r="F105"/>
      <c r="G105"/>
      <c r="H105"/>
      <c r="O105" s="245" t="s">
        <v>312</v>
      </c>
      <c r="P105" s="246" t="s">
        <v>846</v>
      </c>
      <c r="Q105" s="246" t="s">
        <v>45</v>
      </c>
      <c r="R105" s="246" t="s">
        <v>1124</v>
      </c>
      <c r="S105" s="246" t="s">
        <v>1103</v>
      </c>
      <c r="T105" s="246" t="s">
        <v>57</v>
      </c>
      <c r="U105" s="246" t="str">
        <f t="shared" si="6"/>
        <v>Commercial -:- Warehouses/Supermarkets/Retail -:- Stationary Motor -:- Electricity</v>
      </c>
      <c r="V105" s="245" t="s">
        <v>847</v>
      </c>
      <c r="W105" s="245" t="s">
        <v>53</v>
      </c>
      <c r="X105" s="245" t="s">
        <v>411</v>
      </c>
      <c r="Y105" s="245"/>
      <c r="Z105" s="245"/>
      <c r="AA105" s="245"/>
    </row>
    <row r="106" spans="2:27">
      <c r="B106"/>
      <c r="C106"/>
      <c r="D106"/>
      <c r="F106"/>
      <c r="G106"/>
      <c r="H106"/>
      <c r="O106" s="245" t="s">
        <v>312</v>
      </c>
      <c r="P106" s="246" t="s">
        <v>848</v>
      </c>
      <c r="Q106" s="246" t="s">
        <v>45</v>
      </c>
      <c r="R106" s="246" t="s">
        <v>1124</v>
      </c>
      <c r="S106" s="246" t="s">
        <v>1101</v>
      </c>
      <c r="T106" s="246" t="s">
        <v>57</v>
      </c>
      <c r="U106" s="246" t="str">
        <f t="shared" si="6"/>
        <v>Commercial -:- Warehouses/Supermarkets/Retail -:- Refrigerator -:- Electricity</v>
      </c>
      <c r="V106" s="245" t="s">
        <v>849</v>
      </c>
      <c r="W106" s="245" t="s">
        <v>53</v>
      </c>
      <c r="X106" s="245" t="s">
        <v>411</v>
      </c>
      <c r="Y106" s="245"/>
      <c r="Z106" s="245"/>
      <c r="AA106" s="245"/>
    </row>
    <row r="107" spans="2:27">
      <c r="B107"/>
      <c r="C107"/>
      <c r="D107"/>
      <c r="F107"/>
      <c r="G107"/>
      <c r="H107"/>
      <c r="O107" s="245" t="s">
        <v>312</v>
      </c>
      <c r="P107" s="246" t="s">
        <v>850</v>
      </c>
      <c r="Q107" s="246" t="s">
        <v>45</v>
      </c>
      <c r="R107" s="246" t="s">
        <v>1124</v>
      </c>
      <c r="S107" s="246" t="s">
        <v>1097</v>
      </c>
      <c r="T107" s="246" t="s">
        <v>57</v>
      </c>
      <c r="U107" s="246" t="str">
        <f t="shared" si="6"/>
        <v>Commercial -:- Warehouses/Supermarkets/Retail -:- Heat Pump -:- Electricity</v>
      </c>
      <c r="V107" s="245" t="s">
        <v>851</v>
      </c>
      <c r="W107" s="245" t="s">
        <v>53</v>
      </c>
      <c r="X107" s="245" t="s">
        <v>411</v>
      </c>
      <c r="Y107" s="245"/>
      <c r="Z107" s="245"/>
      <c r="AA107" s="245"/>
    </row>
    <row r="108" spans="2:27">
      <c r="B108"/>
      <c r="C108"/>
      <c r="D108"/>
      <c r="F108"/>
      <c r="G108"/>
      <c r="H108"/>
      <c r="O108" s="245" t="s">
        <v>312</v>
      </c>
      <c r="P108" s="246" t="s">
        <v>1157</v>
      </c>
      <c r="Q108" s="246" t="s">
        <v>45</v>
      </c>
      <c r="R108" s="246" t="s">
        <v>1125</v>
      </c>
      <c r="S108" s="246" t="s">
        <v>1091</v>
      </c>
      <c r="T108" s="246" t="s">
        <v>57</v>
      </c>
      <c r="U108" s="246" t="str">
        <f t="shared" si="6"/>
        <v>Commercial -:- Other (Commercial) -:- Electronics and Other Appliances -:- Electricity</v>
      </c>
      <c r="V108" s="245" t="s">
        <v>853</v>
      </c>
      <c r="W108" s="245" t="s">
        <v>53</v>
      </c>
      <c r="X108" s="245" t="s">
        <v>411</v>
      </c>
      <c r="Y108" s="245"/>
      <c r="Z108" s="245"/>
      <c r="AA108" s="245"/>
    </row>
    <row r="109" spans="2:27">
      <c r="B109"/>
      <c r="C109"/>
      <c r="D109"/>
      <c r="F109"/>
      <c r="G109"/>
      <c r="H109"/>
      <c r="O109" s="245" t="s">
        <v>312</v>
      </c>
      <c r="P109" s="246" t="s">
        <v>854</v>
      </c>
      <c r="Q109" s="246" t="s">
        <v>45</v>
      </c>
      <c r="R109" s="246" t="s">
        <v>1125</v>
      </c>
      <c r="S109" s="246" t="s">
        <v>1112</v>
      </c>
      <c r="T109" s="246" t="s">
        <v>57</v>
      </c>
      <c r="U109" s="246" t="str">
        <f t="shared" si="6"/>
        <v>Commercial -:- Other (Commercial) -:- Lights (Incandescent)  -:- Electricity</v>
      </c>
      <c r="V109" s="245" t="s">
        <v>855</v>
      </c>
      <c r="W109" s="245" t="s">
        <v>53</v>
      </c>
      <c r="X109" s="245" t="s">
        <v>411</v>
      </c>
      <c r="Y109" s="245"/>
      <c r="Z109" s="245"/>
      <c r="AA109" s="245"/>
    </row>
    <row r="110" spans="2:27">
      <c r="B110"/>
      <c r="C110"/>
      <c r="D110"/>
      <c r="F110"/>
      <c r="G110"/>
      <c r="H110"/>
      <c r="O110" s="245" t="s">
        <v>312</v>
      </c>
      <c r="P110" s="246" t="s">
        <v>856</v>
      </c>
      <c r="Q110" s="246" t="s">
        <v>45</v>
      </c>
      <c r="R110" s="246" t="s">
        <v>1125</v>
      </c>
      <c r="S110" s="246" t="s">
        <v>1113</v>
      </c>
      <c r="T110" s="246" t="s">
        <v>57</v>
      </c>
      <c r="U110" s="246" t="str">
        <f t="shared" si="6"/>
        <v>Commercial -:- Other (Commercial) -:- Lights (Fluorescent)  -:- Electricity</v>
      </c>
      <c r="V110" s="245" t="s">
        <v>857</v>
      </c>
      <c r="W110" s="245" t="s">
        <v>53</v>
      </c>
      <c r="X110" s="245" t="s">
        <v>411</v>
      </c>
      <c r="Y110" s="245"/>
      <c r="Z110" s="245"/>
      <c r="AA110" s="245"/>
    </row>
    <row r="111" spans="2:27">
      <c r="B111"/>
      <c r="C111"/>
      <c r="D111"/>
      <c r="F111"/>
      <c r="G111"/>
      <c r="H111"/>
      <c r="O111" s="245" t="s">
        <v>312</v>
      </c>
      <c r="P111" s="246" t="s">
        <v>858</v>
      </c>
      <c r="Q111" s="246" t="s">
        <v>45</v>
      </c>
      <c r="R111" s="246" t="s">
        <v>1125</v>
      </c>
      <c r="S111" s="246" t="s">
        <v>1111</v>
      </c>
      <c r="T111" s="246" t="s">
        <v>57</v>
      </c>
      <c r="U111" s="246" t="str">
        <f t="shared" si="6"/>
        <v>Commercial -:- Other (Commercial) -:- Lights (LED) -:- Electricity</v>
      </c>
      <c r="V111" s="245" t="s">
        <v>859</v>
      </c>
      <c r="W111" s="245" t="s">
        <v>53</v>
      </c>
      <c r="X111" s="245" t="s">
        <v>411</v>
      </c>
      <c r="Y111" s="245"/>
      <c r="Z111" s="245"/>
      <c r="AA111" s="245"/>
    </row>
    <row r="112" spans="2:27">
      <c r="B112"/>
      <c r="C112"/>
      <c r="D112"/>
      <c r="F112"/>
      <c r="G112"/>
      <c r="H112"/>
      <c r="O112" s="245" t="s">
        <v>312</v>
      </c>
      <c r="P112" s="246" t="s">
        <v>860</v>
      </c>
      <c r="Q112" s="246" t="s">
        <v>45</v>
      </c>
      <c r="R112" s="246" t="s">
        <v>1125</v>
      </c>
      <c r="S112" s="246" t="s">
        <v>1119</v>
      </c>
      <c r="T112" s="246" t="s">
        <v>81</v>
      </c>
      <c r="U112" s="246" t="str">
        <f t="shared" si="6"/>
        <v>Commercial -:- Other (Commercial) -:- Boiler -:- Coal</v>
      </c>
      <c r="V112" s="245" t="s">
        <v>861</v>
      </c>
      <c r="W112" s="245" t="s">
        <v>53</v>
      </c>
      <c r="X112" s="245" t="s">
        <v>411</v>
      </c>
      <c r="Y112" s="245"/>
      <c r="Z112" s="245"/>
      <c r="AA112" s="245"/>
    </row>
    <row r="113" spans="2:27">
      <c r="B113"/>
      <c r="C113"/>
      <c r="D113"/>
      <c r="F113"/>
      <c r="G113"/>
      <c r="H113"/>
      <c r="O113" s="245" t="s">
        <v>312</v>
      </c>
      <c r="P113" s="246" t="s">
        <v>862</v>
      </c>
      <c r="Q113" s="246" t="s">
        <v>45</v>
      </c>
      <c r="R113" s="246" t="s">
        <v>1125</v>
      </c>
      <c r="S113" s="246" t="s">
        <v>1119</v>
      </c>
      <c r="T113" s="246" t="s">
        <v>82</v>
      </c>
      <c r="U113" s="246" t="str">
        <f t="shared" si="6"/>
        <v>Commercial -:- Other (Commercial) -:- Boiler -:- Diesel</v>
      </c>
      <c r="V113" s="245" t="s">
        <v>863</v>
      </c>
      <c r="W113" s="245" t="s">
        <v>53</v>
      </c>
      <c r="X113" s="245" t="s">
        <v>411</v>
      </c>
      <c r="Y113" s="245"/>
      <c r="Z113" s="245"/>
      <c r="AA113" s="245"/>
    </row>
    <row r="114" spans="2:27">
      <c r="B114"/>
      <c r="C114"/>
      <c r="D114"/>
      <c r="F114"/>
      <c r="G114"/>
      <c r="H114"/>
      <c r="O114" s="245" t="s">
        <v>312</v>
      </c>
      <c r="P114" s="246" t="s">
        <v>864</v>
      </c>
      <c r="Q114" s="246" t="s">
        <v>45</v>
      </c>
      <c r="R114" s="246" t="s">
        <v>1125</v>
      </c>
      <c r="S114" s="246" t="s">
        <v>1119</v>
      </c>
      <c r="T114" s="246" t="s">
        <v>83</v>
      </c>
      <c r="U114" s="246" t="str">
        <f t="shared" si="6"/>
        <v>Commercial -:- Other (Commercial) -:- Boiler -:- Fuel Oil</v>
      </c>
      <c r="V114" s="245" t="s">
        <v>865</v>
      </c>
      <c r="W114" s="245" t="s">
        <v>53</v>
      </c>
      <c r="X114" s="245" t="s">
        <v>411</v>
      </c>
      <c r="Y114" s="245"/>
      <c r="Z114" s="245"/>
      <c r="AA114" s="245"/>
    </row>
    <row r="115" spans="2:27">
      <c r="B115"/>
      <c r="C115"/>
      <c r="D115"/>
      <c r="F115"/>
      <c r="G115"/>
      <c r="H115"/>
      <c r="O115" s="245" t="s">
        <v>312</v>
      </c>
      <c r="P115" s="246" t="s">
        <v>866</v>
      </c>
      <c r="Q115" s="246" t="s">
        <v>45</v>
      </c>
      <c r="R115" s="246" t="s">
        <v>1125</v>
      </c>
      <c r="S115" s="246" t="s">
        <v>1119</v>
      </c>
      <c r="T115" s="246" t="s">
        <v>43</v>
      </c>
      <c r="U115" s="246" t="str">
        <f t="shared" si="6"/>
        <v>Commercial -:- Other (Commercial) -:- Boiler -:- Natural Gas</v>
      </c>
      <c r="V115" s="245" t="s">
        <v>867</v>
      </c>
      <c r="W115" s="245" t="s">
        <v>53</v>
      </c>
      <c r="X115" s="245" t="s">
        <v>411</v>
      </c>
      <c r="Y115" s="245"/>
      <c r="Z115" s="245"/>
      <c r="AA115" s="245"/>
    </row>
    <row r="116" spans="2:27">
      <c r="B116"/>
      <c r="C116"/>
      <c r="D116"/>
      <c r="F116"/>
      <c r="G116"/>
      <c r="H116"/>
      <c r="O116" s="245" t="s">
        <v>312</v>
      </c>
      <c r="P116" s="246" t="s">
        <v>868</v>
      </c>
      <c r="Q116" s="246" t="s">
        <v>45</v>
      </c>
      <c r="R116" s="246" t="s">
        <v>1125</v>
      </c>
      <c r="S116" s="246" t="s">
        <v>1085</v>
      </c>
      <c r="T116" s="246" t="s">
        <v>43</v>
      </c>
      <c r="U116" s="246" t="str">
        <f t="shared" si="6"/>
        <v>Commercial -:- Other (Commercial) -:- Burner -:- Natural Gas</v>
      </c>
      <c r="V116" s="245" t="s">
        <v>869</v>
      </c>
      <c r="W116" s="245" t="s">
        <v>53</v>
      </c>
      <c r="X116" s="245" t="s">
        <v>411</v>
      </c>
      <c r="Y116" s="245"/>
      <c r="Z116" s="245"/>
      <c r="AA116" s="245"/>
    </row>
    <row r="117" spans="2:27">
      <c r="B117"/>
      <c r="C117"/>
      <c r="D117"/>
      <c r="F117"/>
      <c r="G117"/>
      <c r="H117"/>
      <c r="O117" s="245" t="s">
        <v>312</v>
      </c>
      <c r="P117" s="246" t="s">
        <v>870</v>
      </c>
      <c r="Q117" s="246" t="s">
        <v>45</v>
      </c>
      <c r="R117" s="246" t="s">
        <v>1125</v>
      </c>
      <c r="S117" s="246" t="s">
        <v>1097</v>
      </c>
      <c r="T117" s="246" t="s">
        <v>57</v>
      </c>
      <c r="U117" s="246" t="str">
        <f t="shared" si="6"/>
        <v>Commercial -:- Other (Commercial) -:- Heat Pump -:- Electricity</v>
      </c>
      <c r="V117" s="245" t="s">
        <v>871</v>
      </c>
      <c r="W117" s="245" t="s">
        <v>53</v>
      </c>
      <c r="X117" s="245" t="s">
        <v>411</v>
      </c>
      <c r="Y117" s="245"/>
      <c r="Z117" s="245"/>
      <c r="AA117" s="245"/>
    </row>
    <row r="118" spans="2:27">
      <c r="B118"/>
      <c r="C118"/>
      <c r="D118"/>
      <c r="F118"/>
      <c r="G118"/>
      <c r="H118"/>
      <c r="O118" s="245" t="s">
        <v>312</v>
      </c>
      <c r="P118" s="246" t="s">
        <v>872</v>
      </c>
      <c r="Q118" s="246" t="s">
        <v>45</v>
      </c>
      <c r="R118" s="246" t="s">
        <v>1125</v>
      </c>
      <c r="S118" s="246" t="s">
        <v>1095</v>
      </c>
      <c r="T118" s="246" t="s">
        <v>57</v>
      </c>
      <c r="U118" s="246" t="str">
        <f t="shared" si="6"/>
        <v>Commercial -:- Other (Commercial) -:- Resistance Heater -:- Electricity</v>
      </c>
      <c r="V118" s="245" t="s">
        <v>873</v>
      </c>
      <c r="W118" s="245" t="s">
        <v>53</v>
      </c>
      <c r="X118" s="245" t="s">
        <v>411</v>
      </c>
      <c r="Y118" s="245"/>
      <c r="Z118" s="245"/>
      <c r="AA118" s="245"/>
    </row>
    <row r="119" spans="2:27">
      <c r="B119"/>
      <c r="C119"/>
      <c r="D119"/>
      <c r="F119"/>
      <c r="G119"/>
      <c r="H119"/>
      <c r="O119" s="245" t="s">
        <v>312</v>
      </c>
      <c r="P119" s="246" t="s">
        <v>874</v>
      </c>
      <c r="Q119" s="246" t="s">
        <v>45</v>
      </c>
      <c r="R119" s="246" t="s">
        <v>1125</v>
      </c>
      <c r="S119" s="246" t="s">
        <v>1119</v>
      </c>
      <c r="T119" s="246" t="s">
        <v>83</v>
      </c>
      <c r="U119" s="246" t="str">
        <f t="shared" si="6"/>
        <v>Commercial -:- Other (Commercial) -:- Boiler -:- Fuel Oil</v>
      </c>
      <c r="V119" s="245" t="s">
        <v>865</v>
      </c>
      <c r="W119" s="245" t="s">
        <v>53</v>
      </c>
      <c r="X119" s="245" t="s">
        <v>411</v>
      </c>
      <c r="Y119" s="245"/>
      <c r="Z119" s="245"/>
      <c r="AA119" s="245"/>
    </row>
    <row r="120" spans="2:27">
      <c r="B120"/>
      <c r="C120"/>
      <c r="D120"/>
      <c r="F120"/>
      <c r="G120"/>
      <c r="H120"/>
      <c r="O120" s="245" t="s">
        <v>312</v>
      </c>
      <c r="P120" s="246" t="s">
        <v>875</v>
      </c>
      <c r="Q120" s="246" t="s">
        <v>45</v>
      </c>
      <c r="R120" s="246" t="s">
        <v>1125</v>
      </c>
      <c r="S120" s="246" t="s">
        <v>1119</v>
      </c>
      <c r="T120" s="246" t="s">
        <v>81</v>
      </c>
      <c r="U120" s="246" t="str">
        <f t="shared" si="6"/>
        <v>Commercial -:- Other (Commercial) -:- Boiler -:- Coal</v>
      </c>
      <c r="V120" s="245" t="s">
        <v>861</v>
      </c>
      <c r="W120" s="245" t="s">
        <v>53</v>
      </c>
      <c r="X120" s="245" t="s">
        <v>411</v>
      </c>
      <c r="Y120" s="245"/>
      <c r="Z120" s="245"/>
      <c r="AA120" s="245"/>
    </row>
    <row r="121" spans="2:27">
      <c r="B121"/>
      <c r="C121"/>
      <c r="D121"/>
      <c r="F121"/>
      <c r="G121"/>
      <c r="H121"/>
      <c r="O121" s="245" t="s">
        <v>312</v>
      </c>
      <c r="P121" s="246" t="s">
        <v>876</v>
      </c>
      <c r="Q121" s="246" t="s">
        <v>45</v>
      </c>
      <c r="R121" s="246" t="s">
        <v>1125</v>
      </c>
      <c r="S121" s="246" t="s">
        <v>1098</v>
      </c>
      <c r="T121" s="246" t="s">
        <v>57</v>
      </c>
      <c r="U121" s="246" t="str">
        <f t="shared" si="6"/>
        <v>Commercial -:- Other (Commercial) -:- Hot Water Cylinder -:- Electricity</v>
      </c>
      <c r="V121" s="245" t="s">
        <v>877</v>
      </c>
      <c r="W121" s="245" t="s">
        <v>53</v>
      </c>
      <c r="X121" s="245" t="s">
        <v>411</v>
      </c>
      <c r="Y121" s="245"/>
      <c r="Z121" s="245"/>
      <c r="AA121" s="245"/>
    </row>
    <row r="122" spans="2:27">
      <c r="B122"/>
      <c r="C122"/>
      <c r="D122"/>
      <c r="F122"/>
      <c r="G122"/>
      <c r="H122"/>
      <c r="O122" s="245" t="s">
        <v>312</v>
      </c>
      <c r="P122" s="246" t="s">
        <v>878</v>
      </c>
      <c r="Q122" s="246" t="s">
        <v>45</v>
      </c>
      <c r="R122" s="246" t="s">
        <v>1125</v>
      </c>
      <c r="S122" s="246" t="s">
        <v>1098</v>
      </c>
      <c r="T122" s="246" t="s">
        <v>43</v>
      </c>
      <c r="U122" s="246" t="str">
        <f t="shared" si="6"/>
        <v>Commercial -:- Other (Commercial) -:- Hot Water Cylinder -:- Natural Gas</v>
      </c>
      <c r="V122" s="245" t="s">
        <v>879</v>
      </c>
      <c r="W122" s="245" t="s">
        <v>53</v>
      </c>
      <c r="X122" s="245" t="s">
        <v>411</v>
      </c>
      <c r="Y122" s="245"/>
      <c r="Z122" s="245"/>
      <c r="AA122" s="245"/>
    </row>
    <row r="123" spans="2:27">
      <c r="B123"/>
      <c r="C123"/>
      <c r="D123"/>
      <c r="F123"/>
      <c r="G123"/>
      <c r="H123"/>
      <c r="O123" s="245" t="s">
        <v>312</v>
      </c>
      <c r="P123" s="246" t="s">
        <v>880</v>
      </c>
      <c r="Q123" s="246" t="s">
        <v>45</v>
      </c>
      <c r="R123" s="246" t="s">
        <v>1125</v>
      </c>
      <c r="S123" s="246" t="s">
        <v>1121</v>
      </c>
      <c r="T123" s="246" t="s">
        <v>84</v>
      </c>
      <c r="U123" s="246" t="str">
        <f t="shared" si="6"/>
        <v>Commercial -:- Other (Commercial) -:- Direct Heat -:- Geothermal</v>
      </c>
      <c r="V123" s="245" t="s">
        <v>881</v>
      </c>
      <c r="W123" s="245" t="s">
        <v>53</v>
      </c>
      <c r="X123" s="245" t="s">
        <v>411</v>
      </c>
      <c r="Y123" s="245"/>
      <c r="Z123" s="245"/>
      <c r="AA123" s="245"/>
    </row>
    <row r="124" spans="2:27">
      <c r="B124"/>
      <c r="C124"/>
      <c r="D124"/>
      <c r="F124"/>
      <c r="G124"/>
      <c r="H124"/>
      <c r="O124" s="245" t="s">
        <v>312</v>
      </c>
      <c r="P124" s="246" t="s">
        <v>882</v>
      </c>
      <c r="Q124" s="246" t="s">
        <v>45</v>
      </c>
      <c r="R124" s="246" t="s">
        <v>1125</v>
      </c>
      <c r="S124" s="246" t="s">
        <v>1114</v>
      </c>
      <c r="T124" s="246" t="s">
        <v>82</v>
      </c>
      <c r="U124" s="246" t="str">
        <f t="shared" si="6"/>
        <v>Commercial -:- Other (Commercial) -:- Mobile Motor -:- Diesel</v>
      </c>
      <c r="V124" s="245" t="s">
        <v>883</v>
      </c>
      <c r="W124" s="245" t="s">
        <v>53</v>
      </c>
      <c r="X124" s="245" t="s">
        <v>411</v>
      </c>
      <c r="Y124" s="245"/>
      <c r="Z124" s="245"/>
      <c r="AA124" s="245"/>
    </row>
    <row r="125" spans="2:27">
      <c r="B125"/>
      <c r="C125"/>
      <c r="D125"/>
      <c r="F125"/>
      <c r="G125"/>
      <c r="H125"/>
      <c r="O125" s="245" t="s">
        <v>312</v>
      </c>
      <c r="P125" s="246" t="s">
        <v>884</v>
      </c>
      <c r="Q125" s="246" t="s">
        <v>45</v>
      </c>
      <c r="R125" s="246" t="s">
        <v>1125</v>
      </c>
      <c r="S125" s="246" t="s">
        <v>1114</v>
      </c>
      <c r="T125" s="246" t="s">
        <v>85</v>
      </c>
      <c r="U125" s="246" t="str">
        <f t="shared" si="6"/>
        <v>Commercial -:- Other (Commercial) -:- Mobile Motor -:- Petrol</v>
      </c>
      <c r="V125" s="245" t="s">
        <v>885</v>
      </c>
      <c r="W125" s="245" t="s">
        <v>53</v>
      </c>
      <c r="X125" s="245" t="s">
        <v>411</v>
      </c>
      <c r="Y125" s="245"/>
      <c r="Z125" s="245"/>
      <c r="AA125" s="245"/>
    </row>
    <row r="126" spans="2:27">
      <c r="B126"/>
      <c r="C126"/>
      <c r="D126"/>
      <c r="F126"/>
      <c r="G126"/>
      <c r="H126"/>
      <c r="O126" s="245" t="s">
        <v>312</v>
      </c>
      <c r="P126" s="246" t="s">
        <v>886</v>
      </c>
      <c r="Q126" s="246" t="s">
        <v>45</v>
      </c>
      <c r="R126" s="246" t="s">
        <v>1125</v>
      </c>
      <c r="S126" s="246" t="s">
        <v>1114</v>
      </c>
      <c r="T126" s="246" t="s">
        <v>83</v>
      </c>
      <c r="U126" s="246" t="str">
        <f t="shared" si="6"/>
        <v>Commercial -:- Other (Commercial) -:- Mobile Motor -:- Fuel Oil</v>
      </c>
      <c r="V126" s="245" t="s">
        <v>887</v>
      </c>
      <c r="W126" s="245" t="s">
        <v>53</v>
      </c>
      <c r="X126" s="245" t="s">
        <v>411</v>
      </c>
      <c r="Y126" s="245"/>
      <c r="Z126" s="245"/>
      <c r="AA126" s="245"/>
    </row>
    <row r="127" spans="2:27">
      <c r="B127"/>
      <c r="C127"/>
      <c r="D127"/>
      <c r="F127"/>
      <c r="G127"/>
      <c r="H127"/>
      <c r="O127" s="245" t="s">
        <v>312</v>
      </c>
      <c r="P127" s="246" t="s">
        <v>888</v>
      </c>
      <c r="Q127" s="246" t="s">
        <v>45</v>
      </c>
      <c r="R127" s="246" t="s">
        <v>1125</v>
      </c>
      <c r="S127" s="246" t="s">
        <v>1103</v>
      </c>
      <c r="T127" s="246" t="s">
        <v>57</v>
      </c>
      <c r="U127" s="246" t="str">
        <f t="shared" si="6"/>
        <v>Commercial -:- Other (Commercial) -:- Stationary Motor -:- Electricity</v>
      </c>
      <c r="V127" s="245" t="s">
        <v>889</v>
      </c>
      <c r="W127" s="245" t="s">
        <v>53</v>
      </c>
      <c r="X127" s="245" t="s">
        <v>411</v>
      </c>
      <c r="Y127" s="245"/>
      <c r="Z127" s="245"/>
      <c r="AA127" s="245"/>
    </row>
    <row r="128" spans="2:27">
      <c r="B128"/>
      <c r="C128"/>
      <c r="D128"/>
      <c r="F128"/>
      <c r="G128"/>
      <c r="H128"/>
      <c r="O128" s="245" t="s">
        <v>312</v>
      </c>
      <c r="P128" s="246" t="s">
        <v>890</v>
      </c>
      <c r="Q128" s="246" t="s">
        <v>45</v>
      </c>
      <c r="R128" s="246" t="s">
        <v>1125</v>
      </c>
      <c r="S128" s="246" t="s">
        <v>1097</v>
      </c>
      <c r="T128" s="246" t="s">
        <v>57</v>
      </c>
      <c r="U128" s="246" t="str">
        <f t="shared" si="6"/>
        <v>Commercial -:- Other (Commercial) -:- Heat Pump -:- Electricity</v>
      </c>
      <c r="V128" s="245" t="s">
        <v>891</v>
      </c>
      <c r="W128" s="245" t="s">
        <v>53</v>
      </c>
      <c r="X128" s="245" t="s">
        <v>411</v>
      </c>
      <c r="Y128" s="245"/>
      <c r="Z128" s="245"/>
      <c r="AA128" s="245"/>
    </row>
    <row r="129" spans="2:8">
      <c r="B129"/>
      <c r="C129"/>
      <c r="D129"/>
      <c r="F129"/>
      <c r="G129"/>
      <c r="H129"/>
    </row>
    <row r="130" spans="2:8">
      <c r="B130"/>
      <c r="C130"/>
      <c r="D130"/>
      <c r="F130"/>
      <c r="G130"/>
      <c r="H130"/>
    </row>
    <row r="131" spans="2:8">
      <c r="B131"/>
      <c r="C131"/>
      <c r="D131"/>
      <c r="F131"/>
      <c r="G131"/>
      <c r="H131"/>
    </row>
    <row r="132" spans="2:8">
      <c r="B132"/>
      <c r="C132"/>
      <c r="D132"/>
      <c r="F132"/>
      <c r="G132"/>
      <c r="H132"/>
    </row>
    <row r="133" spans="2:8">
      <c r="B133"/>
      <c r="C133"/>
      <c r="D133"/>
      <c r="F133"/>
      <c r="G133"/>
      <c r="H133"/>
    </row>
    <row r="134" spans="2:8">
      <c r="B134"/>
      <c r="C134"/>
      <c r="D134"/>
      <c r="F134"/>
      <c r="G134"/>
      <c r="H134"/>
    </row>
    <row r="135" spans="2:8">
      <c r="B135"/>
      <c r="C135"/>
      <c r="D135"/>
      <c r="E135"/>
      <c r="F135"/>
      <c r="G135"/>
    </row>
    <row r="136" spans="2:8">
      <c r="B136"/>
      <c r="C136"/>
      <c r="D136"/>
      <c r="E136"/>
      <c r="F136"/>
      <c r="G136"/>
    </row>
    <row r="137" spans="2:8">
      <c r="B137"/>
      <c r="C137"/>
      <c r="D137"/>
      <c r="E137"/>
      <c r="F137"/>
    </row>
    <row r="138" spans="2:8">
      <c r="B138"/>
      <c r="C138"/>
      <c r="D138"/>
      <c r="E138"/>
      <c r="F138"/>
    </row>
    <row r="139" spans="2:8">
      <c r="B139"/>
      <c r="C139"/>
      <c r="D139"/>
      <c r="E139"/>
      <c r="F139"/>
    </row>
    <row r="140" spans="2:8">
      <c r="B140"/>
      <c r="C140"/>
      <c r="D140"/>
      <c r="E140"/>
      <c r="F140"/>
    </row>
    <row r="141" spans="2:8">
      <c r="B141"/>
      <c r="C141"/>
      <c r="D141"/>
      <c r="E141"/>
      <c r="F141"/>
    </row>
    <row r="142" spans="2:8">
      <c r="B142"/>
      <c r="C142"/>
      <c r="D142"/>
      <c r="E142"/>
      <c r="F142"/>
    </row>
    <row r="143" spans="2:8">
      <c r="B143"/>
      <c r="C143"/>
      <c r="D143"/>
      <c r="E143"/>
      <c r="F143"/>
    </row>
    <row r="144" spans="2:8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F6" sqref="F6"/>
    </sheetView>
  </sheetViews>
  <sheetFormatPr defaultColWidth="9.140625" defaultRowHeight="12.75"/>
  <cols>
    <col min="1" max="3" width="9.140625" style="239"/>
    <col min="4" max="4" width="25.7109375" style="239" customWidth="1"/>
    <col min="5" max="17" width="9.140625" style="239"/>
    <col min="18" max="18" width="9.140625" style="239" customWidth="1"/>
    <col min="19" max="19" width="9.28515625" style="239" customWidth="1"/>
    <col min="20" max="23" width="9.140625" style="239" customWidth="1"/>
    <col min="24" max="16384" width="9.140625" style="239"/>
  </cols>
  <sheetData>
    <row r="2" spans="4:14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25.5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387</v>
      </c>
      <c r="L3" s="74" t="s">
        <v>388</v>
      </c>
      <c r="M3" s="74" t="s">
        <v>389</v>
      </c>
    </row>
    <row r="4" spans="4:14" ht="36">
      <c r="D4" s="248" t="s">
        <v>37</v>
      </c>
      <c r="E4" s="248" t="s">
        <v>32</v>
      </c>
      <c r="F4" s="248" t="s">
        <v>33</v>
      </c>
      <c r="G4" s="248" t="s">
        <v>73</v>
      </c>
      <c r="H4" s="248" t="s">
        <v>34</v>
      </c>
      <c r="I4" s="248" t="s">
        <v>58</v>
      </c>
      <c r="J4" s="248" t="s">
        <v>77</v>
      </c>
      <c r="K4" s="249" t="s">
        <v>390</v>
      </c>
      <c r="L4" s="249" t="s">
        <v>391</v>
      </c>
      <c r="M4" s="249" t="s">
        <v>392</v>
      </c>
    </row>
    <row r="5" spans="4:14">
      <c r="D5" s="248" t="s">
        <v>59</v>
      </c>
      <c r="E5" s="248"/>
      <c r="F5" s="248"/>
      <c r="G5" s="248"/>
      <c r="H5" s="248" t="s">
        <v>291</v>
      </c>
      <c r="I5" s="248"/>
      <c r="J5" s="248" t="s">
        <v>60</v>
      </c>
      <c r="K5" s="249" t="s">
        <v>393</v>
      </c>
      <c r="L5" s="249" t="s">
        <v>393</v>
      </c>
      <c r="M5" s="249" t="s">
        <v>394</v>
      </c>
    </row>
    <row r="6" spans="4:14">
      <c r="D6" s="239" t="str">
        <f>COM_techs!P7</f>
        <v>FTE_COMCOA_00</v>
      </c>
      <c r="E6" s="239" t="s">
        <v>42</v>
      </c>
      <c r="F6" s="239" t="str">
        <f>MID(D6,5,6)</f>
        <v>COMCOA</v>
      </c>
      <c r="G6" s="250">
        <v>1</v>
      </c>
      <c r="I6" s="239">
        <v>1</v>
      </c>
      <c r="J6" s="239">
        <v>100</v>
      </c>
      <c r="K6" s="61"/>
      <c r="L6" s="61"/>
    </row>
    <row r="7" spans="4:14">
      <c r="E7" s="239" t="s">
        <v>169</v>
      </c>
      <c r="G7" s="250">
        <f>0.1</f>
        <v>0.1</v>
      </c>
      <c r="K7" s="61"/>
      <c r="L7" s="61"/>
    </row>
    <row r="8" spans="4:14">
      <c r="D8" s="239" t="str">
        <f>COM_techs!P8</f>
        <v>FTE_COMNGA_00</v>
      </c>
      <c r="E8" s="239" t="str">
        <f>+RIGHT(F8,3)</f>
        <v>NGA</v>
      </c>
      <c r="F8" s="239" t="str">
        <f>MID(D8,5,6)</f>
        <v>COMNGA</v>
      </c>
      <c r="I8" s="239">
        <v>1</v>
      </c>
      <c r="J8" s="239">
        <v>100</v>
      </c>
      <c r="K8" s="61"/>
      <c r="L8" s="61"/>
      <c r="M8" s="239">
        <v>9.35</v>
      </c>
    </row>
    <row r="9" spans="4:14">
      <c r="D9" s="239" t="str">
        <f>COM_techs!P9</f>
        <v>FTE_COMLPG_00</v>
      </c>
      <c r="E9" s="239" t="str">
        <f t="shared" ref="E9:E16" si="0">+RIGHT(F9,3)</f>
        <v>LPG</v>
      </c>
      <c r="F9" s="239" t="str">
        <f t="shared" ref="F9:F16" si="1">MID(D9,5,6)</f>
        <v>COMLPG</v>
      </c>
      <c r="I9" s="239">
        <v>1</v>
      </c>
      <c r="J9" s="239">
        <v>100</v>
      </c>
    </row>
    <row r="10" spans="4:14">
      <c r="D10" s="239" t="str">
        <f>COM_techs!P10</f>
        <v>FTE_COMDSL_00</v>
      </c>
      <c r="E10" s="239" t="str">
        <f t="shared" si="0"/>
        <v>DSL</v>
      </c>
      <c r="F10" s="239" t="str">
        <f t="shared" si="1"/>
        <v>COMDSL</v>
      </c>
      <c r="I10" s="239">
        <v>1</v>
      </c>
      <c r="J10" s="239">
        <v>100</v>
      </c>
      <c r="M10" s="239">
        <v>0.92</v>
      </c>
    </row>
    <row r="11" spans="4:14">
      <c r="D11" s="239" t="str">
        <f>COM_techs!P11</f>
        <v>FTE_COMBIG_00</v>
      </c>
      <c r="E11" s="239" t="str">
        <f t="shared" si="0"/>
        <v>BIG</v>
      </c>
      <c r="F11" s="239" t="str">
        <f t="shared" si="1"/>
        <v>COMBIG</v>
      </c>
      <c r="I11" s="239">
        <v>1</v>
      </c>
      <c r="J11" s="239">
        <v>100</v>
      </c>
    </row>
    <row r="12" spans="4:14">
      <c r="D12" s="239" t="str">
        <f>COM_techs!P12</f>
        <v>FTE_COMGEO_00</v>
      </c>
      <c r="E12" s="239" t="str">
        <f t="shared" si="0"/>
        <v>GEO</v>
      </c>
      <c r="F12" s="239" t="str">
        <f t="shared" si="1"/>
        <v>COMGEO</v>
      </c>
      <c r="I12" s="239">
        <v>1</v>
      </c>
      <c r="J12" s="239">
        <v>100</v>
      </c>
    </row>
    <row r="13" spans="4:14">
      <c r="D13" s="239" t="str">
        <f>COM_techs!P13</f>
        <v>FTE_COMFOL_00</v>
      </c>
      <c r="E13" s="239" t="str">
        <f t="shared" si="0"/>
        <v>FOL</v>
      </c>
      <c r="F13" s="239" t="str">
        <f t="shared" si="1"/>
        <v>COMFOL</v>
      </c>
      <c r="I13" s="239">
        <v>1</v>
      </c>
      <c r="J13" s="239">
        <v>100</v>
      </c>
      <c r="M13" s="239">
        <v>0.92</v>
      </c>
    </row>
    <row r="14" spans="4:14">
      <c r="D14" s="239" t="str">
        <f>COM_techs!P14</f>
        <v>FTE_COMPET_00</v>
      </c>
      <c r="E14" s="239" t="str">
        <f t="shared" si="0"/>
        <v>PET</v>
      </c>
      <c r="F14" s="239" t="str">
        <f t="shared" si="1"/>
        <v>COMPET</v>
      </c>
      <c r="I14" s="239">
        <v>1</v>
      </c>
      <c r="J14" s="239">
        <v>100</v>
      </c>
      <c r="M14" s="239">
        <v>0.92</v>
      </c>
    </row>
    <row r="15" spans="4:14">
      <c r="D15" s="239" t="str">
        <f>COM_techs!P15</f>
        <v>FTE_COMWOD_00</v>
      </c>
      <c r="E15" s="239" t="str">
        <f>+RIGHT(F15,3)</f>
        <v>WOD</v>
      </c>
      <c r="F15" s="239" t="str">
        <f t="shared" si="1"/>
        <v>COMWOD</v>
      </c>
      <c r="I15" s="239">
        <v>1</v>
      </c>
      <c r="J15" s="239">
        <v>100</v>
      </c>
    </row>
    <row r="16" spans="4:14">
      <c r="D16" s="239" t="str">
        <f>COM_techs!P16</f>
        <v>FTE_COMPLT_00</v>
      </c>
      <c r="E16" s="239" t="str">
        <f t="shared" si="0"/>
        <v>PLT</v>
      </c>
      <c r="F16" s="239" t="str">
        <f t="shared" si="1"/>
        <v>COMPLT</v>
      </c>
      <c r="I16" s="239">
        <v>1</v>
      </c>
      <c r="J16" s="239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1"/>
  <sheetViews>
    <sheetView zoomScale="80" zoomScaleNormal="80" workbookViewId="0">
      <pane ySplit="5" topLeftCell="A89" activePane="bottomLeft" state="frozen"/>
      <selection activeCell="C1" sqref="C1"/>
      <selection pane="bottomLeft" activeCell="A132" sqref="A132:XFD132"/>
    </sheetView>
  </sheetViews>
  <sheetFormatPr defaultColWidth="9.140625" defaultRowHeight="15"/>
  <cols>
    <col min="1" max="2" width="9.140625" style="255"/>
    <col min="3" max="3" width="28.5703125" style="255" customWidth="1"/>
    <col min="4" max="4" width="37.28515625" style="255" customWidth="1"/>
    <col min="5" max="5" width="9.140625" style="255"/>
    <col min="6" max="6" width="16.85546875" style="255" customWidth="1"/>
    <col min="7" max="7" width="27.42578125" style="255" customWidth="1"/>
    <col min="8" max="10" width="9.140625" style="255"/>
    <col min="11" max="11" width="9.140625" style="290"/>
    <col min="12" max="15" width="9.140625" style="255"/>
    <col min="16" max="17" width="10.140625" style="255" customWidth="1"/>
    <col min="18" max="18" width="11.42578125" style="255" bestFit="1" customWidth="1"/>
    <col min="19" max="19" width="26.140625" style="255" bestFit="1" customWidth="1"/>
    <col min="20" max="20" width="11.5703125" style="255" customWidth="1"/>
    <col min="21" max="21" width="13" style="255" customWidth="1"/>
    <col min="22" max="22" width="14" style="255" customWidth="1"/>
    <col min="23" max="16384" width="9.140625" style="255"/>
  </cols>
  <sheetData>
    <row r="2" spans="3:20" ht="15.75" customHeight="1"/>
    <row r="3" spans="3:20">
      <c r="F3" s="179" t="s">
        <v>13</v>
      </c>
    </row>
    <row r="4" spans="3:20" ht="22.5">
      <c r="C4" s="251" t="s">
        <v>1</v>
      </c>
      <c r="D4" s="252" t="s">
        <v>313</v>
      </c>
      <c r="E4" s="251" t="s">
        <v>5</v>
      </c>
      <c r="F4" s="251" t="s">
        <v>6</v>
      </c>
      <c r="G4" s="294" t="s">
        <v>892</v>
      </c>
      <c r="H4" s="253" t="s">
        <v>56</v>
      </c>
      <c r="I4" s="292" t="s">
        <v>893</v>
      </c>
      <c r="J4" s="253" t="s">
        <v>314</v>
      </c>
      <c r="K4" s="254" t="s">
        <v>387</v>
      </c>
      <c r="L4" s="253" t="s">
        <v>388</v>
      </c>
      <c r="M4" s="253" t="s">
        <v>401</v>
      </c>
      <c r="N4" s="253" t="s">
        <v>396</v>
      </c>
      <c r="O4" s="253" t="s">
        <v>395</v>
      </c>
      <c r="P4" s="292" t="s">
        <v>894</v>
      </c>
      <c r="Q4" s="292" t="s">
        <v>895</v>
      </c>
      <c r="R4" s="253" t="s">
        <v>405</v>
      </c>
    </row>
    <row r="5" spans="3:20" ht="45.75" thickBot="1">
      <c r="C5" s="256" t="s">
        <v>37</v>
      </c>
      <c r="D5" s="256" t="s">
        <v>22</v>
      </c>
      <c r="E5" s="256" t="s">
        <v>32</v>
      </c>
      <c r="F5" s="256" t="s">
        <v>33</v>
      </c>
      <c r="G5" s="293" t="s">
        <v>896</v>
      </c>
      <c r="H5" s="256" t="s">
        <v>58</v>
      </c>
      <c r="I5" s="293"/>
      <c r="J5" s="256" t="s">
        <v>316</v>
      </c>
      <c r="K5" s="257" t="s">
        <v>897</v>
      </c>
      <c r="L5" s="256" t="s">
        <v>898</v>
      </c>
      <c r="M5" s="256" t="s">
        <v>382</v>
      </c>
      <c r="N5" s="256" t="s">
        <v>899</v>
      </c>
      <c r="O5" s="256" t="s">
        <v>319</v>
      </c>
      <c r="P5" s="293" t="s">
        <v>318</v>
      </c>
      <c r="Q5" s="293" t="s">
        <v>900</v>
      </c>
      <c r="R5" s="256" t="s">
        <v>318</v>
      </c>
    </row>
    <row r="6" spans="3:20">
      <c r="C6" s="258" t="s">
        <v>604</v>
      </c>
      <c r="D6" s="259" t="s">
        <v>605</v>
      </c>
      <c r="E6" s="260" t="s">
        <v>251</v>
      </c>
      <c r="F6" s="260" t="s">
        <v>606</v>
      </c>
      <c r="G6" s="261">
        <v>0.11312762899999999</v>
      </c>
      <c r="H6" s="262">
        <v>0.9</v>
      </c>
      <c r="I6" s="262"/>
      <c r="J6" s="263">
        <v>4</v>
      </c>
      <c r="K6" s="264">
        <v>5000</v>
      </c>
      <c r="L6" s="264">
        <v>0</v>
      </c>
      <c r="M6" s="263">
        <v>0.21689497716894976</v>
      </c>
      <c r="N6" s="263">
        <v>31.536000000000001</v>
      </c>
      <c r="O6" s="263">
        <f>+R6/M6/N6</f>
        <v>1.1655122829868423E-2</v>
      </c>
      <c r="P6" s="263">
        <f>+G6*H6</f>
        <v>0.1018148661</v>
      </c>
      <c r="Q6" s="263">
        <v>0.78300000000000003</v>
      </c>
      <c r="R6" s="265">
        <f>+P6*(Q6)</f>
        <v>7.9721040156300008E-2</v>
      </c>
    </row>
    <row r="7" spans="3:20">
      <c r="C7" s="258" t="s">
        <v>608</v>
      </c>
      <c r="D7" s="259" t="s">
        <v>609</v>
      </c>
      <c r="E7" s="260" t="s">
        <v>251</v>
      </c>
      <c r="F7" s="260" t="s">
        <v>610</v>
      </c>
      <c r="G7" s="261">
        <v>6.0710995600000012E-3</v>
      </c>
      <c r="H7" s="262">
        <v>1.4999999999999999E-2</v>
      </c>
      <c r="I7" s="262">
        <v>0.01</v>
      </c>
      <c r="J7" s="263">
        <v>1</v>
      </c>
      <c r="K7" s="264">
        <v>22</v>
      </c>
      <c r="L7" s="264">
        <v>0</v>
      </c>
      <c r="M7" s="263">
        <v>0.21689497716894976</v>
      </c>
      <c r="N7" s="263">
        <v>31.536000000000001</v>
      </c>
      <c r="O7" s="263">
        <f t="shared" ref="O7:O71" si="0">+R7/M7/N7</f>
        <v>1.0424717007631582E-5</v>
      </c>
      <c r="P7" s="263">
        <f t="shared" ref="P7:P71" si="1">+G7*H7</f>
        <v>9.1066493400000014E-5</v>
      </c>
      <c r="Q7" s="263">
        <v>0.78300000000000003</v>
      </c>
      <c r="R7" s="265">
        <f t="shared" ref="R7:R71" si="2">+P7*(Q7)</f>
        <v>7.1305064332200018E-5</v>
      </c>
    </row>
    <row r="8" spans="3:20">
      <c r="C8" s="258" t="s">
        <v>612</v>
      </c>
      <c r="D8" s="259" t="s">
        <v>613</v>
      </c>
      <c r="E8" s="260" t="s">
        <v>251</v>
      </c>
      <c r="F8" s="260" t="s">
        <v>610</v>
      </c>
      <c r="G8" s="261">
        <v>0.49175906436000011</v>
      </c>
      <c r="H8" s="262">
        <v>0.13500000000000001</v>
      </c>
      <c r="I8" s="262">
        <v>0.81</v>
      </c>
      <c r="J8" s="263">
        <v>5</v>
      </c>
      <c r="K8" s="264">
        <v>333</v>
      </c>
      <c r="L8" s="264">
        <v>0</v>
      </c>
      <c r="M8" s="263">
        <v>0.21689497716894976</v>
      </c>
      <c r="N8" s="263">
        <v>31.536000000000001</v>
      </c>
      <c r="O8" s="263">
        <f t="shared" si="0"/>
        <v>7.5996186985634239E-3</v>
      </c>
      <c r="P8" s="263">
        <f t="shared" si="1"/>
        <v>6.6387473688600013E-2</v>
      </c>
      <c r="Q8" s="263">
        <v>0.78300000000000003</v>
      </c>
      <c r="R8" s="265">
        <f t="shared" si="2"/>
        <v>5.1981391898173815E-2</v>
      </c>
    </row>
    <row r="9" spans="3:20">
      <c r="C9" s="258" t="s">
        <v>616</v>
      </c>
      <c r="D9" s="259" t="s">
        <v>617</v>
      </c>
      <c r="E9" s="260" t="s">
        <v>251</v>
      </c>
      <c r="F9" s="260" t="s">
        <v>610</v>
      </c>
      <c r="G9" s="261">
        <v>0.10927979208000001</v>
      </c>
      <c r="H9" s="262">
        <v>0.25</v>
      </c>
      <c r="I9" s="262">
        <v>0.18</v>
      </c>
      <c r="J9" s="263">
        <v>20</v>
      </c>
      <c r="K9" s="264">
        <v>1000</v>
      </c>
      <c r="L9" s="264">
        <v>0</v>
      </c>
      <c r="M9" s="263">
        <v>0.21689497716894976</v>
      </c>
      <c r="N9" s="263">
        <v>31.536000000000001</v>
      </c>
      <c r="O9" s="263">
        <f t="shared" si="0"/>
        <v>3.1274151022894743E-3</v>
      </c>
      <c r="P9" s="263">
        <f t="shared" si="1"/>
        <v>2.7319948020000002E-2</v>
      </c>
      <c r="Q9" s="263">
        <v>0.78300000000000003</v>
      </c>
      <c r="R9" s="265">
        <f t="shared" si="2"/>
        <v>2.1391519299660003E-2</v>
      </c>
    </row>
    <row r="10" spans="3:20">
      <c r="C10" s="258" t="s">
        <v>620</v>
      </c>
      <c r="D10" s="259" t="s">
        <v>621</v>
      </c>
      <c r="E10" s="260" t="s">
        <v>239</v>
      </c>
      <c r="F10" s="260" t="s">
        <v>614</v>
      </c>
      <c r="G10" s="261">
        <v>0.107400894</v>
      </c>
      <c r="H10" s="262">
        <v>0.75</v>
      </c>
      <c r="I10" s="262"/>
      <c r="J10" s="263">
        <v>25</v>
      </c>
      <c r="K10" s="264">
        <v>4000</v>
      </c>
      <c r="L10" s="264">
        <v>15</v>
      </c>
      <c r="M10" s="263">
        <v>0.1</v>
      </c>
      <c r="N10" s="263">
        <v>31.536000000000001</v>
      </c>
      <c r="O10" s="263">
        <f t="shared" si="0"/>
        <v>1.9999738394691779E-2</v>
      </c>
      <c r="P10" s="263">
        <f t="shared" si="1"/>
        <v>8.0550670500000005E-2</v>
      </c>
      <c r="Q10" s="263">
        <v>0.78300000000000003</v>
      </c>
      <c r="R10" s="265">
        <f t="shared" si="2"/>
        <v>6.3071175001500002E-2</v>
      </c>
    </row>
    <row r="11" spans="3:20" ht="21" customHeight="1">
      <c r="C11" s="258" t="s">
        <v>624</v>
      </c>
      <c r="D11" s="259" t="s">
        <v>625</v>
      </c>
      <c r="E11" s="260" t="s">
        <v>324</v>
      </c>
      <c r="F11" s="260" t="s">
        <v>614</v>
      </c>
      <c r="G11" s="261">
        <v>2.2328154000000003E-2</v>
      </c>
      <c r="H11" s="262">
        <v>0.85</v>
      </c>
      <c r="I11" s="262"/>
      <c r="J11" s="263">
        <v>25</v>
      </c>
      <c r="K11" s="264">
        <v>1900</v>
      </c>
      <c r="L11" s="264">
        <v>3</v>
      </c>
      <c r="M11" s="263">
        <v>0.1</v>
      </c>
      <c r="N11" s="263">
        <v>31.536000000000001</v>
      </c>
      <c r="O11" s="263">
        <f t="shared" si="0"/>
        <v>4.7122345556506852E-3</v>
      </c>
      <c r="P11" s="263">
        <f t="shared" si="1"/>
        <v>1.8978930900000003E-2</v>
      </c>
      <c r="Q11" s="263">
        <v>0.78300000000000003</v>
      </c>
      <c r="R11" s="265">
        <f t="shared" si="2"/>
        <v>1.4860502894700003E-2</v>
      </c>
    </row>
    <row r="12" spans="3:20" ht="15.75" customHeight="1">
      <c r="C12" s="258" t="s">
        <v>628</v>
      </c>
      <c r="D12" s="259" t="s">
        <v>629</v>
      </c>
      <c r="E12" s="260" t="s">
        <v>336</v>
      </c>
      <c r="F12" s="260" t="s">
        <v>614</v>
      </c>
      <c r="G12" s="261">
        <v>3.7342589999999998E-3</v>
      </c>
      <c r="H12" s="262">
        <v>0.84</v>
      </c>
      <c r="I12" s="262"/>
      <c r="J12" s="263">
        <v>25</v>
      </c>
      <c r="K12" s="264">
        <v>1900</v>
      </c>
      <c r="L12" s="264">
        <v>3</v>
      </c>
      <c r="M12" s="263">
        <v>0.1</v>
      </c>
      <c r="N12" s="263">
        <v>31.536000000000001</v>
      </c>
      <c r="O12" s="263">
        <f t="shared" si="0"/>
        <v>7.7882319554794513E-4</v>
      </c>
      <c r="P12" s="263">
        <f t="shared" si="1"/>
        <v>3.1367775599999998E-3</v>
      </c>
      <c r="Q12" s="263">
        <v>0.78300000000000003</v>
      </c>
      <c r="R12" s="265">
        <f t="shared" si="2"/>
        <v>2.4560968294799999E-3</v>
      </c>
    </row>
    <row r="13" spans="3:20">
      <c r="C13" s="258" t="s">
        <v>632</v>
      </c>
      <c r="D13" s="259" t="s">
        <v>633</v>
      </c>
      <c r="E13" s="260" t="s">
        <v>242</v>
      </c>
      <c r="F13" s="260" t="s">
        <v>614</v>
      </c>
      <c r="G13" s="261">
        <v>0.42693983600000002</v>
      </c>
      <c r="H13" s="262">
        <v>0.85</v>
      </c>
      <c r="I13" s="262"/>
      <c r="J13" s="263">
        <v>25</v>
      </c>
      <c r="K13" s="264">
        <v>1250</v>
      </c>
      <c r="L13" s="264">
        <v>2</v>
      </c>
      <c r="M13" s="263">
        <v>0.1</v>
      </c>
      <c r="N13" s="263">
        <v>31.536000000000001</v>
      </c>
      <c r="O13" s="263">
        <f t="shared" si="0"/>
        <v>0.11507447380771181</v>
      </c>
      <c r="P13" s="263">
        <f t="shared" si="1"/>
        <v>0.36289886059999998</v>
      </c>
      <c r="Q13" s="263">
        <v>1</v>
      </c>
      <c r="R13" s="265">
        <f t="shared" si="2"/>
        <v>0.36289886059999998</v>
      </c>
    </row>
    <row r="14" spans="3:20">
      <c r="C14" s="258" t="s">
        <v>636</v>
      </c>
      <c r="D14" s="259" t="s">
        <v>637</v>
      </c>
      <c r="E14" s="260" t="s">
        <v>242</v>
      </c>
      <c r="F14" s="260" t="s">
        <v>614</v>
      </c>
      <c r="G14" s="261">
        <v>0.23460196899999999</v>
      </c>
      <c r="H14" s="262">
        <v>0.8</v>
      </c>
      <c r="I14" s="262"/>
      <c r="J14" s="263">
        <v>12.5</v>
      </c>
      <c r="K14" s="264">
        <v>300</v>
      </c>
      <c r="L14" s="264">
        <v>0</v>
      </c>
      <c r="M14" s="263">
        <v>0.1</v>
      </c>
      <c r="N14" s="263">
        <v>31.536000000000001</v>
      </c>
      <c r="O14" s="263">
        <f t="shared" si="0"/>
        <v>5.9513437087772701E-2</v>
      </c>
      <c r="P14" s="263">
        <f t="shared" si="1"/>
        <v>0.18768157520000001</v>
      </c>
      <c r="Q14" s="263">
        <v>1</v>
      </c>
      <c r="R14" s="265">
        <f t="shared" si="2"/>
        <v>0.18768157520000001</v>
      </c>
    </row>
    <row r="15" spans="3:20">
      <c r="C15" s="258" t="s">
        <v>640</v>
      </c>
      <c r="D15" s="259" t="s">
        <v>641</v>
      </c>
      <c r="E15" s="260" t="s">
        <v>251</v>
      </c>
      <c r="F15" s="260" t="s">
        <v>614</v>
      </c>
      <c r="G15" s="261">
        <v>2.0628337E-2</v>
      </c>
      <c r="H15" s="262">
        <v>3.5</v>
      </c>
      <c r="I15" s="262"/>
      <c r="J15" s="263">
        <v>10</v>
      </c>
      <c r="K15" s="264">
        <v>1718</v>
      </c>
      <c r="L15" s="264">
        <v>0</v>
      </c>
      <c r="M15" s="263">
        <v>0.1</v>
      </c>
      <c r="N15" s="263">
        <v>31.536000000000001</v>
      </c>
      <c r="O15" s="263">
        <f t="shared" si="0"/>
        <v>1.7926166142979452E-2</v>
      </c>
      <c r="P15" s="263">
        <f t="shared" si="1"/>
        <v>7.2199179500000002E-2</v>
      </c>
      <c r="Q15" s="263">
        <v>0.78300000000000003</v>
      </c>
      <c r="R15" s="265">
        <f t="shared" si="2"/>
        <v>5.6531957548500003E-2</v>
      </c>
    </row>
    <row r="16" spans="3:20">
      <c r="C16" s="258" t="s">
        <v>644</v>
      </c>
      <c r="D16" s="259" t="s">
        <v>645</v>
      </c>
      <c r="E16" s="260" t="s">
        <v>251</v>
      </c>
      <c r="F16" s="260" t="s">
        <v>614</v>
      </c>
      <c r="G16" s="261">
        <v>1.3732336140000003</v>
      </c>
      <c r="H16" s="262">
        <v>0.99</v>
      </c>
      <c r="I16" s="262"/>
      <c r="J16" s="263">
        <v>10</v>
      </c>
      <c r="K16" s="264">
        <v>80</v>
      </c>
      <c r="L16" s="264">
        <v>0</v>
      </c>
      <c r="M16" s="263">
        <v>0.1</v>
      </c>
      <c r="N16" s="263">
        <v>31.536000000000001</v>
      </c>
      <c r="O16" s="263">
        <f t="shared" si="0"/>
        <v>0.33754740631797953</v>
      </c>
      <c r="P16" s="263">
        <f t="shared" si="1"/>
        <v>1.3595012778600004</v>
      </c>
      <c r="Q16" s="263">
        <v>0.78300000000000003</v>
      </c>
      <c r="R16" s="265">
        <f t="shared" si="2"/>
        <v>1.0644895005643804</v>
      </c>
      <c r="T16" s="299"/>
    </row>
    <row r="17" spans="3:21">
      <c r="C17" s="258" t="s">
        <v>648</v>
      </c>
      <c r="D17" s="259" t="s">
        <v>621</v>
      </c>
      <c r="E17" s="260" t="s">
        <v>239</v>
      </c>
      <c r="F17" s="260" t="s">
        <v>618</v>
      </c>
      <c r="G17" s="261">
        <v>1.2821948000000001E-2</v>
      </c>
      <c r="H17" s="262">
        <v>0.75</v>
      </c>
      <c r="I17" s="262"/>
      <c r="J17" s="263">
        <v>25</v>
      </c>
      <c r="K17" s="264">
        <v>4000</v>
      </c>
      <c r="L17" s="264">
        <v>15</v>
      </c>
      <c r="M17" s="263">
        <v>0.21689497716894976</v>
      </c>
      <c r="N17" s="263">
        <v>31.536000000000001</v>
      </c>
      <c r="O17" s="263">
        <f t="shared" si="0"/>
        <v>1.1008317197368422E-3</v>
      </c>
      <c r="P17" s="263">
        <f t="shared" si="1"/>
        <v>9.6164610000000015E-3</v>
      </c>
      <c r="Q17" s="263">
        <v>0.78300000000000003</v>
      </c>
      <c r="R17" s="265">
        <f t="shared" si="2"/>
        <v>7.5296889630000014E-3</v>
      </c>
    </row>
    <row r="18" spans="3:21">
      <c r="C18" s="258" t="s">
        <v>651</v>
      </c>
      <c r="D18" s="259" t="s">
        <v>652</v>
      </c>
      <c r="E18" s="260" t="s">
        <v>251</v>
      </c>
      <c r="F18" s="260" t="s">
        <v>618</v>
      </c>
      <c r="G18" s="261">
        <v>0.12639834799999999</v>
      </c>
      <c r="H18" s="262">
        <v>0.9</v>
      </c>
      <c r="I18" s="262"/>
      <c r="J18" s="263">
        <v>15</v>
      </c>
      <c r="K18" s="264">
        <v>655</v>
      </c>
      <c r="L18" s="264">
        <v>0</v>
      </c>
      <c r="M18" s="263">
        <v>0.21689497716894976</v>
      </c>
      <c r="N18" s="263">
        <v>31.536000000000001</v>
      </c>
      <c r="O18" s="263">
        <f t="shared" si="0"/>
        <v>1.3022356116315789E-2</v>
      </c>
      <c r="P18" s="263">
        <f t="shared" si="1"/>
        <v>0.11375851319999999</v>
      </c>
      <c r="Q18" s="263">
        <v>0.78300000000000003</v>
      </c>
      <c r="R18" s="265">
        <f t="shared" si="2"/>
        <v>8.9072915835599994E-2</v>
      </c>
    </row>
    <row r="19" spans="3:21">
      <c r="C19" s="258" t="s">
        <v>655</v>
      </c>
      <c r="D19" s="259" t="s">
        <v>656</v>
      </c>
      <c r="E19" s="260" t="s">
        <v>242</v>
      </c>
      <c r="F19" s="260" t="s">
        <v>618</v>
      </c>
      <c r="G19" s="261">
        <v>5.4405725000000002E-2</v>
      </c>
      <c r="H19" s="262">
        <v>0.6</v>
      </c>
      <c r="I19" s="262"/>
      <c r="J19" s="263">
        <v>15</v>
      </c>
      <c r="K19" s="264">
        <v>316</v>
      </c>
      <c r="L19" s="264">
        <v>0</v>
      </c>
      <c r="M19" s="263">
        <v>0.21689497716894976</v>
      </c>
      <c r="N19" s="263">
        <v>31.536000000000001</v>
      </c>
      <c r="O19" s="263">
        <f t="shared" si="0"/>
        <v>4.7724320175438597E-3</v>
      </c>
      <c r="P19" s="263">
        <f t="shared" si="1"/>
        <v>3.2643434999999998E-2</v>
      </c>
      <c r="Q19" s="263">
        <v>1</v>
      </c>
      <c r="R19" s="265">
        <f t="shared" si="2"/>
        <v>3.2643434999999998E-2</v>
      </c>
      <c r="U19" s="291"/>
    </row>
    <row r="20" spans="3:21">
      <c r="C20" s="258" t="s">
        <v>659</v>
      </c>
      <c r="D20" s="259" t="s">
        <v>660</v>
      </c>
      <c r="E20" s="260" t="s">
        <v>324</v>
      </c>
      <c r="F20" s="260" t="s">
        <v>622</v>
      </c>
      <c r="G20" s="261">
        <v>0.49166672619999996</v>
      </c>
      <c r="H20" s="262">
        <v>0.16</v>
      </c>
      <c r="I20" s="262"/>
      <c r="J20" s="263">
        <v>20</v>
      </c>
      <c r="K20" s="264">
        <v>929</v>
      </c>
      <c r="L20" s="264">
        <v>7</v>
      </c>
      <c r="M20" s="263">
        <v>0.05</v>
      </c>
      <c r="N20" s="263">
        <v>31.536000000000001</v>
      </c>
      <c r="O20" s="263">
        <f t="shared" si="0"/>
        <v>3.906393167068492E-2</v>
      </c>
      <c r="P20" s="263">
        <f t="shared" si="1"/>
        <v>7.866667619199999E-2</v>
      </c>
      <c r="Q20" s="263">
        <v>0.78300000000000003</v>
      </c>
      <c r="R20" s="265">
        <f t="shared" si="2"/>
        <v>6.1596007458335995E-2</v>
      </c>
    </row>
    <row r="21" spans="3:21">
      <c r="C21" s="258" t="s">
        <v>663</v>
      </c>
      <c r="D21" s="259" t="s">
        <v>664</v>
      </c>
      <c r="E21" s="260" t="s">
        <v>325</v>
      </c>
      <c r="F21" s="260" t="s">
        <v>622</v>
      </c>
      <c r="G21" s="261">
        <v>0.1100450892</v>
      </c>
      <c r="H21" s="262">
        <v>0.14000000000000001</v>
      </c>
      <c r="I21" s="262"/>
      <c r="J21" s="263">
        <v>20</v>
      </c>
      <c r="K21" s="264">
        <v>650</v>
      </c>
      <c r="L21" s="264">
        <v>7</v>
      </c>
      <c r="M21" s="263">
        <v>0.05</v>
      </c>
      <c r="N21" s="263">
        <v>31.536000000000001</v>
      </c>
      <c r="O21" s="263">
        <f t="shared" si="0"/>
        <v>7.6503948998630153E-3</v>
      </c>
      <c r="P21" s="263">
        <f t="shared" si="1"/>
        <v>1.5406312488000002E-2</v>
      </c>
      <c r="Q21" s="263">
        <v>0.78300000000000003</v>
      </c>
      <c r="R21" s="265">
        <f t="shared" si="2"/>
        <v>1.2063142678104002E-2</v>
      </c>
    </row>
    <row r="22" spans="3:21">
      <c r="C22" s="258" t="s">
        <v>667</v>
      </c>
      <c r="D22" s="259" t="s">
        <v>668</v>
      </c>
      <c r="E22" s="260" t="s">
        <v>251</v>
      </c>
      <c r="F22" s="260" t="s">
        <v>626</v>
      </c>
      <c r="G22" s="261">
        <v>1.1123123E-2</v>
      </c>
      <c r="H22" s="262">
        <v>0.86</v>
      </c>
      <c r="I22" s="262"/>
      <c r="J22" s="263">
        <v>10</v>
      </c>
      <c r="K22" s="264">
        <v>187</v>
      </c>
      <c r="L22" s="264">
        <v>0</v>
      </c>
      <c r="M22" s="263">
        <v>0.21689497716894976</v>
      </c>
      <c r="N22" s="263">
        <v>31.536000000000001</v>
      </c>
      <c r="O22" s="263">
        <f t="shared" si="0"/>
        <v>1.0950421879736842E-3</v>
      </c>
      <c r="P22" s="263">
        <f t="shared" si="1"/>
        <v>9.56588578E-3</v>
      </c>
      <c r="Q22" s="263">
        <v>0.78300000000000003</v>
      </c>
      <c r="R22" s="265">
        <f t="shared" si="2"/>
        <v>7.4900885657400006E-3</v>
      </c>
    </row>
    <row r="23" spans="3:21">
      <c r="C23" s="258" t="s">
        <v>671</v>
      </c>
      <c r="D23" s="259" t="s">
        <v>672</v>
      </c>
      <c r="E23" s="260" t="s">
        <v>325</v>
      </c>
      <c r="F23" s="260" t="s">
        <v>626</v>
      </c>
      <c r="G23" s="261">
        <v>3.518958E-3</v>
      </c>
      <c r="H23" s="262">
        <v>0.14000000000000001</v>
      </c>
      <c r="I23" s="262"/>
      <c r="J23" s="263">
        <v>20</v>
      </c>
      <c r="K23" s="264">
        <v>150</v>
      </c>
      <c r="L23" s="264">
        <v>5</v>
      </c>
      <c r="M23" s="263">
        <v>0.21689497716894976</v>
      </c>
      <c r="N23" s="263">
        <v>31.536000000000001</v>
      </c>
      <c r="O23" s="263">
        <f t="shared" si="0"/>
        <v>5.6395932157894748E-5</v>
      </c>
      <c r="P23" s="263">
        <f t="shared" si="1"/>
        <v>4.9265412000000009E-4</v>
      </c>
      <c r="Q23" s="263">
        <v>0.78300000000000003</v>
      </c>
      <c r="R23" s="265">
        <f t="shared" si="2"/>
        <v>3.8574817596000009E-4</v>
      </c>
    </row>
    <row r="24" spans="3:21">
      <c r="C24" s="258" t="s">
        <v>675</v>
      </c>
      <c r="D24" s="259" t="s">
        <v>676</v>
      </c>
      <c r="E24" s="260" t="s">
        <v>251</v>
      </c>
      <c r="F24" s="260" t="s">
        <v>630</v>
      </c>
      <c r="G24" s="261">
        <v>2.0264669999999997E-3</v>
      </c>
      <c r="H24" s="262">
        <v>1.8</v>
      </c>
      <c r="I24" s="262"/>
      <c r="J24" s="263">
        <v>8</v>
      </c>
      <c r="K24" s="264">
        <v>7500</v>
      </c>
      <c r="L24" s="264">
        <v>5</v>
      </c>
      <c r="M24" s="263">
        <v>0.21689497716894976</v>
      </c>
      <c r="N24" s="263">
        <v>31.536000000000001</v>
      </c>
      <c r="O24" s="263">
        <f t="shared" si="0"/>
        <v>4.1755885815789468E-4</v>
      </c>
      <c r="P24" s="263">
        <f t="shared" si="1"/>
        <v>3.6476405999999995E-3</v>
      </c>
      <c r="Q24" s="263">
        <v>0.78300000000000003</v>
      </c>
      <c r="R24" s="265">
        <f t="shared" si="2"/>
        <v>2.8561025897999998E-3</v>
      </c>
    </row>
    <row r="25" spans="3:21">
      <c r="C25" s="258" t="s">
        <v>679</v>
      </c>
      <c r="D25" s="259" t="s">
        <v>680</v>
      </c>
      <c r="E25" s="260" t="s">
        <v>251</v>
      </c>
      <c r="F25" s="260" t="s">
        <v>634</v>
      </c>
      <c r="G25" s="261">
        <v>0.12934477699999999</v>
      </c>
      <c r="H25" s="262">
        <v>3.5</v>
      </c>
      <c r="I25" s="262"/>
      <c r="J25" s="263">
        <v>10</v>
      </c>
      <c r="K25" s="264">
        <v>1718</v>
      </c>
      <c r="L25" s="264">
        <v>0</v>
      </c>
      <c r="M25" s="263">
        <v>0.10844748858447488</v>
      </c>
      <c r="N25" s="263">
        <v>31.536000000000001</v>
      </c>
      <c r="O25" s="263">
        <f t="shared" si="0"/>
        <v>0.10364601209605263</v>
      </c>
      <c r="P25" s="263">
        <f t="shared" si="1"/>
        <v>0.45270671949999997</v>
      </c>
      <c r="Q25" s="263">
        <v>0.78300000000000003</v>
      </c>
      <c r="R25" s="265">
        <f t="shared" si="2"/>
        <v>0.35446936136849999</v>
      </c>
    </row>
    <row r="26" spans="3:21">
      <c r="C26" s="258" t="s">
        <v>901</v>
      </c>
      <c r="D26" s="259"/>
      <c r="E26" s="260"/>
      <c r="F26" s="260"/>
      <c r="G26" s="261"/>
      <c r="H26" s="262"/>
      <c r="I26" s="262"/>
      <c r="J26" s="263"/>
      <c r="K26" s="264"/>
      <c r="L26" s="264"/>
      <c r="M26" s="263"/>
      <c r="N26" s="263"/>
      <c r="O26" s="263"/>
      <c r="P26" s="263"/>
      <c r="Q26" s="263"/>
      <c r="R26" s="265"/>
    </row>
    <row r="27" spans="3:21">
      <c r="C27" s="266" t="s">
        <v>683</v>
      </c>
      <c r="D27" s="267" t="s">
        <v>684</v>
      </c>
      <c r="E27" s="268" t="s">
        <v>251</v>
      </c>
      <c r="F27" s="268" t="s">
        <v>638</v>
      </c>
      <c r="G27" s="269">
        <v>0.24216870499999998</v>
      </c>
      <c r="H27" s="270">
        <v>0.9</v>
      </c>
      <c r="I27" s="270"/>
      <c r="J27" s="271">
        <v>4</v>
      </c>
      <c r="K27" s="272">
        <v>5000</v>
      </c>
      <c r="L27" s="272">
        <v>0</v>
      </c>
      <c r="M27" s="271">
        <v>0.4562500000000001</v>
      </c>
      <c r="N27" s="271">
        <v>31.536000000000001</v>
      </c>
      <c r="O27" s="271">
        <f t="shared" si="0"/>
        <v>1.1133670993619813E-2</v>
      </c>
      <c r="P27" s="271">
        <f t="shared" si="1"/>
        <v>0.2179518345</v>
      </c>
      <c r="Q27" s="271">
        <v>0.73499999999999999</v>
      </c>
      <c r="R27" s="273">
        <f t="shared" si="2"/>
        <v>0.1601945983575</v>
      </c>
    </row>
    <row r="28" spans="3:21">
      <c r="C28" s="266" t="s">
        <v>687</v>
      </c>
      <c r="D28" s="267" t="s">
        <v>688</v>
      </c>
      <c r="E28" s="268" t="s">
        <v>251</v>
      </c>
      <c r="F28" s="268" t="s">
        <v>642</v>
      </c>
      <c r="G28" s="269">
        <v>4.4443340899999999E-3</v>
      </c>
      <c r="H28" s="270">
        <v>1.4999999999999999E-2</v>
      </c>
      <c r="I28" s="270">
        <v>0.01</v>
      </c>
      <c r="J28" s="271">
        <v>1</v>
      </c>
      <c r="K28" s="272">
        <v>88</v>
      </c>
      <c r="L28" s="272">
        <v>0</v>
      </c>
      <c r="M28" s="271">
        <v>0.4562500000000001</v>
      </c>
      <c r="N28" s="271">
        <v>31.536000000000001</v>
      </c>
      <c r="O28" s="271">
        <f t="shared" si="0"/>
        <v>3.4054602240883209E-6</v>
      </c>
      <c r="P28" s="271">
        <f t="shared" si="1"/>
        <v>6.666501135E-5</v>
      </c>
      <c r="Q28" s="271">
        <v>0.73499999999999999</v>
      </c>
      <c r="R28" s="273">
        <f t="shared" si="2"/>
        <v>4.8998783342250001E-5</v>
      </c>
    </row>
    <row r="29" spans="3:21">
      <c r="C29" s="266" t="s">
        <v>691</v>
      </c>
      <c r="D29" s="267" t="s">
        <v>692</v>
      </c>
      <c r="E29" s="268" t="s">
        <v>251</v>
      </c>
      <c r="F29" s="268" t="s">
        <v>642</v>
      </c>
      <c r="G29" s="269">
        <v>0.35999106129000003</v>
      </c>
      <c r="H29" s="270">
        <v>0.13500000000000001</v>
      </c>
      <c r="I29" s="270">
        <v>0.81</v>
      </c>
      <c r="J29" s="271">
        <v>5</v>
      </c>
      <c r="K29" s="272">
        <v>1332</v>
      </c>
      <c r="L29" s="272">
        <v>0</v>
      </c>
      <c r="M29" s="271">
        <v>0.4562500000000001</v>
      </c>
      <c r="N29" s="271">
        <v>31.536000000000001</v>
      </c>
      <c r="O29" s="271">
        <f t="shared" si="0"/>
        <v>2.4825805033603862E-3</v>
      </c>
      <c r="P29" s="271">
        <f t="shared" si="1"/>
        <v>4.8598793274150009E-2</v>
      </c>
      <c r="Q29" s="271">
        <v>0.73499999999999999</v>
      </c>
      <c r="R29" s="273">
        <f t="shared" si="2"/>
        <v>3.5720113056500254E-2</v>
      </c>
    </row>
    <row r="30" spans="3:21">
      <c r="C30" s="266" t="s">
        <v>695</v>
      </c>
      <c r="D30" s="267" t="s">
        <v>696</v>
      </c>
      <c r="E30" s="268" t="s">
        <v>251</v>
      </c>
      <c r="F30" s="268" t="s">
        <v>642</v>
      </c>
      <c r="G30" s="269">
        <v>7.9998013620000002E-2</v>
      </c>
      <c r="H30" s="270">
        <v>0.25</v>
      </c>
      <c r="I30" s="270">
        <v>0.18</v>
      </c>
      <c r="J30" s="271">
        <v>20</v>
      </c>
      <c r="K30" s="272">
        <v>4000</v>
      </c>
      <c r="L30" s="272">
        <v>0</v>
      </c>
      <c r="M30" s="271">
        <v>0.4562500000000001</v>
      </c>
      <c r="N30" s="271">
        <v>31.536000000000001</v>
      </c>
      <c r="O30" s="271">
        <f t="shared" si="0"/>
        <v>1.0216380672264961E-3</v>
      </c>
      <c r="P30" s="271">
        <f t="shared" si="1"/>
        <v>1.9999503405000001E-2</v>
      </c>
      <c r="Q30" s="271">
        <v>0.73499999999999999</v>
      </c>
      <c r="R30" s="273">
        <f t="shared" si="2"/>
        <v>1.4699635002675E-2</v>
      </c>
    </row>
    <row r="31" spans="3:21">
      <c r="C31" s="266" t="s">
        <v>699</v>
      </c>
      <c r="D31" s="267" t="s">
        <v>700</v>
      </c>
      <c r="E31" s="268" t="s">
        <v>239</v>
      </c>
      <c r="F31" s="268" t="s">
        <v>646</v>
      </c>
      <c r="G31" s="269">
        <v>7.1848823999999992E-2</v>
      </c>
      <c r="H31" s="270">
        <v>0.75</v>
      </c>
      <c r="I31" s="270"/>
      <c r="J31" s="271">
        <v>25</v>
      </c>
      <c r="K31" s="272">
        <v>1600</v>
      </c>
      <c r="L31" s="272">
        <v>15</v>
      </c>
      <c r="M31" s="271">
        <v>0.34218750000000009</v>
      </c>
      <c r="N31" s="271">
        <v>31.536000000000001</v>
      </c>
      <c r="O31" s="271">
        <f t="shared" si="0"/>
        <v>3.6702658159754788E-3</v>
      </c>
      <c r="P31" s="271">
        <f t="shared" si="1"/>
        <v>5.3886617999999997E-2</v>
      </c>
      <c r="Q31" s="271">
        <v>0.73499999999999999</v>
      </c>
      <c r="R31" s="273">
        <f t="shared" si="2"/>
        <v>3.9606664229999998E-2</v>
      </c>
    </row>
    <row r="32" spans="3:21">
      <c r="C32" s="266" t="s">
        <v>703</v>
      </c>
      <c r="D32" s="267" t="s">
        <v>704</v>
      </c>
      <c r="E32" s="268" t="s">
        <v>324</v>
      </c>
      <c r="F32" s="268" t="s">
        <v>646</v>
      </c>
      <c r="G32" s="269">
        <v>1.2593835000000001E-2</v>
      </c>
      <c r="H32" s="270">
        <v>0.85</v>
      </c>
      <c r="I32" s="270"/>
      <c r="J32" s="271">
        <v>25</v>
      </c>
      <c r="K32" s="272">
        <v>760</v>
      </c>
      <c r="L32" s="272">
        <v>3</v>
      </c>
      <c r="M32" s="271">
        <v>0.34218750000000009</v>
      </c>
      <c r="N32" s="271">
        <v>31.536000000000001</v>
      </c>
      <c r="O32" s="271">
        <f t="shared" si="0"/>
        <v>7.29110774379183E-4</v>
      </c>
      <c r="P32" s="271">
        <f t="shared" si="1"/>
        <v>1.0704759750000001E-2</v>
      </c>
      <c r="Q32" s="271">
        <v>0.73499999999999999</v>
      </c>
      <c r="R32" s="273">
        <f t="shared" si="2"/>
        <v>7.8679984162500008E-3</v>
      </c>
    </row>
    <row r="33" spans="3:19">
      <c r="C33" s="266" t="s">
        <v>707</v>
      </c>
      <c r="D33" s="267" t="s">
        <v>708</v>
      </c>
      <c r="E33" s="268" t="s">
        <v>242</v>
      </c>
      <c r="F33" s="268" t="s">
        <v>646</v>
      </c>
      <c r="G33" s="269">
        <v>1.5158104269999999</v>
      </c>
      <c r="H33" s="270">
        <v>0.85</v>
      </c>
      <c r="I33" s="270"/>
      <c r="J33" s="271">
        <v>25</v>
      </c>
      <c r="K33" s="272">
        <v>500</v>
      </c>
      <c r="L33" s="272">
        <v>2</v>
      </c>
      <c r="M33" s="271">
        <v>0.34218750000000009</v>
      </c>
      <c r="N33" s="271">
        <v>31.536000000000001</v>
      </c>
      <c r="O33" s="271">
        <f t="shared" si="0"/>
        <v>0.11939690470266345</v>
      </c>
      <c r="P33" s="271">
        <f t="shared" si="1"/>
        <v>1.2884388629499999</v>
      </c>
      <c r="Q33" s="271">
        <v>1</v>
      </c>
      <c r="R33" s="273">
        <f t="shared" si="2"/>
        <v>1.2884388629499999</v>
      </c>
    </row>
    <row r="34" spans="3:19">
      <c r="C34" s="266" t="s">
        <v>711</v>
      </c>
      <c r="D34" s="267" t="s">
        <v>712</v>
      </c>
      <c r="E34" s="268" t="s">
        <v>251</v>
      </c>
      <c r="F34" s="268" t="s">
        <v>646</v>
      </c>
      <c r="G34" s="269">
        <v>9.9243504999999996E-2</v>
      </c>
      <c r="H34" s="270">
        <v>3.5</v>
      </c>
      <c r="I34" s="270"/>
      <c r="J34" s="271">
        <v>10</v>
      </c>
      <c r="K34" s="272">
        <v>1718</v>
      </c>
      <c r="L34" s="272">
        <v>0</v>
      </c>
      <c r="M34" s="271">
        <v>0.34218750000000009</v>
      </c>
      <c r="N34" s="271">
        <v>31.536000000000001</v>
      </c>
      <c r="O34" s="271">
        <f t="shared" si="0"/>
        <v>2.3658474048358726E-2</v>
      </c>
      <c r="P34" s="271">
        <f t="shared" si="1"/>
        <v>0.34735226749999998</v>
      </c>
      <c r="Q34" s="271">
        <v>0.73499999999999999</v>
      </c>
      <c r="R34" s="273">
        <f t="shared" si="2"/>
        <v>0.25530391661249996</v>
      </c>
    </row>
    <row r="35" spans="3:19">
      <c r="C35" s="266" t="s">
        <v>715</v>
      </c>
      <c r="D35" s="267" t="s">
        <v>716</v>
      </c>
      <c r="E35" s="268" t="s">
        <v>251</v>
      </c>
      <c r="F35" s="268" t="s">
        <v>646</v>
      </c>
      <c r="G35" s="269">
        <v>0.53835991100000002</v>
      </c>
      <c r="H35" s="270">
        <v>0.99</v>
      </c>
      <c r="I35" s="270"/>
      <c r="J35" s="271">
        <v>10</v>
      </c>
      <c r="K35" s="272">
        <v>80</v>
      </c>
      <c r="L35" s="272">
        <v>0</v>
      </c>
      <c r="M35" s="271">
        <v>0.34218750000000009</v>
      </c>
      <c r="N35" s="271">
        <v>31.536000000000001</v>
      </c>
      <c r="O35" s="271">
        <f t="shared" si="0"/>
        <v>3.6301493967473564E-2</v>
      </c>
      <c r="P35" s="271">
        <f t="shared" si="1"/>
        <v>0.53297631189000005</v>
      </c>
      <c r="Q35" s="271">
        <v>0.73499999999999999</v>
      </c>
      <c r="R35" s="273">
        <f t="shared" si="2"/>
        <v>0.39173758923915003</v>
      </c>
    </row>
    <row r="36" spans="3:19">
      <c r="C36" s="266" t="s">
        <v>718</v>
      </c>
      <c r="D36" s="267" t="s">
        <v>719</v>
      </c>
      <c r="E36" s="268" t="s">
        <v>336</v>
      </c>
      <c r="F36" s="268" t="s">
        <v>649</v>
      </c>
      <c r="G36" s="269">
        <v>2.456939E-3</v>
      </c>
      <c r="H36" s="270">
        <v>0.84</v>
      </c>
      <c r="I36" s="270"/>
      <c r="J36" s="271">
        <v>25</v>
      </c>
      <c r="K36" s="272">
        <v>760</v>
      </c>
      <c r="L36" s="272">
        <v>3</v>
      </c>
      <c r="M36" s="271">
        <v>0.4562500000000001</v>
      </c>
      <c r="N36" s="271">
        <v>31.536000000000001</v>
      </c>
      <c r="O36" s="271">
        <f t="shared" si="0"/>
        <v>1.0542691899668477E-4</v>
      </c>
      <c r="P36" s="271">
        <f t="shared" si="1"/>
        <v>2.0638287599999998E-3</v>
      </c>
      <c r="Q36" s="271">
        <v>0.73499999999999999</v>
      </c>
      <c r="R36" s="273">
        <f t="shared" si="2"/>
        <v>1.5169141385999998E-3</v>
      </c>
    </row>
    <row r="37" spans="3:19">
      <c r="C37" s="266" t="s">
        <v>722</v>
      </c>
      <c r="D37" s="267" t="s">
        <v>700</v>
      </c>
      <c r="E37" s="268" t="s">
        <v>239</v>
      </c>
      <c r="F37" s="268" t="s">
        <v>649</v>
      </c>
      <c r="G37" s="269">
        <v>7.1019019000000003E-2</v>
      </c>
      <c r="H37" s="270">
        <v>0.75</v>
      </c>
      <c r="I37" s="270"/>
      <c r="J37" s="271">
        <v>25</v>
      </c>
      <c r="K37" s="272">
        <v>1600</v>
      </c>
      <c r="L37" s="272">
        <v>15</v>
      </c>
      <c r="M37" s="271">
        <v>0.4562500000000001</v>
      </c>
      <c r="N37" s="271">
        <v>31.536000000000001</v>
      </c>
      <c r="O37" s="271">
        <f t="shared" si="0"/>
        <v>2.7209075584850181E-3</v>
      </c>
      <c r="P37" s="271">
        <f t="shared" si="1"/>
        <v>5.3264264249999999E-2</v>
      </c>
      <c r="Q37" s="271">
        <v>0.73499999999999999</v>
      </c>
      <c r="R37" s="273">
        <f t="shared" si="2"/>
        <v>3.9149234223749996E-2</v>
      </c>
    </row>
    <row r="38" spans="3:19">
      <c r="C38" s="266" t="s">
        <v>725</v>
      </c>
      <c r="D38" s="267" t="s">
        <v>726</v>
      </c>
      <c r="E38" s="268" t="s">
        <v>251</v>
      </c>
      <c r="F38" s="268" t="s">
        <v>649</v>
      </c>
      <c r="G38" s="269">
        <v>0.57176057899999999</v>
      </c>
      <c r="H38" s="270">
        <v>0.9</v>
      </c>
      <c r="I38" s="270"/>
      <c r="J38" s="271">
        <v>15</v>
      </c>
      <c r="K38" s="272">
        <v>655</v>
      </c>
      <c r="L38" s="272">
        <v>0</v>
      </c>
      <c r="M38" s="271">
        <v>0.4562500000000001</v>
      </c>
      <c r="N38" s="271">
        <v>31.536000000000001</v>
      </c>
      <c r="O38" s="271">
        <f t="shared" si="0"/>
        <v>2.6286609468005245E-2</v>
      </c>
      <c r="P38" s="271">
        <f t="shared" si="1"/>
        <v>0.51458452109999997</v>
      </c>
      <c r="Q38" s="271">
        <v>0.73499999999999999</v>
      </c>
      <c r="R38" s="273">
        <f t="shared" si="2"/>
        <v>0.37821962300849998</v>
      </c>
      <c r="S38" s="255" t="s">
        <v>295</v>
      </c>
    </row>
    <row r="39" spans="3:19">
      <c r="C39" s="266" t="s">
        <v>729</v>
      </c>
      <c r="D39" s="267" t="s">
        <v>730</v>
      </c>
      <c r="E39" s="268" t="s">
        <v>244</v>
      </c>
      <c r="F39" s="268" t="s">
        <v>649</v>
      </c>
      <c r="G39" s="269">
        <v>5.2019951916445144E-2</v>
      </c>
      <c r="H39" s="270">
        <v>1</v>
      </c>
      <c r="I39" s="270"/>
      <c r="J39" s="271">
        <v>10</v>
      </c>
      <c r="K39" s="272">
        <v>100</v>
      </c>
      <c r="L39" s="272">
        <v>0</v>
      </c>
      <c r="M39" s="271">
        <v>0.4562500000000001</v>
      </c>
      <c r="N39" s="271">
        <v>31.536000000000001</v>
      </c>
      <c r="O39" s="271">
        <f t="shared" si="0"/>
        <v>3.615434201152682E-3</v>
      </c>
      <c r="P39" s="271">
        <f t="shared" si="1"/>
        <v>5.2019951916445144E-2</v>
      </c>
      <c r="Q39" s="271">
        <v>1</v>
      </c>
      <c r="R39" s="273">
        <f t="shared" si="2"/>
        <v>5.2019951916445144E-2</v>
      </c>
    </row>
    <row r="40" spans="3:19">
      <c r="C40" s="266" t="s">
        <v>733</v>
      </c>
      <c r="D40" s="267" t="s">
        <v>716</v>
      </c>
      <c r="E40" s="268" t="s">
        <v>251</v>
      </c>
      <c r="F40" s="268" t="s">
        <v>653</v>
      </c>
      <c r="G40" s="269">
        <v>0.27280018699999997</v>
      </c>
      <c r="H40" s="270">
        <v>0.99</v>
      </c>
      <c r="I40" s="270"/>
      <c r="J40" s="271">
        <v>10</v>
      </c>
      <c r="K40" s="272">
        <v>80</v>
      </c>
      <c r="L40" s="272">
        <v>0</v>
      </c>
      <c r="M40" s="271">
        <v>0.4562500000000001</v>
      </c>
      <c r="N40" s="271">
        <v>31.536000000000001</v>
      </c>
      <c r="O40" s="271">
        <f t="shared" si="0"/>
        <v>1.3796143816194402E-2</v>
      </c>
      <c r="P40" s="271">
        <f t="shared" si="1"/>
        <v>0.27007218512999998</v>
      </c>
      <c r="Q40" s="271">
        <v>0.73499999999999999</v>
      </c>
      <c r="R40" s="273">
        <f t="shared" si="2"/>
        <v>0.19850305607054997</v>
      </c>
    </row>
    <row r="41" spans="3:19">
      <c r="C41" s="266" t="s">
        <v>736</v>
      </c>
      <c r="D41" s="267" t="s">
        <v>700</v>
      </c>
      <c r="E41" s="268" t="s">
        <v>239</v>
      </c>
      <c r="F41" s="268" t="s">
        <v>653</v>
      </c>
      <c r="G41" s="269">
        <v>3.0929004999999999E-2</v>
      </c>
      <c r="H41" s="270">
        <v>0.75</v>
      </c>
      <c r="I41" s="270"/>
      <c r="J41" s="271">
        <v>25</v>
      </c>
      <c r="K41" s="272">
        <v>1600</v>
      </c>
      <c r="L41" s="272">
        <v>15</v>
      </c>
      <c r="M41" s="271">
        <v>0.4562500000000001</v>
      </c>
      <c r="N41" s="271">
        <v>31.536000000000001</v>
      </c>
      <c r="O41" s="271">
        <f t="shared" si="0"/>
        <v>1.1849637557077622E-3</v>
      </c>
      <c r="P41" s="271">
        <f t="shared" si="1"/>
        <v>2.319675375E-2</v>
      </c>
      <c r="Q41" s="271">
        <v>0.73499999999999999</v>
      </c>
      <c r="R41" s="273">
        <f t="shared" si="2"/>
        <v>1.7049614006249998E-2</v>
      </c>
    </row>
    <row r="42" spans="3:19">
      <c r="C42" s="266" t="s">
        <v>1074</v>
      </c>
      <c r="D42" s="267" t="s">
        <v>708</v>
      </c>
      <c r="E42" s="268" t="s">
        <v>242</v>
      </c>
      <c r="F42" s="268" t="s">
        <v>653</v>
      </c>
      <c r="G42" s="269">
        <v>0</v>
      </c>
      <c r="H42" s="270">
        <v>0.85</v>
      </c>
      <c r="I42" s="270"/>
      <c r="J42" s="271">
        <v>25</v>
      </c>
      <c r="K42" s="272">
        <v>500</v>
      </c>
      <c r="L42" s="272">
        <v>2</v>
      </c>
      <c r="M42" s="271">
        <v>0.34218750000000009</v>
      </c>
      <c r="N42" s="271">
        <v>31.536000000000001</v>
      </c>
      <c r="O42" s="271">
        <f t="shared" ref="O42" si="3">+R42/M42/N42</f>
        <v>0</v>
      </c>
      <c r="P42" s="271">
        <f t="shared" ref="P42" si="4">+G42*H42</f>
        <v>0</v>
      </c>
      <c r="Q42" s="271">
        <v>1</v>
      </c>
      <c r="R42" s="273">
        <f t="shared" ref="R42" si="5">+P42*(Q42)</f>
        <v>0</v>
      </c>
    </row>
    <row r="43" spans="3:19">
      <c r="C43" s="266" t="s">
        <v>739</v>
      </c>
      <c r="D43" s="267" t="s">
        <v>740</v>
      </c>
      <c r="E43" s="268" t="s">
        <v>324</v>
      </c>
      <c r="F43" s="268" t="s">
        <v>657</v>
      </c>
      <c r="G43" s="269">
        <v>5.3580365019999993E-2</v>
      </c>
      <c r="H43" s="270">
        <v>0.16</v>
      </c>
      <c r="I43" s="270"/>
      <c r="J43" s="271">
        <v>20</v>
      </c>
      <c r="K43" s="272">
        <v>929</v>
      </c>
      <c r="L43" s="272">
        <v>7</v>
      </c>
      <c r="M43" s="271">
        <v>0.05</v>
      </c>
      <c r="N43" s="271">
        <v>31.536000000000001</v>
      </c>
      <c r="O43" s="271">
        <f t="shared" si="0"/>
        <v>3.9961002830745801E-3</v>
      </c>
      <c r="P43" s="271">
        <f t="shared" si="1"/>
        <v>8.5728584031999986E-3</v>
      </c>
      <c r="Q43" s="271">
        <v>0.73499999999999999</v>
      </c>
      <c r="R43" s="273">
        <f t="shared" si="2"/>
        <v>6.3010509263519985E-3</v>
      </c>
    </row>
    <row r="44" spans="3:19">
      <c r="C44" s="266" t="s">
        <v>743</v>
      </c>
      <c r="D44" s="267" t="s">
        <v>744</v>
      </c>
      <c r="E44" s="268" t="s">
        <v>325</v>
      </c>
      <c r="F44" s="268" t="s">
        <v>657</v>
      </c>
      <c r="G44" s="269">
        <v>2.6631532800000003E-2</v>
      </c>
      <c r="H44" s="270">
        <v>0.14000000000000001</v>
      </c>
      <c r="I44" s="270"/>
      <c r="J44" s="271">
        <v>20</v>
      </c>
      <c r="K44" s="272">
        <v>650</v>
      </c>
      <c r="L44" s="272">
        <v>7</v>
      </c>
      <c r="M44" s="271">
        <v>0.05</v>
      </c>
      <c r="N44" s="271">
        <v>31.536000000000001</v>
      </c>
      <c r="O44" s="271">
        <f t="shared" si="0"/>
        <v>1.7379405917808224E-3</v>
      </c>
      <c r="P44" s="271">
        <f t="shared" si="1"/>
        <v>3.7284145920000009E-3</v>
      </c>
      <c r="Q44" s="271">
        <v>0.73499999999999999</v>
      </c>
      <c r="R44" s="273">
        <f t="shared" si="2"/>
        <v>2.7403847251200007E-3</v>
      </c>
    </row>
    <row r="45" spans="3:19">
      <c r="C45" s="266" t="s">
        <v>747</v>
      </c>
      <c r="D45" s="267" t="s">
        <v>748</v>
      </c>
      <c r="E45" s="268" t="s">
        <v>251</v>
      </c>
      <c r="F45" s="268" t="s">
        <v>661</v>
      </c>
      <c r="G45" s="269">
        <v>7.1252471999999997E-2</v>
      </c>
      <c r="H45" s="270">
        <v>0.86</v>
      </c>
      <c r="I45" s="270"/>
      <c r="J45" s="271">
        <v>10</v>
      </c>
      <c r="K45" s="272">
        <v>187</v>
      </c>
      <c r="L45" s="272">
        <v>0</v>
      </c>
      <c r="M45" s="271">
        <v>0.4562500000000001</v>
      </c>
      <c r="N45" s="271">
        <v>31.536000000000001</v>
      </c>
      <c r="O45" s="271">
        <f t="shared" si="0"/>
        <v>3.1302299473322066E-3</v>
      </c>
      <c r="P45" s="271">
        <f t="shared" si="1"/>
        <v>6.1277125919999995E-2</v>
      </c>
      <c r="Q45" s="271">
        <v>0.73499999999999999</v>
      </c>
      <c r="R45" s="273">
        <f t="shared" si="2"/>
        <v>4.5038687551199996E-2</v>
      </c>
    </row>
    <row r="46" spans="3:19">
      <c r="C46" s="266" t="s">
        <v>751</v>
      </c>
      <c r="D46" s="267" t="s">
        <v>752</v>
      </c>
      <c r="E46" s="268" t="s">
        <v>251</v>
      </c>
      <c r="F46" s="268" t="s">
        <v>665</v>
      </c>
      <c r="G46" s="269">
        <v>6.7219312000000003E-2</v>
      </c>
      <c r="H46" s="270">
        <v>1.8</v>
      </c>
      <c r="I46" s="270"/>
      <c r="J46" s="271">
        <v>8</v>
      </c>
      <c r="K46" s="272">
        <v>7500</v>
      </c>
      <c r="L46" s="272">
        <v>5</v>
      </c>
      <c r="M46" s="271">
        <v>0.4562500000000001</v>
      </c>
      <c r="N46" s="271">
        <v>31.536000000000001</v>
      </c>
      <c r="O46" s="271">
        <f t="shared" si="0"/>
        <v>6.1807961869018565E-3</v>
      </c>
      <c r="P46" s="271">
        <f t="shared" si="1"/>
        <v>0.12099476160000001</v>
      </c>
      <c r="Q46" s="271">
        <v>0.73499999999999999</v>
      </c>
      <c r="R46" s="273">
        <f t="shared" si="2"/>
        <v>8.8931149776000015E-2</v>
      </c>
    </row>
    <row r="47" spans="3:19">
      <c r="C47" s="266" t="s">
        <v>755</v>
      </c>
      <c r="D47" s="267" t="s">
        <v>756</v>
      </c>
      <c r="E47" s="268" t="s">
        <v>251</v>
      </c>
      <c r="F47" s="268" t="s">
        <v>669</v>
      </c>
      <c r="G47" s="269">
        <v>0.21301599300000001</v>
      </c>
      <c r="H47" s="270">
        <v>3.5</v>
      </c>
      <c r="I47" s="270"/>
      <c r="J47" s="271">
        <v>10</v>
      </c>
      <c r="K47" s="272">
        <v>1718</v>
      </c>
      <c r="L47" s="272">
        <v>0</v>
      </c>
      <c r="M47" s="271">
        <v>0.22812500000000005</v>
      </c>
      <c r="N47" s="271">
        <v>31.536000000000001</v>
      </c>
      <c r="O47" s="271">
        <f t="shared" si="0"/>
        <v>7.6170727882029124E-2</v>
      </c>
      <c r="P47" s="271">
        <f t="shared" si="1"/>
        <v>0.74555597550000008</v>
      </c>
      <c r="Q47" s="271">
        <v>0.73499999999999999</v>
      </c>
      <c r="R47" s="273">
        <f t="shared" si="2"/>
        <v>0.54798364199250005</v>
      </c>
    </row>
    <row r="48" spans="3:19">
      <c r="C48" s="266" t="s">
        <v>901</v>
      </c>
      <c r="D48" s="267"/>
      <c r="E48" s="268"/>
      <c r="F48" s="268"/>
      <c r="G48" s="269"/>
      <c r="H48" s="270"/>
      <c r="I48" s="270"/>
      <c r="J48" s="271"/>
      <c r="K48" s="272"/>
      <c r="L48" s="272"/>
      <c r="M48" s="271"/>
      <c r="N48" s="271"/>
      <c r="O48" s="271"/>
      <c r="P48" s="271"/>
      <c r="Q48" s="271"/>
      <c r="R48" s="273"/>
    </row>
    <row r="49" spans="3:18" ht="15" customHeight="1">
      <c r="C49" s="274" t="s">
        <v>759</v>
      </c>
      <c r="D49" s="275" t="s">
        <v>760</v>
      </c>
      <c r="E49" s="276" t="s">
        <v>251</v>
      </c>
      <c r="F49" s="276" t="s">
        <v>673</v>
      </c>
      <c r="G49" s="277">
        <v>2.3067524879999994</v>
      </c>
      <c r="H49" s="278">
        <v>0.9</v>
      </c>
      <c r="I49" s="278"/>
      <c r="J49" s="279">
        <v>4</v>
      </c>
      <c r="K49" s="280">
        <v>5000</v>
      </c>
      <c r="L49" s="280">
        <v>0</v>
      </c>
      <c r="M49" s="279">
        <v>0.44754332660911988</v>
      </c>
      <c r="N49" s="279">
        <v>31.536000000000001</v>
      </c>
      <c r="O49" s="279">
        <f t="shared" si="0"/>
        <v>0.1126757828529618</v>
      </c>
      <c r="P49" s="279">
        <f t="shared" si="1"/>
        <v>2.0760772391999995</v>
      </c>
      <c r="Q49" s="279">
        <v>0.76600000000000001</v>
      </c>
      <c r="R49" s="281">
        <f t="shared" si="2"/>
        <v>1.5902751652271996</v>
      </c>
    </row>
    <row r="50" spans="3:18">
      <c r="C50" s="274" t="s">
        <v>761</v>
      </c>
      <c r="D50" s="275" t="s">
        <v>762</v>
      </c>
      <c r="E50" s="276" t="s">
        <v>251</v>
      </c>
      <c r="F50" s="276" t="s">
        <v>677</v>
      </c>
      <c r="G50" s="277">
        <v>3.3797666270000006E-2</v>
      </c>
      <c r="H50" s="278">
        <v>1.4999999999999999E-2</v>
      </c>
      <c r="I50" s="278">
        <v>0.01</v>
      </c>
      <c r="J50" s="279">
        <v>1</v>
      </c>
      <c r="K50" s="280">
        <v>44</v>
      </c>
      <c r="L50" s="280">
        <v>0</v>
      </c>
      <c r="M50" s="279">
        <v>0.44754332660911988</v>
      </c>
      <c r="N50" s="279">
        <v>31.536000000000001</v>
      </c>
      <c r="O50" s="279">
        <f t="shared" si="0"/>
        <v>2.7514716940706246E-5</v>
      </c>
      <c r="P50" s="279">
        <f t="shared" si="1"/>
        <v>5.0696499405000002E-4</v>
      </c>
      <c r="Q50" s="279">
        <v>0.76600000000000001</v>
      </c>
      <c r="R50" s="281">
        <f t="shared" si="2"/>
        <v>3.8833518544230004E-4</v>
      </c>
    </row>
    <row r="51" spans="3:18">
      <c r="C51" s="274" t="s">
        <v>763</v>
      </c>
      <c r="D51" s="275" t="s">
        <v>764</v>
      </c>
      <c r="E51" s="276" t="s">
        <v>251</v>
      </c>
      <c r="F51" s="276" t="s">
        <v>677</v>
      </c>
      <c r="G51" s="277">
        <v>2.7376109678700007</v>
      </c>
      <c r="H51" s="278">
        <v>0.13500000000000001</v>
      </c>
      <c r="I51" s="278">
        <v>0.81</v>
      </c>
      <c r="J51" s="279">
        <v>5</v>
      </c>
      <c r="K51" s="280">
        <v>666</v>
      </c>
      <c r="L51" s="280">
        <v>0</v>
      </c>
      <c r="M51" s="279">
        <v>0.44754332660911988</v>
      </c>
      <c r="N51" s="279">
        <v>31.536000000000001</v>
      </c>
      <c r="O51" s="279">
        <f t="shared" si="0"/>
        <v>2.005822864977486E-2</v>
      </c>
      <c r="P51" s="279">
        <f t="shared" si="1"/>
        <v>0.36957748066245011</v>
      </c>
      <c r="Q51" s="279">
        <v>0.76600000000000001</v>
      </c>
      <c r="R51" s="281">
        <f t="shared" si="2"/>
        <v>0.28309635018743678</v>
      </c>
    </row>
    <row r="52" spans="3:18">
      <c r="C52" s="274" t="s">
        <v>765</v>
      </c>
      <c r="D52" s="275" t="s">
        <v>766</v>
      </c>
      <c r="E52" s="276" t="s">
        <v>251</v>
      </c>
      <c r="F52" s="276" t="s">
        <v>677</v>
      </c>
      <c r="G52" s="277">
        <v>0.60835799286000003</v>
      </c>
      <c r="H52" s="278">
        <v>0.25</v>
      </c>
      <c r="I52" s="278">
        <v>0.18</v>
      </c>
      <c r="J52" s="279">
        <v>20</v>
      </c>
      <c r="K52" s="280">
        <v>2000</v>
      </c>
      <c r="L52" s="280">
        <v>0</v>
      </c>
      <c r="M52" s="279">
        <v>0.44754332660911988</v>
      </c>
      <c r="N52" s="279">
        <v>31.536000000000001</v>
      </c>
      <c r="O52" s="279">
        <f t="shared" si="0"/>
        <v>8.254415082211872E-3</v>
      </c>
      <c r="P52" s="279">
        <f t="shared" si="1"/>
        <v>0.15208949821500001</v>
      </c>
      <c r="Q52" s="279">
        <v>0.76600000000000001</v>
      </c>
      <c r="R52" s="281">
        <f t="shared" si="2"/>
        <v>0.11650055563269</v>
      </c>
    </row>
    <row r="53" spans="3:18">
      <c r="C53" s="274" t="s">
        <v>767</v>
      </c>
      <c r="D53" s="275" t="s">
        <v>768</v>
      </c>
      <c r="E53" s="276" t="s">
        <v>239</v>
      </c>
      <c r="F53" s="276" t="s">
        <v>681</v>
      </c>
      <c r="G53" s="277">
        <v>5.4823110000000001E-2</v>
      </c>
      <c r="H53" s="278">
        <v>0.75</v>
      </c>
      <c r="I53" s="278"/>
      <c r="J53" s="279">
        <v>25</v>
      </c>
      <c r="K53" s="280">
        <v>800</v>
      </c>
      <c r="L53" s="280">
        <v>15</v>
      </c>
      <c r="M53" s="279">
        <v>0.1</v>
      </c>
      <c r="N53" s="279">
        <v>31.536000000000001</v>
      </c>
      <c r="O53" s="279">
        <f t="shared" si="0"/>
        <v>9.9872769834474864E-3</v>
      </c>
      <c r="P53" s="279">
        <f t="shared" si="1"/>
        <v>4.1117332499999999E-2</v>
      </c>
      <c r="Q53" s="279">
        <v>0.76600000000000001</v>
      </c>
      <c r="R53" s="281">
        <f t="shared" si="2"/>
        <v>3.1495876695000001E-2</v>
      </c>
    </row>
    <row r="54" spans="3:18">
      <c r="C54" s="274" t="s">
        <v>769</v>
      </c>
      <c r="D54" s="275" t="s">
        <v>770</v>
      </c>
      <c r="E54" s="276" t="s">
        <v>324</v>
      </c>
      <c r="F54" s="276" t="s">
        <v>681</v>
      </c>
      <c r="G54" s="277">
        <v>1.3848736529999999</v>
      </c>
      <c r="H54" s="278">
        <v>0.85</v>
      </c>
      <c r="I54" s="278"/>
      <c r="J54" s="279">
        <v>25</v>
      </c>
      <c r="K54" s="280">
        <v>380</v>
      </c>
      <c r="L54" s="280">
        <v>3</v>
      </c>
      <c r="M54" s="279">
        <v>0.1</v>
      </c>
      <c r="N54" s="279">
        <v>31.536000000000001</v>
      </c>
      <c r="O54" s="279">
        <f t="shared" si="0"/>
        <v>0.28592441510283484</v>
      </c>
      <c r="P54" s="279">
        <f t="shared" si="1"/>
        <v>1.1771426050499998</v>
      </c>
      <c r="Q54" s="279">
        <v>0.76600000000000001</v>
      </c>
      <c r="R54" s="281">
        <f t="shared" si="2"/>
        <v>0.90169123546829988</v>
      </c>
    </row>
    <row r="55" spans="3:18">
      <c r="C55" s="274" t="s">
        <v>771</v>
      </c>
      <c r="D55" s="275" t="s">
        <v>772</v>
      </c>
      <c r="E55" s="276" t="s">
        <v>336</v>
      </c>
      <c r="F55" s="276" t="s">
        <v>681</v>
      </c>
      <c r="G55" s="277">
        <v>2.9400894E-2</v>
      </c>
      <c r="H55" s="278">
        <v>0.84</v>
      </c>
      <c r="I55" s="278"/>
      <c r="J55" s="279">
        <v>25</v>
      </c>
      <c r="K55" s="280">
        <v>380</v>
      </c>
      <c r="L55" s="280">
        <v>3</v>
      </c>
      <c r="M55" s="279">
        <v>0.1</v>
      </c>
      <c r="N55" s="279">
        <v>31.536000000000001</v>
      </c>
      <c r="O55" s="279">
        <f t="shared" si="0"/>
        <v>5.9987668808219171E-3</v>
      </c>
      <c r="P55" s="279">
        <f t="shared" si="1"/>
        <v>2.469675096E-2</v>
      </c>
      <c r="Q55" s="279">
        <v>0.76600000000000001</v>
      </c>
      <c r="R55" s="281">
        <f t="shared" si="2"/>
        <v>1.8917711235359999E-2</v>
      </c>
    </row>
    <row r="56" spans="3:18">
      <c r="C56" s="274" t="s">
        <v>773</v>
      </c>
      <c r="D56" s="275" t="s">
        <v>774</v>
      </c>
      <c r="E56" s="276" t="s">
        <v>242</v>
      </c>
      <c r="F56" s="276" t="s">
        <v>681</v>
      </c>
      <c r="G56" s="277">
        <v>1.1012968529999998</v>
      </c>
      <c r="H56" s="278">
        <v>0.85</v>
      </c>
      <c r="I56" s="278"/>
      <c r="J56" s="279">
        <v>25</v>
      </c>
      <c r="K56" s="280">
        <v>250</v>
      </c>
      <c r="L56" s="280">
        <v>2</v>
      </c>
      <c r="M56" s="279">
        <v>0.1</v>
      </c>
      <c r="N56" s="279">
        <v>31.536000000000001</v>
      </c>
      <c r="O56" s="279">
        <f t="shared" si="0"/>
        <v>0.29683610002853872</v>
      </c>
      <c r="P56" s="279">
        <f t="shared" si="1"/>
        <v>0.93610232504999979</v>
      </c>
      <c r="Q56" s="279">
        <v>1</v>
      </c>
      <c r="R56" s="281">
        <f t="shared" si="2"/>
        <v>0.93610232504999979</v>
      </c>
    </row>
    <row r="57" spans="3:18">
      <c r="C57" s="274" t="s">
        <v>775</v>
      </c>
      <c r="D57" s="275" t="s">
        <v>776</v>
      </c>
      <c r="E57" s="276" t="s">
        <v>242</v>
      </c>
      <c r="F57" s="276" t="s">
        <v>681</v>
      </c>
      <c r="G57" s="277">
        <v>7.6031865000000004E-2</v>
      </c>
      <c r="H57" s="278">
        <v>0.8</v>
      </c>
      <c r="I57" s="278"/>
      <c r="J57" s="279">
        <v>12.5</v>
      </c>
      <c r="K57" s="280">
        <v>300</v>
      </c>
      <c r="L57" s="280">
        <v>0</v>
      </c>
      <c r="M57" s="279">
        <v>0.1</v>
      </c>
      <c r="N57" s="279">
        <v>31.536000000000001</v>
      </c>
      <c r="O57" s="279">
        <f t="shared" si="0"/>
        <v>1.9287636986301371E-2</v>
      </c>
      <c r="P57" s="279">
        <f t="shared" si="1"/>
        <v>6.0825492000000009E-2</v>
      </c>
      <c r="Q57" s="279">
        <v>1</v>
      </c>
      <c r="R57" s="281">
        <f t="shared" si="2"/>
        <v>6.0825492000000009E-2</v>
      </c>
    </row>
    <row r="58" spans="3:18">
      <c r="C58" s="274" t="s">
        <v>777</v>
      </c>
      <c r="D58" s="275" t="s">
        <v>778</v>
      </c>
      <c r="E58" s="276" t="s">
        <v>251</v>
      </c>
      <c r="F58" s="276" t="s">
        <v>681</v>
      </c>
      <c r="G58" s="277">
        <v>1.2728339070000001</v>
      </c>
      <c r="H58" s="278">
        <v>3.5</v>
      </c>
      <c r="I58" s="278"/>
      <c r="J58" s="279">
        <v>10</v>
      </c>
      <c r="K58" s="280">
        <v>1718</v>
      </c>
      <c r="L58" s="280">
        <v>0</v>
      </c>
      <c r="M58" s="279">
        <v>0.1</v>
      </c>
      <c r="N58" s="279">
        <v>31.536000000000001</v>
      </c>
      <c r="O58" s="279">
        <f>+R58/M58/N58</f>
        <v>1.0820864106630517</v>
      </c>
      <c r="P58" s="279">
        <f t="shared" si="1"/>
        <v>4.4549186745</v>
      </c>
      <c r="Q58" s="279">
        <v>0.76600000000000001</v>
      </c>
      <c r="R58" s="281">
        <f t="shared" si="2"/>
        <v>3.4124677046670002</v>
      </c>
    </row>
    <row r="59" spans="3:18">
      <c r="C59" s="274" t="s">
        <v>779</v>
      </c>
      <c r="D59" s="275" t="s">
        <v>780</v>
      </c>
      <c r="E59" s="276" t="s">
        <v>251</v>
      </c>
      <c r="F59" s="276" t="s">
        <v>681</v>
      </c>
      <c r="G59" s="277">
        <v>0.68371166099999992</v>
      </c>
      <c r="H59" s="278">
        <v>0.99</v>
      </c>
      <c r="I59" s="278"/>
      <c r="J59" s="279">
        <v>10</v>
      </c>
      <c r="K59" s="280">
        <v>80</v>
      </c>
      <c r="L59" s="280">
        <v>0</v>
      </c>
      <c r="M59" s="279">
        <v>0.1</v>
      </c>
      <c r="N59" s="279">
        <v>31.536000000000001</v>
      </c>
      <c r="O59" s="279">
        <f t="shared" si="0"/>
        <v>0.16441080067311639</v>
      </c>
      <c r="P59" s="279">
        <f t="shared" si="1"/>
        <v>0.67687454438999994</v>
      </c>
      <c r="Q59" s="279">
        <v>0.76600000000000001</v>
      </c>
      <c r="R59" s="281">
        <f t="shared" si="2"/>
        <v>0.51848590100273995</v>
      </c>
    </row>
    <row r="60" spans="3:18">
      <c r="C60" s="274" t="s">
        <v>781</v>
      </c>
      <c r="D60" s="275" t="s">
        <v>772</v>
      </c>
      <c r="E60" s="276" t="s">
        <v>336</v>
      </c>
      <c r="F60" s="276" t="s">
        <v>685</v>
      </c>
      <c r="G60" s="277">
        <v>8.6308000000000001E-5</v>
      </c>
      <c r="H60" s="278">
        <v>0.84</v>
      </c>
      <c r="I60" s="278"/>
      <c r="J60" s="279">
        <v>25</v>
      </c>
      <c r="K60" s="280">
        <v>380</v>
      </c>
      <c r="L60" s="280">
        <v>3</v>
      </c>
      <c r="M60" s="279">
        <v>0.44754332660911988</v>
      </c>
      <c r="N60" s="279">
        <v>31.536000000000001</v>
      </c>
      <c r="O60" s="279">
        <f t="shared" si="0"/>
        <v>3.9347524637308209E-6</v>
      </c>
      <c r="P60" s="279">
        <f t="shared" si="1"/>
        <v>7.2498719999999992E-5</v>
      </c>
      <c r="Q60" s="279">
        <v>0.76600000000000001</v>
      </c>
      <c r="R60" s="281">
        <f t="shared" si="2"/>
        <v>5.5534019519999997E-5</v>
      </c>
    </row>
    <row r="61" spans="3:18">
      <c r="C61" s="274" t="s">
        <v>782</v>
      </c>
      <c r="D61" s="275" t="s">
        <v>768</v>
      </c>
      <c r="E61" s="276" t="s">
        <v>239</v>
      </c>
      <c r="F61" s="276" t="s">
        <v>685</v>
      </c>
      <c r="G61" s="277">
        <v>3.8296700000000001E-4</v>
      </c>
      <c r="H61" s="278">
        <v>0.75</v>
      </c>
      <c r="I61" s="278"/>
      <c r="J61" s="279">
        <v>25</v>
      </c>
      <c r="K61" s="280">
        <v>800</v>
      </c>
      <c r="L61" s="280">
        <v>15</v>
      </c>
      <c r="M61" s="279">
        <v>0.44754332660911988</v>
      </c>
      <c r="N61" s="279">
        <v>31.536000000000001</v>
      </c>
      <c r="O61" s="279">
        <f t="shared" si="0"/>
        <v>1.5588692601513529E-5</v>
      </c>
      <c r="P61" s="279">
        <f t="shared" si="1"/>
        <v>2.8722524999999998E-4</v>
      </c>
      <c r="Q61" s="279">
        <v>0.76600000000000001</v>
      </c>
      <c r="R61" s="281">
        <f t="shared" si="2"/>
        <v>2.2001454149999999E-4</v>
      </c>
    </row>
    <row r="62" spans="3:18">
      <c r="C62" s="274" t="s">
        <v>783</v>
      </c>
      <c r="D62" s="275" t="s">
        <v>784</v>
      </c>
      <c r="E62" s="276" t="s">
        <v>251</v>
      </c>
      <c r="F62" s="276" t="s">
        <v>685</v>
      </c>
      <c r="G62" s="277">
        <v>0.21680041999999999</v>
      </c>
      <c r="H62" s="278">
        <v>2.5</v>
      </c>
      <c r="I62" s="278"/>
      <c r="J62" s="279">
        <v>10</v>
      </c>
      <c r="K62" s="280">
        <v>3750</v>
      </c>
      <c r="L62" s="280">
        <v>0</v>
      </c>
      <c r="M62" s="279">
        <v>0.44754332660911988</v>
      </c>
      <c r="N62" s="279">
        <v>31.536000000000001</v>
      </c>
      <c r="O62" s="279">
        <f t="shared" si="0"/>
        <v>2.9416243029286474E-2</v>
      </c>
      <c r="P62" s="279">
        <f t="shared" si="1"/>
        <v>0.54200104999999998</v>
      </c>
      <c r="Q62" s="279">
        <v>0.76600000000000001</v>
      </c>
      <c r="R62" s="281">
        <f t="shared" si="2"/>
        <v>0.41517280429999998</v>
      </c>
    </row>
    <row r="63" spans="3:18">
      <c r="C63" s="274" t="s">
        <v>785</v>
      </c>
      <c r="D63" s="275" t="s">
        <v>786</v>
      </c>
      <c r="E63" s="276" t="s">
        <v>251</v>
      </c>
      <c r="F63" s="276" t="s">
        <v>685</v>
      </c>
      <c r="G63" s="277">
        <v>0.23226340400000001</v>
      </c>
      <c r="H63" s="278">
        <v>0.9</v>
      </c>
      <c r="I63" s="278"/>
      <c r="J63" s="279">
        <v>15</v>
      </c>
      <c r="K63" s="280">
        <v>655</v>
      </c>
      <c r="L63" s="280">
        <v>0</v>
      </c>
      <c r="M63" s="279">
        <v>0.44754332660911988</v>
      </c>
      <c r="N63" s="279">
        <v>31.536000000000001</v>
      </c>
      <c r="O63" s="279">
        <f t="shared" si="0"/>
        <v>1.1345153418034916E-2</v>
      </c>
      <c r="P63" s="279">
        <f t="shared" si="1"/>
        <v>0.20903706360000002</v>
      </c>
      <c r="Q63" s="279">
        <v>0.76600000000000001</v>
      </c>
      <c r="R63" s="281">
        <f t="shared" si="2"/>
        <v>0.16012239071760001</v>
      </c>
    </row>
    <row r="64" spans="3:18">
      <c r="C64" s="274" t="s">
        <v>787</v>
      </c>
      <c r="D64" s="275" t="s">
        <v>788</v>
      </c>
      <c r="E64" s="276" t="s">
        <v>242</v>
      </c>
      <c r="F64" s="276" t="s">
        <v>685</v>
      </c>
      <c r="G64" s="277">
        <v>2.4233406000000002E-2</v>
      </c>
      <c r="H64" s="278">
        <v>0.6</v>
      </c>
      <c r="I64" s="278"/>
      <c r="J64" s="279">
        <v>15</v>
      </c>
      <c r="K64" s="280">
        <v>316</v>
      </c>
      <c r="L64" s="280">
        <v>0</v>
      </c>
      <c r="M64" s="279">
        <v>0.44754332660911988</v>
      </c>
      <c r="N64" s="279">
        <v>31.536000000000001</v>
      </c>
      <c r="O64" s="279">
        <f t="shared" si="0"/>
        <v>1.0302058607021853E-3</v>
      </c>
      <c r="P64" s="279">
        <f t="shared" si="1"/>
        <v>1.45400436E-2</v>
      </c>
      <c r="Q64" s="279">
        <v>1</v>
      </c>
      <c r="R64" s="281">
        <f t="shared" si="2"/>
        <v>1.45400436E-2</v>
      </c>
    </row>
    <row r="65" spans="3:18">
      <c r="C65" s="274" t="s">
        <v>789</v>
      </c>
      <c r="D65" s="275" t="s">
        <v>790</v>
      </c>
      <c r="E65" s="276" t="s">
        <v>324</v>
      </c>
      <c r="F65" s="276" t="s">
        <v>689</v>
      </c>
      <c r="G65" s="277">
        <v>1.6191132808499999</v>
      </c>
      <c r="H65" s="278">
        <v>0.16</v>
      </c>
      <c r="I65" s="278"/>
      <c r="J65" s="279">
        <v>20</v>
      </c>
      <c r="K65" s="280">
        <v>929</v>
      </c>
      <c r="L65" s="280">
        <v>7</v>
      </c>
      <c r="M65" s="279">
        <v>0.1</v>
      </c>
      <c r="N65" s="279">
        <v>31.536000000000001</v>
      </c>
      <c r="O65" s="279">
        <f t="shared" si="0"/>
        <v>6.2924443081232864E-2</v>
      </c>
      <c r="P65" s="279">
        <f t="shared" si="1"/>
        <v>0.259058124936</v>
      </c>
      <c r="Q65" s="279">
        <v>0.76600000000000001</v>
      </c>
      <c r="R65" s="281">
        <f t="shared" si="2"/>
        <v>0.19843852370097601</v>
      </c>
    </row>
    <row r="66" spans="3:18">
      <c r="C66" s="274" t="s">
        <v>791</v>
      </c>
      <c r="D66" s="275" t="s">
        <v>792</v>
      </c>
      <c r="E66" s="276" t="s">
        <v>325</v>
      </c>
      <c r="F66" s="276" t="s">
        <v>689</v>
      </c>
      <c r="G66" s="277">
        <v>1.2023595999999999E-2</v>
      </c>
      <c r="H66" s="278">
        <v>0.14000000000000001</v>
      </c>
      <c r="I66" s="278"/>
      <c r="J66" s="279">
        <v>20</v>
      </c>
      <c r="K66" s="280">
        <v>650</v>
      </c>
      <c r="L66" s="280">
        <v>7</v>
      </c>
      <c r="M66" s="279">
        <v>0.1</v>
      </c>
      <c r="N66" s="279">
        <v>31.536000000000001</v>
      </c>
      <c r="O66" s="279">
        <f t="shared" si="0"/>
        <v>4.0886936676813801E-4</v>
      </c>
      <c r="P66" s="279">
        <f t="shared" si="1"/>
        <v>1.6833034400000001E-3</v>
      </c>
      <c r="Q66" s="279">
        <v>0.76600000000000001</v>
      </c>
      <c r="R66" s="281">
        <f t="shared" si="2"/>
        <v>1.2894104350400001E-3</v>
      </c>
    </row>
    <row r="67" spans="3:18">
      <c r="C67" s="274" t="s">
        <v>793</v>
      </c>
      <c r="D67" s="275" t="s">
        <v>794</v>
      </c>
      <c r="E67" s="276" t="s">
        <v>323</v>
      </c>
      <c r="F67" s="276" t="s">
        <v>689</v>
      </c>
      <c r="G67" s="277">
        <v>0.18642072960000003</v>
      </c>
      <c r="H67" s="278">
        <v>0.14000000000000001</v>
      </c>
      <c r="I67" s="278"/>
      <c r="J67" s="279">
        <v>20</v>
      </c>
      <c r="K67" s="280">
        <v>681</v>
      </c>
      <c r="L67" s="280">
        <v>7</v>
      </c>
      <c r="M67" s="279">
        <v>0.1</v>
      </c>
      <c r="N67" s="279">
        <v>31.536000000000001</v>
      </c>
      <c r="O67" s="279">
        <f t="shared" si="0"/>
        <v>6.339345206210047E-3</v>
      </c>
      <c r="P67" s="279">
        <f t="shared" si="1"/>
        <v>2.6098902144000007E-2</v>
      </c>
      <c r="Q67" s="279">
        <v>0.76600000000000001</v>
      </c>
      <c r="R67" s="281">
        <f t="shared" si="2"/>
        <v>1.9991759042304005E-2</v>
      </c>
    </row>
    <row r="68" spans="3:18">
      <c r="C68" s="274" t="s">
        <v>795</v>
      </c>
      <c r="D68" s="275" t="s">
        <v>796</v>
      </c>
      <c r="E68" s="276" t="s">
        <v>251</v>
      </c>
      <c r="F68" s="276" t="s">
        <v>693</v>
      </c>
      <c r="G68" s="277">
        <v>0.7085500520000001</v>
      </c>
      <c r="H68" s="278">
        <v>0.86</v>
      </c>
      <c r="I68" s="278"/>
      <c r="J68" s="279">
        <v>10</v>
      </c>
      <c r="K68" s="280">
        <v>187</v>
      </c>
      <c r="L68" s="280">
        <v>0</v>
      </c>
      <c r="M68" s="279">
        <v>0.44754332660911988</v>
      </c>
      <c r="N68" s="279">
        <v>31.536000000000001</v>
      </c>
      <c r="O68" s="279">
        <f t="shared" si="0"/>
        <v>3.3071665182418358E-2</v>
      </c>
      <c r="P68" s="279">
        <f t="shared" si="1"/>
        <v>0.60935304472000007</v>
      </c>
      <c r="Q68" s="279">
        <v>0.76600000000000001</v>
      </c>
      <c r="R68" s="281">
        <f t="shared" si="2"/>
        <v>0.46676443225552006</v>
      </c>
    </row>
    <row r="69" spans="3:18">
      <c r="C69" s="274" t="s">
        <v>797</v>
      </c>
      <c r="D69" s="275" t="s">
        <v>798</v>
      </c>
      <c r="E69" s="276" t="s">
        <v>251</v>
      </c>
      <c r="F69" s="276" t="s">
        <v>697</v>
      </c>
      <c r="G69" s="277">
        <v>1.6504508530000002</v>
      </c>
      <c r="H69" s="278">
        <v>3.5</v>
      </c>
      <c r="I69" s="278"/>
      <c r="J69" s="279">
        <v>10</v>
      </c>
      <c r="K69" s="280">
        <v>1718</v>
      </c>
      <c r="L69" s="280">
        <v>0</v>
      </c>
      <c r="M69" s="279">
        <v>0.22377166330455994</v>
      </c>
      <c r="N69" s="279">
        <v>31.536000000000001</v>
      </c>
      <c r="O69" s="279">
        <f t="shared" si="0"/>
        <v>0.62702912438672986</v>
      </c>
      <c r="P69" s="279">
        <f t="shared" si="1"/>
        <v>5.7765779855000003</v>
      </c>
      <c r="Q69" s="279">
        <v>0.76600000000000001</v>
      </c>
      <c r="R69" s="281">
        <f t="shared" si="2"/>
        <v>4.4248587368930004</v>
      </c>
    </row>
    <row r="70" spans="3:18">
      <c r="C70" s="266" t="s">
        <v>901</v>
      </c>
      <c r="D70" s="267"/>
      <c r="E70" s="268"/>
      <c r="F70" s="268"/>
      <c r="G70" s="269"/>
      <c r="H70" s="270"/>
      <c r="I70" s="270"/>
      <c r="J70" s="271"/>
      <c r="K70" s="272"/>
      <c r="L70" s="272"/>
      <c r="M70" s="271"/>
      <c r="N70" s="271"/>
      <c r="O70" s="271"/>
      <c r="P70" s="271"/>
      <c r="Q70" s="271"/>
      <c r="R70" s="273"/>
    </row>
    <row r="71" spans="3:18">
      <c r="C71" s="282" t="s">
        <v>799</v>
      </c>
      <c r="D71" s="283" t="s">
        <v>800</v>
      </c>
      <c r="E71" s="284" t="s">
        <v>251</v>
      </c>
      <c r="F71" s="284" t="s">
        <v>701</v>
      </c>
      <c r="G71" s="285">
        <v>0.74029789400000001</v>
      </c>
      <c r="H71" s="286">
        <v>0.9</v>
      </c>
      <c r="I71" s="286"/>
      <c r="J71" s="287">
        <v>4</v>
      </c>
      <c r="K71" s="288">
        <v>5000</v>
      </c>
      <c r="L71" s="288">
        <v>0</v>
      </c>
      <c r="M71" s="287">
        <v>0.48299999999999998</v>
      </c>
      <c r="N71" s="287">
        <v>31.536000000000001</v>
      </c>
      <c r="O71" s="287">
        <f t="shared" si="0"/>
        <v>3.3506113498444845E-2</v>
      </c>
      <c r="P71" s="287">
        <f t="shared" si="1"/>
        <v>0.66626810460000008</v>
      </c>
      <c r="Q71" s="287">
        <v>0.76600000000000001</v>
      </c>
      <c r="R71" s="289">
        <f t="shared" si="2"/>
        <v>0.51036136812360011</v>
      </c>
    </row>
    <row r="72" spans="3:18">
      <c r="C72" s="282" t="s">
        <v>801</v>
      </c>
      <c r="D72" s="283" t="s">
        <v>802</v>
      </c>
      <c r="E72" s="284" t="s">
        <v>251</v>
      </c>
      <c r="F72" s="284" t="s">
        <v>705</v>
      </c>
      <c r="G72" s="285">
        <v>0.43474732399999999</v>
      </c>
      <c r="H72" s="286">
        <v>0.74</v>
      </c>
      <c r="I72" s="286"/>
      <c r="J72" s="287">
        <v>15</v>
      </c>
      <c r="K72" s="288">
        <v>312</v>
      </c>
      <c r="L72" s="288">
        <v>0</v>
      </c>
      <c r="M72" s="287">
        <v>0.48299999999999998</v>
      </c>
      <c r="N72" s="287">
        <v>31.536000000000001</v>
      </c>
      <c r="O72" s="287">
        <f t="shared" ref="O72:O121" si="6">+R72/M72/N72</f>
        <v>1.6178701756220895E-2</v>
      </c>
      <c r="P72" s="287">
        <f t="shared" ref="P72:P121" si="7">+G72*H72</f>
        <v>0.32171301976</v>
      </c>
      <c r="Q72" s="287">
        <v>0.76600000000000001</v>
      </c>
      <c r="R72" s="289">
        <f t="shared" ref="R72:R121" si="8">+P72*(Q72)</f>
        <v>0.24643217313616</v>
      </c>
    </row>
    <row r="73" spans="3:18">
      <c r="C73" s="282" t="s">
        <v>803</v>
      </c>
      <c r="D73" s="283" t="s">
        <v>804</v>
      </c>
      <c r="E73" s="284" t="s">
        <v>251</v>
      </c>
      <c r="F73" s="284" t="s">
        <v>705</v>
      </c>
      <c r="G73" s="285">
        <v>0.67816109800000002</v>
      </c>
      <c r="H73" s="286">
        <v>0.65</v>
      </c>
      <c r="I73" s="286"/>
      <c r="J73" s="287">
        <v>20</v>
      </c>
      <c r="K73" s="288">
        <v>1225</v>
      </c>
      <c r="L73" s="288">
        <v>0</v>
      </c>
      <c r="M73" s="287">
        <v>0.48299999999999998</v>
      </c>
      <c r="N73" s="287">
        <v>31.536000000000001</v>
      </c>
      <c r="O73" s="287">
        <f t="shared" si="6"/>
        <v>2.2167731977427878E-2</v>
      </c>
      <c r="P73" s="287">
        <f t="shared" si="7"/>
        <v>0.44080471370000002</v>
      </c>
      <c r="Q73" s="287">
        <v>0.76600000000000001</v>
      </c>
      <c r="R73" s="289">
        <f t="shared" si="8"/>
        <v>0.33765641069419999</v>
      </c>
    </row>
    <row r="74" spans="3:18">
      <c r="C74" s="282" t="s">
        <v>805</v>
      </c>
      <c r="D74" s="283" t="s">
        <v>806</v>
      </c>
      <c r="E74" s="284" t="s">
        <v>323</v>
      </c>
      <c r="F74" s="284" t="s">
        <v>705</v>
      </c>
      <c r="G74" s="285">
        <v>1.0608817719999999</v>
      </c>
      <c r="H74" s="286">
        <v>0.3</v>
      </c>
      <c r="I74" s="286"/>
      <c r="J74" s="287">
        <v>20</v>
      </c>
      <c r="K74" s="288">
        <v>824</v>
      </c>
      <c r="L74" s="288">
        <v>0</v>
      </c>
      <c r="M74" s="287">
        <v>0.48299999999999998</v>
      </c>
      <c r="N74" s="287">
        <v>31.536000000000001</v>
      </c>
      <c r="O74" s="287">
        <f t="shared" si="6"/>
        <v>1.6005279923644394E-2</v>
      </c>
      <c r="P74" s="287">
        <f t="shared" si="7"/>
        <v>0.31826453159999996</v>
      </c>
      <c r="Q74" s="287">
        <v>0.76600000000000001</v>
      </c>
      <c r="R74" s="289">
        <f t="shared" si="8"/>
        <v>0.24379063120559996</v>
      </c>
    </row>
    <row r="75" spans="3:18">
      <c r="C75" s="282" t="s">
        <v>807</v>
      </c>
      <c r="D75" s="283" t="s">
        <v>808</v>
      </c>
      <c r="E75" s="284" t="s">
        <v>242</v>
      </c>
      <c r="F75" s="284" t="s">
        <v>705</v>
      </c>
      <c r="G75" s="285">
        <v>0.87947262900000001</v>
      </c>
      <c r="H75" s="286">
        <v>0.3</v>
      </c>
      <c r="I75" s="286"/>
      <c r="J75" s="287">
        <v>20</v>
      </c>
      <c r="K75" s="288">
        <v>824</v>
      </c>
      <c r="L75" s="288">
        <v>0</v>
      </c>
      <c r="M75" s="287">
        <v>0.48299999999999998</v>
      </c>
      <c r="N75" s="287">
        <v>31.536000000000001</v>
      </c>
      <c r="O75" s="287">
        <f t="shared" si="6"/>
        <v>1.7321673367083582E-2</v>
      </c>
      <c r="P75" s="287">
        <f t="shared" si="7"/>
        <v>0.26384178869999997</v>
      </c>
      <c r="Q75" s="287">
        <v>1</v>
      </c>
      <c r="R75" s="289">
        <f t="shared" si="8"/>
        <v>0.26384178869999997</v>
      </c>
    </row>
    <row r="76" spans="3:18">
      <c r="C76" s="282" t="s">
        <v>809</v>
      </c>
      <c r="D76" s="283" t="s">
        <v>810</v>
      </c>
      <c r="E76" s="284" t="s">
        <v>251</v>
      </c>
      <c r="F76" s="284" t="s">
        <v>709</v>
      </c>
      <c r="G76" s="285">
        <v>2.6030653490000003E-2</v>
      </c>
      <c r="H76" s="286">
        <v>1.4999999999999999E-2</v>
      </c>
      <c r="I76" s="286">
        <v>0.01</v>
      </c>
      <c r="J76" s="287">
        <v>1</v>
      </c>
      <c r="K76" s="288">
        <v>22</v>
      </c>
      <c r="L76" s="288">
        <v>0</v>
      </c>
      <c r="M76" s="287">
        <v>0.48299999999999998</v>
      </c>
      <c r="N76" s="287">
        <v>31.536000000000001</v>
      </c>
      <c r="O76" s="287">
        <f t="shared" si="6"/>
        <v>1.9635924883382809E-5</v>
      </c>
      <c r="P76" s="287">
        <f t="shared" si="7"/>
        <v>3.9045980235000003E-4</v>
      </c>
      <c r="Q76" s="287">
        <v>0.76600000000000001</v>
      </c>
      <c r="R76" s="289">
        <f t="shared" si="8"/>
        <v>2.9909220860010002E-4</v>
      </c>
    </row>
    <row r="77" spans="3:18">
      <c r="C77" s="282" t="s">
        <v>811</v>
      </c>
      <c r="D77" s="283" t="s">
        <v>812</v>
      </c>
      <c r="E77" s="284" t="s">
        <v>251</v>
      </c>
      <c r="F77" s="284" t="s">
        <v>709</v>
      </c>
      <c r="G77" s="285">
        <v>2.1084829326900003</v>
      </c>
      <c r="H77" s="286">
        <v>0.13500000000000001</v>
      </c>
      <c r="I77" s="286">
        <v>0.81</v>
      </c>
      <c r="J77" s="287">
        <v>5</v>
      </c>
      <c r="K77" s="288">
        <v>333</v>
      </c>
      <c r="L77" s="288">
        <v>0</v>
      </c>
      <c r="M77" s="287">
        <v>0.48299999999999998</v>
      </c>
      <c r="N77" s="287">
        <v>31.536000000000001</v>
      </c>
      <c r="O77" s="287">
        <f t="shared" si="6"/>
        <v>1.4314589239986072E-2</v>
      </c>
      <c r="P77" s="287">
        <f t="shared" si="7"/>
        <v>0.28464519591315007</v>
      </c>
      <c r="Q77" s="287">
        <v>0.76600000000000001</v>
      </c>
      <c r="R77" s="289">
        <f t="shared" si="8"/>
        <v>0.21803822006947296</v>
      </c>
    </row>
    <row r="78" spans="3:18">
      <c r="C78" s="282" t="s">
        <v>813</v>
      </c>
      <c r="D78" s="283" t="s">
        <v>814</v>
      </c>
      <c r="E78" s="284" t="s">
        <v>251</v>
      </c>
      <c r="F78" s="284" t="s">
        <v>709</v>
      </c>
      <c r="G78" s="285">
        <v>0.46855176282000005</v>
      </c>
      <c r="H78" s="286">
        <v>0.25</v>
      </c>
      <c r="I78" s="286">
        <v>0.18</v>
      </c>
      <c r="J78" s="287">
        <v>20</v>
      </c>
      <c r="K78" s="288">
        <v>1000</v>
      </c>
      <c r="L78" s="288">
        <v>0</v>
      </c>
      <c r="M78" s="287">
        <v>0.48299999999999998</v>
      </c>
      <c r="N78" s="287">
        <v>31.536000000000001</v>
      </c>
      <c r="O78" s="287">
        <f t="shared" si="6"/>
        <v>5.8907774650148433E-3</v>
      </c>
      <c r="P78" s="287">
        <f t="shared" si="7"/>
        <v>0.11713794070500001</v>
      </c>
      <c r="Q78" s="287">
        <v>0.76600000000000001</v>
      </c>
      <c r="R78" s="289">
        <f t="shared" si="8"/>
        <v>8.972766258003001E-2</v>
      </c>
    </row>
    <row r="79" spans="3:18">
      <c r="C79" s="282" t="s">
        <v>815</v>
      </c>
      <c r="D79" s="283" t="s">
        <v>816</v>
      </c>
      <c r="E79" s="284" t="s">
        <v>239</v>
      </c>
      <c r="F79" s="284" t="s">
        <v>713</v>
      </c>
      <c r="G79" s="285">
        <v>3.8030819999999997E-3</v>
      </c>
      <c r="H79" s="286">
        <v>0.75</v>
      </c>
      <c r="I79" s="286"/>
      <c r="J79" s="287">
        <v>25</v>
      </c>
      <c r="K79" s="288">
        <v>800</v>
      </c>
      <c r="L79" s="288">
        <v>15</v>
      </c>
      <c r="M79" s="287">
        <v>0.1</v>
      </c>
      <c r="N79" s="287">
        <v>31.536000000000001</v>
      </c>
      <c r="O79" s="287">
        <f t="shared" si="6"/>
        <v>6.928179252283105E-4</v>
      </c>
      <c r="P79" s="287">
        <f t="shared" si="7"/>
        <v>2.8523114999999999E-3</v>
      </c>
      <c r="Q79" s="287">
        <v>0.76600000000000001</v>
      </c>
      <c r="R79" s="289">
        <f t="shared" si="8"/>
        <v>2.1848706089999999E-3</v>
      </c>
    </row>
    <row r="80" spans="3:18">
      <c r="C80" s="282" t="s">
        <v>817</v>
      </c>
      <c r="D80" s="283" t="s">
        <v>818</v>
      </c>
      <c r="E80" s="284" t="s">
        <v>324</v>
      </c>
      <c r="F80" s="284" t="s">
        <v>713</v>
      </c>
      <c r="G80" s="285">
        <v>1.9841256000000002E-2</v>
      </c>
      <c r="H80" s="286">
        <v>0.85</v>
      </c>
      <c r="I80" s="286"/>
      <c r="J80" s="287">
        <v>25</v>
      </c>
      <c r="K80" s="288">
        <v>380</v>
      </c>
      <c r="L80" s="288">
        <v>3</v>
      </c>
      <c r="M80" s="287">
        <v>0.1</v>
      </c>
      <c r="N80" s="287">
        <v>31.536000000000001</v>
      </c>
      <c r="O80" s="287">
        <f t="shared" si="6"/>
        <v>4.0964744360730597E-3</v>
      </c>
      <c r="P80" s="287">
        <f t="shared" si="7"/>
        <v>1.6865067600000002E-2</v>
      </c>
      <c r="Q80" s="287">
        <v>0.76600000000000001</v>
      </c>
      <c r="R80" s="289">
        <f t="shared" si="8"/>
        <v>1.2918641781600002E-2</v>
      </c>
    </row>
    <row r="81" spans="3:18">
      <c r="C81" s="282" t="s">
        <v>819</v>
      </c>
      <c r="D81" s="283" t="s">
        <v>820</v>
      </c>
      <c r="E81" s="284" t="s">
        <v>336</v>
      </c>
      <c r="F81" s="284" t="s">
        <v>713</v>
      </c>
      <c r="G81" s="285">
        <v>1.7024308000000002E-2</v>
      </c>
      <c r="H81" s="286">
        <v>0.84</v>
      </c>
      <c r="I81" s="286"/>
      <c r="J81" s="287">
        <v>25</v>
      </c>
      <c r="K81" s="288">
        <v>380</v>
      </c>
      <c r="L81" s="288">
        <v>3</v>
      </c>
      <c r="M81" s="287">
        <v>0.1</v>
      </c>
      <c r="N81" s="287">
        <v>31.536000000000001</v>
      </c>
      <c r="O81" s="287">
        <f t="shared" si="6"/>
        <v>3.4735289001522067E-3</v>
      </c>
      <c r="P81" s="287">
        <f t="shared" si="7"/>
        <v>1.4300418720000001E-2</v>
      </c>
      <c r="Q81" s="287">
        <v>0.76600000000000001</v>
      </c>
      <c r="R81" s="289">
        <f t="shared" si="8"/>
        <v>1.095412073952E-2</v>
      </c>
    </row>
    <row r="82" spans="3:18">
      <c r="C82" s="282" t="s">
        <v>821</v>
      </c>
      <c r="D82" s="283" t="s">
        <v>822</v>
      </c>
      <c r="E82" s="284" t="s">
        <v>323</v>
      </c>
      <c r="F82" s="284" t="s">
        <v>713</v>
      </c>
      <c r="G82" s="285">
        <v>4.0573375000000002E-2</v>
      </c>
      <c r="H82" s="286">
        <v>0.85</v>
      </c>
      <c r="I82" s="286"/>
      <c r="J82" s="287">
        <v>25</v>
      </c>
      <c r="K82" s="288">
        <v>250</v>
      </c>
      <c r="L82" s="288">
        <v>2</v>
      </c>
      <c r="M82" s="287">
        <v>0.1</v>
      </c>
      <c r="N82" s="287">
        <v>31.536000000000001</v>
      </c>
      <c r="O82" s="287">
        <f t="shared" si="6"/>
        <v>8.3768786347349061E-3</v>
      </c>
      <c r="P82" s="287">
        <f t="shared" si="7"/>
        <v>3.4487368750000004E-2</v>
      </c>
      <c r="Q82" s="287">
        <v>0.76600000000000001</v>
      </c>
      <c r="R82" s="289">
        <f t="shared" si="8"/>
        <v>2.6417324462500003E-2</v>
      </c>
    </row>
    <row r="83" spans="3:18">
      <c r="C83" s="282" t="s">
        <v>823</v>
      </c>
      <c r="D83" s="283" t="s">
        <v>824</v>
      </c>
      <c r="E83" s="284" t="s">
        <v>242</v>
      </c>
      <c r="F83" s="284" t="s">
        <v>713</v>
      </c>
      <c r="G83" s="285">
        <v>0.81503023099999994</v>
      </c>
      <c r="H83" s="286">
        <v>0.85</v>
      </c>
      <c r="I83" s="286"/>
      <c r="J83" s="287">
        <v>25</v>
      </c>
      <c r="K83" s="288">
        <v>250</v>
      </c>
      <c r="L83" s="288">
        <v>2</v>
      </c>
      <c r="M83" s="287">
        <v>0.1</v>
      </c>
      <c r="N83" s="287">
        <v>31.536000000000001</v>
      </c>
      <c r="O83" s="287">
        <f t="shared" si="6"/>
        <v>0.21967773222666154</v>
      </c>
      <c r="P83" s="287">
        <f t="shared" si="7"/>
        <v>0.69277569634999991</v>
      </c>
      <c r="Q83" s="287">
        <v>1</v>
      </c>
      <c r="R83" s="289">
        <f t="shared" si="8"/>
        <v>0.69277569634999991</v>
      </c>
    </row>
    <row r="84" spans="3:18">
      <c r="C84" s="282" t="s">
        <v>825</v>
      </c>
      <c r="D84" s="283" t="s">
        <v>826</v>
      </c>
      <c r="E84" s="284" t="s">
        <v>239</v>
      </c>
      <c r="F84" s="284" t="s">
        <v>713</v>
      </c>
      <c r="G84" s="285">
        <v>0.31314994600000001</v>
      </c>
      <c r="H84" s="286">
        <v>0.77</v>
      </c>
      <c r="I84" s="286"/>
      <c r="J84" s="287">
        <v>12.5</v>
      </c>
      <c r="K84" s="288">
        <v>500</v>
      </c>
      <c r="L84" s="288">
        <v>0</v>
      </c>
      <c r="M84" s="287">
        <v>0.1</v>
      </c>
      <c r="N84" s="287">
        <v>31.536000000000001</v>
      </c>
      <c r="O84" s="287">
        <f t="shared" si="6"/>
        <v>5.8568652064218671E-2</v>
      </c>
      <c r="P84" s="287">
        <f t="shared" si="7"/>
        <v>0.24112545842000002</v>
      </c>
      <c r="Q84" s="287">
        <v>0.76600000000000001</v>
      </c>
      <c r="R84" s="289">
        <f t="shared" si="8"/>
        <v>0.18470210114972002</v>
      </c>
    </row>
    <row r="85" spans="3:18">
      <c r="C85" s="282" t="s">
        <v>827</v>
      </c>
      <c r="D85" s="283" t="s">
        <v>828</v>
      </c>
      <c r="E85" s="284" t="s">
        <v>336</v>
      </c>
      <c r="F85" s="284" t="s">
        <v>713</v>
      </c>
      <c r="G85" s="285">
        <v>7.537775E-3</v>
      </c>
      <c r="H85" s="286">
        <v>0.75</v>
      </c>
      <c r="I85" s="286"/>
      <c r="J85" s="287">
        <v>12.5</v>
      </c>
      <c r="K85" s="288">
        <v>250</v>
      </c>
      <c r="L85" s="288">
        <v>0</v>
      </c>
      <c r="M85" s="287">
        <v>0.1</v>
      </c>
      <c r="N85" s="287">
        <v>31.536000000000001</v>
      </c>
      <c r="O85" s="287">
        <f t="shared" si="6"/>
        <v>1.3731772379185691E-3</v>
      </c>
      <c r="P85" s="287">
        <f t="shared" si="7"/>
        <v>5.65333125E-3</v>
      </c>
      <c r="Q85" s="287">
        <v>0.76600000000000001</v>
      </c>
      <c r="R85" s="289">
        <f t="shared" si="8"/>
        <v>4.3304517375000002E-3</v>
      </c>
    </row>
    <row r="86" spans="3:18">
      <c r="C86" s="282" t="s">
        <v>829</v>
      </c>
      <c r="D86" s="283" t="s">
        <v>830</v>
      </c>
      <c r="E86" s="284" t="s">
        <v>323</v>
      </c>
      <c r="F86" s="284" t="s">
        <v>713</v>
      </c>
      <c r="G86" s="285">
        <v>0.55923511599999998</v>
      </c>
      <c r="H86" s="286">
        <v>0.8</v>
      </c>
      <c r="I86" s="286"/>
      <c r="J86" s="287">
        <v>12.5</v>
      </c>
      <c r="K86" s="288">
        <v>300</v>
      </c>
      <c r="L86" s="288">
        <v>0</v>
      </c>
      <c r="M86" s="287">
        <v>0.1</v>
      </c>
      <c r="N86" s="287">
        <v>31.536000000000001</v>
      </c>
      <c r="O86" s="287">
        <f t="shared" si="6"/>
        <v>0.10866922852765094</v>
      </c>
      <c r="P86" s="287">
        <f t="shared" si="7"/>
        <v>0.44738809280000003</v>
      </c>
      <c r="Q86" s="287">
        <v>0.76600000000000001</v>
      </c>
      <c r="R86" s="289">
        <f t="shared" si="8"/>
        <v>0.34269927908480002</v>
      </c>
    </row>
    <row r="87" spans="3:18">
      <c r="C87" s="282" t="s">
        <v>831</v>
      </c>
      <c r="D87" s="283" t="s">
        <v>832</v>
      </c>
      <c r="E87" s="284" t="s">
        <v>242</v>
      </c>
      <c r="F87" s="284" t="s">
        <v>713</v>
      </c>
      <c r="G87" s="285">
        <v>0.93596060199999997</v>
      </c>
      <c r="H87" s="286">
        <v>0.8</v>
      </c>
      <c r="I87" s="286"/>
      <c r="J87" s="287">
        <v>12.5</v>
      </c>
      <c r="K87" s="288">
        <v>300</v>
      </c>
      <c r="L87" s="288">
        <v>0</v>
      </c>
      <c r="M87" s="287">
        <v>0.1</v>
      </c>
      <c r="N87" s="287">
        <v>31.536000000000001</v>
      </c>
      <c r="O87" s="287">
        <f t="shared" si="6"/>
        <v>0.23743292795535259</v>
      </c>
      <c r="P87" s="287">
        <f t="shared" si="7"/>
        <v>0.74876848159999998</v>
      </c>
      <c r="Q87" s="287">
        <v>1</v>
      </c>
      <c r="R87" s="289">
        <f t="shared" si="8"/>
        <v>0.74876848159999998</v>
      </c>
    </row>
    <row r="88" spans="3:18">
      <c r="C88" s="282" t="s">
        <v>833</v>
      </c>
      <c r="D88" s="283" t="s">
        <v>834</v>
      </c>
      <c r="E88" s="284" t="s">
        <v>251</v>
      </c>
      <c r="F88" s="284" t="s">
        <v>713</v>
      </c>
      <c r="G88" s="285">
        <v>0.29241004099999995</v>
      </c>
      <c r="H88" s="286">
        <v>3.5</v>
      </c>
      <c r="I88" s="286"/>
      <c r="J88" s="287">
        <v>10</v>
      </c>
      <c r="K88" s="288">
        <v>1718</v>
      </c>
      <c r="L88" s="288">
        <v>0</v>
      </c>
      <c r="M88" s="287">
        <v>0.1</v>
      </c>
      <c r="N88" s="287">
        <v>31.536000000000001</v>
      </c>
      <c r="O88" s="287">
        <f t="shared" si="6"/>
        <v>0.24858933280092585</v>
      </c>
      <c r="P88" s="287">
        <f t="shared" si="7"/>
        <v>1.0234351434999998</v>
      </c>
      <c r="Q88" s="287">
        <v>0.76600000000000001</v>
      </c>
      <c r="R88" s="289">
        <f t="shared" si="8"/>
        <v>0.78395131992099987</v>
      </c>
    </row>
    <row r="89" spans="3:18">
      <c r="C89" s="282" t="s">
        <v>835</v>
      </c>
      <c r="D89" s="283" t="s">
        <v>836</v>
      </c>
      <c r="E89" s="284" t="s">
        <v>251</v>
      </c>
      <c r="F89" s="284" t="s">
        <v>713</v>
      </c>
      <c r="G89" s="285">
        <v>1.9271023340000002</v>
      </c>
      <c r="H89" s="286">
        <v>0.99</v>
      </c>
      <c r="I89" s="286"/>
      <c r="J89" s="287">
        <v>10</v>
      </c>
      <c r="K89" s="288">
        <v>80</v>
      </c>
      <c r="L89" s="288">
        <v>0</v>
      </c>
      <c r="M89" s="287">
        <v>0.1</v>
      </c>
      <c r="N89" s="287">
        <v>31.536000000000001</v>
      </c>
      <c r="O89" s="287">
        <f t="shared" si="6"/>
        <v>0.46340651444874431</v>
      </c>
      <c r="P89" s="287">
        <f t="shared" si="7"/>
        <v>1.9078313106600002</v>
      </c>
      <c r="Q89" s="287">
        <v>0.76600000000000001</v>
      </c>
      <c r="R89" s="289">
        <f t="shared" si="8"/>
        <v>1.4613987839655602</v>
      </c>
    </row>
    <row r="90" spans="3:18">
      <c r="C90" s="282" t="s">
        <v>906</v>
      </c>
      <c r="D90" s="283" t="s">
        <v>837</v>
      </c>
      <c r="E90" s="284" t="s">
        <v>244</v>
      </c>
      <c r="F90" s="284" t="s">
        <v>713</v>
      </c>
      <c r="G90" s="285">
        <v>0.20212627025111146</v>
      </c>
      <c r="H90" s="286">
        <v>1</v>
      </c>
      <c r="I90" s="286"/>
      <c r="J90" s="287">
        <v>10</v>
      </c>
      <c r="K90" s="288">
        <v>100</v>
      </c>
      <c r="L90" s="288">
        <v>0</v>
      </c>
      <c r="M90" s="287">
        <v>0.1</v>
      </c>
      <c r="N90" s="287">
        <v>31.536000000000001</v>
      </c>
      <c r="O90" s="287">
        <f>+R90/M90/N90</f>
        <v>6.4093819841169269E-2</v>
      </c>
      <c r="P90" s="287">
        <f t="shared" si="7"/>
        <v>0.20212627025111146</v>
      </c>
      <c r="Q90" s="287">
        <v>1</v>
      </c>
      <c r="R90" s="289">
        <f t="shared" si="8"/>
        <v>0.20212627025111146</v>
      </c>
    </row>
    <row r="91" spans="3:18">
      <c r="C91" s="282" t="s">
        <v>903</v>
      </c>
      <c r="D91" s="283" t="s">
        <v>816</v>
      </c>
      <c r="E91" s="284" t="s">
        <v>239</v>
      </c>
      <c r="F91" s="284" t="s">
        <v>902</v>
      </c>
      <c r="G91" s="285">
        <v>1.2715192E-2</v>
      </c>
      <c r="H91" s="286">
        <v>0.75</v>
      </c>
      <c r="I91" s="286"/>
      <c r="J91" s="287">
        <v>25</v>
      </c>
      <c r="K91" s="288">
        <v>800</v>
      </c>
      <c r="L91" s="288">
        <v>15</v>
      </c>
      <c r="M91" s="287">
        <v>0.48299999999999998</v>
      </c>
      <c r="N91" s="287">
        <v>31.536000000000001</v>
      </c>
      <c r="O91" s="287">
        <f t="shared" si="6"/>
        <v>4.7957796197030855E-4</v>
      </c>
      <c r="P91" s="287">
        <f t="shared" si="7"/>
        <v>9.5363940000000001E-3</v>
      </c>
      <c r="Q91" s="287">
        <v>0.76600000000000001</v>
      </c>
      <c r="R91" s="289">
        <f t="shared" si="8"/>
        <v>7.3048778039999998E-3</v>
      </c>
    </row>
    <row r="92" spans="3:18">
      <c r="C92" s="282" t="s">
        <v>904</v>
      </c>
      <c r="D92" s="283" t="s">
        <v>838</v>
      </c>
      <c r="E92" s="284" t="s">
        <v>251</v>
      </c>
      <c r="F92" s="284" t="s">
        <v>902</v>
      </c>
      <c r="G92" s="285">
        <v>2.2179528410000002</v>
      </c>
      <c r="H92" s="286">
        <v>0.9</v>
      </c>
      <c r="I92" s="286"/>
      <c r="J92" s="287">
        <v>15</v>
      </c>
      <c r="K92" s="288">
        <v>655</v>
      </c>
      <c r="L92" s="288">
        <v>0</v>
      </c>
      <c r="M92" s="287">
        <v>0.48299999999999998</v>
      </c>
      <c r="N92" s="287">
        <v>31.536000000000001</v>
      </c>
      <c r="O92" s="287">
        <f t="shared" si="6"/>
        <v>0.1003852371147556</v>
      </c>
      <c r="P92" s="287">
        <f t="shared" si="7"/>
        <v>1.9961575569000003</v>
      </c>
      <c r="Q92" s="287">
        <v>0.76600000000000001</v>
      </c>
      <c r="R92" s="289">
        <f t="shared" si="8"/>
        <v>1.5290566885854002</v>
      </c>
    </row>
    <row r="93" spans="3:18">
      <c r="C93" s="282" t="s">
        <v>905</v>
      </c>
      <c r="D93" s="283" t="s">
        <v>839</v>
      </c>
      <c r="E93" s="284" t="s">
        <v>242</v>
      </c>
      <c r="F93" s="284" t="s">
        <v>902</v>
      </c>
      <c r="G93" s="285">
        <v>0.87841602899999993</v>
      </c>
      <c r="H93" s="286">
        <v>0.6</v>
      </c>
      <c r="I93" s="286"/>
      <c r="J93" s="287">
        <v>15</v>
      </c>
      <c r="K93" s="288">
        <v>316</v>
      </c>
      <c r="L93" s="288">
        <v>0</v>
      </c>
      <c r="M93" s="287">
        <v>0.48299999999999998</v>
      </c>
      <c r="N93" s="287">
        <v>31.536000000000001</v>
      </c>
      <c r="O93" s="287">
        <f t="shared" si="6"/>
        <v>3.4601726155024243E-2</v>
      </c>
      <c r="P93" s="287">
        <f t="shared" si="7"/>
        <v>0.52704961739999989</v>
      </c>
      <c r="Q93" s="287">
        <v>1</v>
      </c>
      <c r="R93" s="289">
        <f t="shared" si="8"/>
        <v>0.52704961739999989</v>
      </c>
    </row>
    <row r="94" spans="3:18">
      <c r="C94" s="282" t="s">
        <v>840</v>
      </c>
      <c r="D94" s="283" t="s">
        <v>841</v>
      </c>
      <c r="E94" s="284" t="s">
        <v>324</v>
      </c>
      <c r="F94" s="284" t="s">
        <v>720</v>
      </c>
      <c r="G94" s="285">
        <v>0.32058760662999997</v>
      </c>
      <c r="H94" s="286">
        <v>0.16</v>
      </c>
      <c r="I94" s="286"/>
      <c r="J94" s="287">
        <v>20</v>
      </c>
      <c r="K94" s="288">
        <v>929</v>
      </c>
      <c r="L94" s="288">
        <v>7</v>
      </c>
      <c r="M94" s="287">
        <v>0.48299999999999998</v>
      </c>
      <c r="N94" s="287">
        <v>31.536000000000001</v>
      </c>
      <c r="O94" s="287">
        <f t="shared" si="6"/>
        <v>2.5795368944790558E-3</v>
      </c>
      <c r="P94" s="287">
        <f t="shared" si="7"/>
        <v>5.1294017060799994E-2</v>
      </c>
      <c r="Q94" s="287">
        <v>0.76600000000000001</v>
      </c>
      <c r="R94" s="289">
        <f t="shared" si="8"/>
        <v>3.9291217068572797E-2</v>
      </c>
    </row>
    <row r="95" spans="3:18">
      <c r="C95" s="282" t="s">
        <v>842</v>
      </c>
      <c r="D95" s="283" t="s">
        <v>843</v>
      </c>
      <c r="E95" s="284" t="s">
        <v>325</v>
      </c>
      <c r="F95" s="284" t="s">
        <v>720</v>
      </c>
      <c r="G95" s="285">
        <v>2.6631532800000003E-2</v>
      </c>
      <c r="H95" s="286">
        <v>0.14000000000000001</v>
      </c>
      <c r="I95" s="286"/>
      <c r="J95" s="287">
        <v>20</v>
      </c>
      <c r="K95" s="288">
        <v>650</v>
      </c>
      <c r="L95" s="288">
        <v>7</v>
      </c>
      <c r="M95" s="287">
        <v>0.48299999999999998</v>
      </c>
      <c r="N95" s="287">
        <v>31.536000000000001</v>
      </c>
      <c r="O95" s="287">
        <f t="shared" si="6"/>
        <v>1.8749911878763819E-4</v>
      </c>
      <c r="P95" s="287">
        <f t="shared" si="7"/>
        <v>3.7284145920000009E-3</v>
      </c>
      <c r="Q95" s="287">
        <v>0.76600000000000001</v>
      </c>
      <c r="R95" s="289">
        <f t="shared" si="8"/>
        <v>2.8559655774720006E-3</v>
      </c>
    </row>
    <row r="96" spans="3:18">
      <c r="C96" s="282" t="s">
        <v>844</v>
      </c>
      <c r="D96" s="283" t="s">
        <v>845</v>
      </c>
      <c r="E96" s="284" t="s">
        <v>323</v>
      </c>
      <c r="F96" s="284" t="s">
        <v>720</v>
      </c>
      <c r="G96" s="285">
        <v>1.8282493E-2</v>
      </c>
      <c r="H96" s="286">
        <v>0.14000000000000001</v>
      </c>
      <c r="I96" s="286"/>
      <c r="J96" s="287">
        <v>20</v>
      </c>
      <c r="K96" s="288">
        <v>681</v>
      </c>
      <c r="L96" s="288">
        <v>7</v>
      </c>
      <c r="M96" s="287">
        <v>0.48299999999999998</v>
      </c>
      <c r="N96" s="287">
        <v>31.536000000000001</v>
      </c>
      <c r="O96" s="287">
        <f t="shared" si="6"/>
        <v>1.2871776297987487E-4</v>
      </c>
      <c r="P96" s="287">
        <f t="shared" si="7"/>
        <v>2.5595490200000003E-3</v>
      </c>
      <c r="Q96" s="287">
        <v>0.76600000000000001</v>
      </c>
      <c r="R96" s="289">
        <f t="shared" si="8"/>
        <v>1.9606145493200004E-3</v>
      </c>
    </row>
    <row r="97" spans="3:18">
      <c r="C97" s="282" t="s">
        <v>846</v>
      </c>
      <c r="D97" s="283" t="s">
        <v>847</v>
      </c>
      <c r="E97" s="284" t="s">
        <v>251</v>
      </c>
      <c r="F97" s="284" t="s">
        <v>723</v>
      </c>
      <c r="G97" s="285">
        <v>1.4592397500000001</v>
      </c>
      <c r="H97" s="286">
        <v>0.86</v>
      </c>
      <c r="I97" s="286"/>
      <c r="J97" s="287">
        <v>10</v>
      </c>
      <c r="K97" s="288">
        <v>187</v>
      </c>
      <c r="L97" s="288">
        <v>0</v>
      </c>
      <c r="M97" s="287">
        <v>0.48299999999999998</v>
      </c>
      <c r="N97" s="287">
        <v>31.536000000000001</v>
      </c>
      <c r="O97" s="287">
        <f t="shared" si="6"/>
        <v>6.3110284011410805E-2</v>
      </c>
      <c r="P97" s="287">
        <f t="shared" si="7"/>
        <v>1.2549461850000001</v>
      </c>
      <c r="Q97" s="287">
        <v>0.76600000000000001</v>
      </c>
      <c r="R97" s="289">
        <f t="shared" si="8"/>
        <v>0.9612887777100001</v>
      </c>
    </row>
    <row r="98" spans="3:18">
      <c r="C98" s="282" t="s">
        <v>848</v>
      </c>
      <c r="D98" s="283" t="s">
        <v>849</v>
      </c>
      <c r="E98" s="284" t="s">
        <v>251</v>
      </c>
      <c r="F98" s="284" t="s">
        <v>727</v>
      </c>
      <c r="G98" s="285">
        <v>5.2631273680000001</v>
      </c>
      <c r="H98" s="286">
        <v>1.8</v>
      </c>
      <c r="I98" s="286"/>
      <c r="J98" s="287">
        <v>8</v>
      </c>
      <c r="K98" s="288">
        <v>7500</v>
      </c>
      <c r="L98" s="288">
        <v>5</v>
      </c>
      <c r="M98" s="287">
        <v>0.48299999999999998</v>
      </c>
      <c r="N98" s="287">
        <v>31.536000000000001</v>
      </c>
      <c r="O98" s="287">
        <f t="shared" si="6"/>
        <v>0.47642157131134377</v>
      </c>
      <c r="P98" s="287">
        <f t="shared" si="7"/>
        <v>9.4736292624000011</v>
      </c>
      <c r="Q98" s="287">
        <v>0.76600000000000001</v>
      </c>
      <c r="R98" s="289">
        <f t="shared" si="8"/>
        <v>7.2568000149984009</v>
      </c>
    </row>
    <row r="99" spans="3:18">
      <c r="C99" s="282" t="s">
        <v>850</v>
      </c>
      <c r="D99" s="283" t="s">
        <v>851</v>
      </c>
      <c r="E99" s="284" t="s">
        <v>251</v>
      </c>
      <c r="F99" s="284" t="s">
        <v>731</v>
      </c>
      <c r="G99" s="285">
        <v>0.35709881999999998</v>
      </c>
      <c r="H99" s="286">
        <v>3.5</v>
      </c>
      <c r="I99" s="286"/>
      <c r="J99" s="287">
        <v>10</v>
      </c>
      <c r="K99" s="288">
        <v>1718</v>
      </c>
      <c r="L99" s="288">
        <v>0</v>
      </c>
      <c r="M99" s="287">
        <v>0.24149999999999999</v>
      </c>
      <c r="N99" s="287">
        <v>31.536000000000001</v>
      </c>
      <c r="O99" s="287">
        <f t="shared" si="6"/>
        <v>0.12570758614033925</v>
      </c>
      <c r="P99" s="287">
        <f t="shared" si="7"/>
        <v>1.2498458699999999</v>
      </c>
      <c r="Q99" s="287">
        <v>0.76600000000000001</v>
      </c>
      <c r="R99" s="289">
        <f t="shared" si="8"/>
        <v>0.95738193641999991</v>
      </c>
    </row>
    <row r="100" spans="3:18">
      <c r="C100" s="258" t="s">
        <v>901</v>
      </c>
      <c r="D100" s="259"/>
      <c r="E100" s="260"/>
      <c r="F100" s="260"/>
      <c r="G100" s="261"/>
      <c r="H100" s="262"/>
      <c r="I100" s="262"/>
      <c r="J100" s="263"/>
      <c r="K100" s="264"/>
      <c r="L100" s="264"/>
      <c r="M100" s="263"/>
      <c r="N100" s="263"/>
      <c r="O100" s="263"/>
      <c r="P100" s="263"/>
      <c r="Q100" s="263"/>
      <c r="R100" s="265"/>
    </row>
    <row r="101" spans="3:18">
      <c r="C101" s="258" t="s">
        <v>852</v>
      </c>
      <c r="D101" s="259" t="s">
        <v>853</v>
      </c>
      <c r="E101" s="260" t="s">
        <v>251</v>
      </c>
      <c r="F101" s="260" t="s">
        <v>734</v>
      </c>
      <c r="G101" s="261">
        <v>0.34476409699999999</v>
      </c>
      <c r="H101" s="262">
        <v>0.9</v>
      </c>
      <c r="I101" s="262"/>
      <c r="J101" s="263">
        <v>4</v>
      </c>
      <c r="K101" s="264">
        <v>5000</v>
      </c>
      <c r="L101" s="264">
        <v>0</v>
      </c>
      <c r="M101" s="263">
        <v>0.54913291608480974</v>
      </c>
      <c r="N101" s="263">
        <v>31.536000000000001</v>
      </c>
      <c r="O101" s="263">
        <f t="shared" si="6"/>
        <v>1.3689065992295239E-2</v>
      </c>
      <c r="P101" s="263">
        <f t="shared" si="7"/>
        <v>0.3102876873</v>
      </c>
      <c r="Q101" s="263">
        <v>0.76400000000000001</v>
      </c>
      <c r="R101" s="265">
        <f t="shared" si="8"/>
        <v>0.23705979309720002</v>
      </c>
    </row>
    <row r="102" spans="3:18">
      <c r="C102" s="258" t="s">
        <v>854</v>
      </c>
      <c r="D102" s="259" t="s">
        <v>855</v>
      </c>
      <c r="E102" s="260" t="s">
        <v>251</v>
      </c>
      <c r="F102" s="260" t="s">
        <v>737</v>
      </c>
      <c r="G102" s="261">
        <v>8.7038240600000004E-3</v>
      </c>
      <c r="H102" s="262">
        <v>1.4999999999999999E-2</v>
      </c>
      <c r="I102" s="262">
        <v>0.01</v>
      </c>
      <c r="J102" s="263">
        <v>1</v>
      </c>
      <c r="K102" s="264">
        <v>22</v>
      </c>
      <c r="L102" s="264">
        <v>0</v>
      </c>
      <c r="M102" s="263">
        <v>0.54913291608480974</v>
      </c>
      <c r="N102" s="263">
        <v>31.536000000000001</v>
      </c>
      <c r="O102" s="263">
        <f t="shared" si="6"/>
        <v>5.7598428886804428E-6</v>
      </c>
      <c r="P102" s="263">
        <f t="shared" si="7"/>
        <v>1.3055736089999999E-4</v>
      </c>
      <c r="Q102" s="263">
        <v>0.76400000000000001</v>
      </c>
      <c r="R102" s="265">
        <f t="shared" si="8"/>
        <v>9.9745823727599993E-5</v>
      </c>
    </row>
    <row r="103" spans="3:18">
      <c r="C103" s="258" t="s">
        <v>856</v>
      </c>
      <c r="D103" s="259" t="s">
        <v>857</v>
      </c>
      <c r="E103" s="260" t="s">
        <v>251</v>
      </c>
      <c r="F103" s="260" t="s">
        <v>737</v>
      </c>
      <c r="G103" s="261">
        <v>0.70500974886000012</v>
      </c>
      <c r="H103" s="262">
        <v>0.13500000000000001</v>
      </c>
      <c r="I103" s="262">
        <v>0.81</v>
      </c>
      <c r="J103" s="263">
        <v>5</v>
      </c>
      <c r="K103" s="264">
        <v>333</v>
      </c>
      <c r="L103" s="264">
        <v>0</v>
      </c>
      <c r="M103" s="263">
        <v>0.54913291608480974</v>
      </c>
      <c r="N103" s="263">
        <v>31.536000000000001</v>
      </c>
      <c r="O103" s="263">
        <f t="shared" si="6"/>
        <v>4.1989254658480442E-3</v>
      </c>
      <c r="P103" s="263">
        <f t="shared" si="7"/>
        <v>9.5176316096100028E-2</v>
      </c>
      <c r="Q103" s="263">
        <v>0.76400000000000001</v>
      </c>
      <c r="R103" s="265">
        <f t="shared" si="8"/>
        <v>7.2714705497420429E-2</v>
      </c>
    </row>
    <row r="104" spans="3:18">
      <c r="C104" s="258" t="s">
        <v>858</v>
      </c>
      <c r="D104" s="259" t="s">
        <v>859</v>
      </c>
      <c r="E104" s="260" t="s">
        <v>251</v>
      </c>
      <c r="F104" s="260" t="s">
        <v>737</v>
      </c>
      <c r="G104" s="261">
        <v>0.15666883308000001</v>
      </c>
      <c r="H104" s="262">
        <v>0.25</v>
      </c>
      <c r="I104" s="262">
        <v>0.18</v>
      </c>
      <c r="J104" s="263">
        <v>20</v>
      </c>
      <c r="K104" s="264">
        <v>1000</v>
      </c>
      <c r="L104" s="264">
        <v>0</v>
      </c>
      <c r="M104" s="263">
        <v>0.54913291608480974</v>
      </c>
      <c r="N104" s="263">
        <v>31.536000000000001</v>
      </c>
      <c r="O104" s="263">
        <f t="shared" si="6"/>
        <v>1.7279528666041331E-3</v>
      </c>
      <c r="P104" s="263">
        <f t="shared" si="7"/>
        <v>3.9167208270000003E-2</v>
      </c>
      <c r="Q104" s="263">
        <v>0.76400000000000001</v>
      </c>
      <c r="R104" s="265">
        <f t="shared" si="8"/>
        <v>2.9923747118280004E-2</v>
      </c>
    </row>
    <row r="105" spans="3:18">
      <c r="C105" s="258" t="s">
        <v>860</v>
      </c>
      <c r="D105" s="259" t="s">
        <v>861</v>
      </c>
      <c r="E105" s="260" t="s">
        <v>239</v>
      </c>
      <c r="F105" s="260" t="s">
        <v>741</v>
      </c>
      <c r="G105" s="261">
        <v>7.1069505000000005E-2</v>
      </c>
      <c r="H105" s="262">
        <v>0.75</v>
      </c>
      <c r="I105" s="262"/>
      <c r="J105" s="263">
        <v>25</v>
      </c>
      <c r="K105" s="264">
        <v>800</v>
      </c>
      <c r="L105" s="264">
        <v>15</v>
      </c>
      <c r="M105" s="263">
        <v>0.1</v>
      </c>
      <c r="N105" s="263">
        <v>31.536000000000001</v>
      </c>
      <c r="O105" s="263">
        <f t="shared" si="6"/>
        <v>1.2913123530251142E-2</v>
      </c>
      <c r="P105" s="263">
        <f t="shared" si="7"/>
        <v>5.3302128750000004E-2</v>
      </c>
      <c r="Q105" s="263">
        <v>0.76400000000000001</v>
      </c>
      <c r="R105" s="265">
        <f t="shared" si="8"/>
        <v>4.0722826365000006E-2</v>
      </c>
    </row>
    <row r="106" spans="3:18">
      <c r="C106" s="258" t="s">
        <v>862</v>
      </c>
      <c r="D106" s="259" t="s">
        <v>863</v>
      </c>
      <c r="E106" s="260" t="s">
        <v>324</v>
      </c>
      <c r="F106" s="260" t="s">
        <v>741</v>
      </c>
      <c r="G106" s="261">
        <v>1.6881726E-2</v>
      </c>
      <c r="H106" s="262">
        <v>0.85</v>
      </c>
      <c r="I106" s="262"/>
      <c r="J106" s="263">
        <v>25</v>
      </c>
      <c r="K106" s="264">
        <v>380</v>
      </c>
      <c r="L106" s="264">
        <v>3</v>
      </c>
      <c r="M106" s="263">
        <v>0.1</v>
      </c>
      <c r="N106" s="263">
        <v>31.536000000000001</v>
      </c>
      <c r="O106" s="263">
        <f t="shared" si="6"/>
        <v>3.4763422324961941E-3</v>
      </c>
      <c r="P106" s="263">
        <f t="shared" si="7"/>
        <v>1.4349467099999999E-2</v>
      </c>
      <c r="Q106" s="263">
        <v>0.76400000000000001</v>
      </c>
      <c r="R106" s="265">
        <f t="shared" si="8"/>
        <v>1.0962992864399999E-2</v>
      </c>
    </row>
    <row r="107" spans="3:18">
      <c r="C107" s="258" t="s">
        <v>864</v>
      </c>
      <c r="D107" s="259" t="s">
        <v>865</v>
      </c>
      <c r="E107" s="260" t="s">
        <v>336</v>
      </c>
      <c r="F107" s="260" t="s">
        <v>741</v>
      </c>
      <c r="G107" s="261">
        <v>7.8750739999999993E-3</v>
      </c>
      <c r="H107" s="262">
        <v>0.84</v>
      </c>
      <c r="I107" s="262"/>
      <c r="J107" s="263">
        <v>25</v>
      </c>
      <c r="K107" s="264">
        <v>380</v>
      </c>
      <c r="L107" s="264">
        <v>3</v>
      </c>
      <c r="M107" s="263">
        <v>0.1</v>
      </c>
      <c r="N107" s="263">
        <v>31.536000000000001</v>
      </c>
      <c r="O107" s="263">
        <f t="shared" si="6"/>
        <v>1.6025835522070011E-3</v>
      </c>
      <c r="P107" s="263">
        <f t="shared" si="7"/>
        <v>6.615062159999999E-3</v>
      </c>
      <c r="Q107" s="263">
        <v>0.76400000000000001</v>
      </c>
      <c r="R107" s="265">
        <f t="shared" si="8"/>
        <v>5.0539074902399995E-3</v>
      </c>
    </row>
    <row r="108" spans="3:18">
      <c r="C108" s="258" t="s">
        <v>866</v>
      </c>
      <c r="D108" s="259" t="s">
        <v>867</v>
      </c>
      <c r="E108" s="260" t="s">
        <v>242</v>
      </c>
      <c r="F108" s="260" t="s">
        <v>741</v>
      </c>
      <c r="G108" s="261">
        <v>0.92886490600000005</v>
      </c>
      <c r="H108" s="262">
        <v>0.85</v>
      </c>
      <c r="I108" s="262"/>
      <c r="J108" s="263">
        <v>25</v>
      </c>
      <c r="K108" s="264">
        <v>250</v>
      </c>
      <c r="L108" s="264">
        <v>2</v>
      </c>
      <c r="M108" s="263">
        <v>0.1</v>
      </c>
      <c r="N108" s="263">
        <v>31.536000000000001</v>
      </c>
      <c r="O108" s="263">
        <f t="shared" si="6"/>
        <v>0.25035996007737188</v>
      </c>
      <c r="P108" s="263">
        <f t="shared" si="7"/>
        <v>0.78953517010000007</v>
      </c>
      <c r="Q108" s="263">
        <v>1</v>
      </c>
      <c r="R108" s="265">
        <f t="shared" si="8"/>
        <v>0.78953517010000007</v>
      </c>
    </row>
    <row r="109" spans="3:18">
      <c r="C109" s="258" t="s">
        <v>868</v>
      </c>
      <c r="D109" s="259" t="s">
        <v>869</v>
      </c>
      <c r="E109" s="260" t="s">
        <v>242</v>
      </c>
      <c r="F109" s="260" t="s">
        <v>741</v>
      </c>
      <c r="G109" s="261">
        <v>0.323880314</v>
      </c>
      <c r="H109" s="262">
        <v>0.8</v>
      </c>
      <c r="I109" s="262"/>
      <c r="J109" s="263">
        <v>12.5</v>
      </c>
      <c r="K109" s="264">
        <v>300</v>
      </c>
      <c r="L109" s="264">
        <v>0</v>
      </c>
      <c r="M109" s="263">
        <v>0.1</v>
      </c>
      <c r="N109" s="263">
        <v>31.536000000000001</v>
      </c>
      <c r="O109" s="263">
        <f t="shared" si="6"/>
        <v>8.2161419076610856E-2</v>
      </c>
      <c r="P109" s="263">
        <f t="shared" si="7"/>
        <v>0.25910425120000002</v>
      </c>
      <c r="Q109" s="263">
        <v>1</v>
      </c>
      <c r="R109" s="265">
        <f t="shared" si="8"/>
        <v>0.25910425120000002</v>
      </c>
    </row>
    <row r="110" spans="3:18">
      <c r="C110" s="258" t="s">
        <v>870</v>
      </c>
      <c r="D110" s="259" t="s">
        <v>871</v>
      </c>
      <c r="E110" s="260" t="s">
        <v>251</v>
      </c>
      <c r="F110" s="260" t="s">
        <v>741</v>
      </c>
      <c r="G110" s="261">
        <v>0.27297176000000001</v>
      </c>
      <c r="H110" s="262">
        <v>3.5</v>
      </c>
      <c r="I110" s="262"/>
      <c r="J110" s="263">
        <v>10</v>
      </c>
      <c r="K110" s="264">
        <v>1718</v>
      </c>
      <c r="L110" s="264">
        <v>0</v>
      </c>
      <c r="M110" s="263">
        <v>0.1</v>
      </c>
      <c r="N110" s="263">
        <v>31.536000000000001</v>
      </c>
      <c r="O110" s="263">
        <f t="shared" si="6"/>
        <v>0.23145817042110606</v>
      </c>
      <c r="P110" s="263">
        <f t="shared" si="7"/>
        <v>0.95540116000000008</v>
      </c>
      <c r="Q110" s="263">
        <v>0.76400000000000001</v>
      </c>
      <c r="R110" s="265">
        <f t="shared" si="8"/>
        <v>0.72992648624000012</v>
      </c>
    </row>
    <row r="111" spans="3:18">
      <c r="C111" s="258" t="s">
        <v>872</v>
      </c>
      <c r="D111" s="259" t="s">
        <v>873</v>
      </c>
      <c r="E111" s="260" t="s">
        <v>251</v>
      </c>
      <c r="F111" s="260" t="s">
        <v>741</v>
      </c>
      <c r="G111" s="261">
        <v>0.42739634399999998</v>
      </c>
      <c r="H111" s="262">
        <v>0.99</v>
      </c>
      <c r="I111" s="262"/>
      <c r="J111" s="263">
        <v>10</v>
      </c>
      <c r="K111" s="264">
        <v>80</v>
      </c>
      <c r="L111" s="264">
        <v>0</v>
      </c>
      <c r="M111" s="263">
        <v>0.1</v>
      </c>
      <c r="N111" s="263">
        <v>31.536000000000001</v>
      </c>
      <c r="O111" s="263">
        <f t="shared" si="6"/>
        <v>0.10250681720821916</v>
      </c>
      <c r="P111" s="263">
        <f t="shared" si="7"/>
        <v>0.42312238055999996</v>
      </c>
      <c r="Q111" s="263">
        <v>0.76400000000000001</v>
      </c>
      <c r="R111" s="265">
        <f t="shared" si="8"/>
        <v>0.32326549874784</v>
      </c>
    </row>
    <row r="112" spans="3:18">
      <c r="C112" s="258" t="s">
        <v>874</v>
      </c>
      <c r="D112" s="259" t="s">
        <v>865</v>
      </c>
      <c r="E112" s="260" t="s">
        <v>336</v>
      </c>
      <c r="F112" s="260" t="s">
        <v>745</v>
      </c>
      <c r="G112" s="261">
        <v>1.27491E-3</v>
      </c>
      <c r="H112" s="262">
        <v>0.84</v>
      </c>
      <c r="I112" s="262"/>
      <c r="J112" s="263">
        <v>25</v>
      </c>
      <c r="K112" s="264">
        <v>380</v>
      </c>
      <c r="L112" s="264">
        <v>3</v>
      </c>
      <c r="M112" s="263">
        <v>0.54913291608480974</v>
      </c>
      <c r="N112" s="263">
        <v>31.536000000000001</v>
      </c>
      <c r="O112" s="263">
        <f t="shared" si="6"/>
        <v>4.7246331015981574E-5</v>
      </c>
      <c r="P112" s="263">
        <f t="shared" si="7"/>
        <v>1.0709243999999999E-3</v>
      </c>
      <c r="Q112" s="263">
        <v>0.76400000000000001</v>
      </c>
      <c r="R112" s="265">
        <f t="shared" si="8"/>
        <v>8.1818624159999992E-4</v>
      </c>
    </row>
    <row r="113" spans="3:18">
      <c r="C113" s="258" t="s">
        <v>875</v>
      </c>
      <c r="D113" s="259" t="s">
        <v>861</v>
      </c>
      <c r="E113" s="260" t="s">
        <v>239</v>
      </c>
      <c r="F113" s="260" t="s">
        <v>745</v>
      </c>
      <c r="G113" s="261">
        <v>2.3116087E-2</v>
      </c>
      <c r="H113" s="262">
        <v>0.75</v>
      </c>
      <c r="I113" s="262"/>
      <c r="J113" s="263">
        <v>25</v>
      </c>
      <c r="K113" s="264">
        <v>800</v>
      </c>
      <c r="L113" s="264">
        <v>15</v>
      </c>
      <c r="M113" s="263">
        <v>0.54913291608480974</v>
      </c>
      <c r="N113" s="263">
        <v>31.536000000000001</v>
      </c>
      <c r="O113" s="263">
        <f t="shared" si="6"/>
        <v>7.6486512366995404E-4</v>
      </c>
      <c r="P113" s="263">
        <f t="shared" si="7"/>
        <v>1.7337065249999999E-2</v>
      </c>
      <c r="Q113" s="263">
        <v>0.76400000000000001</v>
      </c>
      <c r="R113" s="265">
        <f t="shared" si="8"/>
        <v>1.3245517851E-2</v>
      </c>
    </row>
    <row r="114" spans="3:18">
      <c r="C114" s="258" t="s">
        <v>876</v>
      </c>
      <c r="D114" s="259" t="s">
        <v>877</v>
      </c>
      <c r="E114" s="260" t="s">
        <v>251</v>
      </c>
      <c r="F114" s="260" t="s">
        <v>745</v>
      </c>
      <c r="G114" s="261">
        <v>0.10049802400000001</v>
      </c>
      <c r="H114" s="262">
        <v>0.9</v>
      </c>
      <c r="I114" s="262"/>
      <c r="J114" s="263">
        <v>15</v>
      </c>
      <c r="K114" s="264">
        <v>655</v>
      </c>
      <c r="L114" s="264">
        <v>0</v>
      </c>
      <c r="M114" s="263">
        <v>0.54913291608480974</v>
      </c>
      <c r="N114" s="263">
        <v>31.536000000000001</v>
      </c>
      <c r="O114" s="263">
        <f t="shared" si="6"/>
        <v>3.990334534837805E-3</v>
      </c>
      <c r="P114" s="263">
        <f t="shared" si="7"/>
        <v>9.0448221600000003E-2</v>
      </c>
      <c r="Q114" s="263">
        <v>0.76400000000000001</v>
      </c>
      <c r="R114" s="265">
        <f t="shared" si="8"/>
        <v>6.9102441302400008E-2</v>
      </c>
    </row>
    <row r="115" spans="3:18">
      <c r="C115" s="258" t="s">
        <v>878</v>
      </c>
      <c r="D115" s="259" t="s">
        <v>879</v>
      </c>
      <c r="E115" s="260" t="s">
        <v>242</v>
      </c>
      <c r="F115" s="260" t="s">
        <v>745</v>
      </c>
      <c r="G115" s="261">
        <v>5.5481543000000001E-2</v>
      </c>
      <c r="H115" s="262">
        <v>0.6</v>
      </c>
      <c r="I115" s="262"/>
      <c r="J115" s="263">
        <v>15</v>
      </c>
      <c r="K115" s="264">
        <v>316</v>
      </c>
      <c r="L115" s="264">
        <v>0</v>
      </c>
      <c r="M115" s="263">
        <v>0.54913291608480974</v>
      </c>
      <c r="N115" s="263">
        <v>31.536000000000001</v>
      </c>
      <c r="O115" s="263">
        <f t="shared" si="6"/>
        <v>1.9222757943687832E-3</v>
      </c>
      <c r="P115" s="263">
        <f t="shared" si="7"/>
        <v>3.3288925800000001E-2</v>
      </c>
      <c r="Q115" s="263">
        <v>1</v>
      </c>
      <c r="R115" s="265">
        <f t="shared" si="8"/>
        <v>3.3288925800000001E-2</v>
      </c>
    </row>
    <row r="116" spans="3:18">
      <c r="C116" s="258" t="s">
        <v>880</v>
      </c>
      <c r="D116" s="259" t="s">
        <v>881</v>
      </c>
      <c r="E116" s="260" t="s">
        <v>244</v>
      </c>
      <c r="F116" s="260" t="s">
        <v>745</v>
      </c>
      <c r="G116" s="261">
        <v>2.1306313898324434</v>
      </c>
      <c r="H116" s="262">
        <v>1</v>
      </c>
      <c r="I116" s="262"/>
      <c r="J116" s="263">
        <v>10</v>
      </c>
      <c r="K116" s="264">
        <v>100</v>
      </c>
      <c r="L116" s="264">
        <v>0</v>
      </c>
      <c r="M116" s="263">
        <v>0.54913291608480974</v>
      </c>
      <c r="N116" s="263">
        <v>31.536000000000001</v>
      </c>
      <c r="O116" s="263">
        <f t="shared" si="6"/>
        <v>0.12303374317344974</v>
      </c>
      <c r="P116" s="263">
        <f t="shared" si="7"/>
        <v>2.1306313898324434</v>
      </c>
      <c r="Q116" s="263">
        <v>1</v>
      </c>
      <c r="R116" s="265">
        <f t="shared" si="8"/>
        <v>2.1306313898324434</v>
      </c>
    </row>
    <row r="117" spans="3:18">
      <c r="C117" s="258" t="s">
        <v>882</v>
      </c>
      <c r="D117" s="259" t="s">
        <v>883</v>
      </c>
      <c r="E117" s="260" t="s">
        <v>324</v>
      </c>
      <c r="F117" s="260" t="s">
        <v>749</v>
      </c>
      <c r="G117" s="261">
        <v>0.76801382929999984</v>
      </c>
      <c r="H117" s="262">
        <v>0.16</v>
      </c>
      <c r="I117" s="262"/>
      <c r="J117" s="263">
        <v>20</v>
      </c>
      <c r="K117" s="264">
        <v>929</v>
      </c>
      <c r="L117" s="264">
        <v>7</v>
      </c>
      <c r="M117" s="263">
        <v>0.1</v>
      </c>
      <c r="N117" s="263">
        <v>31.536000000000001</v>
      </c>
      <c r="O117" s="263">
        <f t="shared" si="6"/>
        <v>2.9769790237706741E-2</v>
      </c>
      <c r="P117" s="263">
        <f t="shared" si="7"/>
        <v>0.12288221268799998</v>
      </c>
      <c r="Q117" s="263">
        <v>0.76400000000000001</v>
      </c>
      <c r="R117" s="265">
        <f t="shared" si="8"/>
        <v>9.3882010493631984E-2</v>
      </c>
    </row>
    <row r="118" spans="3:18">
      <c r="C118" s="258" t="s">
        <v>884</v>
      </c>
      <c r="D118" s="259" t="s">
        <v>885</v>
      </c>
      <c r="E118" s="260" t="s">
        <v>325</v>
      </c>
      <c r="F118" s="260" t="s">
        <v>749</v>
      </c>
      <c r="G118" s="261">
        <v>0.18642072960000003</v>
      </c>
      <c r="H118" s="262">
        <v>0.14000000000000001</v>
      </c>
      <c r="I118" s="262"/>
      <c r="J118" s="263">
        <v>20</v>
      </c>
      <c r="K118" s="264">
        <v>650</v>
      </c>
      <c r="L118" s="264">
        <v>7</v>
      </c>
      <c r="M118" s="263">
        <v>0.1</v>
      </c>
      <c r="N118" s="263">
        <v>31.536000000000001</v>
      </c>
      <c r="O118" s="263">
        <f t="shared" si="6"/>
        <v>6.3227933910502297E-3</v>
      </c>
      <c r="P118" s="263">
        <f t="shared" si="7"/>
        <v>2.6098902144000007E-2</v>
      </c>
      <c r="Q118" s="263">
        <v>0.76400000000000001</v>
      </c>
      <c r="R118" s="265">
        <f t="shared" si="8"/>
        <v>1.9939561238016004E-2</v>
      </c>
    </row>
    <row r="119" spans="3:18">
      <c r="C119" s="258" t="s">
        <v>886</v>
      </c>
      <c r="D119" s="259" t="s">
        <v>887</v>
      </c>
      <c r="E119" s="260" t="s">
        <v>336</v>
      </c>
      <c r="F119" s="260" t="s">
        <v>749</v>
      </c>
      <c r="G119" s="261">
        <v>7.5248107000000009E-2</v>
      </c>
      <c r="H119" s="262">
        <v>0.15</v>
      </c>
      <c r="I119" s="262"/>
      <c r="J119" s="263">
        <v>20</v>
      </c>
      <c r="K119" s="264">
        <v>9000</v>
      </c>
      <c r="L119" s="264">
        <v>5</v>
      </c>
      <c r="M119" s="263">
        <v>0.1</v>
      </c>
      <c r="N119" s="263">
        <v>31.536000000000001</v>
      </c>
      <c r="O119" s="263">
        <f t="shared" si="6"/>
        <v>2.734472685882801E-3</v>
      </c>
      <c r="P119" s="263">
        <f t="shared" si="7"/>
        <v>1.1287216050000002E-2</v>
      </c>
      <c r="Q119" s="263">
        <v>0.76400000000000001</v>
      </c>
      <c r="R119" s="265">
        <f t="shared" si="8"/>
        <v>8.6234330622000019E-3</v>
      </c>
    </row>
    <row r="120" spans="3:18">
      <c r="C120" s="258" t="s">
        <v>888</v>
      </c>
      <c r="D120" s="259" t="s">
        <v>889</v>
      </c>
      <c r="E120" s="260" t="s">
        <v>251</v>
      </c>
      <c r="F120" s="260" t="s">
        <v>753</v>
      </c>
      <c r="G120" s="261">
        <v>0.37423906799999995</v>
      </c>
      <c r="H120" s="262">
        <v>0.86</v>
      </c>
      <c r="I120" s="262"/>
      <c r="J120" s="263">
        <v>10</v>
      </c>
      <c r="K120" s="264">
        <v>187</v>
      </c>
      <c r="L120" s="264">
        <v>0</v>
      </c>
      <c r="M120" s="263">
        <v>0.54913291608480974</v>
      </c>
      <c r="N120" s="263">
        <v>31.536000000000001</v>
      </c>
      <c r="O120" s="263">
        <f t="shared" si="6"/>
        <v>1.4198970237136042E-2</v>
      </c>
      <c r="P120" s="263">
        <f t="shared" si="7"/>
        <v>0.32184559847999994</v>
      </c>
      <c r="Q120" s="263">
        <v>0.76400000000000001</v>
      </c>
      <c r="R120" s="265">
        <f t="shared" si="8"/>
        <v>0.24589003723871997</v>
      </c>
    </row>
    <row r="121" spans="3:18">
      <c r="C121" s="258" t="s">
        <v>890</v>
      </c>
      <c r="D121" s="259" t="s">
        <v>891</v>
      </c>
      <c r="E121" s="260" t="s">
        <v>251</v>
      </c>
      <c r="F121" s="260" t="s">
        <v>757</v>
      </c>
      <c r="G121" s="261">
        <v>0.37788849299999999</v>
      </c>
      <c r="H121" s="262">
        <v>3.5</v>
      </c>
      <c r="I121" s="262"/>
      <c r="J121" s="263">
        <v>10</v>
      </c>
      <c r="K121" s="264">
        <v>1718</v>
      </c>
      <c r="L121" s="264">
        <v>0</v>
      </c>
      <c r="M121" s="263">
        <v>0.27456645804240487</v>
      </c>
      <c r="N121" s="263">
        <v>31.536000000000001</v>
      </c>
      <c r="O121" s="263">
        <f t="shared" si="6"/>
        <v>0.11670003390702373</v>
      </c>
      <c r="P121" s="263">
        <f t="shared" si="7"/>
        <v>1.3226097255</v>
      </c>
      <c r="Q121" s="263">
        <v>0.76400000000000001</v>
      </c>
      <c r="R121" s="265">
        <f t="shared" si="8"/>
        <v>1.010473830282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402</v>
      </c>
    </row>
    <row r="132" spans="3:4">
      <c r="C132" t="s">
        <v>606</v>
      </c>
      <c r="D132" s="196">
        <f>ROUNDDOWN(SUMIF($F$6:$F$121,C132,$R$6:$R$121),3)</f>
        <v>7.9000000000000001E-2</v>
      </c>
    </row>
    <row r="133" spans="3:4">
      <c r="C133" s="255" t="s">
        <v>610</v>
      </c>
      <c r="D133" s="196">
        <f t="shared" ref="D133:D171" si="9">ROUNDDOWN(SUMIF($F$6:$F$121,C133,$R$6:$R$121),3)</f>
        <v>7.2999999999999995E-2</v>
      </c>
    </row>
    <row r="134" spans="3:4">
      <c r="C134" s="255" t="s">
        <v>614</v>
      </c>
      <c r="D134" s="196">
        <f t="shared" si="9"/>
        <v>1.7509999999999999</v>
      </c>
    </row>
    <row r="135" spans="3:4">
      <c r="C135" s="255" t="s">
        <v>618</v>
      </c>
      <c r="D135" s="196">
        <f>ROUNDDOWN(SUMIF($F$6:$F$121,C135,$R$6:$R$121),3)</f>
        <v>0.129</v>
      </c>
    </row>
    <row r="136" spans="3:4">
      <c r="C136" s="255" t="s">
        <v>622</v>
      </c>
      <c r="D136" s="196">
        <f t="shared" si="9"/>
        <v>7.2999999999999995E-2</v>
      </c>
    </row>
    <row r="137" spans="3:4">
      <c r="C137" s="255" t="s">
        <v>626</v>
      </c>
      <c r="D137" s="196">
        <f t="shared" si="9"/>
        <v>7.0000000000000001E-3</v>
      </c>
    </row>
    <row r="138" spans="3:4">
      <c r="C138" s="255" t="s">
        <v>630</v>
      </c>
      <c r="D138" s="196">
        <f t="shared" si="9"/>
        <v>2E-3</v>
      </c>
    </row>
    <row r="139" spans="3:4">
      <c r="C139" s="255" t="s">
        <v>634</v>
      </c>
      <c r="D139" s="196">
        <f t="shared" si="9"/>
        <v>0.35399999999999998</v>
      </c>
    </row>
    <row r="140" spans="3:4">
      <c r="C140" s="255" t="s">
        <v>638</v>
      </c>
      <c r="D140" s="196">
        <f t="shared" si="9"/>
        <v>0.16</v>
      </c>
    </row>
    <row r="141" spans="3:4">
      <c r="C141" s="255" t="s">
        <v>642</v>
      </c>
      <c r="D141" s="196">
        <f t="shared" si="9"/>
        <v>0.05</v>
      </c>
    </row>
    <row r="142" spans="3:4">
      <c r="C142" s="255" t="s">
        <v>646</v>
      </c>
      <c r="D142" s="196">
        <f t="shared" si="9"/>
        <v>1.982</v>
      </c>
    </row>
    <row r="143" spans="3:4">
      <c r="C143" s="255" t="s">
        <v>649</v>
      </c>
      <c r="D143" s="196">
        <f t="shared" si="9"/>
        <v>0.47</v>
      </c>
    </row>
    <row r="144" spans="3:4">
      <c r="C144" s="255" t="s">
        <v>653</v>
      </c>
      <c r="D144" s="196">
        <f t="shared" si="9"/>
        <v>0.215</v>
      </c>
    </row>
    <row r="145" spans="3:4">
      <c r="C145" s="255" t="s">
        <v>657</v>
      </c>
      <c r="D145" s="196">
        <f t="shared" si="9"/>
        <v>8.9999999999999993E-3</v>
      </c>
    </row>
    <row r="146" spans="3:4">
      <c r="C146" s="255" t="s">
        <v>661</v>
      </c>
      <c r="D146" s="196">
        <f t="shared" si="9"/>
        <v>4.4999999999999998E-2</v>
      </c>
    </row>
    <row r="147" spans="3:4">
      <c r="C147" s="255" t="s">
        <v>665</v>
      </c>
      <c r="D147" s="196">
        <f t="shared" si="9"/>
        <v>8.7999999999999995E-2</v>
      </c>
    </row>
    <row r="148" spans="3:4">
      <c r="C148" s="255" t="s">
        <v>669</v>
      </c>
      <c r="D148" s="196">
        <f t="shared" si="9"/>
        <v>0.54700000000000004</v>
      </c>
    </row>
    <row r="149" spans="3:4">
      <c r="C149" s="255" t="s">
        <v>673</v>
      </c>
      <c r="D149" s="196">
        <f t="shared" si="9"/>
        <v>1.59</v>
      </c>
    </row>
    <row r="150" spans="3:4">
      <c r="C150" s="255" t="s">
        <v>677</v>
      </c>
      <c r="D150" s="196">
        <f t="shared" si="9"/>
        <v>0.39900000000000002</v>
      </c>
    </row>
    <row r="151" spans="3:4">
      <c r="C151" s="255" t="s">
        <v>681</v>
      </c>
      <c r="D151" s="196">
        <f t="shared" si="9"/>
        <v>5.8789999999999996</v>
      </c>
    </row>
    <row r="152" spans="3:4">
      <c r="C152" s="255" t="s">
        <v>685</v>
      </c>
      <c r="D152" s="196">
        <f t="shared" si="9"/>
        <v>0.59</v>
      </c>
    </row>
    <row r="153" spans="3:4">
      <c r="C153" s="255" t="s">
        <v>689</v>
      </c>
      <c r="D153" s="196">
        <f t="shared" si="9"/>
        <v>0.219</v>
      </c>
    </row>
    <row r="154" spans="3:4">
      <c r="C154" s="255" t="s">
        <v>693</v>
      </c>
      <c r="D154" s="196">
        <f t="shared" si="9"/>
        <v>0.46600000000000003</v>
      </c>
    </row>
    <row r="155" spans="3:4">
      <c r="C155" s="255" t="s">
        <v>697</v>
      </c>
      <c r="D155" s="196">
        <f t="shared" si="9"/>
        <v>4.4240000000000004</v>
      </c>
    </row>
    <row r="156" spans="3:4">
      <c r="C156" s="255" t="s">
        <v>701</v>
      </c>
      <c r="D156" s="196">
        <f t="shared" si="9"/>
        <v>0.51</v>
      </c>
    </row>
    <row r="157" spans="3:4">
      <c r="C157" s="255" t="s">
        <v>705</v>
      </c>
      <c r="D157" s="196">
        <f t="shared" si="9"/>
        <v>1.091</v>
      </c>
    </row>
    <row r="158" spans="3:4">
      <c r="C158" s="255" t="s">
        <v>709</v>
      </c>
      <c r="D158" s="196">
        <f t="shared" si="9"/>
        <v>0.308</v>
      </c>
    </row>
    <row r="159" spans="3:4">
      <c r="C159" s="255" t="s">
        <v>713</v>
      </c>
      <c r="D159" s="196">
        <f t="shared" si="9"/>
        <v>4.4729999999999999</v>
      </c>
    </row>
    <row r="160" spans="3:4">
      <c r="C160" s="295" t="s">
        <v>902</v>
      </c>
      <c r="D160" s="196">
        <f t="shared" si="9"/>
        <v>2.0630000000000002</v>
      </c>
    </row>
    <row r="161" spans="3:4">
      <c r="C161" s="255" t="s">
        <v>720</v>
      </c>
      <c r="D161" s="196">
        <f t="shared" si="9"/>
        <v>4.3999999999999997E-2</v>
      </c>
    </row>
    <row r="162" spans="3:4">
      <c r="C162" s="255" t="s">
        <v>723</v>
      </c>
      <c r="D162" s="196">
        <f t="shared" si="9"/>
        <v>0.96099999999999997</v>
      </c>
    </row>
    <row r="163" spans="3:4">
      <c r="C163" s="255" t="s">
        <v>727</v>
      </c>
      <c r="D163" s="196">
        <f t="shared" si="9"/>
        <v>7.2560000000000002</v>
      </c>
    </row>
    <row r="164" spans="3:4">
      <c r="C164" s="255" t="s">
        <v>731</v>
      </c>
      <c r="D164" s="196">
        <f t="shared" si="9"/>
        <v>0.95699999999999996</v>
      </c>
    </row>
    <row r="165" spans="3:4">
      <c r="C165" s="255" t="s">
        <v>734</v>
      </c>
      <c r="D165" s="196">
        <f t="shared" si="9"/>
        <v>0.23699999999999999</v>
      </c>
    </row>
    <row r="166" spans="3:4">
      <c r="C166" s="255" t="s">
        <v>737</v>
      </c>
      <c r="D166" s="196">
        <f t="shared" si="9"/>
        <v>0.10199999999999999</v>
      </c>
    </row>
    <row r="167" spans="3:4">
      <c r="C167" s="255" t="s">
        <v>741</v>
      </c>
      <c r="D167" s="196">
        <f t="shared" si="9"/>
        <v>2.1579999999999999</v>
      </c>
    </row>
    <row r="168" spans="3:4">
      <c r="C168" s="255" t="s">
        <v>745</v>
      </c>
      <c r="D168" s="196">
        <f t="shared" si="9"/>
        <v>2.2469999999999999</v>
      </c>
    </row>
    <row r="169" spans="3:4">
      <c r="C169" s="255" t="s">
        <v>749</v>
      </c>
      <c r="D169" s="196">
        <f t="shared" si="9"/>
        <v>0.122</v>
      </c>
    </row>
    <row r="170" spans="3:4">
      <c r="C170" s="255" t="s">
        <v>753</v>
      </c>
      <c r="D170" s="196">
        <f t="shared" si="9"/>
        <v>0.245</v>
      </c>
    </row>
    <row r="171" spans="3:4">
      <c r="C171" s="255" t="s">
        <v>757</v>
      </c>
      <c r="D171" s="196">
        <f t="shared" si="9"/>
        <v>1.01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C15" sqref="C15"/>
    </sheetView>
  </sheetViews>
  <sheetFormatPr defaultColWidth="9.140625"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434</v>
      </c>
      <c r="E3" s="79" t="s">
        <v>444</v>
      </c>
      <c r="F3" s="79" t="s">
        <v>523</v>
      </c>
      <c r="G3" s="79" t="s">
        <v>541</v>
      </c>
      <c r="H3" s="79" t="s">
        <v>280</v>
      </c>
      <c r="I3" s="79" t="s">
        <v>282</v>
      </c>
      <c r="J3" s="79" t="s">
        <v>287</v>
      </c>
      <c r="K3" s="79" t="s">
        <v>597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338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2" t="s">
        <v>239</v>
      </c>
      <c r="D15" s="242" t="s">
        <v>242</v>
      </c>
      <c r="E15" s="242" t="s">
        <v>323</v>
      </c>
      <c r="F15" s="242" t="s">
        <v>324</v>
      </c>
      <c r="G15" s="242" t="s">
        <v>248</v>
      </c>
      <c r="H15" s="242" t="s">
        <v>244</v>
      </c>
      <c r="I15" s="242" t="s">
        <v>336</v>
      </c>
      <c r="J15" s="242" t="s">
        <v>325</v>
      </c>
      <c r="K15" s="242" t="s">
        <v>249</v>
      </c>
      <c r="L15" s="242" t="s">
        <v>602</v>
      </c>
      <c r="P15" s="242"/>
      <c r="Q15" s="242"/>
      <c r="R15" s="242"/>
      <c r="S15" s="242"/>
      <c r="T15" s="242"/>
      <c r="U15" s="242"/>
      <c r="V15" s="242"/>
      <c r="W15" s="242"/>
      <c r="X15" s="242"/>
      <c r="Y15" s="242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334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3" t="s">
        <v>339</v>
      </c>
      <c r="C22" s="193"/>
      <c r="D22" s="193"/>
      <c r="E22" s="193"/>
      <c r="F22" s="193"/>
      <c r="G22" s="193"/>
    </row>
    <row r="23" spans="2:10">
      <c r="B23" s="193" t="s">
        <v>340</v>
      </c>
      <c r="C23" s="193"/>
      <c r="D23" s="193"/>
      <c r="E23" s="193"/>
      <c r="F23" s="193"/>
      <c r="G23" s="193"/>
    </row>
    <row r="24" spans="2:10" ht="15.75">
      <c r="B24" s="195" t="s">
        <v>341</v>
      </c>
      <c r="C24"/>
      <c r="D24" s="195" t="s">
        <v>342</v>
      </c>
      <c r="E24"/>
      <c r="F24" s="195" t="s">
        <v>343</v>
      </c>
      <c r="G24"/>
    </row>
    <row r="25" spans="2:10">
      <c r="B25" s="193" t="s">
        <v>344</v>
      </c>
      <c r="C25" s="193">
        <v>52.3</v>
      </c>
      <c r="D25" s="194" t="s">
        <v>345</v>
      </c>
      <c r="E25" s="193">
        <v>69.67</v>
      </c>
      <c r="F25" s="194" t="s">
        <v>79</v>
      </c>
      <c r="G25" s="193">
        <v>49.17</v>
      </c>
    </row>
    <row r="26" spans="2:10">
      <c r="B26" s="193" t="s">
        <v>346</v>
      </c>
      <c r="C26" s="193">
        <v>53.56</v>
      </c>
      <c r="D26" s="194" t="s">
        <v>347</v>
      </c>
      <c r="E26" s="193">
        <v>66.58</v>
      </c>
      <c r="F26" s="194" t="s">
        <v>348</v>
      </c>
      <c r="G26" s="193">
        <v>89.47</v>
      </c>
    </row>
    <row r="27" spans="2:10">
      <c r="B27" s="193" t="s">
        <v>349</v>
      </c>
      <c r="C27" s="193">
        <v>54.45</v>
      </c>
      <c r="D27" s="194" t="s">
        <v>350</v>
      </c>
      <c r="E27" s="193">
        <v>66.790000000000006</v>
      </c>
      <c r="F27" s="194" t="s">
        <v>351</v>
      </c>
      <c r="G27" s="193">
        <v>64.2</v>
      </c>
    </row>
    <row r="28" spans="2:10">
      <c r="B28" s="193" t="s">
        <v>352</v>
      </c>
      <c r="C28" s="193">
        <v>68.14</v>
      </c>
      <c r="D28" s="194" t="s">
        <v>353</v>
      </c>
      <c r="E28" s="193">
        <v>69.69</v>
      </c>
      <c r="F28" s="194" t="s">
        <v>354</v>
      </c>
      <c r="G28" s="193">
        <v>67.260000000000005</v>
      </c>
    </row>
    <row r="29" spans="2:10">
      <c r="B29" s="193" t="s">
        <v>355</v>
      </c>
      <c r="C29" s="193">
        <v>68.14</v>
      </c>
      <c r="D29" s="194" t="s">
        <v>356</v>
      </c>
      <c r="E29" s="193">
        <v>68.53</v>
      </c>
      <c r="F29" s="194" t="s">
        <v>357</v>
      </c>
      <c r="G29" s="193">
        <v>89.47</v>
      </c>
    </row>
    <row r="30" spans="2:10" ht="15.75">
      <c r="B30" s="193" t="s">
        <v>358</v>
      </c>
      <c r="C30" s="193">
        <v>52.72</v>
      </c>
      <c r="D30" s="194" t="s">
        <v>359</v>
      </c>
      <c r="E30" s="193">
        <v>65.89</v>
      </c>
      <c r="F30" s="195" t="s">
        <v>81</v>
      </c>
      <c r="G30"/>
    </row>
    <row r="31" spans="2:10">
      <c r="B31" s="193" t="s">
        <v>360</v>
      </c>
      <c r="C31" s="193">
        <v>54.44</v>
      </c>
      <c r="D31" s="194" t="s">
        <v>71</v>
      </c>
      <c r="E31" s="193">
        <v>60.43</v>
      </c>
      <c r="F31" s="194" t="s">
        <v>361</v>
      </c>
      <c r="G31" s="193">
        <v>92</v>
      </c>
    </row>
    <row r="32" spans="2:10">
      <c r="B32" s="193" t="s">
        <v>362</v>
      </c>
      <c r="C32" s="193">
        <v>54.79</v>
      </c>
      <c r="D32" s="194" t="s">
        <v>363</v>
      </c>
      <c r="E32" s="193">
        <v>73.63</v>
      </c>
      <c r="F32" s="194" t="s">
        <v>364</v>
      </c>
      <c r="G32" s="193">
        <v>89.1</v>
      </c>
    </row>
    <row r="33" spans="2:7">
      <c r="B33" s="193" t="s">
        <v>365</v>
      </c>
      <c r="C33" s="193">
        <v>54.72</v>
      </c>
      <c r="D33" s="194" t="s">
        <v>366</v>
      </c>
      <c r="E33" s="193">
        <v>72.91</v>
      </c>
      <c r="F33" s="194" t="s">
        <v>367</v>
      </c>
      <c r="G33" s="193">
        <v>93.1</v>
      </c>
    </row>
    <row r="34" spans="2:7">
      <c r="B34" s="193" t="s">
        <v>368</v>
      </c>
      <c r="C34" s="193">
        <v>52.23</v>
      </c>
      <c r="D34" s="194" t="s">
        <v>369</v>
      </c>
      <c r="E34" s="193">
        <v>76.94</v>
      </c>
      <c r="F34"/>
    </row>
    <row r="35" spans="2:7">
      <c r="B35" s="193" t="s">
        <v>370</v>
      </c>
      <c r="C35" s="193">
        <v>53.22</v>
      </c>
      <c r="D35"/>
      <c r="E35"/>
      <c r="F35" s="193" t="s">
        <v>371</v>
      </c>
    </row>
    <row r="36" spans="2:7">
      <c r="B36" s="193" t="s">
        <v>372</v>
      </c>
      <c r="C36" s="193">
        <v>53.96</v>
      </c>
      <c r="D36"/>
      <c r="E36"/>
      <c r="F36" s="193" t="s">
        <v>373</v>
      </c>
    </row>
    <row r="37" spans="2:7">
      <c r="B37" s="193" t="s">
        <v>374</v>
      </c>
      <c r="C37" s="193">
        <v>85.54</v>
      </c>
      <c r="D37"/>
      <c r="E37"/>
      <c r="F37" s="193" t="s">
        <v>375</v>
      </c>
    </row>
    <row r="38" spans="2:7">
      <c r="B38" s="193" t="s">
        <v>376</v>
      </c>
      <c r="C38" s="193">
        <v>62.44</v>
      </c>
      <c r="D38"/>
      <c r="E38"/>
      <c r="F38" s="193" t="s">
        <v>377</v>
      </c>
    </row>
    <row r="39" spans="2:7">
      <c r="B39" s="193" t="s">
        <v>378</v>
      </c>
      <c r="C39" s="193">
        <v>83.97</v>
      </c>
      <c r="D39"/>
      <c r="E39"/>
      <c r="F39" s="193" t="s">
        <v>379</v>
      </c>
    </row>
    <row r="40" spans="2:7">
      <c r="B40"/>
      <c r="C40"/>
      <c r="D40"/>
      <c r="E40"/>
      <c r="F40" s="19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zoomScale="70" zoomScaleNormal="70" workbookViewId="0">
      <selection activeCell="F45" sqref="F45"/>
    </sheetView>
  </sheetViews>
  <sheetFormatPr defaultColWidth="9.140625" defaultRowHeight="12" customHeight="1"/>
  <cols>
    <col min="1" max="4" width="15.140625" style="103" customWidth="1"/>
    <col min="5" max="6" width="28.28515625" style="103" customWidth="1"/>
    <col min="7" max="8" width="20.5703125" style="103" customWidth="1"/>
    <col min="9" max="9" width="56.42578125" style="103" customWidth="1"/>
    <col min="10" max="10" width="15.140625" style="103" customWidth="1"/>
    <col min="11" max="11" width="18.7109375" style="103" customWidth="1"/>
    <col min="12" max="12" width="23.5703125" style="103" hidden="1" customWidth="1"/>
    <col min="13" max="18" width="15.140625" style="103" customWidth="1"/>
    <col min="19" max="20" width="15.140625" style="161" customWidth="1"/>
    <col min="21" max="30" width="21.7109375" style="161" customWidth="1"/>
    <col min="31" max="32" width="15.140625" style="103" customWidth="1"/>
    <col min="33" max="44" width="21.28515625" style="103" customWidth="1"/>
    <col min="45" max="253" width="15.140625" style="103" customWidth="1"/>
    <col min="254" max="16384" width="9.14062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399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399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399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399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399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399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399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399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399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399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Documentation</vt:lpstr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2024-05-12T22:50:03Z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