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1\SuppXLS\"/>
    </mc:Choice>
  </mc:AlternateContent>
  <xr:revisionPtr revIDLastSave="0" documentId="13_ncr:1_{E531011E-8E5A-4A02-B4FC-777501EAF7F7}" xr6:coauthVersionLast="47" xr6:coauthVersionMax="47" xr10:uidLastSave="{00000000-0000-0000-0000-000000000000}"/>
  <bookViews>
    <workbookView xWindow="3165" yWindow="345" windowWidth="21600" windowHeight="11505" firstSheet="1" activeTab="4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32" l="1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H18" i="32" l="1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K52" i="27"/>
  <c r="L52" i="27" s="1"/>
  <c r="M52" i="27" s="1"/>
  <c r="N52" i="27" s="1"/>
  <c r="O52" i="27" s="1"/>
  <c r="P52" i="27" s="1"/>
  <c r="Q52" i="27" s="1"/>
  <c r="R52" i="27" s="1"/>
  <c r="K49" i="27"/>
  <c r="L49" i="27" s="1"/>
  <c r="M49" i="27" s="1"/>
  <c r="N49" i="27" s="1"/>
  <c r="O49" i="27" s="1"/>
  <c r="P49" i="27" s="1"/>
  <c r="Q49" i="27" s="1"/>
  <c r="R49" i="27" s="1"/>
  <c r="J52" i="27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E71" i="27" l="1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AD71" i="27"/>
  <c r="AD72" i="27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69" i="27"/>
  <c r="AE69" i="27" s="1"/>
  <c r="AF69" i="27" s="1"/>
  <c r="AG69" i="27" s="1"/>
  <c r="AH69" i="27" s="1"/>
  <c r="AI69" i="27" s="1"/>
  <c r="AJ69" i="27" s="1"/>
  <c r="AK69" i="27" s="1"/>
  <c r="AL69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K70" i="27" s="1"/>
  <c r="L70" i="27" s="1"/>
  <c r="M70" i="27" s="1"/>
  <c r="N70" i="27" s="1"/>
  <c r="O70" i="27" s="1"/>
  <c r="P70" i="27" s="1"/>
  <c r="Q70" i="27" s="1"/>
  <c r="R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J73" i="27"/>
  <c r="J74" i="27"/>
  <c r="J75" i="27"/>
  <c r="J76" i="27"/>
  <c r="J69" i="27"/>
  <c r="K69" i="27" s="1"/>
  <c r="L69" i="27" s="1"/>
  <c r="M69" i="27" s="1"/>
  <c r="N69" i="27" s="1"/>
  <c r="O69" i="27" s="1"/>
  <c r="P69" i="27" s="1"/>
  <c r="Q69" i="27" s="1"/>
  <c r="R69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<sst xmlns="http://schemas.openxmlformats.org/spreadsheetml/2006/main" count="3243" uniqueCount="788">
  <si>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</si>
  <si>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</si>
  <si>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</si>
  <si>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</si>
  <si>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</si>
  <si>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</si>
  <si>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</si>
  <si>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</si>
  <si>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</si>
  <si>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</si>
  <si>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</si>
  <si>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</si>
  <si>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</si>
  <si>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</si>
  <si>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</si>
  <si>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</si>
  <si>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</si>
  <si>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</si>
  <si>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</si>
  <si>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</si>
  <si>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</si>
  <si>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</si>
  <si>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</si>
  <si>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</si>
  <si>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</si>
  <si>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</si>
  <si>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</si>
  <si>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</si>
  <si>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</si>
  <si>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</si>
  <si>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</si>
  <si>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</si>
  <si>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</si>
  <si>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</si>
  <si>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</si>
  <si>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</si>
  <si>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</si>
  <si>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</si>
  <si>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</si>
  <si>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</si>
  <si>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</si>
  <si>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</si>
  <si>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</si>
  <si>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</si>
  <si>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</si>
  <si>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</si>
  <si>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</si>
  <si>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</si>
  <si>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</si>
  <si>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</si>
  <si>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</si>
  <si>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</si>
  <si>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</si>
  <si>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</si>
  <si>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</si>
  <si>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</si>
  <si>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</si>
  <si>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</si>
  <si>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</si>
  <si>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</si>
  <si>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</si>
  <si>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</si>
  <si>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</si>
  <si>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</si>
  <si>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</si>
  <si>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</si>
  <si>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</si>
  <si>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</si>
  <si>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</si>
  <si>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</si>
  <si>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</si>
  <si>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</si>
  <si>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</si>
  <si>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</si>
  <si>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</si>
  <si>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</si>
  <si>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</si>
  <si>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</si>
  <si>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</si>
  <si>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</si>
  <si>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</si>
  <si>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</si>
  <si>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</si>
  <si>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</si>
  <si>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</si>
  <si>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</si>
  <si>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</si>
  <si>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</si>
  <si>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</si>
  <si>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</si>
  <si>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</si>
  <si>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</si>
  <si>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</si>
  <si>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</si>
  <si>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</si>
  <si>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</si>
  <si>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</si>
  <si>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</si>
  <si>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</si>
  <si>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</si>
  <si>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</si>
  <si>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</si>
  <si>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</si>
  <si>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</si>
  <si>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</si>
  <si>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</si>
  <si>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</si>
  <si>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</si>
  <si>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</si>
  <si>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</si>
  <si>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</si>
  <si>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</si>
  <si>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</si>
  <si>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</si>
  <si>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</si>
  <si>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</si>
  <si>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</si>
  <si>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</si>
  <si>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</si>
  <si>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</si>
  <si>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</si>
  <si>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</si>
  <si>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</si>
  <si>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</si>
  <si>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</si>
  <si>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</si>
  <si>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</si>
  <si>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</si>
  <si>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</si>
  <si>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</si>
  <si>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</si>
  <si>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</si>
  <si>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</si>
  <si>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</si>
  <si>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</si>
  <si>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</si>
  <si>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</si>
  <si>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</si>
  <si>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</si>
  <si>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</si>
  <si>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</si>
  <si>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</si>
  <si>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</si>
  <si>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</si>
  <si>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</si>
  <si>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</si>
  <si>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</si>
  <si>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</si>
  <si>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</si>
  <si>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</si>
  <si>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</si>
  <si>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</si>
  <si>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</si>
  <si>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</si>
  <si>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</si>
  <si>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</si>
  <si>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</si>
  <si>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</si>
  <si>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</si>
  <si>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</si>
  <si>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</si>
  <si>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</si>
  <si>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</si>
  <si>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</si>
  <si>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</si>
  <si>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</si>
  <si>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</si>
  <si>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</si>
  <si>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</si>
  <si>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</si>
  <si>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</si>
  <si>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</si>
  <si>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</si>
  <si>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</si>
  <si>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</si>
  <si>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</si>
  <si>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</si>
  <si>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</si>
  <si>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</si>
  <si>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</si>
  <si>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</si>
  <si>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</si>
  <si>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</si>
  <si>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</si>
  <si>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</si>
  <si>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</si>
  <si>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</si>
  <si>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</si>
  <si>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</si>
  <si>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</si>
  <si>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</si>
  <si>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</si>
  <si>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</si>
  <si>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</si>
  <si>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</si>
  <si>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</si>
  <si>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</si>
  <si>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</si>
  <si>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</si>
  <si>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</si>
  <si>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</si>
  <si>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</si>
  <si>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</si>
  <si>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</si>
  <si>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</si>
  <si>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</si>
  <si>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</si>
  <si>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</si>
  <si>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</si>
  <si>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</si>
  <si>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</si>
  <si>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</si>
  <si>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</si>
  <si>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</si>
  <si>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</si>
  <si>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</si>
  <si>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</si>
  <si>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</si>
  <si>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</si>
  <si>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</si>
  <si>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</si>
  <si>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</si>
  <si>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</si>
  <si>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</si>
  <si>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</si>
  <si>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</si>
  <si>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</si>
  <si>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</si>
  <si>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</si>
  <si>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</si>
  <si>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</si>
  <si>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</si>
  <si>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</si>
  <si>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</si>
  <si>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</si>
  <si>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</si>
  <si>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</si>
  <si>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</si>
  <si>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</si>
  <si>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</si>
  <si>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</si>
  <si>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</si>
  <si>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</si>
  <si>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</si>
  <si>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</si>
  <si>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</si>
  <si>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</si>
  <si>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</si>
  <si>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</si>
  <si>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</si>
  <si>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</si>
  <si>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</si>
  <si>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</si>
  <si>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</si>
  <si>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</si>
  <si>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</si>
  <si>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</si>
  <si>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</si>
  <si>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</si>
  <si>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</si>
  <si>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</si>
  <si>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</si>
  <si>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</si>
  <si>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</si>
  <si>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</si>
  <si>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</si>
  <si>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</si>
  <si>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</si>
  <si>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</si>
  <si>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</si>
  <si>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</si>
  <si>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</si>
  <si>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</si>
  <si>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</si>
  <si>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</si>
  <si>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</si>
  <si>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</si>
  <si>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</si>
  <si>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</si>
  <si>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</si>
  <si>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</si>
  <si>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</si>
  <si>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</si>
  <si>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</si>
  <si>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</si>
  <si>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</si>
  <si>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</si>
  <si>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</si>
  <si>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</si>
  <si>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</si>
  <si>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</si>
  <si>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</si>
  <si>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</si>
  <si>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</si>
  <si>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</si>
  <si>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</si>
  <si>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</si>
  <si>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</si>
  <si>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</si>
  <si>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</si>
  <si>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</si>
  <si>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</si>
  <si>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</si>
  <si>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</si>
  <si>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</si>
  <si>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</si>
  <si>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</si>
  <si>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</si>
  <si>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</si>
  <si>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</si>
  <si>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</si>
  <si>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</si>
  <si>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</si>
  <si>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</si>
  <si>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</si>
  <si>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</si>
  <si>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</si>
  <si>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</si>
  <si>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</si>
  <si>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</si>
  <si>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</si>
  <si>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</si>
  <si>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</si>
  <si>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</si>
  <si>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</si>
  <si>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</si>
  <si>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</si>
  <si>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</si>
  <si>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</si>
  <si>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</si>
  <si>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</si>
  <si>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</si>
  <si>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</si>
  <si>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</si>
  <si>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</si>
  <si>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</si>
  <si>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</si>
  <si>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</si>
  <si>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</si>
  <si>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</si>
  <si>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</si>
  <si>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</si>
  <si>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</si>
  <si>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</si>
  <si>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</si>
  <si>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</si>
  <si>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</si>
  <si>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</si>
  <si>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</si>
  <si>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</si>
  <si>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</si>
  <si>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</si>
  <si>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</si>
  <si>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</si>
  <si>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</si>
  <si>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</si>
  <si>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</si>
  <si>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</si>
  <si>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</si>
  <si>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</si>
  <si>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</si>
  <si>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</si>
  <si>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</si>
  <si>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</si>
  <si>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</si>
  <si>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</si>
  <si>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</si>
  <si>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</si>
  <si>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</si>
  <si>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</si>
  <si>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</si>
  <si>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</si>
  <si>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</si>
  <si>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</si>
  <si>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</si>
  <si>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</si>
  <si>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</si>
  <si>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</si>
  <si>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</si>
  <si>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</si>
  <si>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</si>
  <si>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</si>
  <si>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</si>
  <si>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</si>
  <si>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</si>
  <si>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</si>
  <si>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</si>
  <si>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</si>
  <si>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</si>
  <si>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</si>
  <si>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</si>
  <si>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</si>
  <si>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</si>
  <si>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</si>
  <si>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</si>
  <si>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</si>
  <si>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</si>
  <si>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</si>
  <si>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</si>
  <si>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</si>
  <si>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</si>
  <si>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</si>
  <si>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</si>
  <si>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</si>
  <si>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</si>
  <si>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</si>
  <si>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</si>
  <si>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</si>
  <si>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</si>
  <si>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</si>
  <si>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</si>
  <si>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</si>
  <si>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</si>
  <si>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</si>
  <si>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</si>
  <si>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</si>
  <si>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</si>
  <si>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</si>
  <si>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</si>
  <si>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</si>
  <si>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</si>
  <si>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</si>
  <si>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</si>
  <si>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</si>
  <si>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</si>
  <si>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</si>
  <si>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</si>
  <si>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</si>
  <si>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</si>
  <si>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</si>
  <si>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</si>
  <si>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</si>
  <si>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</si>
  <si>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</si>
  <si>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</si>
  <si>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</si>
  <si>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</si>
  <si>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</si>
  <si>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</si>
  <si>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</si>
  <si>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</si>
  <si>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</si>
  <si>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</si>
  <si>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</si>
  <si>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</si>
  <si>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</si>
  <si>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</si>
  <si>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</si>
  <si>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</si>
  <si>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</si>
  <si>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</si>
  <si>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</si>
  <si>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</si>
  <si>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</si>
  <si>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</si>
  <si>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</si>
  <si>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</si>
  <si>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</si>
  <si>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</si>
  <si>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</si>
  <si>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</si>
  <si>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</si>
  <si>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</si>
  <si>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</si>
  <si>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</si>
  <si>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</si>
  <si>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</si>
  <si>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</si>
  <si>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</si>
  <si>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</si>
  <si>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</si>
  <si>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</si>
  <si>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</si>
  <si>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</si>
  <si>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</si>
  <si>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</si>
  <si>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</si>
  <si>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</si>
  <si>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</si>
  <si>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</si>
  <si>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</si>
  <si>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</si>
  <si>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</si>
  <si>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</si>
  <si>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</si>
  <si>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</si>
  <si>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</si>
  <si>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</si>
  <si>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</si>
  <si>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</si>
  <si>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</si>
  <si>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</si>
  <si>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</si>
  <si>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</si>
  <si>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</si>
  <si>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</si>
  <si>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</si>
  <si>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</si>
  <si>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</si>
  <si>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</si>
  <si>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</si>
  <si>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</si>
  <si>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</si>
  <si>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</si>
  <si>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</si>
  <si>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</si>
  <si>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</si>
  <si>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</si>
  <si>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</si>
  <si>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</si>
  <si>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</si>
  <si>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</si>
  <si>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</si>
  <si>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</si>
  <si>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</si>
  <si>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</si>
  <si>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</si>
  <si>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</si>
  <si>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</si>
  <si>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</si>
  <si>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</si>
  <si>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</si>
  <si>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</si>
  <si>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</si>
  <si>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</si>
  <si>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</si>
  <si>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</si>
  <si>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</si>
  <si>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</si>
  <si>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</si>
  <si>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</si>
  <si>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</si>
  <si>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</si>
  <si>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</si>
  <si>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</si>
  <si>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</si>
  <si>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</si>
  <si>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</si>
  <si>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</si>
  <si>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</si>
  <si>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</si>
  <si>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</si>
  <si>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</si>
  <si>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</si>
  <si>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</si>
  <si>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</si>
  <si>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</si>
  <si>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</si>
  <si>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</si>
  <si>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</si>
  <si>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</si>
  <si>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</si>
  <si>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</si>
  <si>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</si>
  <si>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</si>
  <si>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</si>
  <si>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</si>
  <si>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</si>
  <si>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</si>
  <si>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</si>
  <si>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</si>
  <si>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</si>
  <si>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</si>
  <si>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</si>
  <si>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</si>
  <si>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</si>
  <si>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</si>
  <si>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</si>
  <si>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</si>
  <si>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</si>
  <si>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</si>
  <si>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</si>
  <si>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</si>
  <si>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</si>
  <si>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</si>
  <si>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</si>
  <si>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</si>
  <si>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</si>
  <si>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</si>
  <si>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</si>
  <si>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</si>
  <si>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</si>
  <si>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</si>
  <si>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</si>
  <si>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</si>
  <si>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</si>
  <si>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</si>
  <si>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</si>
  <si>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</si>
  <si>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</si>
  <si>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</si>
  <si>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</si>
  <si>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</si>
  <si>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</si>
  <si>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</si>
  <si>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</si>
  <si>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</si>
  <si>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</si>
  <si>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</si>
  <si>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</si>
  <si>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</si>
  <si>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</si>
  <si>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</si>
  <si>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</si>
  <si>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</si>
  <si>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</si>
  <si>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</si>
  <si>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</si>
  <si>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</si>
  <si>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</si>
  <si>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</si>
  <si>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</si>
  <si>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</si>
  <si>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</si>
  <si>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</si>
  <si>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</si>
  <si>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</si>
  <si>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</si>
  <si>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</si>
  <si>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</si>
  <si>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</si>
  <si>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</si>
  <si>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</si>
  <si>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</si>
  <si>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</si>
  <si>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</si>
  <si>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</si>
  <si>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</si>
  <si>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</si>
  <si>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</si>
  <si>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</si>
  <si>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</si>
  <si>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</si>
  <si>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</si>
  <si>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</si>
  <si>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</si>
  <si>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</si>
  <si>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</si>
  <si>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</si>
  <si>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</si>
  <si>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</si>
  <si>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</si>
  <si>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</si>
  <si>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</si>
  <si>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</si>
  <si>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</si>
  <si>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</si>
  <si>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</si>
  <si>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</si>
  <si>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</si>
  <si>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</si>
  <si>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</si>
  <si>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</si>
  <si>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</si>
  <si>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</si>
  <si>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</si>
  <si>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</si>
  <si>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</si>
  <si>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</si>
  <si>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</si>
  <si>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</si>
  <si>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</si>
  <si>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</si>
  <si>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</si>
  <si>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</si>
  <si>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</si>
  <si>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</si>
  <si>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</si>
  <si>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</si>
  <si>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</si>
  <si>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</si>
  <si>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</si>
  <si>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</si>
  <si>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</si>
  <si>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</si>
  <si>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</si>
  <si>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</si>
  <si>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</si>
  <si>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</si>
  <si>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</si>
  <si>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</si>
  <si>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</si>
  <si>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</si>
  <si>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</si>
  <si>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</si>
  <si>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</si>
  <si>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</si>
  <si>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</si>
  <si>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</si>
  <si>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</si>
  <si>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</si>
  <si>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</si>
  <si>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</si>
  <si>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</si>
  <si>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</si>
  <si>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</si>
  <si>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</si>
  <si>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</si>
  <si>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</si>
  <si>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</si>
  <si>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</si>
  <si>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</si>
  <si>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</si>
  <si>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</si>
  <si>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</si>
  <si>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</si>
  <si>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</si>
  <si>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</si>
  <si>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</si>
  <si>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</si>
  <si>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</si>
  <si>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</si>
  <si>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</si>
  <si>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</si>
  <si>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</si>
  <si>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</si>
  <si>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</si>
  <si>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</si>
  <si>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</si>
  <si>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</si>
  <si>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</si>
  <si>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</si>
  <si>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</si>
  <si>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</si>
  <si>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</si>
  <si>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</si>
  <si>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</si>
  <si>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</si>
  <si>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</si>
  <si>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</si>
  <si>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</si>
  <si>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</si>
  <si>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</si>
  <si>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</si>
  <si>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</si>
  <si>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</si>
  <si>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</si>
  <si>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</si>
  <si>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</si>
  <si>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</si>
  <si>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</si>
  <si>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</si>
  <si>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</si>
  <si>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</si>
  <si>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</si>
  <si>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</si>
  <si>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</si>
  <si>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</si>
  <si>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</si>
  <si>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</si>
  <si>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</si>
  <si>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</si>
  <si>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</si>
  <si>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</si>
  <si>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</si>
  <si>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</si>
  <si>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</si>
  <si>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</si>
  <si>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</si>
  <si>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</si>
  <si>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</si>
  <si>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</si>
  <si>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</si>
  <si>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</si>
  <si>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</si>
  <si>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</si>
  <si>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</si>
  <si>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</si>
  <si>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</si>
  <si>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</si>
  <si>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</si>
  <si>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</si>
  <si>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</si>
  <si>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</si>
  <si>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</si>
  <si>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</si>
  <si>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</si>
  <si>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</si>
  <si>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</si>
  <si>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</si>
  <si>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</si>
  <si>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</si>
  <si>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</si>
  <si>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</si>
  <si>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</si>
  <si>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</si>
  <si>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</si>
  <si>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T_F_V*,-T_F_V*BEV*,-T_F_V*H2R*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</si>
</sst>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8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52" workbookViewId="0">
      <selection activeCell="D46" sqref="D4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+$E5*F$90</f>
        <v>24.861152000000001</v>
      </c>
      <c r="G5" s="25">
        <f>+F5</f>
        <v>24.861152000000001</v>
      </c>
      <c r="H5" s="25">
        <f t="shared" ref="H5:P5" si="0">+$E5*H$90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+$U5*F$90</f>
        <v>10.241963999999999</v>
      </c>
      <c r="W5" s="25">
        <f>+V5</f>
        <v>10.241963999999999</v>
      </c>
      <c r="X5" s="25">
        <f t="shared" ref="X5:AF5" si="1">+$U5*H$90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+$E6*F$92</f>
        <v>0.52427999999999997</v>
      </c>
      <c r="G6" s="68">
        <f t="shared" ref="G6:G29" si="3">+F6</f>
        <v>0.52427999999999997</v>
      </c>
      <c r="H6" s="68">
        <f t="shared" ref="H6:P6" si="4">+$E6*H$92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+$U6*F$92</f>
        <v>0.2056</v>
      </c>
      <c r="W6" s="68">
        <f t="shared" ref="W6:W29" si="6">+V6</f>
        <v>0.2056</v>
      </c>
      <c r="X6" s="68">
        <f t="shared" ref="X6:X14" si="7">+$U6*H$92</f>
        <v>0.21816499653853438</v>
      </c>
      <c r="Y6" s="68">
        <f t="shared" ref="Y6:Y14" si="8">+$U6*I$92</f>
        <v>0.24925121815181989</v>
      </c>
      <c r="Z6" s="68">
        <f t="shared" ref="Z6:Z14" si="9">+$U6*J$92</f>
        <v>0.28476689998797672</v>
      </c>
      <c r="AA6" s="68">
        <f t="shared" ref="AA6:AA14" si="10">+$U6*K$92</f>
        <v>0.32218760940579999</v>
      </c>
      <c r="AB6" s="68">
        <f t="shared" ref="AB6:AB14" si="11">+$U6*L$92</f>
        <v>0.3645257073733188</v>
      </c>
      <c r="AC6" s="68">
        <f t="shared" ref="AC6:AC14" si="12">+$U6*M$92</f>
        <v>0.42258520197375671</v>
      </c>
      <c r="AD6" s="68">
        <f t="shared" ref="AD6:AD14" si="13">+$U6*N$92</f>
        <v>0.48989206883100533</v>
      </c>
      <c r="AE6" s="68">
        <f t="shared" ref="AE6:AE14" si="14">+$U6*O$92</f>
        <v>0.56791917460097552</v>
      </c>
      <c r="AF6" s="68">
        <f t="shared" ref="AF6:AF14" si="15">+$U6*P$92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+$E7*H$92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+$E15*F$56</f>
        <v>17.54796</v>
      </c>
      <c r="G15" s="69">
        <f t="shared" si="3"/>
        <v>17.54796</v>
      </c>
      <c r="H15" s="69">
        <f t="shared" ref="H15:P15" si="17">+$E15*H$56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+$U15*F$56</f>
        <v>0</v>
      </c>
      <c r="W15" s="69">
        <f t="shared" si="6"/>
        <v>0</v>
      </c>
      <c r="X15" s="69">
        <f t="shared" ref="X15:AF15" si="18">+$U15*H$56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+$E16*F$58</f>
        <v>33.348320000000001</v>
      </c>
      <c r="G16" s="69">
        <f t="shared" si="3"/>
        <v>33.348320000000001</v>
      </c>
      <c r="H16" s="69">
        <f t="shared" ref="H16:P16" si="19">+$E16*H$58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+$U16*F$58</f>
        <v>10.9482</v>
      </c>
      <c r="W16" s="69">
        <f t="shared" si="6"/>
        <v>10.9482</v>
      </c>
      <c r="X16" s="69">
        <f t="shared" ref="X16:AF16" si="20">+$U16*H$58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+$E19*F$62</f>
        <v>26.707440000000002</v>
      </c>
      <c r="G19" s="69">
        <f t="shared" si="3"/>
        <v>26.707440000000002</v>
      </c>
      <c r="H19" s="69">
        <f t="shared" ref="H19:P19" si="24">+$E19*H$62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+$U19*F$62</f>
        <v>8.7688399999999991</v>
      </c>
      <c r="W19" s="69">
        <f t="shared" si="6"/>
        <v>8.7688399999999991</v>
      </c>
      <c r="X19" s="69">
        <f t="shared" ref="X19:AF19" si="25">+$U19*H$62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+$E20*F$64</f>
        <v>51.122439999999997</v>
      </c>
      <c r="G20" s="69">
        <f t="shared" si="3"/>
        <v>51.122439999999997</v>
      </c>
      <c r="H20" s="69">
        <f t="shared" ref="H20:P20" si="26">+$E20*H$64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+$U20*F$64</f>
        <v>16.787239999999997</v>
      </c>
      <c r="W20" s="69">
        <f t="shared" si="6"/>
        <v>16.787239999999997</v>
      </c>
      <c r="X20" s="69">
        <f t="shared" ref="X20:AF20" si="27">+$U20*H$64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>+$E21*F$50</f>
        <v>0.22363137646114811</v>
      </c>
      <c r="G21" s="70">
        <f t="shared" si="3"/>
        <v>0.22363137646114811</v>
      </c>
      <c r="H21" s="70">
        <f t="shared" ref="H21:P23" si="28">+$E21*H$50</f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+$U21*F$50</f>
        <v>7.1155437964910764E-2</v>
      </c>
      <c r="W21" s="70">
        <f t="shared" si="6"/>
        <v>7.1155437964910764E-2</v>
      </c>
      <c r="X21" s="70">
        <f t="shared" ref="X21:AF23" si="29">+$U21*H$50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>+$E22*F$50</f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+$U22*F$50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>+$E23*F$50</f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+$U23*F$50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+$E24*F$52</f>
        <v>16.102143829797139</v>
      </c>
      <c r="G24" s="70">
        <f t="shared" si="3"/>
        <v>16.102143829797139</v>
      </c>
      <c r="H24" s="70">
        <f t="shared" ref="H24:P24" si="30">+$E24*H$52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+$U24*F$52</f>
        <v>4.990250346248299</v>
      </c>
      <c r="W24" s="70">
        <f t="shared" si="6"/>
        <v>4.990250346248299</v>
      </c>
      <c r="X24" s="70">
        <f t="shared" ref="X24:AF24" si="31">+$U24*H$52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>+$E25*F$50</f>
        <v>11.456025512350633</v>
      </c>
      <c r="G25" s="70">
        <f t="shared" si="3"/>
        <v>11.456025512350633</v>
      </c>
      <c r="H25" s="70">
        <f t="shared" ref="H25:P29" si="32">+$E25*H$50</f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+$U25*F$50</f>
        <v>3.5272767105462908</v>
      </c>
      <c r="W25" s="70">
        <f t="shared" si="6"/>
        <v>3.5272767105462908</v>
      </c>
      <c r="X25" s="70">
        <f t="shared" ref="X25:AF29" si="33">+$U25*H$50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>+$E26*F$50</f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+$U26*F$50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>+$E27*F$50</f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+$U27*F$50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>+$E28*F$50</f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+$U28*F$50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>+$E29*F$50</f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+$U29*F$50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v>26.423696044773354</v>
      </c>
      <c r="I30" s="72">
        <v>26.635280255866483</v>
      </c>
      <c r="J30" s="72">
        <v>27.360856009501465</v>
      </c>
      <c r="K30" s="72">
        <v>28.07131217369875</v>
      </c>
      <c r="L30" s="72">
        <v>29.03974358536756</v>
      </c>
      <c r="M30" s="72">
        <v>29.984796739867864</v>
      </c>
      <c r="N30" s="72">
        <v>31.130103731618142</v>
      </c>
      <c r="O30" s="72">
        <v>33.110885747786782</v>
      </c>
      <c r="P30" s="72"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v>9.2199163917908216</v>
      </c>
      <c r="Y30" s="71">
        <v>9.2937436388495289</v>
      </c>
      <c r="Z30" s="71">
        <v>9.5469159343940184</v>
      </c>
      <c r="AA30" s="71">
        <v>9.7948126110297267</v>
      </c>
      <c r="AB30" s="71">
        <v>10.13272357668877</v>
      </c>
      <c r="AC30" s="71">
        <v>10.462477258971777</v>
      </c>
      <c r="AD30" s="71">
        <v>10.862104725507056</v>
      </c>
      <c r="AE30" s="71">
        <v>11.553251208137372</v>
      </c>
      <c r="AF30" s="71"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v>6.7441310592386179</v>
      </c>
      <c r="I31" s="72">
        <v>7.0292521403961707</v>
      </c>
      <c r="J31" s="72">
        <v>7.4535280116945399</v>
      </c>
      <c r="K31" s="72">
        <v>7.8885291604188357</v>
      </c>
      <c r="L31" s="72">
        <v>8.4331481999141378</v>
      </c>
      <c r="M31" s="72">
        <v>9.0074101626591254</v>
      </c>
      <c r="N31" s="72">
        <v>9.6604526182144355</v>
      </c>
      <c r="O31" s="72">
        <v>10.578787759852327</v>
      </c>
      <c r="P31" s="72"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v>2.8111738675748446</v>
      </c>
      <c r="Y31" s="71">
        <v>2.9300216369026377</v>
      </c>
      <c r="Z31" s="71">
        <v>3.1068736629917004</v>
      </c>
      <c r="AA31" s="71">
        <v>3.2881963346476146</v>
      </c>
      <c r="AB31" s="71">
        <v>3.515211319701264</v>
      </c>
      <c r="AC31" s="71">
        <v>3.7545824423308409</v>
      </c>
      <c r="AD31" s="71">
        <v>4.0267918447503197</v>
      </c>
      <c r="AE31" s="71">
        <v>4.4095838944854178</v>
      </c>
      <c r="AF31" s="71"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v>0.63217629586530122</v>
      </c>
      <c r="I32" s="72">
        <v>0.64800802728893259</v>
      </c>
      <c r="J32" s="72">
        <v>0.66084873760766927</v>
      </c>
      <c r="K32" s="72">
        <v>0.66696923676797248</v>
      </c>
      <c r="L32" s="72">
        <v>0.67296831552955538</v>
      </c>
      <c r="M32" s="72">
        <v>0.6789110193397907</v>
      </c>
      <c r="N32" s="72">
        <v>0.68970263325014847</v>
      </c>
      <c r="O32" s="72">
        <v>0.71808849845251665</v>
      </c>
      <c r="P32" s="72"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v>0.26518694759122313</v>
      </c>
      <c r="Y32" s="71">
        <v>0.27182808323451751</v>
      </c>
      <c r="Z32" s="71">
        <v>0.27721453760903336</v>
      </c>
      <c r="AA32" s="71">
        <v>0.27978198042628394</v>
      </c>
      <c r="AB32" s="71">
        <v>0.28229848950064901</v>
      </c>
      <c r="AC32" s="71">
        <v>0.28479135026461988</v>
      </c>
      <c r="AD32" s="71">
        <v>0.28931824437815762</v>
      </c>
      <c r="AE32" s="71">
        <v>0.301225620527794</v>
      </c>
      <c r="AF32" s="71">
        <v>0.31263056247471932</v>
      </c>
    </row>
    <row r="33" spans="1:110" s="62" customFormat="1">
      <c r="C33" s="62" t="s">
        <v>158</v>
      </c>
      <c r="D33" s="62" t="s">
        <v>415</v>
      </c>
      <c r="E33" s="72">
        <v>0.42523616734143049</v>
      </c>
      <c r="F33" s="72">
        <v>0.43756185335132702</v>
      </c>
      <c r="G33" s="72">
        <v>0.46221322537112014</v>
      </c>
      <c r="H33" s="72">
        <v>0.48686459739091326</v>
      </c>
      <c r="I33" s="72">
        <v>0.49919028340080979</v>
      </c>
      <c r="J33" s="72">
        <v>0.51151596941070632</v>
      </c>
      <c r="K33" s="72">
        <v>0.51459739091318035</v>
      </c>
      <c r="L33" s="72">
        <v>0.52076023391812865</v>
      </c>
      <c r="M33" s="72">
        <v>0.52384165542060279</v>
      </c>
      <c r="N33" s="72">
        <v>0.53308591992802523</v>
      </c>
      <c r="O33" s="72">
        <v>0.55465587044534415</v>
      </c>
      <c r="P33" s="72">
        <v>0.57622582096266317</v>
      </c>
      <c r="S33" s="62" t="s">
        <v>158</v>
      </c>
      <c r="T33" s="62" t="s">
        <v>415</v>
      </c>
      <c r="U33" s="71">
        <v>0.17872244714349977</v>
      </c>
      <c r="V33" s="71">
        <v>0.18488529014844804</v>
      </c>
      <c r="W33" s="71">
        <v>0.19412955465587045</v>
      </c>
      <c r="X33" s="71">
        <v>0.20337381916329286</v>
      </c>
      <c r="Y33" s="71">
        <v>0.20953666216824116</v>
      </c>
      <c r="Z33" s="71">
        <v>0.21261808367071525</v>
      </c>
      <c r="AA33" s="71">
        <v>0.21569950517318939</v>
      </c>
      <c r="AB33" s="71">
        <v>0.21878092667566351</v>
      </c>
      <c r="AC33" s="71">
        <v>0.21878092667566351</v>
      </c>
      <c r="AD33" s="71">
        <v>0.2249437696806118</v>
      </c>
      <c r="AE33" s="71">
        <v>0.23418803418803422</v>
      </c>
      <c r="AF33" s="71">
        <v>0.24035087719298248</v>
      </c>
    </row>
    <row r="34" spans="1:110" s="62" customFormat="1">
      <c r="C34" s="62" t="s">
        <v>158</v>
      </c>
      <c r="D34" s="62" t="s">
        <v>785</v>
      </c>
      <c r="E34" s="72">
        <v>0.95476383265856957</v>
      </c>
      <c r="F34" s="72">
        <v>0.98243814664867302</v>
      </c>
      <c r="G34" s="72">
        <v>1.03778677462888</v>
      </c>
      <c r="H34" s="72">
        <v>1.0931354026090869</v>
      </c>
      <c r="I34" s="72">
        <v>1.1208097165991906</v>
      </c>
      <c r="J34" s="72">
        <v>1.1484840305892938</v>
      </c>
      <c r="K34" s="72">
        <v>1.1554026090868197</v>
      </c>
      <c r="L34" s="72">
        <v>1.1692397660818714</v>
      </c>
      <c r="M34" s="72">
        <v>1.1761583445793973</v>
      </c>
      <c r="N34" s="72">
        <v>1.1969140800719749</v>
      </c>
      <c r="O34" s="72">
        <v>1.2453441295546561</v>
      </c>
      <c r="P34" s="72">
        <v>1.2937741790373372</v>
      </c>
      <c r="S34" s="62" t="s">
        <v>158</v>
      </c>
      <c r="T34" s="62" t="s">
        <v>785</v>
      </c>
      <c r="U34" s="71">
        <v>0.40127755285650024</v>
      </c>
      <c r="V34" s="71">
        <v>0.41511470985155202</v>
      </c>
      <c r="W34" s="71">
        <v>0.43587044534412961</v>
      </c>
      <c r="X34" s="71">
        <v>0.45662618083670725</v>
      </c>
      <c r="Y34" s="71">
        <v>0.47046333783175898</v>
      </c>
      <c r="Z34" s="71">
        <v>0.47738191632928478</v>
      </c>
      <c r="AA34" s="71">
        <v>0.48430049482681065</v>
      </c>
      <c r="AB34" s="71">
        <v>0.49121907332433651</v>
      </c>
      <c r="AC34" s="71">
        <v>0.49121907332433651</v>
      </c>
      <c r="AD34" s="71">
        <v>0.50505623031938829</v>
      </c>
      <c r="AE34" s="71">
        <v>0.52581196581196588</v>
      </c>
      <c r="AF34" s="71">
        <v>0.5396491228070176</v>
      </c>
    </row>
    <row r="35" spans="1:110" s="62" customFormat="1">
      <c r="C35" s="62" t="s">
        <v>158</v>
      </c>
      <c r="D35" s="62" t="s">
        <v>40</v>
      </c>
      <c r="E35" s="72">
        <v>0.29475600000000002</v>
      </c>
      <c r="F35" s="72">
        <v>0.29761527023199053</v>
      </c>
      <c r="G35" s="72">
        <v>0.3033338106959716</v>
      </c>
      <c r="H35" s="72">
        <v>0.30996089317026665</v>
      </c>
      <c r="I35" s="72">
        <v>0.3128866516404587</v>
      </c>
      <c r="J35" s="72">
        <v>0.31376298166466138</v>
      </c>
      <c r="K35" s="72">
        <v>0.31077167797979555</v>
      </c>
      <c r="L35" s="72">
        <v>0.30762019209712399</v>
      </c>
      <c r="M35" s="72">
        <v>0.30854873033414454</v>
      </c>
      <c r="N35" s="72">
        <v>0.31632921156075955</v>
      </c>
      <c r="O35" s="72">
        <v>0.33185957773937913</v>
      </c>
      <c r="P35" s="72">
        <v>0.34699522069741823</v>
      </c>
      <c r="S35" s="62" t="s">
        <v>158</v>
      </c>
      <c r="T35" s="62" t="s">
        <v>40</v>
      </c>
      <c r="U35" s="71">
        <v>0.11165000000000001</v>
      </c>
      <c r="V35" s="71">
        <v>0.11298872976800947</v>
      </c>
      <c r="W35" s="71">
        <v>0.11566618930402839</v>
      </c>
      <c r="X35" s="71">
        <v>0.11819320524810166</v>
      </c>
      <c r="Y35" s="71">
        <v>0.11930884524977059</v>
      </c>
      <c r="Z35" s="71">
        <v>0.11964300435402497</v>
      </c>
      <c r="AA35" s="71">
        <v>0.1185023708800127</v>
      </c>
      <c r="AB35" s="71">
        <v>0.11730065728976799</v>
      </c>
      <c r="AC35" s="71">
        <v>0.11765472424739737</v>
      </c>
      <c r="AD35" s="71">
        <v>0.12062155017547067</v>
      </c>
      <c r="AE35" s="71">
        <v>0.12654353516704006</v>
      </c>
      <c r="AF35" s="71">
        <v>0.13231500567870494</v>
      </c>
    </row>
    <row r="36" spans="1:110" s="62" customFormat="1">
      <c r="C36" s="62" t="s">
        <v>158</v>
      </c>
      <c r="D36" s="62" t="s">
        <v>38</v>
      </c>
      <c r="E36" s="72">
        <v>0.17914000000000002</v>
      </c>
      <c r="F36" s="72">
        <v>0.18946856410625165</v>
      </c>
      <c r="G36" s="72">
        <v>0.21012569231875491</v>
      </c>
      <c r="H36" s="72">
        <v>0.31740783223075308</v>
      </c>
      <c r="I36" s="72">
        <v>0.3783693250960915</v>
      </c>
      <c r="J36" s="72">
        <v>0.42363308516480519</v>
      </c>
      <c r="K36" s="72">
        <v>0.46184810011011806</v>
      </c>
      <c r="L36" s="72">
        <v>0.50340330123328825</v>
      </c>
      <c r="M36" s="72">
        <v>0.55111071004802259</v>
      </c>
      <c r="N36" s="72">
        <v>0.60996708546427936</v>
      </c>
      <c r="O36" s="72">
        <v>0.69018219681053228</v>
      </c>
      <c r="P36" s="72">
        <v>0.77273115028618633</v>
      </c>
      <c r="S36" s="62" t="s">
        <v>158</v>
      </c>
      <c r="T36" s="62" t="s">
        <v>38</v>
      </c>
      <c r="U36" s="71">
        <v>8.6125000000000007E-2</v>
      </c>
      <c r="V36" s="71">
        <v>9.1041435893748357E-2</v>
      </c>
      <c r="W36" s="71">
        <v>0.10087430768124507</v>
      </c>
      <c r="X36" s="71">
        <v>0.15237687012738607</v>
      </c>
      <c r="Y36" s="71">
        <v>0.18164244122507761</v>
      </c>
      <c r="Z36" s="71">
        <v>0.20337205653102058</v>
      </c>
      <c r="AA36" s="71">
        <v>0.22171780536876418</v>
      </c>
      <c r="AB36" s="71">
        <v>0.24166706572620664</v>
      </c>
      <c r="AC36" s="71">
        <v>0.26456979495625288</v>
      </c>
      <c r="AD36" s="71">
        <v>0.29282476966794085</v>
      </c>
      <c r="AE36" s="71">
        <v>0.33133335818624754</v>
      </c>
      <c r="AF36" s="71">
        <v>0.37096234614948997</v>
      </c>
    </row>
    <row r="37" spans="1:110" s="62" customFormat="1">
      <c r="C37" s="62" t="s">
        <v>158</v>
      </c>
      <c r="D37" s="62" t="s">
        <v>416</v>
      </c>
      <c r="E37" s="72">
        <v>1.9689687768720221</v>
      </c>
      <c r="F37" s="72">
        <v>1.7179336350646437</v>
      </c>
      <c r="G37" s="72">
        <v>1.2158633514498864</v>
      </c>
      <c r="H37" s="72">
        <v>1.2128783045614917</v>
      </c>
      <c r="I37" s="72">
        <v>1.2406103022992359</v>
      </c>
      <c r="J37" s="72">
        <v>1.2884677457698388</v>
      </c>
      <c r="K37" s="72">
        <v>1.3592619740898977</v>
      </c>
      <c r="L37" s="72">
        <v>1.4453473923095943</v>
      </c>
      <c r="M37" s="72">
        <v>1.5386308724413074</v>
      </c>
      <c r="N37" s="72">
        <v>1.6367130605143656</v>
      </c>
      <c r="O37" s="72">
        <v>1.7347952485874243</v>
      </c>
      <c r="P37" s="72">
        <v>1.8328774366604843</v>
      </c>
      <c r="S37" s="62" t="s">
        <v>158</v>
      </c>
      <c r="T37" s="62" t="s">
        <v>416</v>
      </c>
      <c r="U37" s="71">
        <v>3.8910573447709011</v>
      </c>
      <c r="V37" s="71">
        <v>3.3949640883420336</v>
      </c>
      <c r="W37" s="71">
        <v>2.4027775754842988</v>
      </c>
      <c r="X37" s="71">
        <v>2.4973180909125765</v>
      </c>
      <c r="Y37" s="71">
        <v>2.5779588517219225</v>
      </c>
      <c r="Z37" s="71">
        <v>2.6598585233076473</v>
      </c>
      <c r="AA37" s="71">
        <v>2.7744497889507485</v>
      </c>
      <c r="AB37" s="71">
        <v>2.9108354506320997</v>
      </c>
      <c r="AC37" s="71">
        <v>3.0172622096399064</v>
      </c>
      <c r="AD37" s="71">
        <v>3.1037163668653509</v>
      </c>
      <c r="AE37" s="71">
        <v>3.1901705240907927</v>
      </c>
      <c r="AF37" s="71">
        <v>3.2766246813162336</v>
      </c>
    </row>
    <row r="38" spans="1:110" s="62" customFormat="1">
      <c r="C38" s="62" t="s">
        <v>158</v>
      </c>
      <c r="D38" s="62" t="s">
        <v>417</v>
      </c>
      <c r="E38" s="72">
        <v>10.97648</v>
      </c>
      <c r="F38" s="72">
        <v>10.780924000000001</v>
      </c>
      <c r="G38" s="72">
        <v>10.389811</v>
      </c>
      <c r="H38" s="72">
        <v>8.8656570606022331</v>
      </c>
      <c r="I38" s="72">
        <v>8.4321690641780975</v>
      </c>
      <c r="J38" s="72">
        <v>8.0696666130803081</v>
      </c>
      <c r="K38" s="72">
        <v>8.3232922082446663</v>
      </c>
      <c r="L38" s="72">
        <v>8.7105216531582634</v>
      </c>
      <c r="M38" s="72">
        <v>9.6612002337563805</v>
      </c>
      <c r="N38" s="72">
        <v>10.715637211336421</v>
      </c>
      <c r="O38" s="72">
        <v>11.885156923233819</v>
      </c>
      <c r="P38" s="72">
        <v>13.182319660883291</v>
      </c>
      <c r="S38" s="62" t="s">
        <v>158</v>
      </c>
      <c r="T38" s="62" t="s">
        <v>417</v>
      </c>
      <c r="U38" s="71">
        <v>3.0599395999999999</v>
      </c>
      <c r="V38" s="71">
        <v>3.0054238</v>
      </c>
      <c r="W38" s="71">
        <v>2.8963923999999999</v>
      </c>
      <c r="X38" s="71">
        <v>2.4754688745572428</v>
      </c>
      <c r="Y38" s="71">
        <v>2.3544303508125366</v>
      </c>
      <c r="Z38" s="71">
        <v>2.2532124119153676</v>
      </c>
      <c r="AA38" s="71">
        <v>2.3240297537467445</v>
      </c>
      <c r="AB38" s="71">
        <v>2.4321519641642286</v>
      </c>
      <c r="AC38" s="71">
        <v>2.6976004492445931</v>
      </c>
      <c r="AD38" s="71">
        <v>2.992020355218747</v>
      </c>
      <c r="AE38" s="71">
        <v>3.3185736636981185</v>
      </c>
      <c r="AF38" s="71">
        <v>3.680767459413087</v>
      </c>
    </row>
    <row r="39" spans="1:110">
      <c r="A39" s="62"/>
      <c r="B39" s="62"/>
      <c r="C39" s="62" t="s">
        <v>158</v>
      </c>
      <c r="D39" s="62" t="s">
        <v>36</v>
      </c>
      <c r="E39" s="72">
        <v>8.1921661410075348</v>
      </c>
      <c r="F39" s="72">
        <v>9.0324045651753195</v>
      </c>
      <c r="G39" s="72">
        <v>10.712881413510891</v>
      </c>
      <c r="H39" s="72">
        <v>10.99877034074556</v>
      </c>
      <c r="I39" s="72">
        <v>11.351898344532831</v>
      </c>
      <c r="J39" s="72">
        <v>11.83947302370318</v>
      </c>
      <c r="K39" s="72">
        <v>12.14066625098949</v>
      </c>
      <c r="L39" s="72">
        <v>13.078680578888335</v>
      </c>
      <c r="M39" s="72">
        <v>13.576404691623683</v>
      </c>
      <c r="N39" s="72">
        <v>14.093070263392601</v>
      </c>
      <c r="O39" s="72">
        <v>14.629398133031589</v>
      </c>
      <c r="P39" s="72">
        <v>15.186136571721573</v>
      </c>
      <c r="Q39" s="62"/>
      <c r="R39" s="62"/>
      <c r="S39" s="62" t="s">
        <v>158</v>
      </c>
      <c r="T39" s="62" t="s">
        <v>36</v>
      </c>
      <c r="U39" s="71">
        <v>4.2202067999129724</v>
      </c>
      <c r="V39" s="71">
        <v>4.6530568972115276</v>
      </c>
      <c r="W39" s="71">
        <v>5.5187570918086397</v>
      </c>
      <c r="X39" s="71">
        <v>5.6660332058386214</v>
      </c>
      <c r="Y39" s="71">
        <v>5.8479476320320636</v>
      </c>
      <c r="Z39" s="71">
        <v>6.0991224667561825</v>
      </c>
      <c r="AA39" s="71">
        <v>6.2542826141461001</v>
      </c>
      <c r="AB39" s="71">
        <v>6.7375021163970201</v>
      </c>
      <c r="AC39" s="71">
        <v>6.9939054472000777</v>
      </c>
      <c r="AD39" s="71">
        <v>7.26006649932346</v>
      </c>
      <c r="AE39" s="71">
        <v>7.5363566139859692</v>
      </c>
      <c r="AF39" s="71">
        <v>7.8231612642202029</v>
      </c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</row>
    <row r="40" spans="1:110" s="62" customFormat="1">
      <c r="C40" s="62" t="s">
        <v>158</v>
      </c>
      <c r="D40" s="62" t="s">
        <v>37</v>
      </c>
      <c r="E40" s="72">
        <v>32.285329782899957</v>
      </c>
      <c r="F40" s="72">
        <v>36.762254253725189</v>
      </c>
      <c r="G40" s="72">
        <v>45.716103195375645</v>
      </c>
      <c r="H40" s="72">
        <v>48.74445531090015</v>
      </c>
      <c r="I40" s="72">
        <v>53.518675640000353</v>
      </c>
      <c r="J40" s="72">
        <v>59.407195843117627</v>
      </c>
      <c r="K40" s="72">
        <v>65.047280063847325</v>
      </c>
      <c r="L40" s="72">
        <v>69.800488457468191</v>
      </c>
      <c r="M40" s="72">
        <v>70.886290955576271</v>
      </c>
      <c r="N40" s="72">
        <v>67.656479476558701</v>
      </c>
      <c r="O40" s="72">
        <v>64.046805597951689</v>
      </c>
      <c r="P40" s="72">
        <v>60.62971852863042</v>
      </c>
      <c r="S40" s="62" t="s">
        <v>158</v>
      </c>
      <c r="T40" s="62" t="s">
        <v>37</v>
      </c>
      <c r="U40" s="71">
        <v>8.0713324457249893</v>
      </c>
      <c r="V40" s="71">
        <v>9.1905635634312954</v>
      </c>
      <c r="W40" s="71">
        <v>11.429025798843908</v>
      </c>
      <c r="X40" s="71">
        <v>12.159827353090101</v>
      </c>
      <c r="Y40" s="71">
        <v>13.295971292806056</v>
      </c>
      <c r="Z40" s="71">
        <v>14.668573777884031</v>
      </c>
      <c r="AA40" s="71">
        <v>15.989388003948493</v>
      </c>
      <c r="AB40" s="71">
        <v>17.106945884079291</v>
      </c>
      <c r="AC40" s="71">
        <v>17.337361748428027</v>
      </c>
      <c r="AD40" s="71">
        <v>16.525932428403699</v>
      </c>
      <c r="AE40" s="71">
        <v>15.623915098216223</v>
      </c>
      <c r="AF40" s="71">
        <v>14.771131617161528</v>
      </c>
    </row>
    <row r="41" spans="1:110" s="62" customFormat="1">
      <c r="C41" s="62" t="s">
        <v>158</v>
      </c>
      <c r="D41" s="62" t="s">
        <v>418</v>
      </c>
      <c r="E41" s="72">
        <v>1.6371604934447999</v>
      </c>
      <c r="F41" s="72">
        <v>1.5016681517683135</v>
      </c>
      <c r="G41" s="72">
        <v>1.2306834684153403</v>
      </c>
      <c r="H41" s="72">
        <v>1.2364709625133679</v>
      </c>
      <c r="I41" s="72">
        <v>1.2832692217289972</v>
      </c>
      <c r="J41" s="72">
        <v>1.3231361634194456</v>
      </c>
      <c r="K41" s="72">
        <v>1.3609693608040621</v>
      </c>
      <c r="L41" s="72">
        <v>1.3974467286514567</v>
      </c>
      <c r="M41" s="72">
        <v>1.4540508382143837</v>
      </c>
      <c r="N41" s="72">
        <v>1.5240727755876662</v>
      </c>
      <c r="O41" s="72">
        <v>1.5940947129609475</v>
      </c>
      <c r="P41" s="72">
        <v>1.6641166503342355</v>
      </c>
      <c r="S41" s="62" t="s">
        <v>158</v>
      </c>
      <c r="T41" s="62" t="s">
        <v>418</v>
      </c>
      <c r="U41" s="71">
        <v>0.5655245252894</v>
      </c>
      <c r="V41" s="71">
        <v>0.51847422012573108</v>
      </c>
      <c r="W41" s="71">
        <v>0.42437360979839317</v>
      </c>
      <c r="X41" s="71">
        <v>0.39830480289066245</v>
      </c>
      <c r="Y41" s="71">
        <v>0.40505420456426255</v>
      </c>
      <c r="Z41" s="71">
        <v>0.42297886999423023</v>
      </c>
      <c r="AA41" s="71">
        <v>0.44206219767498928</v>
      </c>
      <c r="AB41" s="71">
        <v>0.46191796685627579</v>
      </c>
      <c r="AC41" s="71">
        <v>0.47800616807929897</v>
      </c>
      <c r="AD41" s="71">
        <v>0.49158265733014661</v>
      </c>
      <c r="AE41" s="71">
        <v>0.50515914658099381</v>
      </c>
      <c r="AF41" s="71">
        <v>0.51873563583184101</v>
      </c>
    </row>
    <row r="42" spans="1:110" s="62" customFormat="1">
      <c r="C42" s="62" t="s">
        <v>158</v>
      </c>
      <c r="D42" s="62" t="s">
        <v>385</v>
      </c>
      <c r="E42" s="72">
        <v>0.22575364800000003</v>
      </c>
      <c r="F42" s="72">
        <v>0.23594844909401713</v>
      </c>
      <c r="G42" s="72">
        <v>0.25633805128205128</v>
      </c>
      <c r="H42" s="72">
        <v>0.42625190399061241</v>
      </c>
      <c r="I42" s="72">
        <v>0.81519875551201926</v>
      </c>
      <c r="J42" s="72">
        <v>1.2115048138500806</v>
      </c>
      <c r="K42" s="72">
        <v>1.3907825278194452</v>
      </c>
      <c r="L42" s="72">
        <v>1.513633525880119</v>
      </c>
      <c r="M42" s="72">
        <v>1.6152298484856011</v>
      </c>
      <c r="N42" s="72">
        <v>1.7390349611891527</v>
      </c>
      <c r="O42" s="72">
        <v>1.9210690617520967</v>
      </c>
      <c r="P42" s="72">
        <v>2.1068841093538859</v>
      </c>
      <c r="S42" s="62" t="s">
        <v>158</v>
      </c>
      <c r="T42" s="62" t="s">
        <v>385</v>
      </c>
      <c r="U42" s="71">
        <v>2.5286744E-2</v>
      </c>
      <c r="V42" s="71">
        <v>2.1690478905982906E-2</v>
      </c>
      <c r="W42" s="71">
        <v>1.4497948717948718E-2</v>
      </c>
      <c r="X42" s="71">
        <v>0</v>
      </c>
      <c r="Y42" s="71">
        <v>0</v>
      </c>
      <c r="Z42" s="71">
        <v>0</v>
      </c>
      <c r="AA42" s="71">
        <v>0</v>
      </c>
      <c r="AB42" s="71">
        <v>0</v>
      </c>
      <c r="AC42" s="71">
        <v>0</v>
      </c>
      <c r="AD42" s="71">
        <v>0</v>
      </c>
      <c r="AE42" s="71">
        <v>0</v>
      </c>
      <c r="AF42" s="71">
        <v>0</v>
      </c>
    </row>
    <row r="47" spans="1:110">
      <c r="E47">
        <v>2015</v>
      </c>
      <c r="F47">
        <v>2016</v>
      </c>
      <c r="G47" s="100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5">
        <f>272/255</f>
        <v>1.0666666666666667</v>
      </c>
      <c r="G48" s="25"/>
      <c r="H48" s="25">
        <f>+Summary!E4/255</f>
        <v>1.148062610490368</v>
      </c>
      <c r="I48" s="25">
        <f>+Summary!F4/255</f>
        <v>1.2675538891140943</v>
      </c>
      <c r="J48" s="25">
        <f>+Summary!G4/255</f>
        <v>1.399481915992373</v>
      </c>
      <c r="K48" s="25">
        <f>+Summary!H4/255</f>
        <v>1.583385333545678</v>
      </c>
      <c r="L48" s="25">
        <f>+Summary!I4/255</f>
        <v>1.7914551705441413</v>
      </c>
      <c r="M48" s="25">
        <f>+Summary!J4/255</f>
        <v>2.1795791327620169</v>
      </c>
      <c r="N48" s="25">
        <f>+Summary!K4/255</f>
        <v>2.6517912778853838</v>
      </c>
      <c r="O48" s="25">
        <f>+Summary!L4/255</f>
        <v>3.2263095547982581</v>
      </c>
      <c r="P48" s="25">
        <f>+Summary!M4/255</f>
        <v>3.9252988838861538</v>
      </c>
    </row>
    <row r="49" spans="3:21">
      <c r="D49" t="s">
        <v>56</v>
      </c>
      <c r="E49">
        <v>1</v>
      </c>
      <c r="F49" s="25">
        <f>272/255</f>
        <v>1.0666666666666667</v>
      </c>
      <c r="G49" s="25"/>
      <c r="H49" s="25">
        <f>+Summary!E5/255</f>
        <v>1.148062610490368</v>
      </c>
      <c r="I49" s="25">
        <f>+Summary!F5/255</f>
        <v>1.3967937071900274</v>
      </c>
      <c r="J49" s="25">
        <f>+Summary!G5/255</f>
        <v>1.6994131179068033</v>
      </c>
      <c r="K49" s="25">
        <f>+Summary!H5/255</f>
        <v>1.9227299586938207</v>
      </c>
      <c r="L49" s="25">
        <f>+Summary!I5/255</f>
        <v>2.1753924664370405</v>
      </c>
      <c r="M49" s="25">
        <f>+Summary!J5/255</f>
        <v>2.4018090616190366</v>
      </c>
      <c r="N49" s="25">
        <f>+Summary!K5/255</f>
        <v>2.6517912778853847</v>
      </c>
      <c r="O49" s="25">
        <f>+Summary!L5/255</f>
        <v>2.9277918440064501</v>
      </c>
      <c r="P49" s="25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5">
        <f>1+(H50-1)/5</f>
        <v>1.0165062566415823</v>
      </c>
      <c r="G50" s="25"/>
      <c r="H50" s="25">
        <f>+Summary!E10/Dem!$E50</f>
        <v>1.0825312832079113</v>
      </c>
      <c r="I50" s="25">
        <f>+Summary!F10/Dem!$E50</f>
        <v>1.1212639066600161</v>
      </c>
      <c r="J50" s="25">
        <f>+Summary!G10/Dem!$E50</f>
        <v>1.1518639803951334</v>
      </c>
      <c r="K50" s="25">
        <f>+Summary!H10/Dem!$E50</f>
        <v>1.1791893474442108</v>
      </c>
      <c r="L50" s="25">
        <f>+Summary!I10/Dem!$E50</f>
        <v>1.2151026869944266</v>
      </c>
      <c r="M50" s="25">
        <f>+Summary!J10/Dem!$E50</f>
        <v>1.2466786666955825</v>
      </c>
      <c r="N50" s="25">
        <f>+Summary!K10/Dem!$E50</f>
        <v>1.2836329726095725</v>
      </c>
      <c r="O50" s="25">
        <f>+Summary!L10/Dem!$E50</f>
        <v>1.3529439829975494</v>
      </c>
      <c r="P50" s="25">
        <f>+Summary!M10/Dem!$E50</f>
        <v>1.4210405326277895</v>
      </c>
    </row>
    <row r="51" spans="3:21">
      <c r="D51" t="s">
        <v>56</v>
      </c>
      <c r="E51">
        <v>4611100</v>
      </c>
      <c r="F51" s="25">
        <f>1+(H51-1)/5</f>
        <v>1.0165062566415823</v>
      </c>
      <c r="G51" s="25"/>
      <c r="H51" s="25">
        <f>+Summary!E11/Dem!$E51</f>
        <v>1.0825312832079113</v>
      </c>
      <c r="I51" s="25">
        <f>+Summary!F11/Dem!$E51</f>
        <v>1.1808939298648913</v>
      </c>
      <c r="J51" s="25">
        <f>+Summary!G11/Dem!$E51</f>
        <v>1.2723124634035263</v>
      </c>
      <c r="K51" s="25">
        <f>+Summary!H11/Dem!$E51</f>
        <v>1.3483030079590552</v>
      </c>
      <c r="L51" s="25">
        <f>+Summary!I11/Dem!$E51</f>
        <v>1.384216347509271</v>
      </c>
      <c r="M51" s="25">
        <f>+Summary!J11/Dem!$E51</f>
        <v>1.4157923272104269</v>
      </c>
      <c r="N51" s="25">
        <f>+Summary!K11/Dem!$E51</f>
        <v>1.4405803387478042</v>
      </c>
      <c r="O51" s="25">
        <f>+(N51+P51)/2</f>
        <v>1.4484526468738479</v>
      </c>
      <c r="P51" s="25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5">
        <f>1735900/E52</f>
        <v>1.0101721348680766</v>
      </c>
      <c r="G52" s="25"/>
      <c r="H52" s="25">
        <f>+Summary!E12/Dem!$E$52</f>
        <v>1.1172293332068008</v>
      </c>
      <c r="I52" s="25">
        <f>+Summary!F12/Dem!$E$52</f>
        <v>1.1572034418020847</v>
      </c>
      <c r="J52" s="25">
        <f>+Summary!G12/Dem!$E$52</f>
        <v>1.2363357037278431</v>
      </c>
      <c r="K52" s="25">
        <f>+Summary!H12/Dem!$E$52</f>
        <v>1.2656649713108554</v>
      </c>
      <c r="L52" s="25">
        <f>+Summary!I12/Dem!$E$52</f>
        <v>1.3042120087056714</v>
      </c>
      <c r="M52" s="25">
        <f>+(L52+N52)*0.5</f>
        <v>1.3409899791669091</v>
      </c>
      <c r="N52" s="25">
        <f>+Summary!K12/Dem!$E$52</f>
        <v>1.3777679496281467</v>
      </c>
      <c r="O52" s="25">
        <f>+(N52+P52)*0.5</f>
        <v>1.4515101081225779</v>
      </c>
      <c r="P52" s="25">
        <f>+Summary!M12/Dem!$E$52</f>
        <v>1.5252522666170087</v>
      </c>
    </row>
    <row r="53" spans="3:21">
      <c r="D53" t="s">
        <v>56</v>
      </c>
      <c r="E53">
        <v>1718420</v>
      </c>
      <c r="F53" s="25">
        <f>1735900/E53</f>
        <v>1.0101721348680766</v>
      </c>
      <c r="G53" s="25"/>
      <c r="H53" s="25">
        <f>+Summary!E13/Dem!$E$52</f>
        <v>1.1172293332068008</v>
      </c>
      <c r="I53" s="25">
        <f>+Summary!F13/Dem!$E$52</f>
        <v>1.2187447682262686</v>
      </c>
      <c r="J53" s="25">
        <f>+Summary!G13/Dem!$E$52</f>
        <v>1.3656172530580417</v>
      </c>
      <c r="K53" s="25">
        <f>+Summary!H13/Dem!$E$52</f>
        <v>1.4471805495746093</v>
      </c>
      <c r="L53" s="25">
        <f>+Summary!I13/Dem!$E$52</f>
        <v>1.4857275869694253</v>
      </c>
      <c r="M53" s="25">
        <f>+(L53+N53)*0.5</f>
        <v>1.5159763038139686</v>
      </c>
      <c r="N53" s="25">
        <f>+Summary!K13/Dem!$E$52</f>
        <v>1.546225020658512</v>
      </c>
      <c r="O53" s="25">
        <f>+(N53+P53)*0.5</f>
        <v>1.5546746429859988</v>
      </c>
      <c r="P53" s="25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5">
        <f>+F48/F50</f>
        <v>1.0493458940339515</v>
      </c>
      <c r="G54" s="25"/>
      <c r="H54" s="25">
        <f t="shared" ref="H54:P54" si="34">+H48/H50</f>
        <v>1.0605352734825961</v>
      </c>
      <c r="I54" s="25">
        <f t="shared" si="34"/>
        <v>1.1304688232495077</v>
      </c>
      <c r="J54" s="25">
        <f t="shared" si="34"/>
        <v>1.2149715068894655</v>
      </c>
      <c r="K54" s="25">
        <f t="shared" si="34"/>
        <v>1.3427744551606802</v>
      </c>
      <c r="L54" s="25">
        <f t="shared" si="34"/>
        <v>1.4743240959949899</v>
      </c>
      <c r="M54" s="25">
        <f t="shared" si="34"/>
        <v>1.7483086788828741</v>
      </c>
      <c r="N54" s="25">
        <f t="shared" si="34"/>
        <v>2.0658485209322741</v>
      </c>
      <c r="O54" s="25">
        <f t="shared" si="34"/>
        <v>2.3846586372704994</v>
      </c>
      <c r="P54" s="25">
        <f t="shared" si="34"/>
        <v>2.7622708809209597</v>
      </c>
    </row>
    <row r="55" spans="3:21">
      <c r="D55" t="s">
        <v>56</v>
      </c>
      <c r="E55">
        <v>1</v>
      </c>
      <c r="F55" s="25">
        <f>+F49/F51</f>
        <v>1.0493458940339515</v>
      </c>
      <c r="G55" s="25"/>
      <c r="H55" s="25">
        <f t="shared" ref="H55:P55" si="35">+H49/H51</f>
        <v>1.0605352734825961</v>
      </c>
      <c r="I55" s="25">
        <f t="shared" si="35"/>
        <v>1.1828274088510538</v>
      </c>
      <c r="J55" s="25">
        <f t="shared" si="35"/>
        <v>1.3356884938160178</v>
      </c>
      <c r="K55" s="25">
        <f t="shared" si="35"/>
        <v>1.4260369867484635</v>
      </c>
      <c r="L55" s="25">
        <f t="shared" si="35"/>
        <v>1.57156969743306</v>
      </c>
      <c r="M55" s="25">
        <f t="shared" si="35"/>
        <v>1.6964416429289348</v>
      </c>
      <c r="N55" s="25">
        <f t="shared" si="35"/>
        <v>1.8407798625034697</v>
      </c>
      <c r="O55" s="25">
        <f t="shared" si="35"/>
        <v>2.0213238246520628</v>
      </c>
      <c r="P55" s="25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5">
        <f>+E56*(1+Summary!$E$2)^(F47-E47)</f>
        <v>1.028</v>
      </c>
      <c r="G56" s="25"/>
      <c r="H56" s="25">
        <f>+F56*(1+Summary!$E$2)^(H47-F47)</f>
        <v>1.148062610490368</v>
      </c>
      <c r="I56" s="25">
        <f>+H56*(1+'GDP per subsector'!$E$13)^(I47-H47)</f>
        <v>0.50940147935719438</v>
      </c>
      <c r="J56" s="25">
        <f>+I56*(1+'GDP per subsector'!$E$13)^(J47-I47)</f>
        <v>0.22602414258614617</v>
      </c>
      <c r="K56" s="25">
        <f>+J56*(1+'GDP per subsector'!$E$13)^(K47-J47)</f>
        <v>0.10028811281873053</v>
      </c>
      <c r="L56" s="25">
        <f>+K56*(1+Summary!I$2)^(L47-K47)</f>
        <v>0.11346679449841325</v>
      </c>
      <c r="M56" s="25">
        <f>+L56*(1+Summary!J$2)^(M47-L47)</f>
        <v>0.13153911315593633</v>
      </c>
      <c r="N56" s="25">
        <f>+M56*(1+Summary!K$2)^(N47-M47)</f>
        <v>0.15248988363809102</v>
      </c>
      <c r="O56" s="25">
        <f>+N56*(1+Summary!L$2)^(O47-N47)</f>
        <v>0.17677756869466266</v>
      </c>
      <c r="P56" s="25">
        <f>+O56*(1+Summary!M$2)^(P47-O47)</f>
        <v>0.20493365230550969</v>
      </c>
    </row>
    <row r="57" spans="3:21">
      <c r="D57" t="s">
        <v>56</v>
      </c>
      <c r="E57">
        <v>1</v>
      </c>
      <c r="F57" s="25">
        <f>+E57*(1+Summary!$E$3)^(F47-E47)</f>
        <v>1.028</v>
      </c>
      <c r="G57" s="25"/>
      <c r="H57" s="25">
        <f>+F57*(1+Summary!E$3)^(H47-F47)</f>
        <v>1.148062610490368</v>
      </c>
      <c r="I57" s="25">
        <f>+H57*(1+Summary!F$3)^(I47-H47)</f>
        <v>1.3967937071900272</v>
      </c>
      <c r="J57" s="25">
        <f>+I57*(1+Summary!G$3)^(J47-I47)</f>
        <v>1.6994131179068028</v>
      </c>
      <c r="K57" s="25">
        <f>+J57*(1+Summary!H$3)^(K47-J47)</f>
        <v>1.9227299586938202</v>
      </c>
      <c r="L57" s="25">
        <f>+K57*(1+Summary!I$3)^(L47-K47)</f>
        <v>2.1753924664370397</v>
      </c>
      <c r="M57" s="25">
        <f>+L57*(1+'GDP per subsector'!$E$13)^(M47-L47)</f>
        <v>0.96523319413059216</v>
      </c>
      <c r="N57" s="25">
        <f>+M57*(1+'GDP per subsector'!$E$13)^(N47-M47)</f>
        <v>0.42827909603708747</v>
      </c>
      <c r="O57" s="25">
        <f>+N57*(1+'GDP per subsector'!$E$13)^(O47-N47)</f>
        <v>0.19002971014435335</v>
      </c>
      <c r="P57" s="25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5">
        <f>+E58*(1+Summary!$E$2)^(F47-E47)</f>
        <v>1.028</v>
      </c>
      <c r="G58" s="25"/>
      <c r="H58" s="25">
        <f>+F58*(1+Summary!$E$2)^(H47-F47)</f>
        <v>1.148062610490368</v>
      </c>
      <c r="I58" s="25">
        <f>+H58*(1+'GDP per subsector'!$E$9)^(I47-H47)</f>
        <v>1.0115530218099846</v>
      </c>
      <c r="J58" s="25">
        <f>+I58*(1+'GDP per subsector'!$E$9)^(J47-I47)</f>
        <v>0.89127501112143925</v>
      </c>
      <c r="K58" s="25">
        <f>+J58*(1+'GDP per subsector'!$E$9)^(K47-J47)</f>
        <v>0.78529857389792912</v>
      </c>
      <c r="L58" s="25">
        <f>+K58*(1+Summary!I$2)^(L47-K47)</f>
        <v>0.8884932560794121</v>
      </c>
      <c r="M58" s="25">
        <f>+L58*(1+Summary!J$2)^(M47-L47)</f>
        <v>1.0300071969632532</v>
      </c>
      <c r="N58" s="25">
        <f>+M58*(1+Summary!K$2)^(N47-M47)</f>
        <v>1.1940606397819129</v>
      </c>
      <c r="O58" s="25">
        <f>+N58*(1+Summary!L$2)^(O47-N47)</f>
        <v>1.3842435428412427</v>
      </c>
      <c r="P58" s="25">
        <f>+O58*(1+Summary!M$2)^(P47-O47)</f>
        <v>1.6047176517330339</v>
      </c>
    </row>
    <row r="59" spans="3:21">
      <c r="D59" t="s">
        <v>56</v>
      </c>
      <c r="E59">
        <v>1</v>
      </c>
      <c r="F59" s="25">
        <f>+E59*(1+Summary!$E$3)^(F47-E47)</f>
        <v>1.028</v>
      </c>
      <c r="G59" s="25"/>
      <c r="H59" s="25">
        <f>+F59*(1+Summary!E$3)^(H47-F47)</f>
        <v>1.148062610490368</v>
      </c>
      <c r="I59" s="25">
        <f>+H59*(1+Summary!F$3)^(I47-H47)</f>
        <v>1.3967937071900272</v>
      </c>
      <c r="J59" s="25">
        <f>+I59*(1+Summary!G$3)^(J47-I47)</f>
        <v>1.6994131179068028</v>
      </c>
      <c r="K59" s="25">
        <f>+J59*(1+Summary!H$3)^(K47-J47)</f>
        <v>1.9227299586938202</v>
      </c>
      <c r="L59" s="25">
        <f>+K59*(1+Summary!I$3)^(L47-K47)</f>
        <v>2.1753924664370397</v>
      </c>
      <c r="M59" s="25">
        <f>+L59*(1+'GDP per subsector'!$E$9)^(M47-L47)</f>
        <v>1.916728933544104</v>
      </c>
      <c r="N59" s="25">
        <f>+M59*(1+'GDP per subsector'!$E$9)^(N47-M47)</f>
        <v>1.6888216086830175</v>
      </c>
      <c r="O59" s="25">
        <f>+N59*(1+'GDP per subsector'!$E$9)^(O47-N47)</f>
        <v>1.488013446262858</v>
      </c>
      <c r="P59" s="25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5">
        <f>+E60*(1+Summary!$E$2)^(F47-E47)</f>
        <v>1.028</v>
      </c>
      <c r="G60" s="25"/>
      <c r="H60" s="25">
        <f>+F60*(1+Summary!$E$2)^(H47-F47)</f>
        <v>1.148062610490368</v>
      </c>
      <c r="I60" s="25">
        <f>+H60*(1+'GDP per subsector'!$E$15)^(I47-H47)</f>
        <v>1.0115530218099846</v>
      </c>
      <c r="J60" s="25">
        <f>+I60*(1+'GDP per subsector'!$E$15)^(J47-I47)</f>
        <v>0.89127501112143925</v>
      </c>
      <c r="K60" s="25">
        <f>+J60*(1+'GDP per subsector'!$E$15)^(K47-J47)</f>
        <v>0.78529857389792912</v>
      </c>
      <c r="L60" s="25">
        <f>+K60*(1+Summary!I$2)^(L47-K47)</f>
        <v>0.8884932560794121</v>
      </c>
      <c r="M60" s="25">
        <f>+L60*(1+Summary!J$2)^(M47-L47)</f>
        <v>1.0300071969632532</v>
      </c>
      <c r="N60" s="25">
        <f>+M60*(1+Summary!K$2)^(N47-M47)</f>
        <v>1.1940606397819129</v>
      </c>
      <c r="O60" s="25">
        <f>+N60*(1+Summary!L$2)^(O47-N47)</f>
        <v>1.3842435428412427</v>
      </c>
      <c r="P60" s="25">
        <f>+O60*(1+Summary!M$2)^(P47-O47)</f>
        <v>1.6047176517330339</v>
      </c>
    </row>
    <row r="61" spans="3:21">
      <c r="D61" t="s">
        <v>56</v>
      </c>
      <c r="E61">
        <v>1</v>
      </c>
      <c r="F61" s="25">
        <f>+E61*(1+Summary!$E$3)^(F47-E47)</f>
        <v>1.028</v>
      </c>
      <c r="G61" s="25"/>
      <c r="H61" s="25">
        <f>+F61*(1+Summary!E$3)^(H47-F47)</f>
        <v>1.148062610490368</v>
      </c>
      <c r="I61" s="25">
        <f>+H61*(1+Summary!F$3)^(I47-H47)</f>
        <v>1.3967937071900272</v>
      </c>
      <c r="J61" s="25">
        <f>+I61*(1+Summary!G$3)^(J47-I47)</f>
        <v>1.6994131179068028</v>
      </c>
      <c r="K61" s="25">
        <f>+J61*(1+Summary!H$3)^(K47-J47)</f>
        <v>1.9227299586938202</v>
      </c>
      <c r="L61" s="25">
        <f>+K61*(1+Summary!I$3)^(L47-K47)</f>
        <v>2.1753924664370397</v>
      </c>
      <c r="M61" s="25">
        <f>+L61*(1+'GDP per subsector'!$E$15)^(M47-L47)</f>
        <v>1.916728933544104</v>
      </c>
      <c r="N61" s="25">
        <f>+M61*(1+'GDP per subsector'!$E$15)^(N47-M47)</f>
        <v>1.6888216086830175</v>
      </c>
      <c r="O61" s="25">
        <f>+N61*(1+'GDP per subsector'!$E$15)^(O47-N47)</f>
        <v>1.488013446262858</v>
      </c>
      <c r="P61" s="25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5">
        <f>+E62*(1+Summary!$E$2)^(F47-E47)</f>
        <v>1.028</v>
      </c>
      <c r="G62" s="25"/>
      <c r="H62" s="25">
        <f>+F62*(1+Summary!$E$2)^(H47-F47)</f>
        <v>1.148062610490368</v>
      </c>
      <c r="I62" s="25">
        <f>+H62*(1+'GDP per subsector'!$E$17)^(I47-H47)</f>
        <v>1.2066253417694184</v>
      </c>
      <c r="J62" s="25">
        <f>+I62*(1+'GDP per subsector'!$E$17)^(J47-I47)</f>
        <v>1.2681753609050059</v>
      </c>
      <c r="K62" s="25">
        <f>+J62*(1+'GDP per subsector'!$E$17)^(K47-J47)</f>
        <v>1.3328650496003558</v>
      </c>
      <c r="L62" s="25">
        <f>+K62*(1+Summary!I$2)^(L47-K47)</f>
        <v>1.5080144637927124</v>
      </c>
      <c r="M62" s="25">
        <f>+L62*(1+Summary!J$2)^(M47-L47)</f>
        <v>1.7482020715443074</v>
      </c>
      <c r="N62" s="25">
        <f>+M62*(1+Summary!K$2)^(N47-M47)</f>
        <v>2.0266453381788692</v>
      </c>
      <c r="O62" s="25">
        <f>+N62*(1+Summary!L$2)^(O47-N47)</f>
        <v>2.3494373983517187</v>
      </c>
      <c r="P62" s="25">
        <f>+O62*(1+Summary!M$2)^(P47-O47)</f>
        <v>2.7236418650999887</v>
      </c>
    </row>
    <row r="63" spans="3:21">
      <c r="D63" t="s">
        <v>56</v>
      </c>
      <c r="E63">
        <v>1</v>
      </c>
      <c r="F63" s="25">
        <f>+E63*(1+Summary!$E$3)^(F47-E47)</f>
        <v>1.028</v>
      </c>
      <c r="G63" s="25"/>
      <c r="H63" s="25">
        <f>+F63*(1+Summary!E$3)^(H47-F47)</f>
        <v>1.148062610490368</v>
      </c>
      <c r="I63" s="25">
        <f>+H63*(1+Summary!F$3)^(I47-H47)</f>
        <v>1.3967937071900272</v>
      </c>
      <c r="J63" s="25">
        <f>+I63*(1+Summary!G$3)^(J47-I47)</f>
        <v>1.6994131179068028</v>
      </c>
      <c r="K63" s="25">
        <f>+J63*(1+Summary!H$3)^(K47-J47)</f>
        <v>1.9227299586938202</v>
      </c>
      <c r="L63" s="25">
        <f>+K63*(1+Summary!I$3)^(L47-K47)</f>
        <v>2.1753924664370397</v>
      </c>
      <c r="M63" s="25">
        <f>+L63*(1+'GDP per subsector'!$E$17)^(M47-L47)</f>
        <v>2.2863593451371553</v>
      </c>
      <c r="N63" s="25">
        <f>+M63*(1+'GDP per subsector'!$E$17)^(N47-M47)</f>
        <v>2.4029866498792045</v>
      </c>
      <c r="O63" s="25">
        <f>+N63*(1+'GDP per subsector'!$E$17)^(O47-N47)</f>
        <v>2.5255631192791737</v>
      </c>
      <c r="P63" s="25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5">
        <f>+E64*(1+Summary!$E$2)^(F47-E47)</f>
        <v>1.028</v>
      </c>
      <c r="G64" s="25"/>
      <c r="H64" s="25">
        <f>+F64*(1+Summary!$E$2)^(H47-F47)</f>
        <v>1.148062610490368</v>
      </c>
      <c r="I64" s="25">
        <f>+H64*(1+'GDP per subsector'!$E$11)^(I47-H47)</f>
        <v>1.3309192200146627</v>
      </c>
      <c r="J64" s="25">
        <f>+I64*(1+'GDP per subsector'!$E$11)^(J47-I47)</f>
        <v>1.5429001467505759</v>
      </c>
      <c r="K64" s="25">
        <f>+J64*(1+'GDP per subsector'!$E$11)^(K47-J47)</f>
        <v>1.7886441393616077</v>
      </c>
      <c r="L64" s="25">
        <f>+K64*(1+Summary!I$2)^(L47-K47)</f>
        <v>2.023686669212406</v>
      </c>
      <c r="M64" s="25">
        <f>+L64*(1+Summary!J$2)^(M47-L47)</f>
        <v>2.3460074901244621</v>
      </c>
      <c r="N64" s="25">
        <f>+M64*(1+Summary!K$2)^(N47-M47)</f>
        <v>2.719665661414902</v>
      </c>
      <c r="O64" s="25">
        <f>+N64*(1+Summary!L$2)^(O47-N47)</f>
        <v>3.1528378920422573</v>
      </c>
      <c r="P64" s="25">
        <f>+O64*(1+Summary!M$2)^(P47-O47)</f>
        <v>3.6550032287152505</v>
      </c>
      <c r="U64" s="6"/>
    </row>
    <row r="65" spans="2:23">
      <c r="D65" t="s">
        <v>56</v>
      </c>
      <c r="E65">
        <v>1</v>
      </c>
      <c r="F65" s="25">
        <f>+E65*(1+Summary!$E$3)^(F47-E47)</f>
        <v>1.028</v>
      </c>
      <c r="G65" s="25"/>
      <c r="H65" s="25">
        <f>+F65*(1+Summary!E$3)^(H47-F47)</f>
        <v>1.148062610490368</v>
      </c>
      <c r="I65" s="25">
        <f>+H65*(1+Summary!F$3)^(I47-H47)</f>
        <v>1.3967937071900272</v>
      </c>
      <c r="J65" s="25">
        <f>+I65*(1+Summary!G$3)^(J47-I47)</f>
        <v>1.6994131179068028</v>
      </c>
      <c r="K65" s="25">
        <f>+J65*(1+Summary!H$3)^(K47-J47)</f>
        <v>1.9227299586938202</v>
      </c>
      <c r="L65" s="25">
        <f>+K65*(1+Summary!I$3)^(L47-K47)</f>
        <v>2.1753924664370397</v>
      </c>
      <c r="M65" s="25">
        <f>+L65*(1+'GDP per subsector'!$E$11)^(M47-L47)</f>
        <v>2.5218760877679927</v>
      </c>
      <c r="N65" s="25">
        <f>+M65*(1+'GDP per subsector'!$E$11)^(N47-M47)</f>
        <v>2.9235455671465447</v>
      </c>
      <c r="O65" s="25">
        <f>+N65*(1+'GDP per subsector'!$E$11)^(O47-N47)</f>
        <v>3.3891905810276786</v>
      </c>
      <c r="P65" s="25">
        <f>+O65*(1+'GDP per subsector'!$E$11)^(P47-O47)</f>
        <v>3.9290007734471408</v>
      </c>
    </row>
    <row r="66" spans="2:23">
      <c r="C66" s="66" t="s">
        <v>160</v>
      </c>
      <c r="D66" s="66" t="s">
        <v>238</v>
      </c>
      <c r="E66" s="66">
        <f>+E37+U37</f>
        <v>5.8600261216429228</v>
      </c>
      <c r="F66" s="67">
        <v>41</v>
      </c>
      <c r="G66" s="67"/>
      <c r="H66" s="67">
        <v>44.91</v>
      </c>
      <c r="I66" s="67">
        <v>45.66</v>
      </c>
      <c r="J66" s="67">
        <v>47.23</v>
      </c>
      <c r="K66" s="67">
        <v>48.78</v>
      </c>
      <c r="L66" s="67">
        <v>50.84</v>
      </c>
      <c r="M66" s="67">
        <v>52.93</v>
      </c>
      <c r="N66" s="67">
        <v>55.38</v>
      </c>
      <c r="O66" s="67">
        <v>59.33</v>
      </c>
      <c r="P66" s="67">
        <v>63.28</v>
      </c>
      <c r="Q66" s="52"/>
      <c r="R66" s="52"/>
      <c r="S66" s="52"/>
      <c r="T66" s="52"/>
    </row>
    <row r="67" spans="2:23">
      <c r="C67" s="66"/>
      <c r="D67" s="66" t="s">
        <v>238</v>
      </c>
      <c r="E67" s="66">
        <f>+E66</f>
        <v>5.8600261216429228</v>
      </c>
      <c r="F67" s="67">
        <v>41</v>
      </c>
      <c r="G67" s="67"/>
      <c r="H67" s="67">
        <v>46.53</v>
      </c>
      <c r="I67" s="67">
        <v>52.93</v>
      </c>
      <c r="J67" s="67">
        <v>59.49</v>
      </c>
      <c r="K67" s="67">
        <v>65.69</v>
      </c>
      <c r="L67" s="67">
        <v>70.33</v>
      </c>
      <c r="M67" s="67">
        <v>75.69</v>
      </c>
      <c r="N67" s="67">
        <v>81.48</v>
      </c>
      <c r="O67" s="67">
        <v>86.67</v>
      </c>
      <c r="P67" s="67">
        <v>91.48</v>
      </c>
      <c r="Q67" s="52"/>
      <c r="R67" s="52"/>
      <c r="S67" s="52"/>
      <c r="T67" s="52"/>
    </row>
    <row r="68" spans="2:23" s="52" customFormat="1">
      <c r="C68" s="66" t="s">
        <v>241</v>
      </c>
      <c r="D68" s="66" t="s">
        <v>53</v>
      </c>
      <c r="E68" s="66">
        <f>+E38+U38</f>
        <v>14.0364196</v>
      </c>
      <c r="F68" s="67">
        <f>+(H68+E68)/2</f>
        <v>7.2282098000000001</v>
      </c>
      <c r="G68" s="67"/>
      <c r="H68" s="67">
        <v>0.42</v>
      </c>
      <c r="I68" s="67">
        <v>0.42</v>
      </c>
      <c r="J68" s="67">
        <v>0.42</v>
      </c>
      <c r="K68" s="67">
        <v>0.42</v>
      </c>
      <c r="L68" s="67">
        <v>0.42</v>
      </c>
      <c r="M68" s="67">
        <v>0.42</v>
      </c>
      <c r="N68" s="67">
        <v>0.43</v>
      </c>
      <c r="O68" s="67">
        <v>0.45</v>
      </c>
      <c r="P68" s="67">
        <v>0.47</v>
      </c>
      <c r="W68" s="100"/>
    </row>
    <row r="69" spans="2:23" s="52" customFormat="1">
      <c r="C69" s="66"/>
      <c r="D69" s="66" t="s">
        <v>56</v>
      </c>
      <c r="E69" s="66">
        <f>+E68</f>
        <v>14.0364196</v>
      </c>
      <c r="F69" s="67">
        <f>+(H69+E69)/2</f>
        <v>7.2232098000000002</v>
      </c>
      <c r="G69" s="67"/>
      <c r="H69" s="67">
        <v>0.41</v>
      </c>
      <c r="I69" s="67">
        <v>0.45</v>
      </c>
      <c r="J69" s="67">
        <v>0.48</v>
      </c>
      <c r="K69" s="67">
        <v>0.49</v>
      </c>
      <c r="L69" s="67">
        <v>0.48</v>
      </c>
      <c r="M69" s="67">
        <v>0.48</v>
      </c>
      <c r="N69" s="67">
        <v>0.5</v>
      </c>
      <c r="O69" s="67">
        <v>0.51</v>
      </c>
      <c r="P69" s="67">
        <v>0.52</v>
      </c>
      <c r="R69" s="52" t="s">
        <v>242</v>
      </c>
      <c r="W69" s="100"/>
    </row>
    <row r="70" spans="2:23">
      <c r="C70" s="66" t="s">
        <v>162</v>
      </c>
      <c r="D70" s="66" t="s">
        <v>163</v>
      </c>
      <c r="E70" s="66">
        <f>+E30+U30</f>
        <v>32.647615000000002</v>
      </c>
      <c r="F70" s="67">
        <v>2.9</v>
      </c>
      <c r="G70" s="67"/>
      <c r="H70" s="67">
        <v>3.3</v>
      </c>
      <c r="I70" s="67">
        <v>3.44</v>
      </c>
      <c r="J70" s="67">
        <v>3.51</v>
      </c>
      <c r="K70" s="67">
        <v>3.53</v>
      </c>
      <c r="L70" s="67">
        <v>3.57</v>
      </c>
      <c r="M70" s="67">
        <v>3.6</v>
      </c>
      <c r="N70" s="67">
        <v>3.65</v>
      </c>
      <c r="O70" s="67">
        <v>3.8</v>
      </c>
      <c r="P70" s="67">
        <v>3.95</v>
      </c>
      <c r="Q70" s="52"/>
      <c r="R70" s="52"/>
      <c r="S70" s="52"/>
      <c r="T70" s="52"/>
    </row>
    <row r="71" spans="2:23">
      <c r="C71" s="66"/>
      <c r="D71" s="66" t="s">
        <v>163</v>
      </c>
      <c r="E71" s="66">
        <f>+E70</f>
        <v>32.647615000000002</v>
      </c>
      <c r="F71" s="67">
        <v>2.9</v>
      </c>
      <c r="G71" s="67"/>
      <c r="H71" s="67">
        <v>3.22</v>
      </c>
      <c r="I71" s="67">
        <v>3.54</v>
      </c>
      <c r="J71" s="67">
        <v>3.79</v>
      </c>
      <c r="K71" s="67">
        <v>3.98</v>
      </c>
      <c r="L71" s="67">
        <v>4.03</v>
      </c>
      <c r="M71" s="67">
        <v>4.1100000000000003</v>
      </c>
      <c r="N71" s="67">
        <v>4.1900000000000004</v>
      </c>
      <c r="O71" s="67">
        <v>4.1900000000000004</v>
      </c>
      <c r="P71" s="67">
        <v>4.1900000000000004</v>
      </c>
      <c r="Q71" s="52"/>
      <c r="R71" s="52"/>
      <c r="S71" s="52"/>
      <c r="T71" s="52"/>
    </row>
    <row r="72" spans="2:23">
      <c r="C72" s="66" t="s">
        <v>161</v>
      </c>
      <c r="D72" s="66" t="s">
        <v>163</v>
      </c>
      <c r="E72" s="66">
        <f>+E33+U33</f>
        <v>0.60395861448493027</v>
      </c>
      <c r="F72" s="67">
        <v>0.31</v>
      </c>
      <c r="G72" s="67"/>
      <c r="H72" s="67">
        <v>0.48</v>
      </c>
      <c r="I72" s="67">
        <v>0.64</v>
      </c>
      <c r="J72" s="67">
        <v>0.71</v>
      </c>
      <c r="K72" s="67">
        <v>0.77</v>
      </c>
      <c r="L72" s="67">
        <v>0.84</v>
      </c>
      <c r="M72" s="67">
        <v>0.92</v>
      </c>
      <c r="N72" s="67">
        <v>1.02</v>
      </c>
      <c r="O72" s="67">
        <v>1.1499999999999999</v>
      </c>
      <c r="P72" s="67">
        <v>1.29</v>
      </c>
      <c r="Q72" s="52"/>
      <c r="R72" s="52"/>
      <c r="S72" s="52"/>
      <c r="T72" s="52"/>
    </row>
    <row r="73" spans="2:23">
      <c r="C73" s="66"/>
      <c r="D73" s="66" t="s">
        <v>163</v>
      </c>
      <c r="E73" s="66">
        <f>+E72</f>
        <v>0.60395861448493027</v>
      </c>
      <c r="F73" s="67">
        <v>0.31</v>
      </c>
      <c r="G73" s="67"/>
      <c r="H73" s="67">
        <v>0.33</v>
      </c>
      <c r="I73" s="67">
        <v>0.39</v>
      </c>
      <c r="J73" s="67">
        <v>0.46</v>
      </c>
      <c r="K73" s="67">
        <v>0.53</v>
      </c>
      <c r="L73" s="67">
        <v>0.6</v>
      </c>
      <c r="M73" s="67">
        <v>0.67</v>
      </c>
      <c r="N73" s="67">
        <v>0.75</v>
      </c>
      <c r="O73" s="67">
        <v>0.83</v>
      </c>
      <c r="P73" s="67">
        <v>0.9</v>
      </c>
      <c r="Q73" s="52"/>
      <c r="R73" s="52"/>
      <c r="S73" s="52"/>
      <c r="T73" s="52"/>
      <c r="U73" s="6"/>
    </row>
    <row r="74" spans="2:23">
      <c r="C74" t="s">
        <v>160</v>
      </c>
      <c r="D74" t="s">
        <v>53</v>
      </c>
      <c r="E74">
        <v>1</v>
      </c>
      <c r="F74" s="25">
        <f>+F66/$E$66</f>
        <v>6.9965558427417385</v>
      </c>
      <c r="G74" s="25"/>
      <c r="H74" s="25">
        <f t="shared" ref="H74:P74" si="36">+H66/$E$66</f>
        <v>7.663788363354425</v>
      </c>
      <c r="I74" s="25">
        <f t="shared" si="36"/>
        <v>7.791774140965555</v>
      </c>
      <c r="J74" s="25">
        <f t="shared" si="36"/>
        <v>8.0596910354315181</v>
      </c>
      <c r="K74" s="25">
        <f t="shared" si="36"/>
        <v>8.3241949758278544</v>
      </c>
      <c r="L74" s="25">
        <f t="shared" si="36"/>
        <v>8.6757292449997561</v>
      </c>
      <c r="M74" s="25">
        <f t="shared" si="36"/>
        <v>9.0323829452761029</v>
      </c>
      <c r="N74" s="25">
        <f t="shared" si="36"/>
        <v>9.450469818805793</v>
      </c>
      <c r="O74" s="25">
        <f t="shared" si="36"/>
        <v>10.124528247557739</v>
      </c>
      <c r="P74" s="25">
        <f t="shared" si="36"/>
        <v>10.798586676309688</v>
      </c>
    </row>
    <row r="75" spans="2:23">
      <c r="D75" t="s">
        <v>56</v>
      </c>
      <c r="E75">
        <v>1</v>
      </c>
      <c r="F75" s="25">
        <f>+F67/$E$66</f>
        <v>6.9965558427417385</v>
      </c>
      <c r="G75" s="25"/>
      <c r="H75" s="25">
        <f t="shared" ref="H75:P75" si="37">+H67/$E$66</f>
        <v>7.9402376429944654</v>
      </c>
      <c r="I75" s="25">
        <f t="shared" si="37"/>
        <v>9.0323829452761029</v>
      </c>
      <c r="J75" s="25">
        <f t="shared" si="37"/>
        <v>10.151831880114781</v>
      </c>
      <c r="K75" s="25">
        <f t="shared" si="37"/>
        <v>11.209847641700117</v>
      </c>
      <c r="L75" s="25">
        <f t="shared" si="37"/>
        <v>12.001652985854303</v>
      </c>
      <c r="M75" s="25">
        <f t="shared" si="37"/>
        <v>12.916324676515174</v>
      </c>
      <c r="N75" s="25">
        <f t="shared" si="37"/>
        <v>13.904374879673094</v>
      </c>
      <c r="O75" s="25">
        <f t="shared" si="37"/>
        <v>14.790036460742108</v>
      </c>
      <c r="P75" s="25">
        <f t="shared" si="37"/>
        <v>15.610851914488153</v>
      </c>
    </row>
    <row r="76" spans="2:23" s="52" customFormat="1">
      <c r="C76" s="52" t="s">
        <v>241</v>
      </c>
      <c r="D76" s="52" t="s">
        <v>53</v>
      </c>
      <c r="E76" s="52">
        <f>+E68/$E68</f>
        <v>1</v>
      </c>
      <c r="F76" s="25">
        <f t="shared" ref="F76:P76" si="38">+F68/$E68</f>
        <v>0.51496108024584841</v>
      </c>
      <c r="G76" s="25"/>
      <c r="H76" s="25">
        <f t="shared" si="38"/>
        <v>2.9922160491696898E-2</v>
      </c>
      <c r="I76" s="25">
        <f t="shared" si="38"/>
        <v>2.9922160491696898E-2</v>
      </c>
      <c r="J76" s="25">
        <f t="shared" si="38"/>
        <v>2.9922160491696898E-2</v>
      </c>
      <c r="K76" s="25">
        <f t="shared" si="38"/>
        <v>2.9922160491696898E-2</v>
      </c>
      <c r="L76" s="25">
        <f t="shared" si="38"/>
        <v>2.9922160491696898E-2</v>
      </c>
      <c r="M76" s="25">
        <f t="shared" si="38"/>
        <v>2.9922160491696898E-2</v>
      </c>
      <c r="N76" s="25">
        <f t="shared" si="38"/>
        <v>3.0634592884356347E-2</v>
      </c>
      <c r="O76" s="25">
        <f t="shared" si="38"/>
        <v>3.2059457669675252E-2</v>
      </c>
      <c r="P76" s="25">
        <f t="shared" si="38"/>
        <v>3.348432245499415E-2</v>
      </c>
      <c r="W76" s="100"/>
    </row>
    <row r="77" spans="2:23" s="52" customFormat="1">
      <c r="D77" s="52" t="s">
        <v>56</v>
      </c>
      <c r="E77" s="52">
        <f>+E69/$E69</f>
        <v>1</v>
      </c>
      <c r="F77" s="25">
        <f t="shared" ref="F77:P77" si="39">+F69/$E69</f>
        <v>0.51460486404951877</v>
      </c>
      <c r="G77" s="25"/>
      <c r="H77" s="25">
        <f t="shared" si="39"/>
        <v>2.9209728099037446E-2</v>
      </c>
      <c r="I77" s="25">
        <f t="shared" si="39"/>
        <v>3.2059457669675252E-2</v>
      </c>
      <c r="J77" s="25">
        <f t="shared" si="39"/>
        <v>3.4196754847653596E-2</v>
      </c>
      <c r="K77" s="25">
        <f t="shared" si="39"/>
        <v>3.4909187240313048E-2</v>
      </c>
      <c r="L77" s="25">
        <f t="shared" si="39"/>
        <v>3.4196754847653596E-2</v>
      </c>
      <c r="M77" s="25">
        <f t="shared" si="39"/>
        <v>3.4196754847653596E-2</v>
      </c>
      <c r="N77" s="25">
        <f t="shared" si="39"/>
        <v>3.5621619632972501E-2</v>
      </c>
      <c r="O77" s="25">
        <f t="shared" si="39"/>
        <v>3.6334052025631947E-2</v>
      </c>
      <c r="P77" s="25">
        <f t="shared" si="39"/>
        <v>3.7046484418291399E-2</v>
      </c>
      <c r="W77" s="100"/>
    </row>
    <row r="78" spans="2:23">
      <c r="C78" t="s">
        <v>162</v>
      </c>
      <c r="D78" t="s">
        <v>53</v>
      </c>
      <c r="E78">
        <v>1</v>
      </c>
      <c r="F78" s="25">
        <f>+F70/$E$70</f>
        <v>8.8827315563479892E-2</v>
      </c>
      <c r="G78" s="25"/>
      <c r="H78" s="25">
        <f t="shared" ref="H78:P78" si="40">+H70/$E$70</f>
        <v>0.10107935908947713</v>
      </c>
      <c r="I78" s="25">
        <f t="shared" si="40"/>
        <v>0.10536757432357616</v>
      </c>
      <c r="J78" s="25">
        <f t="shared" si="40"/>
        <v>0.10751168194062567</v>
      </c>
      <c r="K78" s="25">
        <f t="shared" si="40"/>
        <v>0.10812428411692553</v>
      </c>
      <c r="L78" s="25">
        <f t="shared" si="40"/>
        <v>0.10934948846952525</v>
      </c>
      <c r="M78" s="25">
        <f t="shared" si="40"/>
        <v>0.11026839173397505</v>
      </c>
      <c r="N78" s="25">
        <f t="shared" si="40"/>
        <v>0.1117998971747247</v>
      </c>
      <c r="O78" s="25">
        <f t="shared" si="40"/>
        <v>0.11639441349697366</v>
      </c>
      <c r="P78" s="25">
        <f t="shared" si="40"/>
        <v>0.12098892981922263</v>
      </c>
    </row>
    <row r="79" spans="2:23">
      <c r="D79" t="s">
        <v>56</v>
      </c>
      <c r="E79">
        <v>1</v>
      </c>
      <c r="F79" s="25">
        <f>+F71/$E$70</f>
        <v>8.8827315563479892E-2</v>
      </c>
      <c r="G79" s="25"/>
      <c r="H79" s="25">
        <f t="shared" ref="H79:P79" si="41">+H71/$E$70</f>
        <v>9.8628950384277686E-2</v>
      </c>
      <c r="I79" s="25">
        <f t="shared" si="41"/>
        <v>0.10843058520507547</v>
      </c>
      <c r="J79" s="25">
        <f t="shared" si="41"/>
        <v>0.11608811240882373</v>
      </c>
      <c r="K79" s="25">
        <f t="shared" si="41"/>
        <v>0.12190783308367241</v>
      </c>
      <c r="L79" s="25">
        <f t="shared" si="41"/>
        <v>0.12343933852442207</v>
      </c>
      <c r="M79" s="25">
        <f t="shared" si="41"/>
        <v>0.12588974722962151</v>
      </c>
      <c r="N79" s="25">
        <f t="shared" si="41"/>
        <v>0.12834015593482098</v>
      </c>
      <c r="O79" s="25">
        <f t="shared" si="41"/>
        <v>0.12834015593482098</v>
      </c>
      <c r="P79" s="25">
        <f t="shared" si="41"/>
        <v>0.12834015593482098</v>
      </c>
      <c r="U79" s="6"/>
    </row>
    <row r="80" spans="2:23" s="52" customFormat="1">
      <c r="B80" s="52" t="s">
        <v>239</v>
      </c>
      <c r="C80" s="52" t="s">
        <v>235</v>
      </c>
      <c r="D80" s="52" t="s">
        <v>53</v>
      </c>
      <c r="E80" s="52" t="e">
        <f>+#REF!/#REF!</f>
        <v>#REF!</v>
      </c>
      <c r="F80" s="65" t="e">
        <f>+(H80+E80)/2</f>
        <v>#REF!</v>
      </c>
      <c r="G80" s="65"/>
      <c r="H80" s="25" t="e">
        <f>+#REF!/#REF!</f>
        <v>#REF!</v>
      </c>
      <c r="I80" s="65" t="e">
        <f t="shared" ref="I80:I87" si="42">+(J80+H80)/2</f>
        <v>#REF!</v>
      </c>
      <c r="J80" s="25" t="e">
        <f>+#REF!/#REF!</f>
        <v>#REF!</v>
      </c>
      <c r="K80" s="65" t="e">
        <f t="shared" ref="K80:K87" si="43">+(L80+J80)/2</f>
        <v>#REF!</v>
      </c>
      <c r="L80" s="25" t="e">
        <f>+#REF!/#REF!</f>
        <v>#REF!</v>
      </c>
      <c r="M80" s="65" t="e">
        <f t="shared" ref="M80:M87" si="44">+(N80+L80)/2</f>
        <v>#REF!</v>
      </c>
      <c r="N80" s="25" t="e">
        <f>+#REF!/#REF!</f>
        <v>#REF!</v>
      </c>
      <c r="O80" s="65" t="e">
        <f t="shared" ref="O80:O87" si="45">+(P80+N80)/2</f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235</v>
      </c>
      <c r="D81" s="52" t="s">
        <v>56</v>
      </c>
      <c r="E81" s="52" t="e">
        <f>+#REF!/#REF!</f>
        <v>#REF!</v>
      </c>
      <c r="F81" s="65" t="e">
        <f t="shared" ref="F81:F87" si="46">+(H81+E81)/2</f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53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C83" s="52" t="s">
        <v>236</v>
      </c>
      <c r="D83" s="52" t="s">
        <v>56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B84" s="52" t="s">
        <v>240</v>
      </c>
      <c r="C84" s="52" t="s">
        <v>235</v>
      </c>
      <c r="D84" s="52" t="s">
        <v>53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235</v>
      </c>
      <c r="D85" s="52" t="s">
        <v>56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53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 s="52" customFormat="1">
      <c r="C87" s="52" t="s">
        <v>236</v>
      </c>
      <c r="D87" s="52" t="s">
        <v>56</v>
      </c>
      <c r="E87" s="52" t="e">
        <f>+#REF!/#REF!</f>
        <v>#REF!</v>
      </c>
      <c r="F87" s="65" t="e">
        <f t="shared" si="46"/>
        <v>#REF!</v>
      </c>
      <c r="G87" s="65"/>
      <c r="H87" s="25" t="e">
        <f>+#REF!/#REF!</f>
        <v>#REF!</v>
      </c>
      <c r="I87" s="65" t="e">
        <f t="shared" si="42"/>
        <v>#REF!</v>
      </c>
      <c r="J87" s="25" t="e">
        <f>+#REF!/#REF!</f>
        <v>#REF!</v>
      </c>
      <c r="K87" s="65" t="e">
        <f t="shared" si="43"/>
        <v>#REF!</v>
      </c>
      <c r="L87" s="25" t="e">
        <f>+#REF!/#REF!</f>
        <v>#REF!</v>
      </c>
      <c r="M87" s="65" t="e">
        <f t="shared" si="44"/>
        <v>#REF!</v>
      </c>
      <c r="N87" s="25" t="e">
        <f>+#REF!/#REF!</f>
        <v>#REF!</v>
      </c>
      <c r="O87" s="65" t="e">
        <f t="shared" si="45"/>
        <v>#REF!</v>
      </c>
      <c r="P87" s="25" t="e">
        <f>+#REF!/#REF!</f>
        <v>#REF!</v>
      </c>
      <c r="U87" s="6"/>
      <c r="W87" s="100"/>
    </row>
    <row r="88" spans="2:23">
      <c r="C88" t="s">
        <v>161</v>
      </c>
      <c r="D88" t="s">
        <v>53</v>
      </c>
      <c r="E88">
        <v>1</v>
      </c>
      <c r="F88" s="25">
        <f t="shared" ref="F88:P88" si="47">+F72/$E$72</f>
        <v>0.5132802025919857</v>
      </c>
      <c r="G88" s="25"/>
      <c r="H88" s="25">
        <f t="shared" si="47"/>
        <v>0.79475644272307466</v>
      </c>
      <c r="I88" s="25">
        <f t="shared" si="47"/>
        <v>1.0596752569640995</v>
      </c>
      <c r="J88" s="25">
        <f t="shared" si="47"/>
        <v>1.175577238194548</v>
      </c>
      <c r="K88" s="25">
        <f t="shared" si="47"/>
        <v>1.2749217935349322</v>
      </c>
      <c r="L88" s="25">
        <f t="shared" si="47"/>
        <v>1.3908237747653807</v>
      </c>
      <c r="M88" s="25">
        <f t="shared" si="47"/>
        <v>1.5232831818858932</v>
      </c>
      <c r="N88" s="25">
        <f t="shared" si="47"/>
        <v>1.6888574407865335</v>
      </c>
      <c r="O88" s="25">
        <f t="shared" si="47"/>
        <v>1.9041039773573663</v>
      </c>
      <c r="P88" s="25">
        <f t="shared" si="47"/>
        <v>2.1359079398182632</v>
      </c>
    </row>
    <row r="89" spans="2:23">
      <c r="D89" t="s">
        <v>56</v>
      </c>
      <c r="E89">
        <v>1</v>
      </c>
      <c r="F89" s="25">
        <f>+F73/$E$72</f>
        <v>0.5132802025919857</v>
      </c>
      <c r="G89" s="25"/>
      <c r="H89" s="25">
        <f t="shared" ref="H89:P89" si="48">+H73/$E$72</f>
        <v>0.54639505437211389</v>
      </c>
      <c r="I89" s="25">
        <f t="shared" si="48"/>
        <v>0.64573960971249822</v>
      </c>
      <c r="J89" s="25">
        <f t="shared" si="48"/>
        <v>0.76164159094294659</v>
      </c>
      <c r="K89" s="25">
        <f t="shared" si="48"/>
        <v>0.87754357217339496</v>
      </c>
      <c r="L89" s="25">
        <f t="shared" si="48"/>
        <v>0.99344555340384322</v>
      </c>
      <c r="M89" s="25">
        <f t="shared" si="48"/>
        <v>1.1093475346342918</v>
      </c>
      <c r="N89" s="25">
        <f t="shared" si="48"/>
        <v>1.2418069417548041</v>
      </c>
      <c r="O89" s="25">
        <f t="shared" si="48"/>
        <v>1.3742663488753164</v>
      </c>
      <c r="P89" s="25">
        <f t="shared" si="48"/>
        <v>1.4901683301057649</v>
      </c>
    </row>
    <row r="90" spans="2:23">
      <c r="C90" t="s">
        <v>11</v>
      </c>
      <c r="D90" t="s">
        <v>53</v>
      </c>
      <c r="E90">
        <v>1</v>
      </c>
      <c r="F90" s="25">
        <f>+E90*(1+Summary!$E$2)^(F47-E47)</f>
        <v>1.028</v>
      </c>
      <c r="G90" s="25">
        <f>+F90*1.028</f>
        <v>1.0567839999999999</v>
      </c>
      <c r="H90" s="25">
        <f>+G90*(1+Summary!E$2)^(H47-G47)</f>
        <v>1.116792422656</v>
      </c>
      <c r="I90" s="25">
        <f>+H90*(1+'GDP per subsector'!$E$23)^(I47-H47)</f>
        <v>1.0094918965474138</v>
      </c>
      <c r="J90" s="25">
        <f>+I90*(1+'GDP per subsector'!$E$23)^(J47-I47)</f>
        <v>0.91250071949028122</v>
      </c>
      <c r="K90" s="25">
        <f>+J90*(1+Summary!H$2)^(K47-J47)</f>
        <v>1.0324108082999082</v>
      </c>
      <c r="L90" s="25">
        <f>+K90*(1+Summary!I$2)^(L47-K47)</f>
        <v>1.1680780675875644</v>
      </c>
      <c r="M90" s="25">
        <f>+L90*(1+Summary!J$2)^(M47-L47)</f>
        <v>1.3541226205127064</v>
      </c>
      <c r="N90" s="25">
        <f>+M90*(1+Summary!K$2)^(N47-M47)</f>
        <v>1.5697992473835576</v>
      </c>
      <c r="O90" s="25">
        <f>+N90*(1+Summary!L$2)^(O47-N47)</f>
        <v>1.8198275693474102</v>
      </c>
      <c r="P90" s="25">
        <f>+O90*(1+Summary!M$2)^(P47-O47)</f>
        <v>2.1096789208408375</v>
      </c>
      <c r="U90" s="6"/>
    </row>
    <row r="91" spans="2:23">
      <c r="D91" t="s">
        <v>56</v>
      </c>
      <c r="E91">
        <v>1</v>
      </c>
      <c r="F91" s="25">
        <f>+E91*(1+Summary!$E$3)^(F47-E47)</f>
        <v>1.028</v>
      </c>
      <c r="G91" s="142">
        <f t="shared" ref="G91:G93" si="49">+F91*1.028</f>
        <v>1.0567839999999999</v>
      </c>
      <c r="H91" s="142">
        <f>+G91*(1+Summary!E$2)^(H48-G48)</f>
        <v>1.0908249826926719</v>
      </c>
      <c r="I91" s="25">
        <f>+H91*(1+Summary!F$3)^(I47-H47)</f>
        <v>1.3271553812034695</v>
      </c>
      <c r="J91" s="25">
        <f>+I91*(1+Summary!G$3)^(J47-I47)</f>
        <v>1.61468744647698</v>
      </c>
      <c r="K91" s="25">
        <f>+J91*(1+Summary!H$3)^(K47-J47)</f>
        <v>1.826870638195446</v>
      </c>
      <c r="L91" s="25">
        <f>+K91*(1+Summary!I$3)^(L47-K47)</f>
        <v>2.0669364439430646</v>
      </c>
      <c r="M91" s="25">
        <f>+L91*(1+'GDP per subsector'!$E$23)^(M47-L47)</f>
        <v>1.8683468373439731</v>
      </c>
      <c r="N91" s="25">
        <f>+M91*(1+'GDP per subsector'!$E$23)^(N47-M47)</f>
        <v>1.6888375619107239</v>
      </c>
      <c r="O91" s="25">
        <f>+N91*(1+'GDP per subsector'!$E$23)^(O47-N47)</f>
        <v>1.5265753946281106</v>
      </c>
      <c r="P91" s="25">
        <f>+O91*(1+'GDP per subsector'!$E$23)^(P47-O47)</f>
        <v>1.3799032470875159</v>
      </c>
    </row>
    <row r="92" spans="2:23">
      <c r="C92" t="s">
        <v>195</v>
      </c>
      <c r="D92" t="s">
        <v>53</v>
      </c>
      <c r="E92">
        <v>1</v>
      </c>
      <c r="F92" s="25">
        <f>+E92*(1+Summary!$E$2)^(F47-E47)</f>
        <v>1.028</v>
      </c>
      <c r="G92" s="142">
        <f t="shared" si="49"/>
        <v>1.0567839999999999</v>
      </c>
      <c r="H92" s="142">
        <f>+G92*(1+Summary!E$2)^(H49-G49)</f>
        <v>1.0908249826926719</v>
      </c>
      <c r="I92" s="25">
        <f>+H92*(1+'GDP per subsector'!$E$24)^(I47-H47)</f>
        <v>1.2462560907590994</v>
      </c>
      <c r="J92" s="25">
        <f>+I92*(1+'GDP per subsector'!$E$24)^(J47-I47)</f>
        <v>1.4238344999398835</v>
      </c>
      <c r="K92" s="25">
        <f>+J92*(1+Summary!H$2)^(K47-J47)</f>
        <v>1.6109380470289998</v>
      </c>
      <c r="L92" s="25">
        <f>+K92*(1+Summary!I$2)^(L47-K47)</f>
        <v>1.8226285368665938</v>
      </c>
      <c r="M92" s="25">
        <f>+L92*(1+Summary!J$2)^(M47-L47)</f>
        <v>2.1129260098687834</v>
      </c>
      <c r="N92" s="25">
        <f>+M92*(1+Summary!K$2)^(N47-M47)</f>
        <v>2.4494603441550264</v>
      </c>
      <c r="O92" s="25">
        <f>+N92*(1+Summary!L$2)^(O47-N47)</f>
        <v>2.8395958730048774</v>
      </c>
      <c r="P92" s="25">
        <f>+O92*(1+Summary!M$2)^(P47-O47)</f>
        <v>3.2918698770638293</v>
      </c>
    </row>
    <row r="93" spans="2:23">
      <c r="D93" t="s">
        <v>56</v>
      </c>
      <c r="E93">
        <v>1</v>
      </c>
      <c r="F93" s="25">
        <f>+E93*(1+Summary!$E$3)^(F47-E47)</f>
        <v>1.028</v>
      </c>
      <c r="G93" s="142">
        <f t="shared" si="49"/>
        <v>1.0567839999999999</v>
      </c>
      <c r="H93" s="142">
        <f>+G93*(1+Summary!E$2)^(H50-G50)</f>
        <v>1.0888527470123133</v>
      </c>
      <c r="I93" s="25">
        <f>+H93*(1+Summary!F$3)^(I47-H47)</f>
        <v>1.3247558549387441</v>
      </c>
      <c r="J93" s="25">
        <f>+I93*(1+Summary!G$3)^(J47-I47)</f>
        <v>1.6117680558826168</v>
      </c>
      <c r="K93" s="25">
        <f>+J93*(1+Summary!H$3)^(K47-J47)</f>
        <v>1.823567615700348</v>
      </c>
      <c r="L93" s="25">
        <f>+K93*(1+Summary!I$3)^(L47-K47)</f>
        <v>2.0631993771647483</v>
      </c>
      <c r="M93" s="25">
        <f>+L93*(1+'GDP per subsector'!$E$24)^(M47-L47)</f>
        <v>2.3571836280232836</v>
      </c>
      <c r="N93" s="25">
        <f>+M93*(1+'GDP per subsector'!$E$24)^(N47-M47)</f>
        <v>2.6930575482513501</v>
      </c>
      <c r="O93" s="25">
        <f>+N93*(1+'GDP per subsector'!$E$24)^(O47-N47)</f>
        <v>3.0767899759576705</v>
      </c>
      <c r="P93" s="25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79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0">
        <v>0.987649</v>
      </c>
      <c r="J98" s="180">
        <v>0.98045700000000002</v>
      </c>
      <c r="K98" s="180">
        <v>0.96997900000000004</v>
      </c>
      <c r="L98" s="180">
        <v>0.95631999999999995</v>
      </c>
      <c r="M98" s="180">
        <v>0.94285399999999997</v>
      </c>
      <c r="N98" s="180">
        <v>0.92957699999999999</v>
      </c>
      <c r="O98" s="180">
        <v>0.91648700000000005</v>
      </c>
      <c r="P98" s="180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0">
        <v>0.99971600000000005</v>
      </c>
      <c r="J99" s="180">
        <v>0.97337799999999997</v>
      </c>
      <c r="K99" s="180">
        <v>0.94773399999999997</v>
      </c>
      <c r="L99" s="180">
        <v>0.93431699999999995</v>
      </c>
      <c r="M99" s="180">
        <v>0.93259400000000003</v>
      </c>
      <c r="N99" s="180">
        <v>0.93087399999999998</v>
      </c>
      <c r="O99" s="180">
        <v>0.92915700000000001</v>
      </c>
      <c r="P99" s="180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0">
        <v>1.0028349999999999</v>
      </c>
      <c r="J100" s="180">
        <v>0.97150300000000001</v>
      </c>
      <c r="K100" s="180">
        <v>0.94115000000000004</v>
      </c>
      <c r="L100" s="180">
        <v>0.89890999999999999</v>
      </c>
      <c r="M100" s="180">
        <v>0.84644299999999995</v>
      </c>
      <c r="N100" s="180">
        <v>0.79703900000000005</v>
      </c>
      <c r="O100" s="180">
        <v>0.75051800000000002</v>
      </c>
      <c r="P100" s="180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0">
        <v>1.0028349999999999</v>
      </c>
      <c r="J101" s="180">
        <v>0.91771499999999995</v>
      </c>
      <c r="K101" s="180">
        <v>0.83982000000000001</v>
      </c>
      <c r="L101" s="180">
        <v>0.80212700000000003</v>
      </c>
      <c r="M101" s="180">
        <v>0.79932099999999995</v>
      </c>
      <c r="N101" s="180">
        <v>0.79652500000000004</v>
      </c>
      <c r="O101" s="180">
        <v>0.79373800000000005</v>
      </c>
      <c r="P101" s="180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4"/>
  <sheetViews>
    <sheetView tabSelected="1" zoomScale="40" zoomScaleNormal="40" workbookViewId="0">
      <selection activeCell="R83" sqref="R83"/>
    </sheetView>
  </sheetViews>
  <sheetFormatPr defaultRowHeight="15"/>
  <cols>
    <col min="5" max="5" width="13.28515625" bestFit="1" customWidth="1"/>
  </cols>
  <sheetData>
    <row r="1" spans="1:32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</row>
    <row r="2" spans="1:32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</row>
    <row r="3" spans="1:3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</row>
    <row r="4" spans="1:32">
      <c r="A4" s="169"/>
      <c r="B4" s="169"/>
      <c r="C4" s="53" t="s">
        <v>193</v>
      </c>
      <c r="D4" s="54"/>
      <c r="E4" s="54"/>
      <c r="F4" s="54"/>
      <c r="G4" s="54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53" t="s">
        <v>194</v>
      </c>
      <c r="S4" s="54"/>
      <c r="T4" s="54"/>
      <c r="U4" s="54"/>
      <c r="V4" s="54"/>
      <c r="W4" s="169"/>
      <c r="X4" s="169"/>
      <c r="Y4" s="169"/>
      <c r="Z4" s="169"/>
      <c r="AA4" s="169"/>
      <c r="AB4" s="169"/>
      <c r="AC4" s="169"/>
      <c r="AD4" s="169"/>
      <c r="AE4" s="169"/>
      <c r="AF4" s="169"/>
    </row>
    <row r="5" spans="1:32" ht="15.75" thickBot="1">
      <c r="A5" s="169"/>
      <c r="B5" s="169"/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P5" s="169"/>
      <c r="Q5" s="169"/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  <c r="AE5" s="169"/>
      <c r="AF5" s="169"/>
    </row>
    <row r="6" spans="1:32">
      <c r="A6" s="169"/>
      <c r="B6" s="169"/>
      <c r="C6" s="169"/>
      <c r="D6" s="169" t="s">
        <v>158</v>
      </c>
      <c r="E6" s="169" t="s">
        <v>748</v>
      </c>
      <c r="F6" s="169">
        <f>E37/1000</f>
        <v>17.788706422804264</v>
      </c>
      <c r="G6" s="169">
        <f t="shared" ref="G6:O6" si="0">F37/1000</f>
        <v>18.655672756403561</v>
      </c>
      <c r="H6" s="169">
        <f t="shared" si="0"/>
        <v>19.038772742265497</v>
      </c>
      <c r="I6" s="169">
        <f t="shared" si="0"/>
        <v>19.348696326333581</v>
      </c>
      <c r="J6" s="169">
        <f t="shared" si="0"/>
        <v>19.922628889422622</v>
      </c>
      <c r="K6" s="169">
        <f t="shared" si="0"/>
        <v>20.439168196202761</v>
      </c>
      <c r="L6" s="169">
        <f t="shared" si="0"/>
        <v>20.898314246673994</v>
      </c>
      <c r="M6" s="169">
        <f t="shared" si="0"/>
        <v>21.300067040836325</v>
      </c>
      <c r="N6" s="169">
        <f t="shared" si="0"/>
        <v>21.651600735728362</v>
      </c>
      <c r="O6" s="169">
        <f t="shared" si="0"/>
        <v>21.974437802465953</v>
      </c>
      <c r="P6" s="169"/>
      <c r="Q6" s="169"/>
      <c r="R6" s="169"/>
      <c r="S6" s="169" t="s">
        <v>158</v>
      </c>
      <c r="T6" s="169" t="s">
        <v>748</v>
      </c>
      <c r="U6" s="169">
        <f>S37/1000</f>
        <v>10.134853744543925</v>
      </c>
      <c r="V6" s="169">
        <f t="shared" ref="V6:AD21" si="1">T37/1000</f>
        <v>10.628795056724353</v>
      </c>
      <c r="W6" s="169">
        <f t="shared" si="1"/>
        <v>10.847060636804432</v>
      </c>
      <c r="X6" s="169">
        <f t="shared" si="1"/>
        <v>11.023635038666965</v>
      </c>
      <c r="Y6" s="169">
        <f t="shared" si="1"/>
        <v>11.350624671745733</v>
      </c>
      <c r="Z6" s="169">
        <f t="shared" si="1"/>
        <v>11.644915341516624</v>
      </c>
      <c r="AA6" s="169">
        <f t="shared" si="1"/>
        <v>11.906507047979638</v>
      </c>
      <c r="AB6" s="169">
        <f t="shared" si="1"/>
        <v>12.135399791134775</v>
      </c>
      <c r="AC6" s="169">
        <f t="shared" si="1"/>
        <v>12.33568094139552</v>
      </c>
      <c r="AD6" s="169">
        <f t="shared" si="1"/>
        <v>12.519612610002326</v>
      </c>
      <c r="AE6" s="169"/>
      <c r="AF6" s="169"/>
    </row>
    <row r="7" spans="1:32">
      <c r="A7" s="169"/>
      <c r="B7" s="169"/>
      <c r="C7" s="169"/>
      <c r="D7" s="169" t="s">
        <v>158</v>
      </c>
      <c r="E7" s="169" t="s">
        <v>749</v>
      </c>
      <c r="F7" s="169">
        <f t="shared" ref="F7:O22" si="2">E38/1000</f>
        <v>13.835685770952232</v>
      </c>
      <c r="G7" s="169">
        <f t="shared" si="2"/>
        <v>14.509994148446017</v>
      </c>
      <c r="H7" s="169">
        <f t="shared" si="2"/>
        <v>14.807961347255205</v>
      </c>
      <c r="I7" s="169">
        <f t="shared" si="2"/>
        <v>15.049013463145783</v>
      </c>
      <c r="J7" s="169">
        <f t="shared" si="2"/>
        <v>15.495406270350559</v>
      </c>
      <c r="K7" s="169">
        <f t="shared" si="2"/>
        <v>15.897159796834856</v>
      </c>
      <c r="L7" s="169">
        <f t="shared" si="2"/>
        <v>16.254274042598677</v>
      </c>
      <c r="M7" s="169">
        <f t="shared" si="2"/>
        <v>16.566749007642017</v>
      </c>
      <c r="N7" s="169">
        <f t="shared" si="2"/>
        <v>16.840164602054944</v>
      </c>
      <c r="O7" s="169">
        <f t="shared" si="2"/>
        <v>17.091260556107631</v>
      </c>
      <c r="P7" s="169"/>
      <c r="Q7" s="169"/>
      <c r="R7" s="169"/>
      <c r="S7" s="169" t="s">
        <v>158</v>
      </c>
      <c r="T7" s="169" t="s">
        <v>749</v>
      </c>
      <c r="U7" s="169">
        <f t="shared" ref="U7:AD29" si="3">S38/1000</f>
        <v>3.3244062910980494</v>
      </c>
      <c r="V7" s="169">
        <f t="shared" si="1"/>
        <v>3.4864275345254487</v>
      </c>
      <c r="W7" s="169">
        <f t="shared" si="1"/>
        <v>3.5580223977408161</v>
      </c>
      <c r="X7" s="169">
        <f t="shared" si="1"/>
        <v>3.6159418376453822</v>
      </c>
      <c r="Y7" s="169">
        <f t="shared" si="1"/>
        <v>3.7232000596908761</v>
      </c>
      <c r="Z7" s="169">
        <f t="shared" si="1"/>
        <v>3.8197324595318203</v>
      </c>
      <c r="AA7" s="169">
        <f t="shared" si="1"/>
        <v>3.9055390371682157</v>
      </c>
      <c r="AB7" s="169">
        <f t="shared" si="1"/>
        <v>3.9806197926000615</v>
      </c>
      <c r="AC7" s="169">
        <f t="shared" si="1"/>
        <v>4.0463154536029267</v>
      </c>
      <c r="AD7" s="169">
        <f t="shared" si="1"/>
        <v>4.106648203503517</v>
      </c>
      <c r="AE7" s="169"/>
      <c r="AF7" s="169"/>
    </row>
    <row r="8" spans="1:32">
      <c r="A8" s="169"/>
      <c r="B8" s="169"/>
      <c r="C8" s="169"/>
      <c r="D8" s="169" t="s">
        <v>158</v>
      </c>
      <c r="E8" s="169" t="s">
        <v>750</v>
      </c>
      <c r="F8" s="169">
        <f t="shared" si="2"/>
        <v>1.759208123495914</v>
      </c>
      <c r="G8" s="169">
        <f t="shared" si="2"/>
        <v>1.8449464667241859</v>
      </c>
      <c r="H8" s="169">
        <f t="shared" si="2"/>
        <v>1.8828330106482294</v>
      </c>
      <c r="I8" s="169">
        <f t="shared" si="2"/>
        <v>1.9134827989912757</v>
      </c>
      <c r="J8" s="169">
        <f t="shared" si="2"/>
        <v>1.9702416662932134</v>
      </c>
      <c r="K8" s="169">
        <f t="shared" si="2"/>
        <v>2.0213246468649575</v>
      </c>
      <c r="L8" s="169">
        <f t="shared" si="2"/>
        <v>2.066731740706508</v>
      </c>
      <c r="M8" s="169">
        <f t="shared" si="2"/>
        <v>2.1064629478178638</v>
      </c>
      <c r="N8" s="169">
        <f t="shared" si="2"/>
        <v>2.1412277540403011</v>
      </c>
      <c r="O8" s="169">
        <f t="shared" si="2"/>
        <v>2.1731546168976412</v>
      </c>
      <c r="P8" s="169"/>
      <c r="Q8" s="169"/>
      <c r="R8" s="169"/>
      <c r="S8" s="169" t="s">
        <v>158</v>
      </c>
      <c r="T8" s="169" t="s">
        <v>750</v>
      </c>
      <c r="U8" s="169">
        <f t="shared" si="3"/>
        <v>0.61069185571072104</v>
      </c>
      <c r="V8" s="169">
        <f t="shared" si="1"/>
        <v>0.64045508112579363</v>
      </c>
      <c r="W8" s="169">
        <f t="shared" si="1"/>
        <v>0.65360702347213862</v>
      </c>
      <c r="X8" s="169">
        <f t="shared" si="1"/>
        <v>0.66424679705569845</v>
      </c>
      <c r="Y8" s="169">
        <f t="shared" si="1"/>
        <v>0.68395008146969838</v>
      </c>
      <c r="Z8" s="169">
        <f t="shared" si="1"/>
        <v>0.70168303744229821</v>
      </c>
      <c r="AA8" s="169">
        <f t="shared" si="1"/>
        <v>0.71744566497349793</v>
      </c>
      <c r="AB8" s="169">
        <f t="shared" si="1"/>
        <v>0.73123796406329788</v>
      </c>
      <c r="AC8" s="169">
        <f t="shared" si="1"/>
        <v>0.74330622576687277</v>
      </c>
      <c r="AD8" s="169">
        <f t="shared" si="1"/>
        <v>0.75438932324974772</v>
      </c>
      <c r="AE8" s="169"/>
      <c r="AF8" s="169"/>
    </row>
    <row r="9" spans="1:32">
      <c r="A9" s="169"/>
      <c r="B9" s="169"/>
      <c r="C9" s="169"/>
      <c r="D9" s="169" t="s">
        <v>158</v>
      </c>
      <c r="E9" s="169" t="s">
        <v>751</v>
      </c>
      <c r="F9" s="169">
        <f t="shared" si="2"/>
        <v>5.1267755706482792</v>
      </c>
      <c r="G9" s="169">
        <f t="shared" si="2"/>
        <v>5.3766386980746468</v>
      </c>
      <c r="H9" s="169">
        <f t="shared" si="2"/>
        <v>5.4870496297045515</v>
      </c>
      <c r="I9" s="169">
        <f t="shared" si="2"/>
        <v>5.5763708328208779</v>
      </c>
      <c r="J9" s="169">
        <f t="shared" si="2"/>
        <v>5.7417804682214832</v>
      </c>
      <c r="K9" s="169">
        <f t="shared" si="2"/>
        <v>5.8906491400820276</v>
      </c>
      <c r="L9" s="169">
        <f t="shared" si="2"/>
        <v>6.0229768484025117</v>
      </c>
      <c r="M9" s="169">
        <f t="shared" si="2"/>
        <v>6.1387635931829356</v>
      </c>
      <c r="N9" s="169">
        <f t="shared" si="2"/>
        <v>6.2400769948658059</v>
      </c>
      <c r="O9" s="169">
        <f t="shared" si="2"/>
        <v>6.3331199147786466</v>
      </c>
      <c r="P9" s="169"/>
      <c r="Q9" s="169"/>
      <c r="R9" s="169"/>
      <c r="S9" s="169" t="s">
        <v>158</v>
      </c>
      <c r="T9" s="169" t="s">
        <v>751</v>
      </c>
      <c r="U9" s="169">
        <f t="shared" si="3"/>
        <v>1.8012995248223687</v>
      </c>
      <c r="V9" s="169">
        <f t="shared" si="1"/>
        <v>1.889089272296498</v>
      </c>
      <c r="W9" s="169">
        <f t="shared" si="1"/>
        <v>1.9278823023286262</v>
      </c>
      <c r="X9" s="169">
        <f t="shared" si="1"/>
        <v>1.9592654277478765</v>
      </c>
      <c r="Y9" s="169">
        <f t="shared" si="1"/>
        <v>2.0173823266724136</v>
      </c>
      <c r="Z9" s="169">
        <f t="shared" si="1"/>
        <v>2.0696875357044964</v>
      </c>
      <c r="AA9" s="169">
        <f t="shared" si="1"/>
        <v>2.1161810548441262</v>
      </c>
      <c r="AB9" s="169">
        <f t="shared" si="1"/>
        <v>2.1568628840913022</v>
      </c>
      <c r="AC9" s="169">
        <f t="shared" si="1"/>
        <v>2.1924594846825807</v>
      </c>
      <c r="AD9" s="169">
        <f t="shared" si="1"/>
        <v>2.2251502403276331</v>
      </c>
      <c r="AE9" s="169"/>
      <c r="AF9" s="169"/>
    </row>
    <row r="10" spans="1:32">
      <c r="A10" s="169"/>
      <c r="B10" s="169"/>
      <c r="C10" s="169"/>
      <c r="D10" s="169" t="s">
        <v>158</v>
      </c>
      <c r="E10" s="169" t="s">
        <v>752</v>
      </c>
      <c r="F10" s="169">
        <f t="shared" si="2"/>
        <v>0.14902669102885208</v>
      </c>
      <c r="G10" s="169">
        <f t="shared" si="2"/>
        <v>0.1562897893598296</v>
      </c>
      <c r="H10" s="169">
        <f t="shared" si="2"/>
        <v>0.15949924832043255</v>
      </c>
      <c r="I10" s="169">
        <f t="shared" si="2"/>
        <v>0.16209566455822372</v>
      </c>
      <c r="J10" s="169">
        <f t="shared" si="2"/>
        <v>0.16690384277635545</v>
      </c>
      <c r="K10" s="169">
        <f t="shared" si="2"/>
        <v>0.17123120317267404</v>
      </c>
      <c r="L10" s="169">
        <f t="shared" si="2"/>
        <v>0.17507774574717944</v>
      </c>
      <c r="M10" s="169">
        <f t="shared" si="2"/>
        <v>0.17844347049987166</v>
      </c>
      <c r="N10" s="169">
        <f t="shared" si="2"/>
        <v>0.18138847965847738</v>
      </c>
      <c r="O10" s="169">
        <f t="shared" si="2"/>
        <v>0.18409307990617649</v>
      </c>
      <c r="P10" s="169"/>
      <c r="Q10" s="169"/>
      <c r="R10" s="169"/>
      <c r="S10" s="169" t="s">
        <v>158</v>
      </c>
      <c r="T10" s="169" t="s">
        <v>752</v>
      </c>
      <c r="U10" s="169">
        <f t="shared" si="3"/>
        <v>5.2360729280407491E-2</v>
      </c>
      <c r="V10" s="169">
        <f t="shared" si="1"/>
        <v>5.4912628693994187E-2</v>
      </c>
      <c r="W10" s="169">
        <f t="shared" si="1"/>
        <v>5.6040276436908738E-2</v>
      </c>
      <c r="X10" s="169">
        <f t="shared" si="1"/>
        <v>5.6952530790727249E-2</v>
      </c>
      <c r="Y10" s="169">
        <f t="shared" si="1"/>
        <v>5.8641890705205972E-2</v>
      </c>
      <c r="Z10" s="169">
        <f t="shared" si="1"/>
        <v>6.0162314628236825E-2</v>
      </c>
      <c r="AA10" s="169">
        <f t="shared" si="1"/>
        <v>6.1513802559819808E-2</v>
      </c>
      <c r="AB10" s="169">
        <f t="shared" si="1"/>
        <v>6.269635449995492E-2</v>
      </c>
      <c r="AC10" s="169">
        <f t="shared" si="1"/>
        <v>6.3731087447573137E-2</v>
      </c>
      <c r="AD10" s="169">
        <f t="shared" si="1"/>
        <v>6.4681352399467415E-2</v>
      </c>
      <c r="AE10" s="169"/>
      <c r="AF10" s="169"/>
    </row>
    <row r="11" spans="1:32">
      <c r="A11" s="169"/>
      <c r="B11" s="169"/>
      <c r="C11" s="169"/>
      <c r="D11" s="169" t="s">
        <v>158</v>
      </c>
      <c r="E11" s="169" t="s">
        <v>753</v>
      </c>
      <c r="F11" s="169">
        <f t="shared" si="2"/>
        <v>1.0578140733688828</v>
      </c>
      <c r="G11" s="169">
        <f t="shared" si="2"/>
        <v>1.1093686477724884</v>
      </c>
      <c r="H11" s="169">
        <f t="shared" si="2"/>
        <v>1.1321498746318326</v>
      </c>
      <c r="I11" s="169">
        <f t="shared" si="2"/>
        <v>1.1505796311922007</v>
      </c>
      <c r="J11" s="169">
        <f t="shared" si="2"/>
        <v>1.1847088100076977</v>
      </c>
      <c r="K11" s="169">
        <f t="shared" si="2"/>
        <v>1.215425070941645</v>
      </c>
      <c r="L11" s="169">
        <f t="shared" si="2"/>
        <v>1.2427284139940422</v>
      </c>
      <c r="M11" s="169">
        <f t="shared" si="2"/>
        <v>1.26661883916489</v>
      </c>
      <c r="N11" s="169">
        <f t="shared" si="2"/>
        <v>1.2875229611893819</v>
      </c>
      <c r="O11" s="169">
        <f t="shared" si="2"/>
        <v>1.3067206242730989</v>
      </c>
      <c r="P11" s="169"/>
      <c r="Q11" s="169"/>
      <c r="R11" s="169"/>
      <c r="S11" s="169" t="s">
        <v>158</v>
      </c>
      <c r="T11" s="169" t="s">
        <v>753</v>
      </c>
      <c r="U11" s="169">
        <f t="shared" si="3"/>
        <v>0.37166440415663454</v>
      </c>
      <c r="V11" s="169">
        <f t="shared" si="1"/>
        <v>0.38977817354168515</v>
      </c>
      <c r="W11" s="169">
        <f t="shared" si="1"/>
        <v>0.39778238838415741</v>
      </c>
      <c r="X11" s="169">
        <f t="shared" si="1"/>
        <v>0.40425770825671925</v>
      </c>
      <c r="Y11" s="169">
        <f t="shared" si="1"/>
        <v>0.41624904135405599</v>
      </c>
      <c r="Z11" s="169">
        <f t="shared" si="1"/>
        <v>0.42704124114165903</v>
      </c>
      <c r="AA11" s="169">
        <f t="shared" si="1"/>
        <v>0.43663430761952837</v>
      </c>
      <c r="AB11" s="169">
        <f t="shared" si="1"/>
        <v>0.44502824078766412</v>
      </c>
      <c r="AC11" s="169">
        <f t="shared" si="1"/>
        <v>0.45237293230978287</v>
      </c>
      <c r="AD11" s="169">
        <f t="shared" si="1"/>
        <v>0.45911805717703474</v>
      </c>
      <c r="AE11" s="169"/>
      <c r="AF11" s="169"/>
    </row>
    <row r="12" spans="1:32">
      <c r="A12" s="169"/>
      <c r="B12" s="169"/>
      <c r="C12" s="169"/>
      <c r="D12" s="169" t="s">
        <v>158</v>
      </c>
      <c r="E12" s="169" t="s">
        <v>754</v>
      </c>
      <c r="F12" s="169">
        <f t="shared" si="2"/>
        <v>0.48234457986160145</v>
      </c>
      <c r="G12" s="169">
        <f t="shared" si="2"/>
        <v>0.50585255745113678</v>
      </c>
      <c r="H12" s="169">
        <f t="shared" si="2"/>
        <v>0.5162403955172411</v>
      </c>
      <c r="I12" s="169">
        <f t="shared" si="2"/>
        <v>0.52464403979543794</v>
      </c>
      <c r="J12" s="169">
        <f t="shared" si="2"/>
        <v>0.54020634401432088</v>
      </c>
      <c r="K12" s="169">
        <f t="shared" si="2"/>
        <v>0.55421241781131547</v>
      </c>
      <c r="L12" s="169">
        <f t="shared" si="2"/>
        <v>0.56666226118642182</v>
      </c>
      <c r="M12" s="169">
        <f t="shared" si="2"/>
        <v>0.57755587413963982</v>
      </c>
      <c r="N12" s="169">
        <f t="shared" si="2"/>
        <v>0.58708778547370555</v>
      </c>
      <c r="O12" s="169">
        <f t="shared" si="2"/>
        <v>0.59584158159682732</v>
      </c>
      <c r="P12" s="169"/>
      <c r="Q12" s="169"/>
      <c r="R12" s="169"/>
      <c r="S12" s="169" t="s">
        <v>158</v>
      </c>
      <c r="T12" s="169" t="s">
        <v>754</v>
      </c>
      <c r="U12" s="169">
        <f t="shared" si="3"/>
        <v>0.16947241995137349</v>
      </c>
      <c r="V12" s="169">
        <f t="shared" si="1"/>
        <v>0.17773197964499401</v>
      </c>
      <c r="W12" s="169">
        <f t="shared" si="1"/>
        <v>0.18138176058713881</v>
      </c>
      <c r="X12" s="169">
        <f t="shared" si="1"/>
        <v>0.18433439236055929</v>
      </c>
      <c r="Y12" s="169">
        <f t="shared" si="1"/>
        <v>0.18980222897800464</v>
      </c>
      <c r="Z12" s="169">
        <f t="shared" si="1"/>
        <v>0.19472328193370547</v>
      </c>
      <c r="AA12" s="169">
        <f t="shared" si="1"/>
        <v>0.19909755122766173</v>
      </c>
      <c r="AB12" s="169">
        <f t="shared" si="1"/>
        <v>0.20292503685987348</v>
      </c>
      <c r="AC12" s="169">
        <f t="shared" si="1"/>
        <v>0.20627408678805875</v>
      </c>
      <c r="AD12" s="169">
        <f t="shared" si="1"/>
        <v>0.20934974488537175</v>
      </c>
      <c r="AE12" s="169"/>
      <c r="AF12" s="169"/>
    </row>
    <row r="13" spans="1:32">
      <c r="A13" s="169"/>
      <c r="B13" s="169"/>
      <c r="C13" s="169"/>
      <c r="D13" s="169" t="s">
        <v>158</v>
      </c>
      <c r="E13" s="169" t="s">
        <v>755</v>
      </c>
      <c r="F13" s="169">
        <f t="shared" si="2"/>
        <v>0.1601931465528143</v>
      </c>
      <c r="G13" s="169">
        <f t="shared" si="2"/>
        <v>0.16800046326453361</v>
      </c>
      <c r="H13" s="169">
        <f t="shared" si="2"/>
        <v>0.17145040452057056</v>
      </c>
      <c r="I13" s="169">
        <f t="shared" si="2"/>
        <v>0.17424136823331959</v>
      </c>
      <c r="J13" s="169">
        <f t="shared" si="2"/>
        <v>0.17940981955322516</v>
      </c>
      <c r="K13" s="169">
        <f t="shared" si="2"/>
        <v>0.18406142574114018</v>
      </c>
      <c r="L13" s="169">
        <f t="shared" si="2"/>
        <v>0.18819618679706462</v>
      </c>
      <c r="M13" s="169">
        <f t="shared" si="2"/>
        <v>0.1918141027209985</v>
      </c>
      <c r="N13" s="169">
        <f t="shared" si="2"/>
        <v>0.19497977915444067</v>
      </c>
      <c r="O13" s="169">
        <f t="shared" si="2"/>
        <v>0.19788703302188757</v>
      </c>
      <c r="P13" s="169"/>
      <c r="Q13" s="169"/>
      <c r="R13" s="169"/>
      <c r="S13" s="169" t="s">
        <v>158</v>
      </c>
      <c r="T13" s="169" t="s">
        <v>755</v>
      </c>
      <c r="U13" s="169">
        <f t="shared" si="3"/>
        <v>5.6284078518556387E-2</v>
      </c>
      <c r="V13" s="169">
        <f t="shared" si="1"/>
        <v>5.9027189795646952E-2</v>
      </c>
      <c r="W13" s="169">
        <f t="shared" si="1"/>
        <v>6.0239331318038318E-2</v>
      </c>
      <c r="X13" s="169">
        <f t="shared" si="1"/>
        <v>6.1219940190085267E-2</v>
      </c>
      <c r="Y13" s="169">
        <f t="shared" si="1"/>
        <v>6.303588254572777E-2</v>
      </c>
      <c r="Z13" s="169">
        <f t="shared" si="1"/>
        <v>6.4670230665806017E-2</v>
      </c>
      <c r="AA13" s="169">
        <f t="shared" si="1"/>
        <v>6.6122984550320008E-2</v>
      </c>
      <c r="AB13" s="169">
        <f t="shared" si="1"/>
        <v>6.7394144199269757E-2</v>
      </c>
      <c r="AC13" s="169">
        <f t="shared" si="1"/>
        <v>6.8506408892100787E-2</v>
      </c>
      <c r="AD13" s="169">
        <f t="shared" si="1"/>
        <v>6.9527876467149696E-2</v>
      </c>
      <c r="AE13" s="169"/>
      <c r="AF13" s="169"/>
    </row>
    <row r="14" spans="1:32">
      <c r="A14" s="169"/>
      <c r="B14" s="169"/>
      <c r="C14" s="169"/>
      <c r="D14" s="169" t="s">
        <v>158</v>
      </c>
      <c r="E14" s="169" t="s">
        <v>756</v>
      </c>
      <c r="F14" s="169">
        <f t="shared" si="2"/>
        <v>2.3600935354279646</v>
      </c>
      <c r="G14" s="169">
        <f t="shared" si="2"/>
        <v>2.4751171684414568</v>
      </c>
      <c r="H14" s="169">
        <f t="shared" si="2"/>
        <v>2.5259444618131783</v>
      </c>
      <c r="I14" s="169">
        <f t="shared" si="2"/>
        <v>2.5670631710577174</v>
      </c>
      <c r="J14" s="169">
        <f t="shared" si="2"/>
        <v>2.6432089289179741</v>
      </c>
      <c r="K14" s="169">
        <f t="shared" si="2"/>
        <v>2.7117401109922055</v>
      </c>
      <c r="L14" s="169">
        <f t="shared" si="2"/>
        <v>2.7726567172804106</v>
      </c>
      <c r="M14" s="169">
        <f t="shared" si="2"/>
        <v>2.8259587477825909</v>
      </c>
      <c r="N14" s="169">
        <f t="shared" si="2"/>
        <v>2.8725980244719982</v>
      </c>
      <c r="O14" s="169">
        <f t="shared" si="2"/>
        <v>2.9154300132683928</v>
      </c>
      <c r="P14" s="169"/>
      <c r="Q14" s="169"/>
      <c r="R14" s="169"/>
      <c r="S14" s="169" t="s">
        <v>158</v>
      </c>
      <c r="T14" s="169" t="s">
        <v>756</v>
      </c>
      <c r="U14" s="169">
        <f t="shared" si="3"/>
        <v>0.17489952708425854</v>
      </c>
      <c r="V14" s="169">
        <f t="shared" si="1"/>
        <v>0.18342358713339768</v>
      </c>
      <c r="W14" s="169">
        <f t="shared" si="1"/>
        <v>0.18719024698828982</v>
      </c>
      <c r="X14" s="169">
        <f t="shared" si="1"/>
        <v>0.19023743248887676</v>
      </c>
      <c r="Y14" s="169">
        <f t="shared" si="1"/>
        <v>0.19588036860107472</v>
      </c>
      <c r="Z14" s="169">
        <f t="shared" si="1"/>
        <v>0.20095901110205286</v>
      </c>
      <c r="AA14" s="169">
        <f t="shared" si="1"/>
        <v>0.20547335999181124</v>
      </c>
      <c r="AB14" s="169">
        <f t="shared" si="1"/>
        <v>0.2094234152703498</v>
      </c>
      <c r="AC14" s="169">
        <f t="shared" si="1"/>
        <v>0.21287971363907104</v>
      </c>
      <c r="AD14" s="169">
        <f t="shared" si="1"/>
        <v>0.21605386520218242</v>
      </c>
      <c r="AE14" s="169"/>
      <c r="AF14" s="169"/>
    </row>
    <row r="15" spans="1:32">
      <c r="A15" s="169"/>
      <c r="B15" s="169"/>
      <c r="C15" s="169"/>
      <c r="D15" s="169" t="s">
        <v>158</v>
      </c>
      <c r="E15" s="169" t="s">
        <v>757</v>
      </c>
      <c r="F15" s="169">
        <f t="shared" si="2"/>
        <v>1.8623025737266132</v>
      </c>
      <c r="G15" s="169">
        <f t="shared" si="2"/>
        <v>1.9530654204464013</v>
      </c>
      <c r="H15" s="169">
        <f t="shared" si="2"/>
        <v>1.9931722203849684</v>
      </c>
      <c r="I15" s="169">
        <f t="shared" si="2"/>
        <v>2.0256181708970677</v>
      </c>
      <c r="J15" s="169">
        <f t="shared" si="2"/>
        <v>2.085703264437992</v>
      </c>
      <c r="K15" s="169">
        <f t="shared" si="2"/>
        <v>2.1397798486248241</v>
      </c>
      <c r="L15" s="169">
        <f t="shared" si="2"/>
        <v>2.1878479234575634</v>
      </c>
      <c r="M15" s="169">
        <f t="shared" si="2"/>
        <v>2.2299074889362105</v>
      </c>
      <c r="N15" s="169">
        <f t="shared" si="2"/>
        <v>2.2667096087300265</v>
      </c>
      <c r="O15" s="169">
        <f t="shared" si="2"/>
        <v>2.3005074738467965</v>
      </c>
      <c r="P15" s="169"/>
      <c r="Q15" s="169"/>
      <c r="R15" s="169"/>
      <c r="S15" s="169" t="s">
        <v>158</v>
      </c>
      <c r="T15" s="169" t="s">
        <v>757</v>
      </c>
      <c r="U15" s="169">
        <f t="shared" si="3"/>
        <v>0.65432252590394524</v>
      </c>
      <c r="V15" s="169">
        <f t="shared" si="1"/>
        <v>0.68621217475143836</v>
      </c>
      <c r="W15" s="169">
        <f t="shared" si="1"/>
        <v>0.70030375310823234</v>
      </c>
      <c r="X15" s="169">
        <f t="shared" si="1"/>
        <v>0.71170368166653741</v>
      </c>
      <c r="Y15" s="169">
        <f t="shared" si="1"/>
        <v>0.73281466047821342</v>
      </c>
      <c r="Z15" s="169">
        <f t="shared" si="1"/>
        <v>0.75181454140872195</v>
      </c>
      <c r="AA15" s="169">
        <f t="shared" si="1"/>
        <v>0.76870332445806289</v>
      </c>
      <c r="AB15" s="169">
        <f t="shared" si="1"/>
        <v>0.78348100962623624</v>
      </c>
      <c r="AC15" s="169">
        <f t="shared" si="1"/>
        <v>0.7964114841483878</v>
      </c>
      <c r="AD15" s="169">
        <f t="shared" si="1"/>
        <v>0.80828640972995558</v>
      </c>
      <c r="AE15" s="169"/>
      <c r="AF15" s="169"/>
    </row>
    <row r="16" spans="1:32">
      <c r="A16" s="169"/>
      <c r="B16" s="169"/>
      <c r="C16" s="169"/>
      <c r="D16" s="169" t="s">
        <v>158</v>
      </c>
      <c r="E16" s="169" t="s">
        <v>758</v>
      </c>
      <c r="F16" s="169">
        <f t="shared" si="2"/>
        <v>0.14768862255953705</v>
      </c>
      <c r="G16" s="169">
        <f t="shared" si="2"/>
        <v>0.15488650758678274</v>
      </c>
      <c r="H16" s="169">
        <f t="shared" si="2"/>
        <v>0.15806714972397576</v>
      </c>
      <c r="I16" s="169">
        <f t="shared" si="2"/>
        <v>0.1606402534754128</v>
      </c>
      <c r="J16" s="169">
        <f t="shared" si="2"/>
        <v>0.16540526042251846</v>
      </c>
      <c r="K16" s="169">
        <f t="shared" si="2"/>
        <v>0.16969376667491354</v>
      </c>
      <c r="L16" s="169">
        <f t="shared" si="2"/>
        <v>0.17350577223259808</v>
      </c>
      <c r="M16" s="169">
        <f t="shared" si="2"/>
        <v>0.17684127709557201</v>
      </c>
      <c r="N16" s="169">
        <f t="shared" si="2"/>
        <v>0.17975984385067426</v>
      </c>
      <c r="O16" s="169">
        <f t="shared" si="2"/>
        <v>0.18244016025842119</v>
      </c>
      <c r="P16" s="169"/>
      <c r="Q16" s="169"/>
      <c r="R16" s="169"/>
      <c r="S16" s="169" t="s">
        <v>158</v>
      </c>
      <c r="T16" s="169" t="s">
        <v>758</v>
      </c>
      <c r="U16" s="169">
        <f t="shared" si="3"/>
        <v>5.1890597115513006E-2</v>
      </c>
      <c r="V16" s="169">
        <f t="shared" si="1"/>
        <v>5.4419583746707439E-2</v>
      </c>
      <c r="W16" s="169">
        <f t="shared" si="1"/>
        <v>5.5537106659775265E-2</v>
      </c>
      <c r="X16" s="169">
        <f t="shared" si="1"/>
        <v>5.6441170140009905E-2</v>
      </c>
      <c r="Y16" s="169">
        <f t="shared" si="1"/>
        <v>5.8115361770074044E-2</v>
      </c>
      <c r="Z16" s="169">
        <f t="shared" si="1"/>
        <v>5.962213423713178E-2</v>
      </c>
      <c r="AA16" s="169">
        <f t="shared" si="1"/>
        <v>6.0961487541183093E-2</v>
      </c>
      <c r="AB16" s="169">
        <f t="shared" si="1"/>
        <v>6.2133421682228004E-2</v>
      </c>
      <c r="AC16" s="169">
        <f t="shared" si="1"/>
        <v>6.3158864055642291E-2</v>
      </c>
      <c r="AD16" s="169">
        <f t="shared" si="1"/>
        <v>6.4100596847553371E-2</v>
      </c>
      <c r="AE16" s="169"/>
      <c r="AF16" s="169"/>
    </row>
    <row r="17" spans="1:32">
      <c r="A17" s="169"/>
      <c r="B17" s="169"/>
      <c r="C17" s="169"/>
      <c r="D17" s="169" t="s">
        <v>158</v>
      </c>
      <c r="E17" s="169" t="s">
        <v>759</v>
      </c>
      <c r="F17" s="169">
        <f t="shared" si="2"/>
        <v>3.7042487809168515E-5</v>
      </c>
      <c r="G17" s="169">
        <f t="shared" si="2"/>
        <v>3.8847823682390986E-5</v>
      </c>
      <c r="H17" s="169">
        <f t="shared" si="2"/>
        <v>3.9645575706551168E-5</v>
      </c>
      <c r="I17" s="169">
        <f t="shared" si="2"/>
        <v>4.0290948130590873E-5</v>
      </c>
      <c r="J17" s="169">
        <f t="shared" si="2"/>
        <v>4.148608224918291E-5</v>
      </c>
      <c r="K17" s="169">
        <f t="shared" si="2"/>
        <v>4.2561702955915741E-5</v>
      </c>
      <c r="L17" s="169">
        <f t="shared" si="2"/>
        <v>4.3517810250789372E-5</v>
      </c>
      <c r="M17" s="169">
        <f t="shared" si="2"/>
        <v>4.4354404133803803E-5</v>
      </c>
      <c r="N17" s="169">
        <f t="shared" si="2"/>
        <v>4.5086423781441425E-5</v>
      </c>
      <c r="O17" s="169">
        <f t="shared" si="2"/>
        <v>4.5758686723149447E-5</v>
      </c>
      <c r="P17" s="169"/>
      <c r="Q17" s="169"/>
      <c r="R17" s="169"/>
      <c r="S17" s="169" t="s">
        <v>158</v>
      </c>
      <c r="T17" s="169" t="s">
        <v>759</v>
      </c>
      <c r="U17" s="169">
        <f t="shared" si="3"/>
        <v>1.3014928149167314E-5</v>
      </c>
      <c r="V17" s="169">
        <f t="shared" si="1"/>
        <v>1.3649235347867101E-5</v>
      </c>
      <c r="W17" s="169">
        <f t="shared" si="1"/>
        <v>1.3929526599599057E-5</v>
      </c>
      <c r="X17" s="169">
        <f t="shared" si="1"/>
        <v>1.4156279072910304E-5</v>
      </c>
      <c r="Y17" s="169">
        <f t="shared" si="1"/>
        <v>1.4576191060523723E-5</v>
      </c>
      <c r="Z17" s="169">
        <f t="shared" si="1"/>
        <v>1.49541118493758E-5</v>
      </c>
      <c r="AA17" s="169">
        <f t="shared" si="1"/>
        <v>1.5290041439466534E-5</v>
      </c>
      <c r="AB17" s="169">
        <f t="shared" si="1"/>
        <v>1.5583979830795926E-5</v>
      </c>
      <c r="AC17" s="169">
        <f t="shared" si="1"/>
        <v>1.5841175923209146E-5</v>
      </c>
      <c r="AD17" s="169">
        <f t="shared" si="1"/>
        <v>1.6077376416241695E-5</v>
      </c>
      <c r="AE17" s="169"/>
      <c r="AF17" s="169"/>
    </row>
    <row r="18" spans="1:32">
      <c r="A18" s="169"/>
      <c r="B18" s="169"/>
      <c r="C18" s="169"/>
      <c r="D18" s="169" t="s">
        <v>158</v>
      </c>
      <c r="E18" s="169" t="s">
        <v>760</v>
      </c>
      <c r="F18" s="169">
        <f t="shared" si="2"/>
        <v>8.7480000000000016E-2</v>
      </c>
      <c r="G18" s="169">
        <f t="shared" si="2"/>
        <v>8.7480000000000016E-2</v>
      </c>
      <c r="H18" s="169">
        <f t="shared" si="2"/>
        <v>8.7480000000000016E-2</v>
      </c>
      <c r="I18" s="169">
        <f t="shared" si="2"/>
        <v>8.7480000000000016E-2</v>
      </c>
      <c r="J18" s="169">
        <f t="shared" si="2"/>
        <v>8.7480000000000016E-2</v>
      </c>
      <c r="K18" s="169">
        <f t="shared" si="2"/>
        <v>8.7480000000000016E-2</v>
      </c>
      <c r="L18" s="169">
        <f t="shared" si="2"/>
        <v>8.7480000000000016E-2</v>
      </c>
      <c r="M18" s="169">
        <f t="shared" si="2"/>
        <v>8.7480000000000016E-2</v>
      </c>
      <c r="N18" s="169">
        <f t="shared" si="2"/>
        <v>8.7480000000000016E-2</v>
      </c>
      <c r="O18" s="169">
        <f t="shared" si="2"/>
        <v>8.7480000000000016E-2</v>
      </c>
      <c r="P18" s="169"/>
      <c r="Q18" s="169"/>
      <c r="R18" s="169"/>
      <c r="S18" s="169" t="s">
        <v>158</v>
      </c>
      <c r="T18" s="169" t="s">
        <v>761</v>
      </c>
      <c r="U18" s="169">
        <f t="shared" si="3"/>
        <v>1.3657579118132808</v>
      </c>
      <c r="V18" s="169">
        <f t="shared" si="1"/>
        <v>1.5359840919547048</v>
      </c>
      <c r="W18" s="169">
        <f t="shared" si="1"/>
        <v>1.6112045990011203</v>
      </c>
      <c r="X18" s="169">
        <f t="shared" si="1"/>
        <v>1.6720571440274343</v>
      </c>
      <c r="Y18" s="169">
        <f t="shared" si="1"/>
        <v>1.7847470422243115</v>
      </c>
      <c r="Z18" s="169">
        <f t="shared" si="1"/>
        <v>1.8861679506015008</v>
      </c>
      <c r="AA18" s="169">
        <f t="shared" si="1"/>
        <v>1.9763198691590025</v>
      </c>
      <c r="AB18" s="169">
        <f t="shared" si="1"/>
        <v>2.0552027978968166</v>
      </c>
      <c r="AC18" s="169">
        <f t="shared" si="1"/>
        <v>2.124225360542404</v>
      </c>
      <c r="AD18" s="169">
        <f t="shared" si="1"/>
        <v>2.1876134282781474</v>
      </c>
      <c r="AE18" s="169"/>
      <c r="AF18" s="169"/>
    </row>
    <row r="19" spans="1:32">
      <c r="A19" s="169"/>
      <c r="B19" s="169"/>
      <c r="C19" s="169"/>
      <c r="D19" s="169" t="s">
        <v>158</v>
      </c>
      <c r="E19" s="169" t="s">
        <v>761</v>
      </c>
      <c r="F19" s="169">
        <f t="shared" si="2"/>
        <v>2.4343347885822273</v>
      </c>
      <c r="G19" s="169">
        <f t="shared" si="2"/>
        <v>2.7377469150370266</v>
      </c>
      <c r="H19" s="169">
        <f t="shared" si="2"/>
        <v>2.87182038115722</v>
      </c>
      <c r="I19" s="169">
        <f t="shared" si="2"/>
        <v>2.9802843088050173</v>
      </c>
      <c r="J19" s="169">
        <f t="shared" si="2"/>
        <v>3.1811434340787148</v>
      </c>
      <c r="K19" s="169">
        <f t="shared" si="2"/>
        <v>3.3619166468250428</v>
      </c>
      <c r="L19" s="169">
        <f t="shared" si="2"/>
        <v>3.5226039470440011</v>
      </c>
      <c r="M19" s="169">
        <f t="shared" si="2"/>
        <v>3.6632053347355895</v>
      </c>
      <c r="N19" s="169">
        <f t="shared" si="2"/>
        <v>3.7862315489657297</v>
      </c>
      <c r="O19" s="169">
        <f t="shared" si="2"/>
        <v>3.8992148069321848</v>
      </c>
      <c r="P19" s="169"/>
      <c r="Q19" s="169"/>
      <c r="R19" s="169"/>
      <c r="S19" s="169" t="s">
        <v>158</v>
      </c>
      <c r="T19" s="169" t="s">
        <v>762</v>
      </c>
      <c r="U19" s="169">
        <f t="shared" si="3"/>
        <v>0.76271651728403533</v>
      </c>
      <c r="V19" s="169">
        <f t="shared" si="1"/>
        <v>0.85778045075644282</v>
      </c>
      <c r="W19" s="169">
        <f t="shared" si="1"/>
        <v>0.8997878392302977</v>
      </c>
      <c r="X19" s="169">
        <f t="shared" si="1"/>
        <v>0.93377134451251742</v>
      </c>
      <c r="Y19" s="169">
        <f t="shared" si="1"/>
        <v>0.99670376170181307</v>
      </c>
      <c r="Z19" s="169">
        <f t="shared" si="1"/>
        <v>1.053342937172179</v>
      </c>
      <c r="AA19" s="169">
        <f t="shared" si="1"/>
        <v>1.1036888709236157</v>
      </c>
      <c r="AB19" s="169">
        <f t="shared" si="1"/>
        <v>1.1477415629561225</v>
      </c>
      <c r="AC19" s="169">
        <f t="shared" si="1"/>
        <v>1.1862876684845662</v>
      </c>
      <c r="AD19" s="169">
        <f t="shared" si="1"/>
        <v>1.2216871531535451</v>
      </c>
      <c r="AE19" s="169"/>
      <c r="AF19" s="169"/>
    </row>
    <row r="20" spans="1:32">
      <c r="A20" s="169"/>
      <c r="B20" s="169"/>
      <c r="C20" s="169"/>
      <c r="D20" s="169" t="s">
        <v>158</v>
      </c>
      <c r="E20" s="169" t="s">
        <v>762</v>
      </c>
      <c r="F20" s="169">
        <f t="shared" si="2"/>
        <v>3.1751365195422769</v>
      </c>
      <c r="G20" s="169">
        <f t="shared" si="2"/>
        <v>3.5708811507643814</v>
      </c>
      <c r="H20" s="169">
        <f t="shared" si="2"/>
        <v>3.745755026197009</v>
      </c>
      <c r="I20" s="169">
        <f t="shared" si="2"/>
        <v>3.8872260265469998</v>
      </c>
      <c r="J20" s="169">
        <f t="shared" si="2"/>
        <v>4.1492093605284648</v>
      </c>
      <c r="K20" s="169">
        <f t="shared" si="2"/>
        <v>4.3849943611117821</v>
      </c>
      <c r="L20" s="169">
        <f t="shared" si="2"/>
        <v>4.594581028296953</v>
      </c>
      <c r="M20" s="169">
        <f t="shared" si="2"/>
        <v>4.7779693620839785</v>
      </c>
      <c r="N20" s="169">
        <f t="shared" si="2"/>
        <v>4.9384341541476262</v>
      </c>
      <c r="O20" s="169">
        <f t="shared" si="2"/>
        <v>5.0857997795122003</v>
      </c>
      <c r="P20" s="169"/>
      <c r="Q20" s="169"/>
      <c r="R20" s="169"/>
      <c r="S20" s="169" t="s">
        <v>158</v>
      </c>
      <c r="T20" s="169" t="s">
        <v>763</v>
      </c>
      <c r="U20" s="169">
        <f t="shared" si="3"/>
        <v>0.134040414243323</v>
      </c>
      <c r="V20" s="169">
        <f t="shared" si="1"/>
        <v>0.15074702637703655</v>
      </c>
      <c r="W20" s="169">
        <f t="shared" si="1"/>
        <v>0.15812943861633885</v>
      </c>
      <c r="X20" s="169">
        <f t="shared" si="1"/>
        <v>0.16410172716948229</v>
      </c>
      <c r="Y20" s="169">
        <f t="shared" si="1"/>
        <v>0.17516152078641459</v>
      </c>
      <c r="Z20" s="169">
        <f t="shared" si="1"/>
        <v>0.18511533504165367</v>
      </c>
      <c r="AA20" s="169">
        <f t="shared" si="1"/>
        <v>0.19396316993519952</v>
      </c>
      <c r="AB20" s="169">
        <f t="shared" si="1"/>
        <v>0.20170502546705213</v>
      </c>
      <c r="AC20" s="169">
        <f t="shared" si="1"/>
        <v>0.20847914905742318</v>
      </c>
      <c r="AD20" s="169">
        <f t="shared" si="1"/>
        <v>0.2147002829669476</v>
      </c>
      <c r="AE20" s="169"/>
      <c r="AF20" s="169"/>
    </row>
    <row r="21" spans="1:32">
      <c r="A21" s="169"/>
      <c r="B21" s="169"/>
      <c r="C21" s="169"/>
      <c r="D21" s="169" t="s">
        <v>158</v>
      </c>
      <c r="E21" s="169" t="s">
        <v>763</v>
      </c>
      <c r="F21" s="169">
        <f t="shared" si="2"/>
        <v>0.38612808800088722</v>
      </c>
      <c r="G21" s="169">
        <f t="shared" si="2"/>
        <v>0.43425455968168158</v>
      </c>
      <c r="H21" s="169">
        <f t="shared" si="2"/>
        <v>0.45552095712522839</v>
      </c>
      <c r="I21" s="169">
        <f t="shared" si="2"/>
        <v>0.47272523370877184</v>
      </c>
      <c r="J21" s="169">
        <f t="shared" si="2"/>
        <v>0.50458500515977822</v>
      </c>
      <c r="K21" s="169">
        <f t="shared" si="2"/>
        <v>0.53325879946568389</v>
      </c>
      <c r="L21" s="169">
        <f t="shared" si="2"/>
        <v>0.55874661662648895</v>
      </c>
      <c r="M21" s="169">
        <f t="shared" si="2"/>
        <v>0.5810484566421934</v>
      </c>
      <c r="N21" s="169">
        <f t="shared" si="2"/>
        <v>0.60056256665593477</v>
      </c>
      <c r="O21" s="169">
        <f t="shared" si="2"/>
        <v>0.61848368809712584</v>
      </c>
      <c r="P21" s="169"/>
      <c r="Q21" s="169"/>
      <c r="R21" s="169"/>
      <c r="S21" s="169" t="s">
        <v>158</v>
      </c>
      <c r="T21" s="169" t="s">
        <v>764</v>
      </c>
      <c r="U21" s="169">
        <f t="shared" si="3"/>
        <v>0.39540721276588586</v>
      </c>
      <c r="V21" s="169">
        <f t="shared" si="1"/>
        <v>0.44469022174376555</v>
      </c>
      <c r="W21" s="169">
        <f t="shared" si="1"/>
        <v>0.46646767642793513</v>
      </c>
      <c r="X21" s="169">
        <f t="shared" si="1"/>
        <v>0.48408539257692634</v>
      </c>
      <c r="Y21" s="169">
        <f t="shared" si="1"/>
        <v>0.51671079285283583</v>
      </c>
      <c r="Z21" s="169">
        <f t="shared" si="1"/>
        <v>0.54607365310115441</v>
      </c>
      <c r="AA21" s="169">
        <f t="shared" si="1"/>
        <v>0.57217397332188202</v>
      </c>
      <c r="AB21" s="169">
        <f t="shared" si="1"/>
        <v>0.59501175351501878</v>
      </c>
      <c r="AC21" s="169">
        <f t="shared" si="1"/>
        <v>0.61499481118401333</v>
      </c>
      <c r="AD21" s="169">
        <f t="shared" si="1"/>
        <v>0.6333465988392124</v>
      </c>
      <c r="AE21" s="169"/>
      <c r="AF21" s="169"/>
    </row>
    <row r="22" spans="1:32">
      <c r="A22" s="169"/>
      <c r="B22" s="169"/>
      <c r="C22" s="169"/>
      <c r="D22" s="169" t="s">
        <v>158</v>
      </c>
      <c r="E22" s="169" t="s">
        <v>764</v>
      </c>
      <c r="F22" s="169">
        <f t="shared" si="2"/>
        <v>1.1253897594105982</v>
      </c>
      <c r="G22" s="169">
        <f t="shared" si="2"/>
        <v>1.2656567849630249</v>
      </c>
      <c r="H22" s="169">
        <f t="shared" si="2"/>
        <v>1.3276387713718154</v>
      </c>
      <c r="I22" s="169">
        <f t="shared" si="2"/>
        <v>1.3777815019497135</v>
      </c>
      <c r="J22" s="169">
        <f t="shared" si="2"/>
        <v>1.4706384104273018</v>
      </c>
      <c r="K22" s="169">
        <f t="shared" si="2"/>
        <v>1.5542096280571316</v>
      </c>
      <c r="L22" s="169">
        <f t="shared" si="2"/>
        <v>1.6284951548392026</v>
      </c>
      <c r="M22" s="169">
        <f t="shared" si="2"/>
        <v>1.6934949907735146</v>
      </c>
      <c r="N22" s="169">
        <f t="shared" si="2"/>
        <v>1.7503698472160378</v>
      </c>
      <c r="O22" s="169">
        <f t="shared" si="2"/>
        <v>1.8026018582346814</v>
      </c>
      <c r="P22" s="169"/>
      <c r="Q22" s="169"/>
      <c r="R22" s="169"/>
      <c r="S22" s="169" t="s">
        <v>158</v>
      </c>
      <c r="T22" s="169" t="s">
        <v>765</v>
      </c>
      <c r="U22" s="169">
        <f t="shared" si="3"/>
        <v>1.1493818622528474E-2</v>
      </c>
      <c r="V22" s="169">
        <f t="shared" si="3"/>
        <v>1.2926392303726289E-2</v>
      </c>
      <c r="W22" s="169">
        <f t="shared" si="3"/>
        <v>1.355942606264353E-2</v>
      </c>
      <c r="X22" s="169">
        <f t="shared" si="3"/>
        <v>1.4071543260868718E-2</v>
      </c>
      <c r="Y22" s="169">
        <f t="shared" si="3"/>
        <v>1.5019908442767207E-2</v>
      </c>
      <c r="Z22" s="169">
        <f t="shared" si="3"/>
        <v>1.5873437106475846E-2</v>
      </c>
      <c r="AA22" s="169">
        <f t="shared" si="3"/>
        <v>1.6632129251994639E-2</v>
      </c>
      <c r="AB22" s="169">
        <f t="shared" si="3"/>
        <v>1.7295984879323583E-2</v>
      </c>
      <c r="AC22" s="169">
        <f t="shared" si="3"/>
        <v>1.787685855323641E-2</v>
      </c>
      <c r="AD22" s="169">
        <f t="shared" si="3"/>
        <v>1.8410313968054311E-2</v>
      </c>
      <c r="AE22" s="169"/>
      <c r="AF22" s="169"/>
    </row>
    <row r="23" spans="1:32">
      <c r="A23" s="169"/>
      <c r="B23" s="169"/>
      <c r="C23" s="169"/>
      <c r="D23" s="169" t="s">
        <v>158</v>
      </c>
      <c r="E23" s="169" t="s">
        <v>765</v>
      </c>
      <c r="F23" s="169">
        <f t="shared" ref="F23:O27" si="4">E54/1000</f>
        <v>3.2713176079504115E-2</v>
      </c>
      <c r="G23" s="169">
        <f t="shared" si="4"/>
        <v>3.6790501172144045E-2</v>
      </c>
      <c r="H23" s="169">
        <f t="shared" si="4"/>
        <v>3.8592212639831577E-2</v>
      </c>
      <c r="I23" s="169">
        <f t="shared" si="4"/>
        <v>4.0049776973241726E-2</v>
      </c>
      <c r="J23" s="169">
        <f t="shared" si="4"/>
        <v>4.2748970183260501E-2</v>
      </c>
      <c r="K23" s="169">
        <f t="shared" si="4"/>
        <v>4.5178244072277406E-2</v>
      </c>
      <c r="L23" s="169">
        <f t="shared" si="4"/>
        <v>4.7337598640292432E-2</v>
      </c>
      <c r="M23" s="169">
        <f t="shared" si="4"/>
        <v>4.922703388730558E-2</v>
      </c>
      <c r="N23" s="169">
        <f t="shared" si="4"/>
        <v>5.0880289728442087E-2</v>
      </c>
      <c r="O23" s="169">
        <f t="shared" si="4"/>
        <v>5.2398585909077651E-2</v>
      </c>
      <c r="P23" s="169"/>
      <c r="Q23" s="169"/>
      <c r="R23" s="169"/>
      <c r="S23" s="169" t="s">
        <v>158</v>
      </c>
      <c r="T23" s="169" t="s">
        <v>766</v>
      </c>
      <c r="U23" s="169">
        <f t="shared" si="3"/>
        <v>8.1584869205114915E-2</v>
      </c>
      <c r="V23" s="169">
        <f t="shared" si="3"/>
        <v>9.1753494641584735E-2</v>
      </c>
      <c r="W23" s="169">
        <f t="shared" si="3"/>
        <v>9.6246864349234101E-2</v>
      </c>
      <c r="X23" s="169">
        <f t="shared" si="3"/>
        <v>9.9881949955422336E-2</v>
      </c>
      <c r="Y23" s="169">
        <f t="shared" si="3"/>
        <v>0.10661358996688204</v>
      </c>
      <c r="Z23" s="169">
        <f t="shared" si="3"/>
        <v>0.11267206597719578</v>
      </c>
      <c r="AA23" s="169">
        <f t="shared" si="3"/>
        <v>0.11805737798636355</v>
      </c>
      <c r="AB23" s="169">
        <f t="shared" si="3"/>
        <v>0.12276952599438534</v>
      </c>
      <c r="AC23" s="169">
        <f t="shared" si="3"/>
        <v>0.12689265550140444</v>
      </c>
      <c r="AD23" s="169">
        <f t="shared" si="3"/>
        <v>0.13067920300785049</v>
      </c>
      <c r="AE23" s="169"/>
      <c r="AF23" s="169"/>
    </row>
    <row r="24" spans="1:32">
      <c r="A24" s="169"/>
      <c r="B24" s="169"/>
      <c r="C24" s="169"/>
      <c r="D24" s="169" t="s">
        <v>158</v>
      </c>
      <c r="E24" s="169" t="s">
        <v>766</v>
      </c>
      <c r="F24" s="169">
        <f t="shared" si="4"/>
        <v>0.23220308927609629</v>
      </c>
      <c r="G24" s="169">
        <f t="shared" si="4"/>
        <v>0.26114456167220274</v>
      </c>
      <c r="H24" s="169">
        <f t="shared" si="4"/>
        <v>0.27393338314782012</v>
      </c>
      <c r="I24" s="169">
        <f t="shared" si="4"/>
        <v>0.28427939602697128</v>
      </c>
      <c r="J24" s="169">
        <f t="shared" si="4"/>
        <v>0.3034386791365104</v>
      </c>
      <c r="K24" s="169">
        <f t="shared" si="4"/>
        <v>0.32068203393509565</v>
      </c>
      <c r="L24" s="169">
        <f t="shared" si="4"/>
        <v>0.336009460422727</v>
      </c>
      <c r="M24" s="169">
        <f t="shared" si="4"/>
        <v>0.34942095859940442</v>
      </c>
      <c r="N24" s="169">
        <f t="shared" si="4"/>
        <v>0.36115601950399717</v>
      </c>
      <c r="O24" s="169">
        <f t="shared" si="4"/>
        <v>0.37193311625311298</v>
      </c>
      <c r="P24" s="169"/>
      <c r="Q24" s="169"/>
      <c r="R24" s="169"/>
      <c r="S24" s="169" t="s">
        <v>158</v>
      </c>
      <c r="T24" s="169" t="s">
        <v>767</v>
      </c>
      <c r="U24" s="169">
        <f t="shared" si="3"/>
        <v>3.7201262916155158E-2</v>
      </c>
      <c r="V24" s="169">
        <f t="shared" si="3"/>
        <v>4.1837976954477114E-2</v>
      </c>
      <c r="W24" s="169">
        <f t="shared" si="3"/>
        <v>4.3886874372618352E-2</v>
      </c>
      <c r="X24" s="169">
        <f t="shared" si="3"/>
        <v>4.5544409362575318E-2</v>
      </c>
      <c r="Y24" s="169">
        <f t="shared" si="3"/>
        <v>4.8613918603236349E-2</v>
      </c>
      <c r="Z24" s="169">
        <f t="shared" si="3"/>
        <v>5.1376476919831285E-2</v>
      </c>
      <c r="AA24" s="169">
        <f t="shared" si="3"/>
        <v>5.3832084312360119E-2</v>
      </c>
      <c r="AB24" s="169">
        <f t="shared" si="3"/>
        <v>5.5980740780822845E-2</v>
      </c>
      <c r="AC24" s="169">
        <f t="shared" si="3"/>
        <v>5.7860815190727728E-2</v>
      </c>
      <c r="AD24" s="169">
        <f t="shared" si="3"/>
        <v>5.9587414138599561E-2</v>
      </c>
      <c r="AE24" s="169"/>
      <c r="AF24" s="169"/>
    </row>
    <row r="25" spans="1:32">
      <c r="A25" s="169"/>
      <c r="B25" s="169"/>
      <c r="C25" s="169"/>
      <c r="D25" s="169" t="s">
        <v>158</v>
      </c>
      <c r="E25" s="169" t="s">
        <v>767</v>
      </c>
      <c r="F25" s="169">
        <f t="shared" si="4"/>
        <v>0.10588051753059545</v>
      </c>
      <c r="G25" s="169">
        <f t="shared" si="4"/>
        <v>0.11907731902428102</v>
      </c>
      <c r="H25" s="169">
        <f t="shared" si="4"/>
        <v>0.1249087962912984</v>
      </c>
      <c r="I25" s="169">
        <f t="shared" si="4"/>
        <v>0.12962639587809902</v>
      </c>
      <c r="J25" s="169">
        <f t="shared" si="4"/>
        <v>0.13836269140921117</v>
      </c>
      <c r="K25" s="169">
        <f t="shared" si="4"/>
        <v>0.14622535738721215</v>
      </c>
      <c r="L25" s="169">
        <f t="shared" si="4"/>
        <v>0.15321439381210189</v>
      </c>
      <c r="M25" s="169">
        <f t="shared" si="4"/>
        <v>0.15932980068388042</v>
      </c>
      <c r="N25" s="169">
        <f t="shared" si="4"/>
        <v>0.16468078169668662</v>
      </c>
      <c r="O25" s="169">
        <f t="shared" si="4"/>
        <v>0.16959494793293722</v>
      </c>
      <c r="P25" s="169"/>
      <c r="Q25" s="169"/>
      <c r="R25" s="169"/>
      <c r="S25" s="169" t="s">
        <v>158</v>
      </c>
      <c r="T25" s="169" t="s">
        <v>768</v>
      </c>
      <c r="U25" s="169">
        <f t="shared" si="3"/>
        <v>1.2355041626024577E-2</v>
      </c>
      <c r="V25" s="169">
        <f t="shared" si="3"/>
        <v>1.3894956953107804E-2</v>
      </c>
      <c r="W25" s="169">
        <f t="shared" si="3"/>
        <v>1.4575423445485845E-2</v>
      </c>
      <c r="X25" s="169">
        <f t="shared" si="3"/>
        <v>1.5125913192128755E-2</v>
      </c>
      <c r="Y25" s="169">
        <f t="shared" si="3"/>
        <v>1.614533864887488E-2</v>
      </c>
      <c r="Z25" s="169">
        <f t="shared" si="3"/>
        <v>1.7062821559946394E-2</v>
      </c>
      <c r="AA25" s="169">
        <f t="shared" si="3"/>
        <v>1.7878361925343294E-2</v>
      </c>
      <c r="AB25" s="169">
        <f t="shared" si="3"/>
        <v>1.8591959745065584E-2</v>
      </c>
      <c r="AC25" s="169">
        <f t="shared" si="3"/>
        <v>1.9216357837322586E-2</v>
      </c>
      <c r="AD25" s="169">
        <f t="shared" si="3"/>
        <v>1.978978465674228E-2</v>
      </c>
      <c r="AE25" s="169"/>
      <c r="AF25" s="169"/>
    </row>
    <row r="26" spans="1:32">
      <c r="A26" s="169"/>
      <c r="B26" s="169"/>
      <c r="C26" s="169"/>
      <c r="D26" s="169" t="s">
        <v>158</v>
      </c>
      <c r="E26" s="169" t="s">
        <v>768</v>
      </c>
      <c r="F26" s="169">
        <f t="shared" si="4"/>
        <v>3.516434924330071E-2</v>
      </c>
      <c r="G26" s="169">
        <f t="shared" si="4"/>
        <v>3.95471851742299E-2</v>
      </c>
      <c r="H26" s="169">
        <f t="shared" si="4"/>
        <v>4.1483897498690477E-2</v>
      </c>
      <c r="I26" s="169">
        <f t="shared" si="4"/>
        <v>4.3050676008366442E-2</v>
      </c>
      <c r="J26" s="169">
        <f t="shared" si="4"/>
        <v>4.5952117692951572E-2</v>
      </c>
      <c r="K26" s="169">
        <f t="shared" si="4"/>
        <v>4.8563415209078184E-2</v>
      </c>
      <c r="L26" s="169">
        <f t="shared" si="4"/>
        <v>5.0884568556746286E-2</v>
      </c>
      <c r="M26" s="169">
        <f t="shared" si="4"/>
        <v>5.2915577735955878E-2</v>
      </c>
      <c r="N26" s="169">
        <f t="shared" si="4"/>
        <v>5.4692710767764274E-2</v>
      </c>
      <c r="O26" s="169">
        <f t="shared" si="4"/>
        <v>5.6324771715343412E-2</v>
      </c>
      <c r="P26" s="169"/>
      <c r="Q26" s="169"/>
      <c r="R26" s="169"/>
      <c r="S26" s="169" t="s">
        <v>158</v>
      </c>
      <c r="T26" s="169" t="s">
        <v>769</v>
      </c>
      <c r="U26" s="169">
        <f t="shared" si="3"/>
        <v>3.5489268658362397E-2</v>
      </c>
      <c r="V26" s="169">
        <f t="shared" si="3"/>
        <v>3.9912602096500827E-2</v>
      </c>
      <c r="W26" s="169">
        <f t="shared" si="3"/>
        <v>4.186720968844531E-2</v>
      </c>
      <c r="X26" s="169">
        <f t="shared" si="3"/>
        <v>4.3448465268445348E-2</v>
      </c>
      <c r="Y26" s="169">
        <f t="shared" si="3"/>
        <v>4.637671634251947E-2</v>
      </c>
      <c r="Z26" s="169">
        <f t="shared" si="3"/>
        <v>4.9012142309186185E-2</v>
      </c>
      <c r="AA26" s="169">
        <f t="shared" si="3"/>
        <v>5.1354743168445495E-2</v>
      </c>
      <c r="AB26" s="169">
        <f t="shared" si="3"/>
        <v>5.3404518920297392E-2</v>
      </c>
      <c r="AC26" s="169">
        <f t="shared" si="3"/>
        <v>5.5198072703167796E-2</v>
      </c>
      <c r="AD26" s="169">
        <f t="shared" si="3"/>
        <v>5.6845213932334493E-2</v>
      </c>
      <c r="AE26" s="169"/>
      <c r="AF26" s="169"/>
    </row>
    <row r="27" spans="1:32">
      <c r="A27" s="169"/>
      <c r="B27" s="169"/>
      <c r="C27" s="169"/>
      <c r="D27" s="169" t="s">
        <v>158</v>
      </c>
      <c r="E27" s="169" t="s">
        <v>769</v>
      </c>
      <c r="F27" s="169">
        <f>E58/1000</f>
        <v>0.10100791848918528</v>
      </c>
      <c r="G27" s="169">
        <f t="shared" si="4"/>
        <v>0.11359740596696387</v>
      </c>
      <c r="H27" s="169">
        <f t="shared" si="4"/>
        <v>0.11916051988249816</v>
      </c>
      <c r="I27" s="169">
        <f t="shared" si="4"/>
        <v>0.12366101653326748</v>
      </c>
      <c r="J27" s="169">
        <f t="shared" si="4"/>
        <v>0.13199526959024771</v>
      </c>
      <c r="K27" s="169">
        <f t="shared" si="4"/>
        <v>0.1394960973415299</v>
      </c>
      <c r="L27" s="169">
        <f t="shared" si="4"/>
        <v>0.14616349978711407</v>
      </c>
      <c r="M27" s="169">
        <f t="shared" si="4"/>
        <v>0.15199747692700025</v>
      </c>
      <c r="N27" s="169">
        <f t="shared" si="4"/>
        <v>0.15710220692440063</v>
      </c>
      <c r="O27" s="169">
        <f t="shared" si="4"/>
        <v>0.16179022426895198</v>
      </c>
      <c r="P27" s="169"/>
      <c r="Q27" s="169"/>
      <c r="R27" s="169"/>
      <c r="S27" s="169" t="s">
        <v>158</v>
      </c>
      <c r="T27" s="169" t="s">
        <v>770</v>
      </c>
      <c r="U27" s="169">
        <f t="shared" si="3"/>
        <v>0.14363177397891483</v>
      </c>
      <c r="V27" s="169">
        <f t="shared" si="3"/>
        <v>0.16153383994528042</v>
      </c>
      <c r="W27" s="169">
        <f t="shared" si="3"/>
        <v>0.16944450608400033</v>
      </c>
      <c r="X27" s="169">
        <f t="shared" si="3"/>
        <v>0.17584414610633556</v>
      </c>
      <c r="Y27" s="169">
        <f t="shared" si="3"/>
        <v>0.18769533133288221</v>
      </c>
      <c r="Z27" s="169">
        <f t="shared" si="3"/>
        <v>0.19836139803677422</v>
      </c>
      <c r="AA27" s="169">
        <f t="shared" si="3"/>
        <v>0.20784234621801156</v>
      </c>
      <c r="AB27" s="169">
        <f t="shared" si="3"/>
        <v>0.21613817587659423</v>
      </c>
      <c r="AC27" s="169">
        <f t="shared" si="3"/>
        <v>0.22339702682785406</v>
      </c>
      <c r="AD27" s="169">
        <f t="shared" si="3"/>
        <v>0.23006331851778658</v>
      </c>
      <c r="AE27" s="169"/>
      <c r="AF27" s="169"/>
    </row>
    <row r="28" spans="1:32">
      <c r="A28" s="169"/>
      <c r="B28" s="169"/>
      <c r="C28" s="169"/>
      <c r="D28" s="169" t="s">
        <v>158</v>
      </c>
      <c r="E28" s="169" t="s">
        <v>770</v>
      </c>
      <c r="F28" s="169">
        <f t="shared" ref="F28:O31" si="5">E59/1000</f>
        <v>0.40879812593998838</v>
      </c>
      <c r="G28" s="169">
        <f t="shared" si="5"/>
        <v>0.45975015984425971</v>
      </c>
      <c r="H28" s="169">
        <f t="shared" si="5"/>
        <v>0.48226513270061633</v>
      </c>
      <c r="I28" s="169">
        <f t="shared" si="5"/>
        <v>0.5004794927641858</v>
      </c>
      <c r="J28" s="169">
        <f t="shared" si="5"/>
        <v>0.53420978917820316</v>
      </c>
      <c r="K28" s="169">
        <f t="shared" si="5"/>
        <v>0.56456705595081891</v>
      </c>
      <c r="L28" s="169">
        <f t="shared" si="5"/>
        <v>0.59155129308203291</v>
      </c>
      <c r="M28" s="169">
        <f t="shared" si="5"/>
        <v>0.61516250057184518</v>
      </c>
      <c r="N28" s="169">
        <f t="shared" si="5"/>
        <v>0.63582230712543086</v>
      </c>
      <c r="O28" s="169">
        <f t="shared" si="5"/>
        <v>0.65479559885831562</v>
      </c>
      <c r="P28" s="169"/>
      <c r="Q28" s="169"/>
      <c r="R28" s="169"/>
      <c r="S28" s="169" t="s">
        <v>158</v>
      </c>
      <c r="T28" s="169" t="s">
        <v>771</v>
      </c>
      <c r="U28" s="169">
        <f t="shared" si="3"/>
        <v>1.1390618879015053E-2</v>
      </c>
      <c r="V28" s="169">
        <f t="shared" si="3"/>
        <v>1.2810329886690775E-2</v>
      </c>
      <c r="W28" s="169">
        <f t="shared" si="3"/>
        <v>1.3437679814698459E-2</v>
      </c>
      <c r="X28" s="169">
        <f t="shared" si="3"/>
        <v>1.394519885758108E-2</v>
      </c>
      <c r="Y28" s="169">
        <f t="shared" si="3"/>
        <v>1.4885048936993339E-2</v>
      </c>
      <c r="Z28" s="169">
        <f t="shared" si="3"/>
        <v>1.5730914008464374E-2</v>
      </c>
      <c r="AA28" s="169">
        <f t="shared" si="3"/>
        <v>1.6482794071994177E-2</v>
      </c>
      <c r="AB28" s="169">
        <f t="shared" si="3"/>
        <v>1.7140689127582761E-2</v>
      </c>
      <c r="AC28" s="169">
        <f t="shared" si="3"/>
        <v>1.7716347301222773E-2</v>
      </c>
      <c r="AD28" s="169">
        <f t="shared" si="3"/>
        <v>1.8245012970892167E-2</v>
      </c>
      <c r="AE28" s="169"/>
      <c r="AF28" s="169"/>
    </row>
    <row r="29" spans="1:32">
      <c r="A29" s="169"/>
      <c r="B29" s="169"/>
      <c r="C29" s="169"/>
      <c r="D29" s="169" t="s">
        <v>158</v>
      </c>
      <c r="E29" s="169" t="s">
        <v>771</v>
      </c>
      <c r="F29" s="169">
        <f t="shared" si="5"/>
        <v>3.2419453732581302E-2</v>
      </c>
      <c r="G29" s="169">
        <f t="shared" si="5"/>
        <v>3.6460169677504518E-2</v>
      </c>
      <c r="H29" s="169">
        <f t="shared" si="5"/>
        <v>3.8245704087987928E-2</v>
      </c>
      <c r="I29" s="169">
        <f t="shared" si="5"/>
        <v>3.9690181363884615E-2</v>
      </c>
      <c r="J29" s="169">
        <f t="shared" si="5"/>
        <v>4.2365139282211813E-2</v>
      </c>
      <c r="K29" s="169">
        <f t="shared" si="5"/>
        <v>4.4772601408706286E-2</v>
      </c>
      <c r="L29" s="169">
        <f t="shared" si="5"/>
        <v>4.691256774336805E-2</v>
      </c>
      <c r="M29" s="169">
        <f t="shared" si="5"/>
        <v>4.878503828619709E-2</v>
      </c>
      <c r="N29" s="169">
        <f t="shared" si="5"/>
        <v>5.0423450011172502E-2</v>
      </c>
      <c r="O29" s="169">
        <f t="shared" si="5"/>
        <v>5.1928113840231556E-2</v>
      </c>
      <c r="P29" s="169"/>
      <c r="Q29" s="169"/>
      <c r="R29" s="169"/>
      <c r="S29" s="169" t="s">
        <v>158</v>
      </c>
      <c r="T29" s="169" t="s">
        <v>772</v>
      </c>
      <c r="U29" s="169">
        <f t="shared" si="3"/>
        <v>2.8569354473781914E-6</v>
      </c>
      <c r="V29" s="169">
        <f t="shared" si="3"/>
        <v>3.2130199363723933E-6</v>
      </c>
      <c r="W29" s="169">
        <f t="shared" si="3"/>
        <v>3.3703685638940517E-6</v>
      </c>
      <c r="X29" s="169">
        <f t="shared" si="3"/>
        <v>3.4976618355969661E-6</v>
      </c>
      <c r="Y29" s="169">
        <f t="shared" si="3"/>
        <v>3.7333901165282888E-6</v>
      </c>
      <c r="Z29" s="169">
        <f t="shared" si="3"/>
        <v>3.9455455693664792E-6</v>
      </c>
      <c r="AA29" s="169">
        <f t="shared" si="3"/>
        <v>4.1341281941115385E-6</v>
      </c>
      <c r="AB29" s="169">
        <f t="shared" si="3"/>
        <v>4.2991379907634638E-6</v>
      </c>
      <c r="AC29" s="169">
        <f t="shared" si="3"/>
        <v>4.4435215628338997E-6</v>
      </c>
      <c r="AD29" s="169">
        <f t="shared" si="3"/>
        <v>4.5761187208577693E-6</v>
      </c>
      <c r="AE29" s="169"/>
      <c r="AF29" s="169"/>
    </row>
    <row r="30" spans="1:32">
      <c r="A30" s="169"/>
      <c r="B30" s="169"/>
      <c r="C30" s="169"/>
      <c r="D30" s="169" t="s">
        <v>158</v>
      </c>
      <c r="E30" s="169" t="s">
        <v>772</v>
      </c>
      <c r="F30" s="169">
        <f t="shared" si="5"/>
        <v>8.1312778117687007E-6</v>
      </c>
      <c r="G30" s="169">
        <f t="shared" si="5"/>
        <v>9.1447490496752752E-6</v>
      </c>
      <c r="H30" s="169">
        <f t="shared" si="5"/>
        <v>9.5925874510830708E-6</v>
      </c>
      <c r="I30" s="169">
        <f t="shared" si="5"/>
        <v>9.9548836859298289E-6</v>
      </c>
      <c r="J30" s="169">
        <f t="shared" si="5"/>
        <v>1.0625802639349748E-5</v>
      </c>
      <c r="K30" s="169">
        <f t="shared" si="5"/>
        <v>1.1229629697427675E-5</v>
      </c>
      <c r="L30" s="169">
        <f t="shared" si="5"/>
        <v>1.1766364860163611E-5</v>
      </c>
      <c r="M30" s="169">
        <f t="shared" si="5"/>
        <v>1.2236008127557554E-5</v>
      </c>
      <c r="N30" s="169">
        <f t="shared" si="5"/>
        <v>1.2646945986527255E-5</v>
      </c>
      <c r="O30" s="169">
        <f t="shared" si="5"/>
        <v>1.3024337897825962E-5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</row>
    <row r="31" spans="1:32">
      <c r="A31" s="169"/>
      <c r="B31" s="169"/>
      <c r="C31" s="169"/>
      <c r="D31" s="169" t="s">
        <v>158</v>
      </c>
      <c r="E31" s="169" t="s">
        <v>773</v>
      </c>
      <c r="F31" s="169">
        <f t="shared" si="5"/>
        <v>2.052E-2</v>
      </c>
      <c r="G31" s="169">
        <f t="shared" si="5"/>
        <v>2.052E-2</v>
      </c>
      <c r="H31" s="169">
        <f t="shared" si="5"/>
        <v>2.052E-2</v>
      </c>
      <c r="I31" s="169">
        <f t="shared" si="5"/>
        <v>2.052E-2</v>
      </c>
      <c r="J31" s="169">
        <f t="shared" si="5"/>
        <v>2.052E-2</v>
      </c>
      <c r="K31" s="169">
        <f t="shared" si="5"/>
        <v>2.052E-2</v>
      </c>
      <c r="L31" s="169">
        <f t="shared" si="5"/>
        <v>2.052E-2</v>
      </c>
      <c r="M31" s="169">
        <f t="shared" si="5"/>
        <v>2.052E-2</v>
      </c>
      <c r="N31" s="169">
        <f t="shared" si="5"/>
        <v>2.052E-2</v>
      </c>
      <c r="O31" s="169">
        <f t="shared" si="5"/>
        <v>2.052E-2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</row>
    <row r="32" spans="1:32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</row>
    <row r="33" spans="1:3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</row>
    <row r="34" spans="1:32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</row>
    <row r="35" spans="1:32">
      <c r="A35" s="169"/>
      <c r="B35" s="169"/>
      <c r="C35" s="169"/>
      <c r="D35" s="177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77" t="s">
        <v>449</v>
      </c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</row>
    <row r="36" spans="1:32" ht="15.75" thickBot="1">
      <c r="A36" s="169"/>
      <c r="B36" s="169"/>
      <c r="C36" s="169"/>
      <c r="D36" s="170" t="s">
        <v>742</v>
      </c>
      <c r="E36" s="177">
        <v>2018</v>
      </c>
      <c r="F36" s="177">
        <v>2021</v>
      </c>
      <c r="G36" s="177">
        <v>2025</v>
      </c>
      <c r="H36" s="177">
        <v>2030</v>
      </c>
      <c r="I36" s="177">
        <v>2035</v>
      </c>
      <c r="J36" s="177">
        <v>2040</v>
      </c>
      <c r="K36" s="177">
        <v>2045</v>
      </c>
      <c r="L36" s="177">
        <v>2050</v>
      </c>
      <c r="M36" s="177">
        <v>2055</v>
      </c>
      <c r="N36" s="177">
        <v>2060</v>
      </c>
      <c r="O36" s="169"/>
      <c r="P36" s="169"/>
      <c r="Q36" s="169"/>
      <c r="R36" s="170" t="s">
        <v>742</v>
      </c>
      <c r="S36" s="177">
        <v>2018</v>
      </c>
      <c r="T36" s="177">
        <v>2021</v>
      </c>
      <c r="U36" s="177">
        <v>2025</v>
      </c>
      <c r="V36" s="177">
        <v>2030</v>
      </c>
      <c r="W36" s="177">
        <v>2035</v>
      </c>
      <c r="X36" s="177">
        <v>2040</v>
      </c>
      <c r="Y36" s="177">
        <v>2045</v>
      </c>
      <c r="Z36" s="177">
        <v>2050</v>
      </c>
      <c r="AA36" s="177">
        <v>2055</v>
      </c>
      <c r="AB36" s="177">
        <v>2060</v>
      </c>
      <c r="AC36" s="169"/>
      <c r="AD36" s="169"/>
      <c r="AE36" s="169"/>
      <c r="AF36" s="169"/>
    </row>
    <row r="37" spans="1:32">
      <c r="A37" s="169"/>
      <c r="B37" s="169"/>
      <c r="C37" s="169"/>
      <c r="D37" s="173" t="s">
        <v>697</v>
      </c>
      <c r="E37" s="172">
        <v>17788.706422804265</v>
      </c>
      <c r="F37" s="172">
        <v>18655.672756403561</v>
      </c>
      <c r="G37" s="172">
        <v>19038.772742265497</v>
      </c>
      <c r="H37" s="172">
        <v>19348.696326333582</v>
      </c>
      <c r="I37" s="172">
        <v>19922.628889422624</v>
      </c>
      <c r="J37" s="172">
        <v>20439.168196202761</v>
      </c>
      <c r="K37" s="172">
        <v>20898.314246673996</v>
      </c>
      <c r="L37" s="172">
        <v>21300.067040836326</v>
      </c>
      <c r="M37" s="172">
        <v>21651.600735728363</v>
      </c>
      <c r="N37" s="172">
        <v>21974.437802465953</v>
      </c>
      <c r="O37" s="169"/>
      <c r="P37" s="169"/>
      <c r="Q37" s="169"/>
      <c r="R37" s="173" t="s">
        <v>697</v>
      </c>
      <c r="S37" s="171">
        <v>10134.853744543925</v>
      </c>
      <c r="T37" s="172">
        <v>10628.795056724353</v>
      </c>
      <c r="U37" s="172">
        <v>10847.060636804432</v>
      </c>
      <c r="V37" s="172">
        <v>11023.635038666966</v>
      </c>
      <c r="W37" s="172">
        <v>11350.624671745732</v>
      </c>
      <c r="X37" s="172">
        <v>11644.915341516624</v>
      </c>
      <c r="Y37" s="172">
        <v>11906.507047979638</v>
      </c>
      <c r="Z37" s="172">
        <v>12135.399791134774</v>
      </c>
      <c r="AA37" s="172">
        <v>12335.68094139552</v>
      </c>
      <c r="AB37" s="172">
        <v>12519.612610002327</v>
      </c>
      <c r="AC37" s="169"/>
      <c r="AD37" s="169"/>
      <c r="AE37" s="169"/>
      <c r="AF37" s="169"/>
    </row>
    <row r="38" spans="1:32">
      <c r="A38" s="169"/>
      <c r="B38" s="169"/>
      <c r="C38" s="169"/>
      <c r="D38" s="173" t="s">
        <v>698</v>
      </c>
      <c r="E38" s="172">
        <v>13835.685770952232</v>
      </c>
      <c r="F38" s="172">
        <v>14509.994148446018</v>
      </c>
      <c r="G38" s="172">
        <v>14807.961347255205</v>
      </c>
      <c r="H38" s="172">
        <v>15049.013463145784</v>
      </c>
      <c r="I38" s="172">
        <v>15495.406270350559</v>
      </c>
      <c r="J38" s="172">
        <v>15897.159796834856</v>
      </c>
      <c r="K38" s="172">
        <v>16254.274042598678</v>
      </c>
      <c r="L38" s="172">
        <v>16566.749007642018</v>
      </c>
      <c r="M38" s="172">
        <v>16840.164602054945</v>
      </c>
      <c r="N38" s="172">
        <v>17091.260556107631</v>
      </c>
      <c r="O38" s="169"/>
      <c r="P38" s="169"/>
      <c r="Q38" s="169"/>
      <c r="R38" s="173" t="s">
        <v>698</v>
      </c>
      <c r="S38" s="171">
        <v>3324.4062910980492</v>
      </c>
      <c r="T38" s="172">
        <v>3486.4275345254487</v>
      </c>
      <c r="U38" s="172">
        <v>3558.0223977408159</v>
      </c>
      <c r="V38" s="172">
        <v>3615.9418376453823</v>
      </c>
      <c r="W38" s="172">
        <v>3723.2000596908761</v>
      </c>
      <c r="X38" s="172">
        <v>3819.7324595318205</v>
      </c>
      <c r="Y38" s="172">
        <v>3905.5390371682156</v>
      </c>
      <c r="Z38" s="172">
        <v>3980.6197926000614</v>
      </c>
      <c r="AA38" s="172">
        <v>4046.3154536029265</v>
      </c>
      <c r="AB38" s="172">
        <v>4106.6482035035169</v>
      </c>
      <c r="AC38" s="169"/>
      <c r="AD38" s="169"/>
      <c r="AE38" s="169"/>
      <c r="AF38" s="169"/>
    </row>
    <row r="39" spans="1:32">
      <c r="A39" s="169"/>
      <c r="B39" s="169"/>
      <c r="C39" s="169"/>
      <c r="D39" s="173" t="s">
        <v>743</v>
      </c>
      <c r="E39" s="172">
        <v>1759.2081234959142</v>
      </c>
      <c r="F39" s="172">
        <v>1844.9464667241859</v>
      </c>
      <c r="G39" s="172">
        <v>1882.8330106482294</v>
      </c>
      <c r="H39" s="172">
        <v>1913.4827989912758</v>
      </c>
      <c r="I39" s="172">
        <v>1970.2416662932135</v>
      </c>
      <c r="J39" s="172">
        <v>2021.3246468649575</v>
      </c>
      <c r="K39" s="172">
        <v>2066.7317407065079</v>
      </c>
      <c r="L39" s="172">
        <v>2106.462947817864</v>
      </c>
      <c r="M39" s="172">
        <v>2141.2277540403011</v>
      </c>
      <c r="N39" s="172">
        <v>2173.1546168976411</v>
      </c>
      <c r="O39" s="169"/>
      <c r="P39" s="169"/>
      <c r="Q39" s="169"/>
      <c r="R39" s="173" t="s">
        <v>743</v>
      </c>
      <c r="S39" s="171">
        <v>610.69185571072103</v>
      </c>
      <c r="T39" s="172">
        <v>640.45508112579364</v>
      </c>
      <c r="U39" s="172">
        <v>653.60702347213862</v>
      </c>
      <c r="V39" s="172">
        <v>664.24679705569849</v>
      </c>
      <c r="W39" s="172">
        <v>683.95008146969838</v>
      </c>
      <c r="X39" s="172">
        <v>701.6830374422982</v>
      </c>
      <c r="Y39" s="172">
        <v>717.44566497349797</v>
      </c>
      <c r="Z39" s="172">
        <v>731.23796406329791</v>
      </c>
      <c r="AA39" s="172">
        <v>743.30622576687279</v>
      </c>
      <c r="AB39" s="172">
        <v>754.38932324974769</v>
      </c>
      <c r="AC39" s="169"/>
      <c r="AD39" s="169"/>
      <c r="AE39" s="169"/>
      <c r="AF39" s="169"/>
    </row>
    <row r="40" spans="1:32">
      <c r="A40" s="169"/>
      <c r="B40" s="169"/>
      <c r="C40" s="169"/>
      <c r="D40" s="173" t="s">
        <v>503</v>
      </c>
      <c r="E40" s="172">
        <v>5126.7755706482794</v>
      </c>
      <c r="F40" s="172">
        <v>5376.6386980746465</v>
      </c>
      <c r="G40" s="172">
        <v>5487.0496297045511</v>
      </c>
      <c r="H40" s="172">
        <v>5576.3708328208777</v>
      </c>
      <c r="I40" s="172">
        <v>5741.7804682214828</v>
      </c>
      <c r="J40" s="172">
        <v>5890.6491400820278</v>
      </c>
      <c r="K40" s="172">
        <v>6022.9768484025117</v>
      </c>
      <c r="L40" s="172">
        <v>6138.7635931829354</v>
      </c>
      <c r="M40" s="172">
        <v>6240.0769948658062</v>
      </c>
      <c r="N40" s="172">
        <v>6333.1199147786465</v>
      </c>
      <c r="O40" s="169"/>
      <c r="P40" s="169"/>
      <c r="Q40" s="169"/>
      <c r="R40" s="173" t="s">
        <v>503</v>
      </c>
      <c r="S40" s="171">
        <v>1801.2995248223688</v>
      </c>
      <c r="T40" s="172">
        <v>1889.0892722964979</v>
      </c>
      <c r="U40" s="172">
        <v>1927.8823023286263</v>
      </c>
      <c r="V40" s="172">
        <v>1959.2654277478764</v>
      </c>
      <c r="W40" s="172">
        <v>2017.3823266724135</v>
      </c>
      <c r="X40" s="172">
        <v>2069.6875357044964</v>
      </c>
      <c r="Y40" s="172">
        <v>2116.1810548441263</v>
      </c>
      <c r="Z40" s="172">
        <v>2156.862884091302</v>
      </c>
      <c r="AA40" s="172">
        <v>2192.4594846825808</v>
      </c>
      <c r="AB40" s="172">
        <v>2225.1502403276331</v>
      </c>
      <c r="AC40" s="169"/>
      <c r="AD40" s="169"/>
      <c r="AE40" s="169"/>
      <c r="AF40" s="169"/>
    </row>
    <row r="41" spans="1:32">
      <c r="A41" s="169"/>
      <c r="B41" s="169"/>
      <c r="C41" s="169"/>
      <c r="D41" s="173" t="s">
        <v>744</v>
      </c>
      <c r="E41" s="172">
        <v>149.02669102885207</v>
      </c>
      <c r="F41" s="172">
        <v>156.2897893598296</v>
      </c>
      <c r="G41" s="172">
        <v>159.49924832043254</v>
      </c>
      <c r="H41" s="172">
        <v>162.09566455822372</v>
      </c>
      <c r="I41" s="172">
        <v>166.90384277635545</v>
      </c>
      <c r="J41" s="172">
        <v>171.23120317267404</v>
      </c>
      <c r="K41" s="172">
        <v>175.07774574717945</v>
      </c>
      <c r="L41" s="172">
        <v>178.44347049987167</v>
      </c>
      <c r="M41" s="172">
        <v>181.38847965847737</v>
      </c>
      <c r="N41" s="172">
        <v>184.09307990617648</v>
      </c>
      <c r="O41" s="169"/>
      <c r="P41" s="169"/>
      <c r="Q41" s="169"/>
      <c r="R41" s="173" t="s">
        <v>744</v>
      </c>
      <c r="S41" s="171">
        <v>52.36072928040749</v>
      </c>
      <c r="T41" s="172">
        <v>54.912628693994186</v>
      </c>
      <c r="U41" s="172">
        <v>56.040276436908741</v>
      </c>
      <c r="V41" s="172">
        <v>56.952530790727252</v>
      </c>
      <c r="W41" s="172">
        <v>58.641890705205974</v>
      </c>
      <c r="X41" s="172">
        <v>60.162314628236828</v>
      </c>
      <c r="Y41" s="172">
        <v>61.513802559819808</v>
      </c>
      <c r="Z41" s="172">
        <v>62.696354499954914</v>
      </c>
      <c r="AA41" s="172">
        <v>63.731087447573131</v>
      </c>
      <c r="AB41" s="172">
        <v>64.681352399467414</v>
      </c>
      <c r="AC41" s="169"/>
      <c r="AD41" s="169"/>
      <c r="AE41" s="169"/>
      <c r="AF41" s="169"/>
    </row>
    <row r="42" spans="1:32">
      <c r="A42" s="169"/>
      <c r="B42" s="169"/>
      <c r="C42" s="169"/>
      <c r="D42" s="173" t="s">
        <v>699</v>
      </c>
      <c r="E42" s="172">
        <v>1057.8140733688829</v>
      </c>
      <c r="F42" s="172">
        <v>1109.3686477724884</v>
      </c>
      <c r="G42" s="172">
        <v>1132.1498746318325</v>
      </c>
      <c r="H42" s="172">
        <v>1150.5796311922008</v>
      </c>
      <c r="I42" s="172">
        <v>1184.7088100076976</v>
      </c>
      <c r="J42" s="172">
        <v>1215.4250709416449</v>
      </c>
      <c r="K42" s="172">
        <v>1242.7284139940423</v>
      </c>
      <c r="L42" s="172">
        <v>1266.61883916489</v>
      </c>
      <c r="M42" s="172">
        <v>1287.5229611893819</v>
      </c>
      <c r="N42" s="172">
        <v>1306.7206242730988</v>
      </c>
      <c r="O42" s="169"/>
      <c r="P42" s="169"/>
      <c r="Q42" s="169"/>
      <c r="R42" s="173" t="s">
        <v>699</v>
      </c>
      <c r="S42" s="171">
        <v>371.66440415663453</v>
      </c>
      <c r="T42" s="172">
        <v>389.77817354168513</v>
      </c>
      <c r="U42" s="172">
        <v>397.7823883841574</v>
      </c>
      <c r="V42" s="172">
        <v>404.25770825671924</v>
      </c>
      <c r="W42" s="172">
        <v>416.24904135405598</v>
      </c>
      <c r="X42" s="172">
        <v>427.04124114165904</v>
      </c>
      <c r="Y42" s="172">
        <v>436.63430761952839</v>
      </c>
      <c r="Z42" s="172">
        <v>445.02824078766412</v>
      </c>
      <c r="AA42" s="172">
        <v>452.37293230978287</v>
      </c>
      <c r="AB42" s="172">
        <v>459.11805717703476</v>
      </c>
      <c r="AC42" s="169"/>
      <c r="AD42" s="169"/>
      <c r="AE42" s="169"/>
      <c r="AF42" s="169"/>
    </row>
    <row r="43" spans="1:32">
      <c r="A43" s="169"/>
      <c r="B43" s="169"/>
      <c r="C43" s="169"/>
      <c r="D43" s="173" t="s">
        <v>745</v>
      </c>
      <c r="E43" s="172">
        <v>482.34457986160146</v>
      </c>
      <c r="F43" s="172">
        <v>505.85255745113682</v>
      </c>
      <c r="G43" s="172">
        <v>516.24039551724115</v>
      </c>
      <c r="H43" s="172">
        <v>524.64403979543795</v>
      </c>
      <c r="I43" s="172">
        <v>540.20634401432085</v>
      </c>
      <c r="J43" s="172">
        <v>554.2124178113155</v>
      </c>
      <c r="K43" s="172">
        <v>566.6622611864218</v>
      </c>
      <c r="L43" s="172">
        <v>577.55587413963985</v>
      </c>
      <c r="M43" s="172">
        <v>587.08778547370559</v>
      </c>
      <c r="N43" s="172">
        <v>595.84158159682727</v>
      </c>
      <c r="O43" s="169"/>
      <c r="P43" s="169"/>
      <c r="Q43" s="169"/>
      <c r="R43" s="173" t="s">
        <v>745</v>
      </c>
      <c r="S43" s="171">
        <v>169.4724199513735</v>
      </c>
      <c r="T43" s="172">
        <v>177.73197964499403</v>
      </c>
      <c r="U43" s="172">
        <v>181.38176058713881</v>
      </c>
      <c r="V43" s="172">
        <v>184.33439236055929</v>
      </c>
      <c r="W43" s="172">
        <v>189.80222897800465</v>
      </c>
      <c r="X43" s="172">
        <v>194.72328193370547</v>
      </c>
      <c r="Y43" s="172">
        <v>199.09755122766174</v>
      </c>
      <c r="Z43" s="172">
        <v>202.92503685987347</v>
      </c>
      <c r="AA43" s="172">
        <v>206.27408678805875</v>
      </c>
      <c r="AB43" s="172">
        <v>209.34974488537176</v>
      </c>
      <c r="AC43" s="169"/>
      <c r="AD43" s="169"/>
      <c r="AE43" s="169"/>
      <c r="AF43" s="169"/>
    </row>
    <row r="44" spans="1:32">
      <c r="A44" s="169"/>
      <c r="B44" s="169"/>
      <c r="C44" s="169"/>
      <c r="D44" s="173" t="s">
        <v>746</v>
      </c>
      <c r="E44" s="172">
        <v>160.19314655281431</v>
      </c>
      <c r="F44" s="172">
        <v>168.00046326453361</v>
      </c>
      <c r="G44" s="172">
        <v>171.45040452057057</v>
      </c>
      <c r="H44" s="172">
        <v>174.2413682333196</v>
      </c>
      <c r="I44" s="172">
        <v>179.40981955322516</v>
      </c>
      <c r="J44" s="172">
        <v>184.06142574114017</v>
      </c>
      <c r="K44" s="172">
        <v>188.19618679706463</v>
      </c>
      <c r="L44" s="172">
        <v>191.81410272099851</v>
      </c>
      <c r="M44" s="172">
        <v>194.97977915444068</v>
      </c>
      <c r="N44" s="172">
        <v>197.88703302188756</v>
      </c>
      <c r="O44" s="169"/>
      <c r="P44" s="169"/>
      <c r="Q44" s="169"/>
      <c r="R44" s="173" t="s">
        <v>746</v>
      </c>
      <c r="S44" s="171">
        <v>56.284078518556385</v>
      </c>
      <c r="T44" s="172">
        <v>59.027189795646954</v>
      </c>
      <c r="U44" s="172">
        <v>60.239331318038317</v>
      </c>
      <c r="V44" s="172">
        <v>61.219940190085268</v>
      </c>
      <c r="W44" s="172">
        <v>63.035882545727766</v>
      </c>
      <c r="X44" s="172">
        <v>64.670230665806017</v>
      </c>
      <c r="Y44" s="172">
        <v>66.122984550320012</v>
      </c>
      <c r="Z44" s="172">
        <v>67.394144199269761</v>
      </c>
      <c r="AA44" s="172">
        <v>68.506408892100794</v>
      </c>
      <c r="AB44" s="172">
        <v>69.527876467149696</v>
      </c>
      <c r="AC44" s="169"/>
      <c r="AD44" s="169"/>
      <c r="AE44" s="169"/>
      <c r="AF44" s="169"/>
    </row>
    <row r="45" spans="1:32">
      <c r="A45" s="169"/>
      <c r="B45" s="169"/>
      <c r="C45" s="169"/>
      <c r="D45" s="173" t="s">
        <v>696</v>
      </c>
      <c r="E45" s="172">
        <v>2360.0935354279645</v>
      </c>
      <c r="F45" s="172">
        <v>2475.1171684414567</v>
      </c>
      <c r="G45" s="172">
        <v>2525.9444618131783</v>
      </c>
      <c r="H45" s="172">
        <v>2567.0631710577172</v>
      </c>
      <c r="I45" s="172">
        <v>2643.2089289179739</v>
      </c>
      <c r="J45" s="172">
        <v>2711.7401109922052</v>
      </c>
      <c r="K45" s="172">
        <v>2772.6567172804107</v>
      </c>
      <c r="L45" s="172">
        <v>2825.9587477825908</v>
      </c>
      <c r="M45" s="172">
        <v>2872.5980244719981</v>
      </c>
      <c r="N45" s="172">
        <v>2915.4300132683929</v>
      </c>
      <c r="O45" s="169"/>
      <c r="P45" s="169"/>
      <c r="Q45" s="169"/>
      <c r="R45" s="173" t="s">
        <v>696</v>
      </c>
      <c r="S45" s="171">
        <v>174.89952708425855</v>
      </c>
      <c r="T45" s="172">
        <v>183.42358713339769</v>
      </c>
      <c r="U45" s="172">
        <v>187.19024698828983</v>
      </c>
      <c r="V45" s="172">
        <v>190.23743248887675</v>
      </c>
      <c r="W45" s="172">
        <v>195.88036860107471</v>
      </c>
      <c r="X45" s="172">
        <v>200.95901110205287</v>
      </c>
      <c r="Y45" s="172">
        <v>205.47335999181124</v>
      </c>
      <c r="Z45" s="172">
        <v>209.42341527034981</v>
      </c>
      <c r="AA45" s="172">
        <v>212.87971363907104</v>
      </c>
      <c r="AB45" s="172">
        <v>216.05386520218241</v>
      </c>
      <c r="AC45" s="169"/>
      <c r="AD45" s="169"/>
      <c r="AE45" s="169"/>
      <c r="AF45" s="169"/>
    </row>
    <row r="46" spans="1:32">
      <c r="A46" s="169"/>
      <c r="B46" s="169"/>
      <c r="C46" s="169"/>
      <c r="D46" s="173" t="s">
        <v>695</v>
      </c>
      <c r="E46" s="172">
        <v>1862.3025737266132</v>
      </c>
      <c r="F46" s="172">
        <v>1953.0654204464013</v>
      </c>
      <c r="G46" s="172">
        <v>1993.1722203849683</v>
      </c>
      <c r="H46" s="172">
        <v>2025.6181708970676</v>
      </c>
      <c r="I46" s="172">
        <v>2085.7032644379919</v>
      </c>
      <c r="J46" s="172">
        <v>2139.7798486248239</v>
      </c>
      <c r="K46" s="172">
        <v>2187.8479234575634</v>
      </c>
      <c r="L46" s="172">
        <v>2229.9074889362105</v>
      </c>
      <c r="M46" s="172">
        <v>2266.7096087300265</v>
      </c>
      <c r="N46" s="172">
        <v>2300.5074738467965</v>
      </c>
      <c r="O46" s="169"/>
      <c r="P46" s="169"/>
      <c r="Q46" s="169"/>
      <c r="R46" s="173" t="s">
        <v>695</v>
      </c>
      <c r="S46" s="171">
        <v>654.32252590394523</v>
      </c>
      <c r="T46" s="172">
        <v>686.2121747514384</v>
      </c>
      <c r="U46" s="172">
        <v>700.30375310823229</v>
      </c>
      <c r="V46" s="172">
        <v>711.70368166653736</v>
      </c>
      <c r="W46" s="172">
        <v>732.81466047821345</v>
      </c>
      <c r="X46" s="172">
        <v>751.81454140872199</v>
      </c>
      <c r="Y46" s="172">
        <v>768.70332445806287</v>
      </c>
      <c r="Z46" s="172">
        <v>783.48100962623619</v>
      </c>
      <c r="AA46" s="172">
        <v>796.41148414838779</v>
      </c>
      <c r="AB46" s="172">
        <v>808.28640972995561</v>
      </c>
      <c r="AC46" s="169"/>
      <c r="AD46" s="169"/>
      <c r="AE46" s="169"/>
      <c r="AF46" s="169"/>
    </row>
    <row r="47" spans="1:32">
      <c r="A47" s="169"/>
      <c r="B47" s="169"/>
      <c r="C47" s="169"/>
      <c r="D47" s="173" t="s">
        <v>499</v>
      </c>
      <c r="E47" s="172">
        <v>147.68862255953704</v>
      </c>
      <c r="F47" s="172">
        <v>154.88650758678273</v>
      </c>
      <c r="G47" s="172">
        <v>158.06714972397575</v>
      </c>
      <c r="H47" s="172">
        <v>160.64025347541281</v>
      </c>
      <c r="I47" s="172">
        <v>165.40526042251847</v>
      </c>
      <c r="J47" s="172">
        <v>169.69376667491355</v>
      </c>
      <c r="K47" s="172">
        <v>173.50577223259808</v>
      </c>
      <c r="L47" s="172">
        <v>176.84127709557202</v>
      </c>
      <c r="M47" s="172">
        <v>179.75984385067426</v>
      </c>
      <c r="N47" s="172">
        <v>182.4401602584212</v>
      </c>
      <c r="O47" s="169"/>
      <c r="P47" s="169"/>
      <c r="Q47" s="169"/>
      <c r="R47" s="173" t="s">
        <v>499</v>
      </c>
      <c r="S47" s="171">
        <v>51.890597115513003</v>
      </c>
      <c r="T47" s="172">
        <v>54.419583746707438</v>
      </c>
      <c r="U47" s="172">
        <v>55.537106659775262</v>
      </c>
      <c r="V47" s="172">
        <v>56.441170140009902</v>
      </c>
      <c r="W47" s="172">
        <v>58.115361770074045</v>
      </c>
      <c r="X47" s="172">
        <v>59.622134237131782</v>
      </c>
      <c r="Y47" s="172">
        <v>60.961487541183097</v>
      </c>
      <c r="Z47" s="172">
        <v>62.133421682228004</v>
      </c>
      <c r="AA47" s="172">
        <v>63.158864055642297</v>
      </c>
      <c r="AB47" s="172">
        <v>64.100596847553376</v>
      </c>
      <c r="AC47" s="169"/>
      <c r="AD47" s="169"/>
      <c r="AE47" s="169"/>
      <c r="AF47" s="169"/>
    </row>
    <row r="48" spans="1:32">
      <c r="A48" s="169"/>
      <c r="B48" s="169"/>
      <c r="C48" s="169"/>
      <c r="D48" s="173" t="s">
        <v>498</v>
      </c>
      <c r="E48" s="172">
        <v>3.7042487809168516E-2</v>
      </c>
      <c r="F48" s="172">
        <v>3.8847823682390988E-2</v>
      </c>
      <c r="G48" s="172">
        <v>3.9645575706551167E-2</v>
      </c>
      <c r="H48" s="172">
        <v>4.0290948130590871E-2</v>
      </c>
      <c r="I48" s="172">
        <v>4.1486082249182911E-2</v>
      </c>
      <c r="J48" s="172">
        <v>4.2561702955915742E-2</v>
      </c>
      <c r="K48" s="172">
        <v>4.3517810250789372E-2</v>
      </c>
      <c r="L48" s="172">
        <v>4.4354404133803801E-2</v>
      </c>
      <c r="M48" s="172">
        <v>4.5086423781441426E-2</v>
      </c>
      <c r="N48" s="172">
        <v>4.575868672314945E-2</v>
      </c>
      <c r="O48" s="169"/>
      <c r="P48" s="169"/>
      <c r="Q48" s="169"/>
      <c r="R48" s="173" t="s">
        <v>498</v>
      </c>
      <c r="S48" s="171">
        <v>1.3014928149167314E-2</v>
      </c>
      <c r="T48" s="172">
        <v>1.3649235347867101E-2</v>
      </c>
      <c r="U48" s="172">
        <v>1.3929526599599057E-2</v>
      </c>
      <c r="V48" s="172">
        <v>1.4156279072910304E-2</v>
      </c>
      <c r="W48" s="172">
        <v>1.4576191060523722E-2</v>
      </c>
      <c r="X48" s="172">
        <v>1.49541118493758E-2</v>
      </c>
      <c r="Y48" s="172">
        <v>1.5290041439466533E-2</v>
      </c>
      <c r="Z48" s="172">
        <v>1.5583979830795926E-2</v>
      </c>
      <c r="AA48" s="172">
        <v>1.5841175923209147E-2</v>
      </c>
      <c r="AB48" s="172">
        <v>1.6077376416241695E-2</v>
      </c>
      <c r="AC48" s="169"/>
      <c r="AD48" s="169"/>
      <c r="AE48" s="169"/>
      <c r="AF48" s="169"/>
    </row>
    <row r="49" spans="1:32">
      <c r="A49" s="169"/>
      <c r="B49" s="169"/>
      <c r="C49" s="169"/>
      <c r="D49" s="173" t="s">
        <v>747</v>
      </c>
      <c r="E49" s="172">
        <v>87.480000000000018</v>
      </c>
      <c r="F49" s="172">
        <f>E49</f>
        <v>87.480000000000018</v>
      </c>
      <c r="G49" s="172">
        <f t="shared" ref="G49:N49" si="6">F49</f>
        <v>87.480000000000018</v>
      </c>
      <c r="H49" s="172">
        <f t="shared" si="6"/>
        <v>87.480000000000018</v>
      </c>
      <c r="I49" s="172">
        <f t="shared" si="6"/>
        <v>87.480000000000018</v>
      </c>
      <c r="J49" s="172">
        <f t="shared" si="6"/>
        <v>87.480000000000018</v>
      </c>
      <c r="K49" s="172">
        <f t="shared" si="6"/>
        <v>87.480000000000018</v>
      </c>
      <c r="L49" s="172">
        <f t="shared" si="6"/>
        <v>87.480000000000018</v>
      </c>
      <c r="M49" s="172">
        <f t="shared" si="6"/>
        <v>87.480000000000018</v>
      </c>
      <c r="N49" s="172">
        <f t="shared" si="6"/>
        <v>87.480000000000018</v>
      </c>
      <c r="O49" s="169"/>
      <c r="P49" s="169"/>
      <c r="Q49" s="169"/>
      <c r="R49" s="174" t="s">
        <v>697</v>
      </c>
      <c r="S49" s="176">
        <v>1365.7579118132808</v>
      </c>
      <c r="T49" s="175">
        <v>1535.9840919547048</v>
      </c>
      <c r="U49" s="175">
        <v>1611.2045990011204</v>
      </c>
      <c r="V49" s="175">
        <v>1672.0571440274343</v>
      </c>
      <c r="W49" s="175">
        <v>1784.7470422243114</v>
      </c>
      <c r="X49" s="175">
        <v>1886.1679506015007</v>
      </c>
      <c r="Y49" s="175">
        <v>1976.3198691590026</v>
      </c>
      <c r="Z49" s="175">
        <v>2055.2027978968167</v>
      </c>
      <c r="AA49" s="175">
        <v>2124.2253605424039</v>
      </c>
      <c r="AB49" s="175">
        <v>2187.6134282781472</v>
      </c>
      <c r="AC49" s="169"/>
      <c r="AD49" s="169"/>
      <c r="AE49" s="169"/>
      <c r="AF49" s="169"/>
    </row>
    <row r="50" spans="1:32">
      <c r="A50" s="169"/>
      <c r="B50" s="169"/>
      <c r="C50" s="169"/>
      <c r="D50" s="174" t="s">
        <v>697</v>
      </c>
      <c r="E50" s="175">
        <v>2434.3347885822272</v>
      </c>
      <c r="F50" s="175">
        <v>2737.7469150370266</v>
      </c>
      <c r="G50" s="175">
        <v>2871.8203811572203</v>
      </c>
      <c r="H50" s="175">
        <v>2980.2843088050172</v>
      </c>
      <c r="I50" s="175">
        <v>3181.143434078715</v>
      </c>
      <c r="J50" s="175">
        <v>3361.9166468250428</v>
      </c>
      <c r="K50" s="175">
        <v>3522.603947044001</v>
      </c>
      <c r="L50" s="175">
        <v>3663.2053347355895</v>
      </c>
      <c r="M50" s="175">
        <v>3786.2315489657299</v>
      </c>
      <c r="N50" s="175">
        <v>3899.2148069321847</v>
      </c>
      <c r="O50" s="169"/>
      <c r="P50" s="169"/>
      <c r="Q50" s="169"/>
      <c r="R50" s="174" t="s">
        <v>698</v>
      </c>
      <c r="S50" s="176">
        <v>762.71651728403538</v>
      </c>
      <c r="T50" s="175">
        <v>857.78045075644286</v>
      </c>
      <c r="U50" s="175">
        <v>899.78783923029766</v>
      </c>
      <c r="V50" s="175">
        <v>933.77134451251743</v>
      </c>
      <c r="W50" s="175">
        <v>996.70376170181305</v>
      </c>
      <c r="X50" s="175">
        <v>1053.3429371721791</v>
      </c>
      <c r="Y50" s="175">
        <v>1103.6888709236157</v>
      </c>
      <c r="Z50" s="175">
        <v>1147.7415629561226</v>
      </c>
      <c r="AA50" s="175">
        <v>1186.2876684845662</v>
      </c>
      <c r="AB50" s="175">
        <v>1221.6871531535451</v>
      </c>
      <c r="AC50" s="169"/>
      <c r="AD50" s="169"/>
      <c r="AE50" s="169"/>
      <c r="AF50" s="169"/>
    </row>
    <row r="51" spans="1:32">
      <c r="A51" s="169"/>
      <c r="B51" s="169"/>
      <c r="C51" s="169"/>
      <c r="D51" s="174" t="s">
        <v>698</v>
      </c>
      <c r="E51" s="175">
        <v>3175.1365195422768</v>
      </c>
      <c r="F51" s="175">
        <v>3570.8811507643813</v>
      </c>
      <c r="G51" s="175">
        <v>3745.7550261970091</v>
      </c>
      <c r="H51" s="175">
        <v>3887.2260265469999</v>
      </c>
      <c r="I51" s="175">
        <v>4149.2093605284645</v>
      </c>
      <c r="J51" s="175">
        <v>4384.9943611117824</v>
      </c>
      <c r="K51" s="175">
        <v>4594.5810282969533</v>
      </c>
      <c r="L51" s="175">
        <v>4777.9693620839789</v>
      </c>
      <c r="M51" s="175">
        <v>4938.434154147626</v>
      </c>
      <c r="N51" s="175">
        <v>5085.7997795122001</v>
      </c>
      <c r="O51" s="169"/>
      <c r="P51" s="169"/>
      <c r="Q51" s="169"/>
      <c r="R51" s="174" t="s">
        <v>743</v>
      </c>
      <c r="S51" s="176">
        <v>134.040414243323</v>
      </c>
      <c r="T51" s="175">
        <v>150.74702637703655</v>
      </c>
      <c r="U51" s="175">
        <v>158.12943861633886</v>
      </c>
      <c r="V51" s="175">
        <v>164.1017271694823</v>
      </c>
      <c r="W51" s="175">
        <v>175.1615207864146</v>
      </c>
      <c r="X51" s="175">
        <v>185.11533504165368</v>
      </c>
      <c r="Y51" s="175">
        <v>193.96316993519952</v>
      </c>
      <c r="Z51" s="175">
        <v>201.70502546705214</v>
      </c>
      <c r="AA51" s="175">
        <v>208.47914905742317</v>
      </c>
      <c r="AB51" s="175">
        <v>214.70028296694761</v>
      </c>
      <c r="AC51" s="169"/>
      <c r="AD51" s="169"/>
      <c r="AE51" s="169"/>
      <c r="AF51" s="169"/>
    </row>
    <row r="52" spans="1:32">
      <c r="A52" s="169"/>
      <c r="B52" s="169"/>
      <c r="C52" s="169"/>
      <c r="D52" s="174" t="s">
        <v>743</v>
      </c>
      <c r="E52" s="175">
        <v>386.1280880008872</v>
      </c>
      <c r="F52" s="175">
        <v>434.2545596816816</v>
      </c>
      <c r="G52" s="175">
        <v>455.52095712522839</v>
      </c>
      <c r="H52" s="175">
        <v>472.72523370877184</v>
      </c>
      <c r="I52" s="175">
        <v>504.58500515977818</v>
      </c>
      <c r="J52" s="175">
        <v>533.25879946568386</v>
      </c>
      <c r="K52" s="175">
        <v>558.74661662648896</v>
      </c>
      <c r="L52" s="175">
        <v>581.0484566421934</v>
      </c>
      <c r="M52" s="175">
        <v>600.5625666559348</v>
      </c>
      <c r="N52" s="175">
        <v>618.48368809712588</v>
      </c>
      <c r="O52" s="169"/>
      <c r="P52" s="169"/>
      <c r="Q52" s="169"/>
      <c r="R52" s="174" t="s">
        <v>503</v>
      </c>
      <c r="S52" s="176">
        <v>395.40721276588584</v>
      </c>
      <c r="T52" s="175">
        <v>444.69022174376556</v>
      </c>
      <c r="U52" s="175">
        <v>466.46767642793515</v>
      </c>
      <c r="V52" s="175">
        <v>484.08539257692632</v>
      </c>
      <c r="W52" s="175">
        <v>516.71079285283588</v>
      </c>
      <c r="X52" s="175">
        <v>546.07365310115438</v>
      </c>
      <c r="Y52" s="175">
        <v>572.17397332188204</v>
      </c>
      <c r="Z52" s="175">
        <v>595.01175351501877</v>
      </c>
      <c r="AA52" s="175">
        <v>614.99481118401332</v>
      </c>
      <c r="AB52" s="175">
        <v>633.34659883921245</v>
      </c>
      <c r="AC52" s="169"/>
      <c r="AD52" s="169"/>
      <c r="AE52" s="169"/>
      <c r="AF52" s="169"/>
    </row>
    <row r="53" spans="1:32">
      <c r="A53" s="169"/>
      <c r="B53" s="169"/>
      <c r="C53" s="169"/>
      <c r="D53" s="174" t="s">
        <v>503</v>
      </c>
      <c r="E53" s="175">
        <v>1125.3897594105981</v>
      </c>
      <c r="F53" s="175">
        <v>1265.6567849630248</v>
      </c>
      <c r="G53" s="175">
        <v>1327.6387713718154</v>
      </c>
      <c r="H53" s="175">
        <v>1377.7815019497134</v>
      </c>
      <c r="I53" s="175">
        <v>1470.6384104273018</v>
      </c>
      <c r="J53" s="175">
        <v>1554.2096280571316</v>
      </c>
      <c r="K53" s="175">
        <v>1628.4951548392025</v>
      </c>
      <c r="L53" s="175">
        <v>1693.4949907735147</v>
      </c>
      <c r="M53" s="175">
        <v>1750.3698472160379</v>
      </c>
      <c r="N53" s="175">
        <v>1802.6018582346815</v>
      </c>
      <c r="O53" s="169"/>
      <c r="P53" s="169"/>
      <c r="Q53" s="169"/>
      <c r="R53" s="174" t="s">
        <v>744</v>
      </c>
      <c r="S53" s="176">
        <v>11.493818622528474</v>
      </c>
      <c r="T53" s="175">
        <v>12.926392303726288</v>
      </c>
      <c r="U53" s="175">
        <v>13.55942606264353</v>
      </c>
      <c r="V53" s="175">
        <v>14.071543260868717</v>
      </c>
      <c r="W53" s="175">
        <v>15.019908442767207</v>
      </c>
      <c r="X53" s="175">
        <v>15.873437106475848</v>
      </c>
      <c r="Y53" s="175">
        <v>16.632129251994641</v>
      </c>
      <c r="Z53" s="175">
        <v>17.295984879323584</v>
      </c>
      <c r="AA53" s="175">
        <v>17.87685855323641</v>
      </c>
      <c r="AB53" s="175">
        <v>18.410313968054311</v>
      </c>
      <c r="AC53" s="169"/>
      <c r="AD53" s="169"/>
      <c r="AE53" s="169"/>
      <c r="AF53" s="169"/>
    </row>
    <row r="54" spans="1:32">
      <c r="A54" s="169"/>
      <c r="B54" s="169"/>
      <c r="C54" s="169"/>
      <c r="D54" s="174" t="s">
        <v>744</v>
      </c>
      <c r="E54" s="175">
        <v>32.713176079504116</v>
      </c>
      <c r="F54" s="175">
        <v>36.790501172144047</v>
      </c>
      <c r="G54" s="175">
        <v>38.59221263983158</v>
      </c>
      <c r="H54" s="175">
        <v>40.049776973241727</v>
      </c>
      <c r="I54" s="175">
        <v>42.748970183260504</v>
      </c>
      <c r="J54" s="175">
        <v>45.178244072277408</v>
      </c>
      <c r="K54" s="175">
        <v>47.337598640292434</v>
      </c>
      <c r="L54" s="175">
        <v>49.227033887305581</v>
      </c>
      <c r="M54" s="175">
        <v>50.880289728442087</v>
      </c>
      <c r="N54" s="175">
        <v>52.398585909077653</v>
      </c>
      <c r="O54" s="169"/>
      <c r="P54" s="169"/>
      <c r="Q54" s="169"/>
      <c r="R54" s="174" t="s">
        <v>699</v>
      </c>
      <c r="S54" s="176">
        <v>81.584869205114913</v>
      </c>
      <c r="T54" s="175">
        <v>91.753494641584737</v>
      </c>
      <c r="U54" s="175">
        <v>96.246864349234102</v>
      </c>
      <c r="V54" s="175">
        <v>99.881949955422343</v>
      </c>
      <c r="W54" s="175">
        <v>106.61358996688205</v>
      </c>
      <c r="X54" s="175">
        <v>112.67206597719579</v>
      </c>
      <c r="Y54" s="175">
        <v>118.05737798636355</v>
      </c>
      <c r="Z54" s="175">
        <v>122.76952599438535</v>
      </c>
      <c r="AA54" s="175">
        <v>126.89265550140443</v>
      </c>
      <c r="AB54" s="175">
        <v>130.6792030078505</v>
      </c>
      <c r="AC54" s="169"/>
      <c r="AD54" s="169"/>
      <c r="AE54" s="169"/>
      <c r="AF54" s="169"/>
    </row>
    <row r="55" spans="1:32">
      <c r="A55" s="169"/>
      <c r="B55" s="169"/>
      <c r="C55" s="169"/>
      <c r="D55" s="174" t="s">
        <v>699</v>
      </c>
      <c r="E55" s="175">
        <v>232.20308927609628</v>
      </c>
      <c r="F55" s="175">
        <v>261.14456167220271</v>
      </c>
      <c r="G55" s="175">
        <v>273.93338314782011</v>
      </c>
      <c r="H55" s="175">
        <v>284.27939602697126</v>
      </c>
      <c r="I55" s="175">
        <v>303.43867913651042</v>
      </c>
      <c r="J55" s="175">
        <v>320.68203393509566</v>
      </c>
      <c r="K55" s="175">
        <v>336.00946042272699</v>
      </c>
      <c r="L55" s="175">
        <v>349.4209585994044</v>
      </c>
      <c r="M55" s="175">
        <v>361.15601950399719</v>
      </c>
      <c r="N55" s="175">
        <v>371.93311625311298</v>
      </c>
      <c r="O55" s="169"/>
      <c r="P55" s="169"/>
      <c r="Q55" s="169"/>
      <c r="R55" s="174" t="s">
        <v>745</v>
      </c>
      <c r="S55" s="176">
        <v>37.201262916155159</v>
      </c>
      <c r="T55" s="175">
        <v>41.837976954477114</v>
      </c>
      <c r="U55" s="175">
        <v>43.886874372618351</v>
      </c>
      <c r="V55" s="175">
        <v>45.544409362575315</v>
      </c>
      <c r="W55" s="175">
        <v>48.61391860323635</v>
      </c>
      <c r="X55" s="175">
        <v>51.376476919831283</v>
      </c>
      <c r="Y55" s="175">
        <v>53.832084312360116</v>
      </c>
      <c r="Z55" s="175">
        <v>55.980740780822842</v>
      </c>
      <c r="AA55" s="175">
        <v>57.860815190727727</v>
      </c>
      <c r="AB55" s="175">
        <v>59.587414138599563</v>
      </c>
      <c r="AC55" s="169"/>
      <c r="AD55" s="169"/>
      <c r="AE55" s="169"/>
      <c r="AF55" s="169"/>
    </row>
    <row r="56" spans="1:32">
      <c r="A56" s="169"/>
      <c r="B56" s="169"/>
      <c r="C56" s="169"/>
      <c r="D56" s="174" t="s">
        <v>745</v>
      </c>
      <c r="E56" s="175">
        <v>105.88051753059545</v>
      </c>
      <c r="F56" s="175">
        <v>119.07731902428102</v>
      </c>
      <c r="G56" s="175">
        <v>124.9087962912984</v>
      </c>
      <c r="H56" s="175">
        <v>129.626395878099</v>
      </c>
      <c r="I56" s="175">
        <v>138.36269140921118</v>
      </c>
      <c r="J56" s="175">
        <v>146.22535738721214</v>
      </c>
      <c r="K56" s="175">
        <v>153.21439381210189</v>
      </c>
      <c r="L56" s="175">
        <v>159.32980068388042</v>
      </c>
      <c r="M56" s="175">
        <v>164.68078169668664</v>
      </c>
      <c r="N56" s="175">
        <v>169.59494793293723</v>
      </c>
      <c r="O56" s="169"/>
      <c r="P56" s="169"/>
      <c r="Q56" s="169"/>
      <c r="R56" s="174" t="s">
        <v>746</v>
      </c>
      <c r="S56" s="176">
        <v>12.355041626024576</v>
      </c>
      <c r="T56" s="175">
        <v>13.894956953107805</v>
      </c>
      <c r="U56" s="175">
        <v>14.575423445485844</v>
      </c>
      <c r="V56" s="175">
        <v>15.125913192128754</v>
      </c>
      <c r="W56" s="175">
        <v>16.14533864887488</v>
      </c>
      <c r="X56" s="175">
        <v>17.062821559946393</v>
      </c>
      <c r="Y56" s="175">
        <v>17.878361925343295</v>
      </c>
      <c r="Z56" s="175">
        <v>18.591959745065584</v>
      </c>
      <c r="AA56" s="175">
        <v>19.216357837322587</v>
      </c>
      <c r="AB56" s="175">
        <v>19.789784656742281</v>
      </c>
      <c r="AC56" s="169"/>
      <c r="AD56" s="169"/>
      <c r="AE56" s="169"/>
      <c r="AF56" s="169"/>
    </row>
    <row r="57" spans="1:32">
      <c r="A57" s="169"/>
      <c r="B57" s="169"/>
      <c r="C57" s="169"/>
      <c r="D57" s="174" t="s">
        <v>746</v>
      </c>
      <c r="E57" s="175">
        <v>35.164349243300713</v>
      </c>
      <c r="F57" s="175">
        <v>39.547185174229902</v>
      </c>
      <c r="G57" s="175">
        <v>41.483897498690474</v>
      </c>
      <c r="H57" s="175">
        <v>43.050676008366445</v>
      </c>
      <c r="I57" s="175">
        <v>45.952117692951575</v>
      </c>
      <c r="J57" s="175">
        <v>48.563415209078187</v>
      </c>
      <c r="K57" s="175">
        <v>50.884568556746288</v>
      </c>
      <c r="L57" s="175">
        <v>52.915577735955878</v>
      </c>
      <c r="M57" s="175">
        <v>54.692710767764275</v>
      </c>
      <c r="N57" s="175">
        <v>56.32477171534341</v>
      </c>
      <c r="O57" s="169"/>
      <c r="P57" s="169"/>
      <c r="Q57" s="169"/>
      <c r="R57" s="174" t="s">
        <v>696</v>
      </c>
      <c r="S57" s="176">
        <v>35.489268658362398</v>
      </c>
      <c r="T57" s="175">
        <v>39.912602096500827</v>
      </c>
      <c r="U57" s="175">
        <v>41.867209688445307</v>
      </c>
      <c r="V57" s="175">
        <v>43.448465268445347</v>
      </c>
      <c r="W57" s="175">
        <v>46.376716342519472</v>
      </c>
      <c r="X57" s="175">
        <v>49.012142309186189</v>
      </c>
      <c r="Y57" s="175">
        <v>51.354743168445495</v>
      </c>
      <c r="Z57" s="175">
        <v>53.404518920297392</v>
      </c>
      <c r="AA57" s="175">
        <v>55.198072703167796</v>
      </c>
      <c r="AB57" s="175">
        <v>56.845213932334495</v>
      </c>
      <c r="AC57" s="169"/>
      <c r="AD57" s="169"/>
      <c r="AE57" s="169"/>
      <c r="AF57" s="169"/>
    </row>
    <row r="58" spans="1:32">
      <c r="A58" s="169"/>
      <c r="B58" s="169"/>
      <c r="C58" s="169"/>
      <c r="D58" s="174" t="s">
        <v>696</v>
      </c>
      <c r="E58" s="175">
        <v>101.00791848918527</v>
      </c>
      <c r="F58" s="175">
        <v>113.59740596696386</v>
      </c>
      <c r="G58" s="175">
        <v>119.16051988249816</v>
      </c>
      <c r="H58" s="175">
        <v>123.66101653326749</v>
      </c>
      <c r="I58" s="175">
        <v>131.99526959024772</v>
      </c>
      <c r="J58" s="175">
        <v>139.49609734152989</v>
      </c>
      <c r="K58" s="175">
        <v>146.16349978711406</v>
      </c>
      <c r="L58" s="175">
        <v>151.99747692700024</v>
      </c>
      <c r="M58" s="175">
        <v>157.10220692440063</v>
      </c>
      <c r="N58" s="175">
        <v>161.79022426895199</v>
      </c>
      <c r="O58" s="169"/>
      <c r="P58" s="169"/>
      <c r="Q58" s="169"/>
      <c r="R58" s="174" t="s">
        <v>695</v>
      </c>
      <c r="S58" s="176">
        <v>143.63177397891482</v>
      </c>
      <c r="T58" s="175">
        <v>161.53383994528042</v>
      </c>
      <c r="U58" s="175">
        <v>169.44450608400032</v>
      </c>
      <c r="V58" s="175">
        <v>175.84414610633556</v>
      </c>
      <c r="W58" s="175">
        <v>187.6953313328822</v>
      </c>
      <c r="X58" s="175">
        <v>198.3613980367742</v>
      </c>
      <c r="Y58" s="175">
        <v>207.84234621801156</v>
      </c>
      <c r="Z58" s="175">
        <v>216.13817587659423</v>
      </c>
      <c r="AA58" s="175">
        <v>223.39702682785406</v>
      </c>
      <c r="AB58" s="175">
        <v>230.06331851778657</v>
      </c>
      <c r="AC58" s="169"/>
      <c r="AD58" s="169"/>
      <c r="AE58" s="169"/>
      <c r="AF58" s="169"/>
    </row>
    <row r="59" spans="1:32">
      <c r="A59" s="169"/>
      <c r="B59" s="169"/>
      <c r="C59" s="169"/>
      <c r="D59" s="174" t="s">
        <v>695</v>
      </c>
      <c r="E59" s="175">
        <v>408.79812593998838</v>
      </c>
      <c r="F59" s="175">
        <v>459.75015984425971</v>
      </c>
      <c r="G59" s="175">
        <v>482.26513270061633</v>
      </c>
      <c r="H59" s="175">
        <v>500.47949276418581</v>
      </c>
      <c r="I59" s="175">
        <v>534.20978917820321</v>
      </c>
      <c r="J59" s="175">
        <v>564.56705595081894</v>
      </c>
      <c r="K59" s="175">
        <v>591.55129308203288</v>
      </c>
      <c r="L59" s="175">
        <v>615.16250057184516</v>
      </c>
      <c r="M59" s="175">
        <v>635.82230712543083</v>
      </c>
      <c r="N59" s="175">
        <v>654.79559885831566</v>
      </c>
      <c r="O59" s="169"/>
      <c r="P59" s="169"/>
      <c r="Q59" s="169"/>
      <c r="R59" s="174" t="s">
        <v>499</v>
      </c>
      <c r="S59" s="176">
        <v>11.390618879015053</v>
      </c>
      <c r="T59" s="175">
        <v>12.810329886690775</v>
      </c>
      <c r="U59" s="175">
        <v>13.437679814698459</v>
      </c>
      <c r="V59" s="175">
        <v>13.945198857581079</v>
      </c>
      <c r="W59" s="175">
        <v>14.885048936993339</v>
      </c>
      <c r="X59" s="175">
        <v>15.730914008464373</v>
      </c>
      <c r="Y59" s="175">
        <v>16.482794071994178</v>
      </c>
      <c r="Z59" s="175">
        <v>17.14068912758276</v>
      </c>
      <c r="AA59" s="175">
        <v>17.716347301222772</v>
      </c>
      <c r="AB59" s="175">
        <v>18.245012970892166</v>
      </c>
      <c r="AC59" s="169"/>
      <c r="AD59" s="169"/>
      <c r="AE59" s="169"/>
      <c r="AF59" s="169"/>
    </row>
    <row r="60" spans="1:32">
      <c r="A60" s="169"/>
      <c r="B60" s="169"/>
      <c r="C60" s="169"/>
      <c r="D60" s="174" t="s">
        <v>499</v>
      </c>
      <c r="E60" s="175">
        <v>32.419453732581303</v>
      </c>
      <c r="F60" s="175">
        <v>36.460169677504517</v>
      </c>
      <c r="G60" s="175">
        <v>38.245704087987924</v>
      </c>
      <c r="H60" s="175">
        <v>39.690181363884612</v>
      </c>
      <c r="I60" s="175">
        <v>42.365139282211814</v>
      </c>
      <c r="J60" s="175">
        <v>44.772601408706286</v>
      </c>
      <c r="K60" s="175">
        <v>46.912567743368051</v>
      </c>
      <c r="L60" s="175">
        <v>48.785038286197093</v>
      </c>
      <c r="M60" s="175">
        <v>50.423450011172505</v>
      </c>
      <c r="N60" s="175">
        <v>51.928113840231553</v>
      </c>
      <c r="O60" s="169"/>
      <c r="P60" s="169"/>
      <c r="Q60" s="169"/>
      <c r="R60" s="174" t="s">
        <v>498</v>
      </c>
      <c r="S60" s="176">
        <v>2.8569354473781915E-3</v>
      </c>
      <c r="T60" s="175">
        <v>3.2130199363723934E-3</v>
      </c>
      <c r="U60" s="175">
        <v>3.3703685638940516E-3</v>
      </c>
      <c r="V60" s="175">
        <v>3.4976618355969662E-3</v>
      </c>
      <c r="W60" s="175">
        <v>3.7333901165282888E-3</v>
      </c>
      <c r="X60" s="175">
        <v>3.9455455693664793E-3</v>
      </c>
      <c r="Y60" s="175">
        <v>4.1341281941115384E-3</v>
      </c>
      <c r="Z60" s="175">
        <v>4.2991379907634641E-3</v>
      </c>
      <c r="AA60" s="175">
        <v>4.4435215628338999E-3</v>
      </c>
      <c r="AB60" s="175">
        <v>4.576118720857769E-3</v>
      </c>
      <c r="AC60" s="169"/>
      <c r="AD60" s="169"/>
      <c r="AE60" s="169"/>
      <c r="AF60" s="169"/>
    </row>
    <row r="61" spans="1:32">
      <c r="A61" s="169"/>
      <c r="B61" s="169"/>
      <c r="C61" s="169"/>
      <c r="D61" s="174" t="s">
        <v>498</v>
      </c>
      <c r="E61" s="175">
        <v>8.1312778117687001E-3</v>
      </c>
      <c r="F61" s="175">
        <v>9.1447490496752749E-3</v>
      </c>
      <c r="G61" s="175">
        <v>9.5925874510830716E-3</v>
      </c>
      <c r="H61" s="175">
        <v>9.9548836859298297E-3</v>
      </c>
      <c r="I61" s="175">
        <v>1.0625802639349749E-2</v>
      </c>
      <c r="J61" s="175">
        <v>1.1229629697427674E-2</v>
      </c>
      <c r="K61" s="175">
        <v>1.176636486016361E-2</v>
      </c>
      <c r="L61" s="175">
        <v>1.2236008127557554E-2</v>
      </c>
      <c r="M61" s="175">
        <v>1.2646945986527255E-2</v>
      </c>
      <c r="N61" s="175">
        <v>1.3024337897825962E-2</v>
      </c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</row>
    <row r="62" spans="1:32">
      <c r="A62" s="169"/>
      <c r="B62" s="169"/>
      <c r="C62" s="169"/>
      <c r="D62" s="174" t="s">
        <v>747</v>
      </c>
      <c r="E62" s="175">
        <v>20.52</v>
      </c>
      <c r="F62" s="175">
        <f>E62</f>
        <v>20.52</v>
      </c>
      <c r="G62" s="175">
        <f t="shared" ref="G62:N62" si="7">F62</f>
        <v>20.52</v>
      </c>
      <c r="H62" s="175">
        <f t="shared" si="7"/>
        <v>20.52</v>
      </c>
      <c r="I62" s="175">
        <f t="shared" si="7"/>
        <v>20.52</v>
      </c>
      <c r="J62" s="175">
        <f t="shared" si="7"/>
        <v>20.52</v>
      </c>
      <c r="K62" s="175">
        <f t="shared" si="7"/>
        <v>20.52</v>
      </c>
      <c r="L62" s="175">
        <f t="shared" si="7"/>
        <v>20.52</v>
      </c>
      <c r="M62" s="175">
        <f t="shared" si="7"/>
        <v>20.52</v>
      </c>
      <c r="N62" s="175">
        <f t="shared" si="7"/>
        <v>20.52</v>
      </c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</row>
    <row r="63" spans="1:3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</row>
    <row r="64" spans="1:32"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F33" sqref="F33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zoomScale="85" zoomScaleNormal="85" workbookViewId="0">
      <selection activeCell="U40" sqref="U40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 s="169">
        <f t="shared" ref="I21:I29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 s="169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 s="169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 s="169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 s="169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 s="169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 s="169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 s="169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 s="169">
        <f t="shared" si="0"/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69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78">
        <v>5</v>
      </c>
      <c r="S25" s="178">
        <v>5.27</v>
      </c>
      <c r="T25" s="178">
        <v>5.4</v>
      </c>
      <c r="U25" s="178">
        <v>5.7</v>
      </c>
      <c r="V25" s="178">
        <v>5.8</v>
      </c>
      <c r="W25" s="178">
        <v>5.93</v>
      </c>
      <c r="X25" s="178">
        <v>6.13</v>
      </c>
      <c r="Y25" s="178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78">
        <v>8</v>
      </c>
      <c r="S26" s="178">
        <v>8.8000000000000007</v>
      </c>
      <c r="T26" s="178">
        <v>9.1999999999999993</v>
      </c>
      <c r="U26" s="178">
        <v>10.1</v>
      </c>
      <c r="V26" s="178">
        <v>10.4</v>
      </c>
      <c r="W26" s="178">
        <v>10.8</v>
      </c>
      <c r="X26" s="178">
        <v>11.4</v>
      </c>
      <c r="Y26" s="178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78">
        <v>7</v>
      </c>
      <c r="S27" s="178">
        <v>7.27</v>
      </c>
      <c r="T27" s="178">
        <v>7.4</v>
      </c>
      <c r="U27" s="178">
        <v>7.7</v>
      </c>
      <c r="V27" s="178">
        <v>7.8</v>
      </c>
      <c r="W27" s="178">
        <v>7.93</v>
      </c>
      <c r="X27" s="178">
        <v>8.1300000000000008</v>
      </c>
      <c r="Y27" s="178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78">
        <v>10</v>
      </c>
      <c r="S28" s="178">
        <v>10.27</v>
      </c>
      <c r="T28" s="178">
        <v>10.4</v>
      </c>
      <c r="U28" s="178">
        <v>10.7</v>
      </c>
      <c r="V28" s="178">
        <v>10.8</v>
      </c>
      <c r="W28" s="178">
        <v>10.93</v>
      </c>
      <c r="X28" s="178">
        <v>11.13</v>
      </c>
      <c r="Y28" s="178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78">
        <v>5</v>
      </c>
      <c r="S31" s="178">
        <v>5.27</v>
      </c>
      <c r="T31" s="178">
        <v>5.2</v>
      </c>
      <c r="U31" s="178">
        <v>5.27</v>
      </c>
      <c r="V31" s="178">
        <v>5.33</v>
      </c>
      <c r="W31" s="178">
        <v>5.43</v>
      </c>
      <c r="X31" s="178">
        <v>5.63</v>
      </c>
      <c r="Y31" s="178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69"/>
      <c r="P32" t="s">
        <v>399</v>
      </c>
      <c r="Q32" t="s">
        <v>400</v>
      </c>
      <c r="R32" s="178">
        <v>8</v>
      </c>
      <c r="S32" s="178">
        <v>8.8000000000000007</v>
      </c>
      <c r="T32" s="178">
        <v>8.6</v>
      </c>
      <c r="U32" s="178">
        <v>8.8000000000000007</v>
      </c>
      <c r="V32" s="178">
        <v>9</v>
      </c>
      <c r="W32" s="178">
        <v>9.3000000000000007</v>
      </c>
      <c r="X32" s="178">
        <v>9.9</v>
      </c>
      <c r="Y32" s="178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78">
        <v>7</v>
      </c>
      <c r="S33" s="178">
        <v>7.27</v>
      </c>
      <c r="T33" s="178">
        <v>7.2</v>
      </c>
      <c r="U33" s="178">
        <v>7.27</v>
      </c>
      <c r="V33" s="178">
        <v>7.33</v>
      </c>
      <c r="W33" s="178">
        <v>7.43</v>
      </c>
      <c r="X33" s="178">
        <v>7.63</v>
      </c>
      <c r="Y33" s="178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78">
        <v>10</v>
      </c>
      <c r="S34" s="178">
        <v>10.27</v>
      </c>
      <c r="T34" s="178">
        <v>10.199999999999999</v>
      </c>
      <c r="U34" s="178">
        <v>10.27</v>
      </c>
      <c r="V34" s="178">
        <v>10.33</v>
      </c>
      <c r="W34" s="178">
        <v>10.43</v>
      </c>
      <c r="X34" s="178">
        <v>10.63</v>
      </c>
      <c r="Y34" s="178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13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69" customFormat="1">
      <c r="B60" s="93" t="s">
        <v>250</v>
      </c>
    </row>
    <row r="61" spans="2:12">
      <c r="B61" s="93" t="s">
        <v>283</v>
      </c>
      <c r="C61" s="169"/>
      <c r="D61" s="169"/>
      <c r="E61" s="169"/>
      <c r="F61" s="169"/>
      <c r="G61" s="169"/>
      <c r="H61" s="169"/>
      <c r="I61" s="169"/>
      <c r="J61" s="169"/>
      <c r="K61" s="169"/>
      <c r="L61" s="169"/>
    </row>
    <row r="62" spans="2:12">
      <c r="B62" s="169"/>
      <c r="C62" s="169"/>
      <c r="D62" s="169"/>
      <c r="E62" s="169"/>
      <c r="F62" s="169" t="s">
        <v>196</v>
      </c>
      <c r="G62" s="169"/>
      <c r="H62" s="169"/>
      <c r="I62" s="169"/>
      <c r="J62" s="169"/>
      <c r="K62" s="169"/>
      <c r="L62" s="169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69"/>
      <c r="L63" s="169"/>
    </row>
    <row r="64" spans="2:12">
      <c r="B64" s="169" t="s">
        <v>331</v>
      </c>
      <c r="C64" s="169" t="s">
        <v>329</v>
      </c>
      <c r="D64" s="169" t="s">
        <v>330</v>
      </c>
      <c r="E64" s="169">
        <v>2020</v>
      </c>
      <c r="F64" s="169" t="s">
        <v>278</v>
      </c>
      <c r="G64" s="169">
        <v>1</v>
      </c>
      <c r="H64" s="99">
        <f>0.03</f>
        <v>0.03</v>
      </c>
      <c r="I64" s="169">
        <v>5</v>
      </c>
      <c r="J64" s="169" t="s">
        <v>332</v>
      </c>
      <c r="K64" s="169"/>
      <c r="L64" s="16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topLeftCell="A33"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S31"/>
  <sheetViews>
    <sheetView topLeftCell="V1" workbookViewId="0">
      <selection activeCell="AA21" sqref="AA21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45">
      <c r="C7" s="73" t="s">
        <v>250</v>
      </c>
      <c r="R7" s="73" t="s">
        <v>250</v>
      </c>
      <c r="AF7" s="73" t="s">
        <v>250</v>
      </c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</row>
    <row r="8" spans="3:45">
      <c r="C8" s="73" t="s">
        <v>251</v>
      </c>
      <c r="G8" s="100" t="s">
        <v>196</v>
      </c>
      <c r="R8" s="73" t="s">
        <v>251</v>
      </c>
      <c r="V8" s="100" t="s">
        <v>196</v>
      </c>
      <c r="AF8" s="73" t="s">
        <v>251</v>
      </c>
      <c r="AG8" s="169"/>
      <c r="AH8" s="169"/>
      <c r="AI8" s="169"/>
      <c r="AJ8" s="169" t="s">
        <v>196</v>
      </c>
      <c r="AK8" s="169"/>
      <c r="AL8" s="169"/>
      <c r="AM8" s="169"/>
      <c r="AN8" s="169"/>
      <c r="AO8" s="169"/>
      <c r="AP8" s="169"/>
      <c r="AQ8" s="169"/>
      <c r="AR8" s="169"/>
      <c r="AS8" s="169"/>
    </row>
    <row r="9" spans="3:45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  <c r="AF9" s="181" t="s">
        <v>197</v>
      </c>
      <c r="AG9" s="182" t="s">
        <v>198</v>
      </c>
      <c r="AH9" s="182" t="s">
        <v>2</v>
      </c>
      <c r="AI9" s="183" t="s">
        <v>1</v>
      </c>
      <c r="AJ9" s="183" t="s">
        <v>5</v>
      </c>
      <c r="AK9" s="95" t="s">
        <v>705</v>
      </c>
      <c r="AL9" s="95" t="s">
        <v>370</v>
      </c>
      <c r="AM9" s="95" t="s">
        <v>264</v>
      </c>
      <c r="AN9" s="95" t="s">
        <v>265</v>
      </c>
      <c r="AO9" s="184" t="s">
        <v>253</v>
      </c>
      <c r="AP9" s="184" t="s">
        <v>254</v>
      </c>
      <c r="AQ9" s="181" t="s">
        <v>203</v>
      </c>
      <c r="AR9" s="169"/>
      <c r="AS9" s="169"/>
    </row>
    <row r="10" spans="3:45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  <c r="AF10" s="169" t="s">
        <v>371</v>
      </c>
      <c r="AG10" s="169"/>
      <c r="AH10" s="169" t="s">
        <v>786</v>
      </c>
      <c r="AI10" s="51">
        <v>2020</v>
      </c>
      <c r="AJ10" s="169" t="s">
        <v>278</v>
      </c>
      <c r="AK10" s="142">
        <v>-0.97</v>
      </c>
      <c r="AL10" s="142">
        <v>-0.89</v>
      </c>
      <c r="AM10" s="142">
        <v>-0.58000000000000007</v>
      </c>
      <c r="AN10" s="142">
        <v>-9.9999999999544897E-6</v>
      </c>
      <c r="AO10" s="142">
        <v>0</v>
      </c>
      <c r="AP10" s="169">
        <v>5</v>
      </c>
      <c r="AQ10" s="169" t="s">
        <v>372</v>
      </c>
      <c r="AR10" s="169"/>
      <c r="AS10" s="169"/>
    </row>
    <row r="11" spans="3:45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  <c r="AF11" s="169"/>
      <c r="AG11" s="169"/>
      <c r="AH11" s="169" t="s">
        <v>787</v>
      </c>
      <c r="AI11" s="51"/>
      <c r="AJ11" s="169"/>
      <c r="AK11" s="142">
        <v>0.03</v>
      </c>
      <c r="AL11" s="142">
        <v>0.11</v>
      </c>
      <c r="AM11" s="142">
        <v>0.42</v>
      </c>
      <c r="AN11" s="142">
        <v>0.99999000000000005</v>
      </c>
      <c r="AO11" s="142"/>
      <c r="AP11" s="169"/>
      <c r="AQ11" s="169"/>
      <c r="AR11" s="169"/>
      <c r="AS11" s="169"/>
    </row>
    <row r="12" spans="3:45"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</row>
    <row r="13" spans="3:45">
      <c r="C13" s="73" t="s">
        <v>250</v>
      </c>
      <c r="R13" s="73" t="s">
        <v>250</v>
      </c>
    </row>
    <row r="14" spans="3:45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45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45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5" t="s">
        <v>259</v>
      </c>
      <c r="G22" s="185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6" t="s">
        <v>255</v>
      </c>
      <c r="F2" s="186"/>
      <c r="G2" s="186"/>
      <c r="H2" s="186"/>
      <c r="I2" s="186"/>
      <c r="J2" s="186"/>
      <c r="K2" s="186"/>
      <c r="L2" s="186"/>
      <c r="M2" s="186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7" t="s">
        <v>335</v>
      </c>
      <c r="Q12" s="187"/>
      <c r="R12" s="187"/>
      <c r="S12" s="187"/>
      <c r="T12" s="187"/>
      <c r="U12" s="187"/>
      <c r="V12" s="187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69"/>
    </row>
    <row r="8" spans="3:11">
      <c r="E8" s="169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2022-03-15T22:54:17Z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239172816276550</vt:r8>
  </property>
</Properties>
</file>