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ppXLS\"/>
    </mc:Choice>
  </mc:AlternateContent>
  <xr:revisionPtr revIDLastSave="0" documentId="13_ncr:1_{C37DC198-E3EA-4737-AAAB-F7EEA87A06C5}" xr6:coauthVersionLast="47" xr6:coauthVersionMax="47" xr10:uidLastSave="{00000000-0000-0000-0000-000000000000}"/>
  <bookViews>
    <workbookView xWindow="-120" yWindow="-120" windowWidth="29040" windowHeight="17520" tabRatio="812" firstSheet="2" activeTab="15" xr2:uid="{00000000-000D-0000-FFFF-FFFF00000000}"/>
  </bookViews>
  <sheets>
    <sheet name="Documentation" sheetId="31" r:id="rId1"/>
    <sheet name="Dem" sheetId="16" r:id="rId2"/>
    <sheet name="Dem_IND" sheetId="25" r:id="rId3"/>
    <sheet name="Dem_AGR" sheetId="26" r:id="rId4"/>
    <sheet name="Dem_COM" sheetId="27" r:id="rId5"/>
    <sheet name="Dem_RES" sheetId="28" r:id="rId6"/>
    <sheet name="Load_Curves" sheetId="29" r:id="rId7"/>
    <sheet name="Costs_techs" sheetId="11" r:id="rId8"/>
    <sheet name="Gas_price" sheetId="22" r:id="rId9"/>
    <sheet name="Solar" sheetId="24" r:id="rId10"/>
    <sheet name="BEV_PHEV-imp" sheetId="20" r:id="rId11"/>
    <sheet name="Trucks" sheetId="30" r:id="rId12"/>
    <sheet name="ICE_CAR_ban" sheetId="17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3">[1]Table1_FixedScenarioAssumption!#REF!</definedName>
    <definedName name="AsumB7" localSheetId="4">[1]Table1_FixedScenarioAssumption!#REF!</definedName>
    <definedName name="AsumB7" localSheetId="5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5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5">#REF!</definedName>
    <definedName name="Worksheet_Names" localSheetId="14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3" i="27" l="1"/>
  <c r="AC54" i="27"/>
  <c r="AC55" i="27"/>
  <c r="AC56" i="27"/>
  <c r="AC52" i="27"/>
  <c r="L62" i="25"/>
  <c r="M62" i="25" s="1"/>
  <c r="N62" i="25" s="1"/>
  <c r="O7" i="29" l="1"/>
  <c r="P7" i="29"/>
  <c r="O8" i="29"/>
  <c r="P8" i="29"/>
  <c r="O9" i="29"/>
  <c r="P9" i="29"/>
  <c r="P6" i="29"/>
  <c r="O6" i="29"/>
  <c r="K92" i="29"/>
  <c r="J92" i="29"/>
  <c r="K68" i="29"/>
  <c r="J68" i="29"/>
  <c r="K44" i="29"/>
  <c r="J44" i="29"/>
  <c r="K20" i="29"/>
  <c r="J20" i="29"/>
  <c r="AG89" i="28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D77" i="25" l="1"/>
  <c r="AE77" i="25" s="1"/>
  <c r="AF77" i="25" s="1"/>
  <c r="AG77" i="25" s="1"/>
  <c r="AH77" i="25" s="1"/>
  <c r="AI77" i="25" s="1"/>
  <c r="AJ77" i="25" s="1"/>
  <c r="AK77" i="25" s="1"/>
  <c r="AL77" i="25" s="1"/>
  <c r="AD71" i="25"/>
  <c r="AE71" i="25" s="1"/>
  <c r="AF71" i="25" s="1"/>
  <c r="AG71" i="25" s="1"/>
  <c r="AH71" i="25" s="1"/>
  <c r="AI71" i="25" s="1"/>
  <c r="AJ71" i="25" s="1"/>
  <c r="AK71" i="25" s="1"/>
  <c r="AL71" i="25" s="1"/>
  <c r="AD72" i="25"/>
  <c r="AE72" i="25" s="1"/>
  <c r="AF72" i="25" s="1"/>
  <c r="AG72" i="25" s="1"/>
  <c r="AH72" i="25" s="1"/>
  <c r="AI72" i="25" s="1"/>
  <c r="AJ72" i="25" s="1"/>
  <c r="AK72" i="25" s="1"/>
  <c r="AL72" i="25" s="1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76" i="25"/>
  <c r="AE76" i="25" s="1"/>
  <c r="AF76" i="25" s="1"/>
  <c r="AG76" i="25" s="1"/>
  <c r="AH76" i="25" s="1"/>
  <c r="AI76" i="25" s="1"/>
  <c r="AJ76" i="25" s="1"/>
  <c r="AK76" i="25" s="1"/>
  <c r="AL76" i="25" s="1"/>
  <c r="AD70" i="25"/>
  <c r="AE70" i="25" s="1"/>
  <c r="AF70" i="25" s="1"/>
  <c r="AG70" i="25" s="1"/>
  <c r="AH70" i="25" s="1"/>
  <c r="AI70" i="25" s="1"/>
  <c r="AJ70" i="25" s="1"/>
  <c r="AK70" i="25" s="1"/>
  <c r="AL70" i="25" s="1"/>
  <c r="K72" i="25"/>
  <c r="L72" i="25"/>
  <c r="M72" i="25" s="1"/>
  <c r="N72" i="25" s="1"/>
  <c r="O72" i="25" s="1"/>
  <c r="P72" i="25" s="1"/>
  <c r="Q72" i="25" s="1"/>
  <c r="R72" i="25" s="1"/>
  <c r="K73" i="25"/>
  <c r="L73" i="25" s="1"/>
  <c r="M73" i="25" s="1"/>
  <c r="N73" i="25" s="1"/>
  <c r="O73" i="25" s="1"/>
  <c r="P73" i="25" s="1"/>
  <c r="Q73" i="25" s="1"/>
  <c r="R73" i="25" s="1"/>
  <c r="J71" i="25"/>
  <c r="K71" i="25" s="1"/>
  <c r="L71" i="25" s="1"/>
  <c r="M71" i="25" s="1"/>
  <c r="N71" i="25" s="1"/>
  <c r="O71" i="25" s="1"/>
  <c r="P71" i="25" s="1"/>
  <c r="Q71" i="25" s="1"/>
  <c r="R71" i="25" s="1"/>
  <c r="J72" i="25"/>
  <c r="J73" i="25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77" i="25"/>
  <c r="K77" i="25" s="1"/>
  <c r="L77" i="25" s="1"/>
  <c r="M77" i="25" s="1"/>
  <c r="N77" i="25" s="1"/>
  <c r="O77" i="25" s="1"/>
  <c r="P77" i="25" s="1"/>
  <c r="Q77" i="25" s="1"/>
  <c r="R77" i="25" s="1"/>
  <c r="J70" i="25"/>
  <c r="K70" i="25" s="1"/>
  <c r="L70" i="25" s="1"/>
  <c r="M70" i="25" s="1"/>
  <c r="N70" i="25" s="1"/>
  <c r="O70" i="25" s="1"/>
  <c r="P70" i="25" s="1"/>
  <c r="Q70" i="25" s="1"/>
  <c r="R70" i="25" s="1"/>
  <c r="AD64" i="25" l="1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D69" i="25"/>
  <c r="AE69" i="25"/>
  <c r="AF69" i="25"/>
  <c r="AG69" i="25"/>
  <c r="AH69" i="25"/>
  <c r="AI69" i="25"/>
  <c r="AJ69" i="25"/>
  <c r="AK69" i="25"/>
  <c r="AL69" i="25"/>
  <c r="AE63" i="25"/>
  <c r="AF63" i="25"/>
  <c r="AG63" i="25"/>
  <c r="AH63" i="25"/>
  <c r="AI63" i="25"/>
  <c r="AJ63" i="25"/>
  <c r="AK63" i="25"/>
  <c r="AL63" i="25"/>
  <c r="AD63" i="25"/>
  <c r="Y58" i="27" l="1"/>
  <c r="X58" i="27"/>
  <c r="W58" i="27"/>
  <c r="V58" i="27"/>
  <c r="U58" i="27"/>
  <c r="T58" i="27"/>
  <c r="S58" i="27"/>
  <c r="R58" i="27"/>
  <c r="Q58" i="27"/>
  <c r="P58" i="27"/>
  <c r="Y82" i="27"/>
  <c r="X82" i="27"/>
  <c r="W82" i="27"/>
  <c r="V82" i="27"/>
  <c r="U82" i="27"/>
  <c r="T82" i="27"/>
  <c r="S82" i="27"/>
  <c r="R82" i="27"/>
  <c r="Q82" i="27"/>
  <c r="P82" i="27"/>
  <c r="Y85" i="27"/>
  <c r="X85" i="27"/>
  <c r="W85" i="27"/>
  <c r="V85" i="27"/>
  <c r="U85" i="27"/>
  <c r="T85" i="27"/>
  <c r="S85" i="27"/>
  <c r="R85" i="27"/>
  <c r="Q85" i="27"/>
  <c r="P85" i="27"/>
  <c r="Y94" i="27"/>
  <c r="X94" i="27"/>
  <c r="W94" i="27"/>
  <c r="V94" i="27"/>
  <c r="U94" i="27"/>
  <c r="T94" i="27"/>
  <c r="S94" i="27"/>
  <c r="R94" i="27"/>
  <c r="Q94" i="27"/>
  <c r="P94" i="27"/>
  <c r="Y106" i="27"/>
  <c r="X106" i="27"/>
  <c r="W106" i="27"/>
  <c r="V106" i="27"/>
  <c r="U106" i="27"/>
  <c r="T106" i="27"/>
  <c r="S106" i="27"/>
  <c r="R106" i="27"/>
  <c r="Q106" i="27"/>
  <c r="P106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52" i="27"/>
  <c r="Y65" i="27" l="1"/>
  <c r="X65" i="27"/>
  <c r="W65" i="27"/>
  <c r="V65" i="27"/>
  <c r="U65" i="27"/>
  <c r="T65" i="27"/>
  <c r="S65" i="27"/>
  <c r="R65" i="27"/>
  <c r="Q65" i="27"/>
  <c r="P65" i="27"/>
  <c r="Y79" i="27"/>
  <c r="X79" i="27"/>
  <c r="W79" i="27"/>
  <c r="V79" i="27"/>
  <c r="U79" i="27"/>
  <c r="T79" i="27"/>
  <c r="S79" i="27"/>
  <c r="R79" i="27"/>
  <c r="Q79" i="27"/>
  <c r="P79" i="27"/>
  <c r="Y78" i="27"/>
  <c r="X78" i="27"/>
  <c r="W78" i="27"/>
  <c r="V78" i="27"/>
  <c r="U78" i="27"/>
  <c r="T78" i="27"/>
  <c r="S78" i="27"/>
  <c r="R78" i="27"/>
  <c r="Q78" i="27"/>
  <c r="P78" i="27"/>
  <c r="Y84" i="27"/>
  <c r="X84" i="27"/>
  <c r="W84" i="27"/>
  <c r="V84" i="27"/>
  <c r="U84" i="27"/>
  <c r="T84" i="27"/>
  <c r="S84" i="27"/>
  <c r="R84" i="27"/>
  <c r="Q84" i="27"/>
  <c r="P84" i="27"/>
  <c r="Y92" i="27"/>
  <c r="X92" i="27"/>
  <c r="W92" i="27"/>
  <c r="V92" i="27"/>
  <c r="U92" i="27"/>
  <c r="T92" i="27"/>
  <c r="S92" i="27"/>
  <c r="R92" i="27"/>
  <c r="Q92" i="27"/>
  <c r="P92" i="27"/>
  <c r="Y97" i="27"/>
  <c r="X97" i="27"/>
  <c r="W97" i="27"/>
  <c r="V97" i="27"/>
  <c r="U97" i="27"/>
  <c r="T97" i="27"/>
  <c r="S97" i="27"/>
  <c r="R97" i="27"/>
  <c r="Q97" i="27"/>
  <c r="P97" i="27"/>
  <c r="Y110" i="27"/>
  <c r="X110" i="27"/>
  <c r="W110" i="27"/>
  <c r="V110" i="27"/>
  <c r="U110" i="27"/>
  <c r="T110" i="27"/>
  <c r="S110" i="27"/>
  <c r="R110" i="27"/>
  <c r="Q110" i="27"/>
  <c r="P110" i="27"/>
  <c r="Y105" i="27"/>
  <c r="X105" i="27"/>
  <c r="W105" i="27"/>
  <c r="V105" i="27"/>
  <c r="U105" i="27"/>
  <c r="T105" i="27"/>
  <c r="S105" i="27"/>
  <c r="R105" i="27"/>
  <c r="Q105" i="27"/>
  <c r="P105" i="27"/>
  <c r="Y104" i="27"/>
  <c r="X104" i="27"/>
  <c r="W104" i="27"/>
  <c r="V104" i="27"/>
  <c r="U104" i="27"/>
  <c r="T104" i="27"/>
  <c r="S104" i="27"/>
  <c r="R104" i="27"/>
  <c r="Q104" i="27"/>
  <c r="P104" i="27"/>
  <c r="P107" i="27" l="1"/>
  <c r="Q93" i="27"/>
  <c r="P91" i="27"/>
  <c r="Q66" i="27"/>
  <c r="Q59" i="27"/>
  <c r="Q57" i="27"/>
  <c r="Q56" i="27"/>
  <c r="Q55" i="27"/>
  <c r="Q54" i="27"/>
  <c r="P108" i="27"/>
  <c r="P96" i="27"/>
  <c r="P93" i="27"/>
  <c r="P83" i="27"/>
  <c r="P66" i="27"/>
  <c r="P56" i="27"/>
  <c r="P55" i="27"/>
  <c r="P57" i="27" l="1"/>
  <c r="P73" i="27"/>
  <c r="P103" i="27"/>
  <c r="P61" i="27"/>
  <c r="P70" i="27"/>
  <c r="P71" i="27"/>
  <c r="P67" i="27"/>
  <c r="P72" i="27"/>
  <c r="P81" i="27"/>
  <c r="Q96" i="27"/>
  <c r="P80" i="27"/>
  <c r="P68" i="27"/>
  <c r="P88" i="27"/>
  <c r="R66" i="27"/>
  <c r="P90" i="27"/>
  <c r="P102" i="27"/>
  <c r="R59" i="27"/>
  <c r="P60" i="27"/>
  <c r="R55" i="27"/>
  <c r="R61" i="27"/>
  <c r="R93" i="27"/>
  <c r="P62" i="27"/>
  <c r="P95" i="27"/>
  <c r="R54" i="27"/>
  <c r="P69" i="27"/>
  <c r="P86" i="27"/>
  <c r="Q61" i="27"/>
  <c r="P54" i="27"/>
  <c r="R57" i="27"/>
  <c r="P59" i="27"/>
  <c r="P98" i="27"/>
  <c r="W17" i="16"/>
  <c r="S59" i="27" l="1"/>
  <c r="Q72" i="27"/>
  <c r="Q67" i="27"/>
  <c r="Q70" i="27"/>
  <c r="Q73" i="27"/>
  <c r="Q68" i="27"/>
  <c r="Q90" i="27"/>
  <c r="Q91" i="27"/>
  <c r="Q98" i="27"/>
  <c r="Q88" i="27"/>
  <c r="R56" i="27"/>
  <c r="Q71" i="27"/>
  <c r="S93" i="27"/>
  <c r="R96" i="27"/>
  <c r="S54" i="27"/>
  <c r="R88" i="27"/>
  <c r="S57" i="27"/>
  <c r="Q95" i="27"/>
  <c r="S61" i="27"/>
  <c r="Q60" i="27"/>
  <c r="Q74" i="27"/>
  <c r="P74" i="27"/>
  <c r="Q69" i="27"/>
  <c r="R74" i="27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AC168" i="25"/>
  <c r="AD168" i="25"/>
  <c r="AE168" i="25"/>
  <c r="AF168" i="25"/>
  <c r="AG168" i="25"/>
  <c r="AH168" i="25"/>
  <c r="AI168" i="25"/>
  <c r="AJ168" i="25"/>
  <c r="AK168" i="25"/>
  <c r="AL168" i="25"/>
  <c r="S56" i="27" l="1"/>
  <c r="T59" i="27"/>
  <c r="S55" i="27"/>
  <c r="R67" i="27"/>
  <c r="R90" i="27"/>
  <c r="R70" i="27"/>
  <c r="R98" i="27"/>
  <c r="R68" i="27"/>
  <c r="R72" i="27"/>
  <c r="R73" i="27"/>
  <c r="R71" i="27"/>
  <c r="R91" i="27"/>
  <c r="T56" i="27"/>
  <c r="R60" i="27"/>
  <c r="Q62" i="27"/>
  <c r="R62" i="27"/>
  <c r="S88" i="27"/>
  <c r="S96" i="27"/>
  <c r="T93" i="27"/>
  <c r="R69" i="27"/>
  <c r="R95" i="27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J168" i="25"/>
  <c r="K168" i="25"/>
  <c r="L168" i="25"/>
  <c r="M168" i="25"/>
  <c r="N168" i="25"/>
  <c r="O168" i="25"/>
  <c r="P168" i="25"/>
  <c r="Q168" i="25"/>
  <c r="R168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S91" i="27" l="1"/>
  <c r="S98" i="27"/>
  <c r="S90" i="27"/>
  <c r="T61" i="27"/>
  <c r="T57" i="27"/>
  <c r="T54" i="27"/>
  <c r="Q103" i="27"/>
  <c r="U93" i="27"/>
  <c r="S95" i="27"/>
  <c r="T96" i="27"/>
  <c r="T55" i="27"/>
  <c r="S62" i="27"/>
  <c r="S60" i="27"/>
  <c r="Q102" i="27"/>
  <c r="T88" i="27"/>
  <c r="Q107" i="27"/>
  <c r="Q108" i="27"/>
  <c r="T90" i="27" l="1"/>
  <c r="T91" i="27"/>
  <c r="T98" i="27"/>
  <c r="R102" i="27"/>
  <c r="T62" i="27"/>
  <c r="R108" i="27"/>
  <c r="R107" i="27"/>
  <c r="V93" i="27"/>
  <c r="U54" i="27"/>
  <c r="U96" i="27"/>
  <c r="U88" i="27"/>
  <c r="T95" i="27"/>
  <c r="U59" i="27"/>
  <c r="R103" i="27"/>
  <c r="T60" i="27"/>
  <c r="U61" i="27"/>
  <c r="U56" i="27" l="1"/>
  <c r="U55" i="27"/>
  <c r="U57" i="27"/>
  <c r="U90" i="27"/>
  <c r="U91" i="27"/>
  <c r="U98" i="27"/>
  <c r="V55" i="27"/>
  <c r="V88" i="27"/>
  <c r="U60" i="27"/>
  <c r="S103" i="27"/>
  <c r="S107" i="27"/>
  <c r="Q80" i="27"/>
  <c r="Q81" i="27"/>
  <c r="V96" i="27"/>
  <c r="Q86" i="27"/>
  <c r="V59" i="27"/>
  <c r="S108" i="27"/>
  <c r="U95" i="27"/>
  <c r="Q83" i="27"/>
  <c r="W93" i="27"/>
  <c r="S102" i="27"/>
  <c r="U62" i="27" l="1"/>
  <c r="V61" i="27"/>
  <c r="V91" i="27"/>
  <c r="V54" i="27"/>
  <c r="V90" i="27"/>
  <c r="W96" i="27"/>
  <c r="T102" i="27"/>
  <c r="Y93" i="27"/>
  <c r="X93" i="27"/>
  <c r="V60" i="27"/>
  <c r="V62" i="27"/>
  <c r="R80" i="27"/>
  <c r="W88" i="27"/>
  <c r="R83" i="27"/>
  <c r="V95" i="27"/>
  <c r="T108" i="27"/>
  <c r="T107" i="27"/>
  <c r="V57" i="27"/>
  <c r="V56" i="27"/>
  <c r="R86" i="27"/>
  <c r="R81" i="27"/>
  <c r="T103" i="27"/>
  <c r="V98" i="27"/>
  <c r="W90" i="27" l="1"/>
  <c r="W98" i="27"/>
  <c r="W91" i="27"/>
  <c r="U103" i="27"/>
  <c r="W60" i="27"/>
  <c r="U102" i="27"/>
  <c r="S83" i="27"/>
  <c r="Y96" i="27"/>
  <c r="X96" i="27"/>
  <c r="W57" i="27"/>
  <c r="S81" i="27"/>
  <c r="U107" i="27"/>
  <c r="U108" i="27"/>
  <c r="W56" i="27"/>
  <c r="W95" i="27"/>
  <c r="W59" i="27"/>
  <c r="S80" i="27"/>
  <c r="S86" i="27"/>
  <c r="X88" i="27"/>
  <c r="W54" i="27" l="1"/>
  <c r="W55" i="27"/>
  <c r="W61" i="27"/>
  <c r="S74" i="27"/>
  <c r="X61" i="27"/>
  <c r="S70" i="27"/>
  <c r="Y91" i="27"/>
  <c r="X91" i="27"/>
  <c r="Y90" i="27"/>
  <c r="X90" i="27"/>
  <c r="S71" i="27"/>
  <c r="S69" i="27"/>
  <c r="S68" i="27"/>
  <c r="S66" i="27"/>
  <c r="S67" i="27"/>
  <c r="X98" i="27"/>
  <c r="S73" i="27"/>
  <c r="S72" i="27"/>
  <c r="V102" i="27"/>
  <c r="T81" i="27"/>
  <c r="V103" i="27"/>
  <c r="V107" i="27"/>
  <c r="X60" i="27"/>
  <c r="X55" i="27"/>
  <c r="T86" i="27"/>
  <c r="Y95" i="27"/>
  <c r="X95" i="27"/>
  <c r="T80" i="27"/>
  <c r="X57" i="27"/>
  <c r="X59" i="27"/>
  <c r="Y98" i="27"/>
  <c r="Y88" i="27"/>
  <c r="V108" i="27"/>
  <c r="X56" i="27"/>
  <c r="T83" i="27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X62" i="27"/>
  <c r="X54" i="27"/>
  <c r="W62" i="27"/>
  <c r="Y57" i="27"/>
  <c r="Y55" i="27"/>
  <c r="Y56" i="27"/>
  <c r="T74" i="27"/>
  <c r="T68" i="27"/>
  <c r="T71" i="27"/>
  <c r="T72" i="27"/>
  <c r="T73" i="27"/>
  <c r="T67" i="27"/>
  <c r="Y59" i="27"/>
  <c r="Y62" i="27"/>
  <c r="T70" i="27"/>
  <c r="T66" i="27"/>
  <c r="T69" i="27"/>
  <c r="U80" i="27"/>
  <c r="U86" i="27"/>
  <c r="Y54" i="27"/>
  <c r="Y61" i="27"/>
  <c r="W107" i="27"/>
  <c r="U81" i="27"/>
  <c r="Y60" i="27"/>
  <c r="U83" i="27"/>
  <c r="W108" i="27"/>
  <c r="W103" i="27"/>
  <c r="W102" i="27"/>
  <c r="U69" i="27" l="1"/>
  <c r="U66" i="27"/>
  <c r="U67" i="27"/>
  <c r="U70" i="27"/>
  <c r="U74" i="27"/>
  <c r="U73" i="27"/>
  <c r="U71" i="27"/>
  <c r="U68" i="27"/>
  <c r="Y107" i="27"/>
  <c r="U72" i="27"/>
  <c r="Y103" i="27"/>
  <c r="X103" i="27"/>
  <c r="V81" i="27"/>
  <c r="V86" i="27"/>
  <c r="X107" i="27"/>
  <c r="V83" i="27"/>
  <c r="Y102" i="27"/>
  <c r="X102" i="27"/>
  <c r="Y108" i="27"/>
  <c r="X108" i="27"/>
  <c r="V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V73" i="27" l="1"/>
  <c r="V69" i="27"/>
  <c r="V70" i="27"/>
  <c r="V71" i="27"/>
  <c r="V74" i="27"/>
  <c r="V66" i="27"/>
  <c r="V72" i="27"/>
  <c r="V68" i="27"/>
  <c r="V67" i="27"/>
  <c r="W81" i="27"/>
  <c r="W83" i="27"/>
  <c r="W80" i="27"/>
  <c r="W86" i="27"/>
  <c r="W66" i="27" l="1"/>
  <c r="W68" i="27"/>
  <c r="W74" i="27"/>
  <c r="W73" i="27"/>
  <c r="W72" i="27"/>
  <c r="W71" i="27"/>
  <c r="W69" i="27"/>
  <c r="W67" i="27"/>
  <c r="W70" i="27"/>
  <c r="Y80" i="27"/>
  <c r="X80" i="27"/>
  <c r="Y81" i="27"/>
  <c r="X81" i="27"/>
  <c r="Y83" i="27"/>
  <c r="X83" i="27"/>
  <c r="X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X74" i="27"/>
  <c r="Y71" i="27"/>
  <c r="Y72" i="27"/>
  <c r="Y69" i="27"/>
  <c r="Y70" i="27"/>
  <c r="Y67" i="27"/>
  <c r="X67" i="27"/>
  <c r="Y68" i="27"/>
  <c r="X68" i="27"/>
  <c r="X70" i="27"/>
  <c r="X69" i="27"/>
  <c r="Y66" i="27"/>
  <c r="X66" i="27"/>
  <c r="X72" i="27"/>
  <c r="X71" i="27"/>
  <c r="Y73" i="27"/>
  <c r="X73" i="27"/>
  <c r="Y74" i="27"/>
  <c r="Y86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V9" i="16" l="1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<sst xmlns="http://schemas.openxmlformats.org/spreadsheetml/2006/main" count="3272" uniqueCount="753">
  <si>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</si>
  <si>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</si>
  <si>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</si>
  <si>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</si>
  <si>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</si>
  <si>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</si>
  <si>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</si>
  <si>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</si>
  <si>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</si>
  <si>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</si>
  <si>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</si>
  <si>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</si>
  <si>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</si>
  <si>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</si>
  <si>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</si>
  <si>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</si>
  <si>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</si>
  <si>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</si>
  <si>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</si>
  <si>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</si>
  <si>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</si>
  <si>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</si>
  <si>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</si>
  <si>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</si>
  <si>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</si>
  <si>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</si>
  <si>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</si>
  <si>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</si>
  <si>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</si>
  <si>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</si>
  <si>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</si>
  <si>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</si>
  <si>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</si>
  <si>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</si>
  <si>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</si>
  <si>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</si>
  <si>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</si>
  <si>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</si>
  <si>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</si>
  <si>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</si>
  <si>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</si>
  <si>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</si>
  <si>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</si>
  <si>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</si>
  <si>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</si>
  <si>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</si>
  <si>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</si>
  <si>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</si>
  <si>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</si>
  <si>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</si>
  <si>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</si>
  <si>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</si>
  <si>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</si>
  <si>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</si>
  <si>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</si>
  <si>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</si>
  <si>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</si>
  <si>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</si>
  <si>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</si>
  <si>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</si>
  <si>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</si>
  <si>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</si>
  <si>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</si>
  <si>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</si>
  <si>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</si>
  <si>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</si>
  <si>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</si>
  <si>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</si>
  <si>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</si>
  <si>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</si>
  <si>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</si>
  <si>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</si>
  <si>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</si>
  <si>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</si>
  <si>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</si>
  <si>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</si>
  <si>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</si>
  <si>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</si>
  <si>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</si>
  <si>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</si>
  <si>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</si>
  <si>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</si>
  <si>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</si>
  <si>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</si>
  <si>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</si>
  <si>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</si>
  <si>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</si>
  <si>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</si>
  <si>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</si>
  <si>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</si>
  <si>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</si>
  <si>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</si>
  <si>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</si>
  <si>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</si>
  <si>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</si>
  <si>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</si>
  <si>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</si>
  <si>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</si>
  <si>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</si>
  <si>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</si>
  <si>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</si>
  <si>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</si>
  <si>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</si>
  <si>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</si>
  <si>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</si>
  <si>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</si>
  <si>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</si>
  <si>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</si>
  <si>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</si>
  <si>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</si>
  <si>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</si>
  <si>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</si>
  <si>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</si>
  <si>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</si>
  <si>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</si>
  <si>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</si>
  <si>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</si>
  <si>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</si>
  <si>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</si>
  <si>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</si>
  <si>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</si>
  <si>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</si>
  <si>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</si>
  <si>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</si>
  <si>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</si>
  <si>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</si>
  <si>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</si>
  <si>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</si>
  <si>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</si>
  <si>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</si>
  <si>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</si>
  <si>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</si>
  <si>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</si>
  <si>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</si>
  <si>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</si>
  <si>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</si>
  <si>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</si>
  <si>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</si>
  <si>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</si>
  <si>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</si>
  <si>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</si>
  <si>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</si>
  <si>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</si>
  <si>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</si>
  <si>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</si>
  <si>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</si>
  <si>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</si>
  <si>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</si>
  <si>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</si>
  <si>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</si>
  <si>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</si>
  <si>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</si>
  <si>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</si>
  <si>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</si>
  <si>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</si>
  <si>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</si>
  <si>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</si>
  <si>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</si>
  <si>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</si>
  <si>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</si>
  <si>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</si>
  <si>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</si>
  <si>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</si>
  <si>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</si>
  <si>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</si>
  <si>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</si>
  <si>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</si>
  <si>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</si>
  <si>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</si>
  <si>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</si>
  <si>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</si>
  <si>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</si>
  <si>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</si>
  <si>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</si>
  <si>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</si>
  <si>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</si>
  <si>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</si>
  <si>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</si>
  <si>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</si>
  <si>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</si>
  <si>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</si>
  <si>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</si>
  <si>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</si>
  <si>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</si>
  <si>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</si>
  <si>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</si>
  <si>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</si>
  <si>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</si>
  <si>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</si>
  <si>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</si>
  <si>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</si>
  <si>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</si>
  <si>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</si>
  <si>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</si>
  <si>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</si>
  <si>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</si>
  <si>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</si>
  <si>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</si>
  <si>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</si>
  <si>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</si>
  <si>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</si>
  <si>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</si>
  <si>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</si>
  <si>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</si>
  <si>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</si>
  <si>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</si>
  <si>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</si>
  <si>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</si>
  <si>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</si>
  <si>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</si>
  <si>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</si>
  <si>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</si>
  <si>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</si>
  <si>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</si>
  <si>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</si>
  <si>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</si>
  <si>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</si>
  <si>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</si>
  <si>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</si>
  <si>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DMD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</si>
  <si>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</si>
  <si>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</si>
  <si>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</si>
  <si>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</si>
  <si>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</si>
  <si>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</si>
  <si>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</si>
  <si>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</si>
  <si>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</si>
  <si>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</si>
  <si>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</si>
  <si>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</si>
  <si>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</si>
  <si>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</si>
  <si>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</si>
  <si>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</si>
  <si>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</si>
  <si>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</si>
  <si>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</si>
  <si>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</si>
  <si>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</si>
  <si>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</si>
  <si>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</si>
  <si>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</si>
  <si>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</si>
  <si>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</si>
  <si>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</si>
  <si>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</si>
  <si>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</si>
  <si>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</si>
  <si>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</si>
  <si>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</si>
  <si>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</si>
  <si>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</si>
  <si>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</si>
  <si>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</si>
  <si>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</si>
  <si>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</si>
  <si>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</si>
  <si>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</si>
  <si>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</si>
  <si>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</si>
  <si>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</si>
  <si>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</si>
  <si>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</si>
  <si>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</si>
  <si>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</si>
  <si>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</si>
  <si>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</si>
  <si>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</si>
  <si>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</si>
  <si>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SOLAR residential rooftop potential</t>
  </si>
  <si>
    <t>SOLAR commercial rooftop potential</t>
  </si>
  <si>
    <t>Total</t>
  </si>
  <si>
    <t>UC_NCAP</t>
  </si>
  <si>
    <t>SOLAR_LO_Growth_rate</t>
  </si>
  <si>
    <t>ELCSOL</t>
  </si>
  <si>
    <t>ELCDD</t>
  </si>
  <si>
    <t>LO</t>
  </si>
  <si>
    <t>SOLAR minimal growth rate per year</t>
  </si>
  <si>
    <t>FOOD</t>
  </si>
  <si>
    <t>Other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</si>
  <si>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</si>
  <si>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</si>
  <si>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</si>
  <si>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</si>
  <si>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</si>
  <si>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</si>
  <si>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</si>
  <si>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</si>
  <si>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</si>
  <si>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</si>
  <si>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</si>
  <si>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</si>
  <si>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</si>
  <si>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</si>
  <si>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</si>
  <si>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</si>
  <si>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</si>
  <si>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</si>
  <si>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</si>
  <si>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</si>
  <si>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</si>
  <si>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</si>
  <si>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</si>
  <si>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</si>
  <si>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</si>
  <si>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</si>
  <si>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</si>
  <si>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</si>
  <si>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</si>
  <si>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</si>
  <si>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</si>
  <si>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</si>
  <si>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</si>
  <si>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</si>
  <si>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</si>
  <si>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</si>
  <si>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</si>
  <si>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</si>
  <si>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</si>
  <si>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</si>
  <si>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</si>
  <si>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</si>
  <si>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</si>
  <si>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</si>
  <si>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</si>
  <si>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</si>
  <si>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</si>
  <si>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</si>
  <si>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</si>
  <si>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</si>
  <si>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</si>
  <si>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</si>
  <si>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</si>
  <si>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</si>
  <si>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</si>
  <si>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</si>
  <si>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</si>
  <si>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</si>
  <si>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</si>
  <si>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</si>
  <si>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</si>
  <si>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</si>
  <si>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</si>
  <si>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</si>
  <si>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</si>
  <si>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</si>
  <si>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</si>
  <si>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</si>
  <si>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</si>
  <si>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</si>
  <si>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</si>
  <si>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</si>
  <si>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</si>
  <si>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</si>
  <si>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</si>
  <si>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</si>
  <si>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</si>
  <si>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</si>
  <si>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</si>
  <si>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</si>
  <si>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</si>
  <si>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</si>
  <si>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</si>
  <si>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</si>
  <si>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</si>
  <si>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</si>
  <si>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</si>
  <si>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</si>
  <si>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</si>
  <si>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</si>
  <si>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</si>
  <si>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</si>
  <si>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</si>
  <si>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</si>
  <si>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</si>
  <si>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</si>
  <si>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</si>
  <si>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</si>
  <si>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</si>
  <si>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</si>
  <si>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</si>
  <si>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</si>
  <si>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</si>
  <si>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</si>
  <si>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</si>
  <si>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</si>
  <si>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</si>
  <si>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</si>
  <si>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</si>
  <si>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</si>
  <si>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</si>
  <si>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</si>
  <si>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</si>
  <si>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</si>
  <si>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</si>
  <si>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</si>
  <si>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</si>
  <si>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</si>
  <si>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</si>
  <si>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</si>
  <si>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</si>
  <si>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</si>
  <si>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</si>
  <si>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</si>
  <si>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</si>
  <si>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</si>
  <si>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</si>
  <si>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</si>
  <si>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</si>
  <si>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</si>
  <si>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</si>
  <si>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</si>
  <si>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</si>
  <si>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</si>
  <si>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</si>
  <si>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</si>
  <si>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</si>
  <si>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</si>
  <si>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</si>
  <si>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</si>
  <si>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</si>
  <si>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</si>
  <si>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</si>
  <si>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</si>
  <si>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</si>
  <si>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</si>
  <si>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</si>
  <si>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</si>
  <si>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</si>
  <si>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</si>
  <si>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</si>
  <si>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</si>
  <si>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</si>
  <si>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</si>
  <si>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</si>
  <si>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</si>
  <si>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</si>
  <si>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</si>
  <si>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</si>
  <si>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</si>
  <si>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</si>
  <si>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</si>
  <si>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</si>
  <si>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</si>
  <si>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</si>
  <si>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</si>
  <si>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</si>
  <si>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</si>
  <si>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</si>
  <si>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</si>
  <si>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</si>
  <si>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</si>
  <si>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</si>
  <si>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</si>
  <si>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</si>
  <si>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</si>
  <si>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</si>
  <si>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</si>
  <si>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</si>
  <si>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</si>
  <si>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</si>
  <si>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</si>
  <si>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</si>
  <si>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</si>
  <si>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</si>
  <si>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</si>
  <si>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</si>
  <si>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</si>
  <si>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</si>
  <si>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</si>
  <si>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</si>
  <si>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</si>
  <si>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</si>
  <si>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</si>
  <si>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</si>
  <si>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</si>
  <si>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</si>
  <si>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</si>
  <si>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</si>
  <si>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</si>
  <si>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</si>
  <si>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</si>
  <si>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</si>
  <si>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</si>
  <si>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</si>
  <si>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</si>
  <si>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</si>
  <si>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</si>
  <si>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</si>
  <si>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</si>
  <si>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</si>
  <si>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</si>
  <si>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</si>
  <si>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</si>
  <si>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</si>
  <si>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</si>
  <si>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</si>
  <si>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</si>
  <si>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</si>
  <si>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</si>
  <si>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</si>
  <si>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</si>
  <si>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</si>
  <si>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</si>
  <si>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</si>
  <si>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</si>
  <si>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</si>
  <si>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</si>
  <si>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</si>
  <si>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</si>
  <si>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</si>
  <si>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</si>
  <si>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</si>
  <si>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</si>
  <si>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</si>
  <si>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</si>
  <si>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</si>
  <si>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</si>
  <si>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</si>
  <si>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</si>
  <si>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</si>
  <si>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</si>
  <si>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</si>
  <si>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</si>
  <si>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</si>
  <si>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</si>
  <si>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</si>
  <si>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</si>
  <si>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</si>
  <si>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</si>
  <si>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</si>
  <si>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</si>
  <si>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</si>
  <si>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</si>
  <si>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</si>
  <si>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</si>
  <si>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</si>
  <si>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</si>
  <si>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</si>
  <si>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</si>
  <si>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</si>
  <si>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</si>
  <si>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</si>
  <si>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</si>
  <si>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</si>
  <si>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</si>
  <si>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</si>
  <si>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</si>
  <si>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</si>
  <si>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</si>
  <si>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</si>
  <si>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</si>
  <si>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</si>
  <si>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</si>
  <si>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</si>
  <si>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</si>
  <si>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</si>
  <si>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</si>
  <si>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</si>
  <si>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</si>
  <si>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</si>
  <si>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</si>
  <si>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</si>
  <si>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</si>
  <si>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</si>
  <si>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</si>
  <si>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</si>
  <si>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</si>
  <si>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</si>
  <si>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</si>
  <si>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</si>
  <si>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</si>
  <si>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</si>
  <si>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</si>
  <si>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</si>
  <si>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</si>
  <si>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</si>
  <si>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</si>
  <si>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</si>
  <si>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</si>
  <si>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</si>
  <si>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</si>
  <si>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</si>
  <si>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</si>
  <si>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</si>
  <si>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</si>
  <si>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</si>
  <si>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</si>
  <si>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</si>
  <si>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</si>
  <si>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</si>
  <si>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</si>
  <si>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</si>
  <si>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</si>
  <si>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</si>
  <si>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</si>
  <si>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</si>
  <si>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</si>
  <si>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</si>
  <si>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</si>
  <si>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</si>
  <si>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</si>
  <si>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</si>
  <si>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</si>
  <si>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</si>
  <si>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</si>
  <si>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</si>
  <si>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</si>
  <si>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</si>
  <si>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</si>
  <si>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</si>
  <si>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</si>
  <si>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</si>
  <si>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</si>
  <si>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</si>
  <si>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</si>
  <si>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</si>
  <si>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</si>
  <si>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</si>
  <si>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</si>
  <si>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</si>
  <si>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</si>
  <si>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</si>
  <si>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</si>
  <si>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</si>
  <si>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</si>
  <si>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</si>
  <si>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</si>
  <si>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</si>
  <si>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</si>
  <si>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</si>
  <si>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</si>
  <si>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</si>
  <si>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</si>
  <si>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</si>
  <si>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</si>
  <si>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</si>
  <si>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</si>
  <si>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</si>
  <si>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</si>
  <si>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</si>
  <si>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</si>
  <si>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</si>
  <si>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</si>
  <si>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</si>
  <si>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</si>
  <si>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</si>
  <si>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</si>
  <si>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</si>
  <si>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</si>
  <si>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</si>
  <si>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</si>
  <si>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</si>
  <si>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</si>
  <si>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</si>
  <si>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</si>
  <si>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</si>
  <si>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</si>
  <si>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</si>
  <si>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</si>
  <si>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</si>
  <si>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</si>
  <si>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</si>
  <si>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</si>
  <si>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</si>
  <si>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</si>
  <si>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</si>
  <si>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</si>
  <si>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</si>
  <si>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</si>
  <si>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</si>
  <si>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</si>
  <si>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</si>
  <si>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</si>
  <si>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</si>
  <si>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</si>
  <si>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</si>
  <si>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</si>
  <si>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</si>
  <si>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</si>
  <si>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</si>
  <si>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</si>
  <si>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</si>
  <si>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</si>
  <si>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</si>
  <si>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</si>
  <si>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</si>
  <si>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</si>
  <si>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</si>
  <si>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</si>
  <si>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</si>
  <si>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</si>
  <si>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</si>
  <si>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</si>
  <si>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</si>
  <si>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</si>
  <si>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</si>
  <si>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</si>
  <si>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</si>
  <si>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</si>
  <si>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</si>
  <si>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</si>
  <si>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</si>
  <si>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</si>
  <si>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</si>
  <si>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</si>
  <si>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</si>
  <si>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</si>
  <si>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</si>
  <si>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</si>
  <si>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</si>
  <si>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</si>
  <si>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</si>
  <si>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</si>
  <si>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</si>
  <si>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</si>
  <si>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</si>
  <si>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</si>
  <si>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</si>
  <si>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</si>
  <si>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</si>
  <si>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</si>
  <si>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</si>
  <si>
    <t>Sum_check==1</t>
  </si>
  <si>
    <t>B.S: Sum of COM_FR across all TS should be equal 1</t>
  </si>
  <si>
    <t xml:space="preserve">Urea </t>
  </si>
  <si>
    <t>Urea production reformer</t>
  </si>
  <si>
    <t>UREA-REFRM</t>
  </si>
  <si>
    <t>Regional Splits:</t>
  </si>
  <si>
    <t>EDU</t>
  </si>
  <si>
    <t>HLTH</t>
  </si>
  <si>
    <t>OFFC</t>
  </si>
  <si>
    <t>OTH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</si>
  <si>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</si>
  <si>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</si>
  <si>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</si>
  <si>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</si>
  <si>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</si>
  <si>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</si>
  <si>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</si>
  <si>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</si>
  <si>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</si>
  <si>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Trucks: Minimum ICE truck use constraint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</si>
  <si>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</si>
  <si>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</si>
  <si>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</si>
  <si>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</si>
  <si>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</si>
  <si>
    <t>Workbook: Tui Scenario parameters</t>
  </si>
  <si>
    <t>BEV_PHEV-imp: BEV and PHEV supply constraints</t>
  </si>
  <si>
    <t>ICE_CAR_ban: ICE car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</si>
</sst>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  <numFmt numFmtId="189" formatCode="0.0000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800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7" fillId="0" borderId="0"/>
    <xf numFmtId="0" fontId="113" fillId="0" borderId="0">
      <protection locked="0"/>
    </xf>
    <xf numFmtId="0" fontId="11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5" fillId="0" borderId="0" applyFont="0" applyFill="0" applyBorder="0" applyAlignment="0" applyProtection="0"/>
    <xf numFmtId="4" fontId="116" fillId="0" borderId="0" applyFont="0" applyFill="0" applyBorder="0" applyAlignment="0" applyProtection="0"/>
    <xf numFmtId="183" fontId="115" fillId="0" borderId="0" applyFont="0" applyFill="0" applyBorder="0" applyAlignment="0" applyProtection="0"/>
    <xf numFmtId="184" fontId="117" fillId="0" borderId="0" applyFont="0" applyFill="0" applyBorder="0" applyAlignment="0" applyProtection="0"/>
    <xf numFmtId="15" fontId="117" fillId="0" borderId="0" applyFont="0" applyFill="0" applyBorder="0" applyProtection="0">
      <alignment horizontal="right"/>
    </xf>
    <xf numFmtId="2" fontId="115" fillId="0" borderId="0" applyFont="0" applyFill="0" applyBorder="0" applyAlignment="0" applyProtection="0"/>
    <xf numFmtId="185" fontId="118" fillId="0" borderId="0"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18" fillId="0" borderId="0">
      <protection locked="0"/>
    </xf>
    <xf numFmtId="10" fontId="117" fillId="0" borderId="0" applyFont="0" applyFill="0" applyBorder="0" applyAlignment="0" applyProtection="0"/>
    <xf numFmtId="4" fontId="114" fillId="0" borderId="43" applyNumberFormat="0" applyFont="0" applyFill="0" applyAlignment="0" applyProtection="0"/>
    <xf numFmtId="2" fontId="113" fillId="1" borderId="46" applyNumberFormat="0" applyBorder="0" applyProtection="0">
      <alignment horizontal="left"/>
    </xf>
    <xf numFmtId="4" fontId="114" fillId="0" borderId="47" applyNumberFormat="0" applyFont="0" applyFill="0" applyAlignment="0" applyProtection="0"/>
    <xf numFmtId="187" fontId="117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2" fillId="0" borderId="0"/>
    <xf numFmtId="0" fontId="122" fillId="0" borderId="0"/>
    <xf numFmtId="0" fontId="125" fillId="6" borderId="0" applyNumberFormat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3" fillId="0" borderId="0"/>
    <xf numFmtId="0" fontId="10" fillId="0" borderId="0"/>
    <xf numFmtId="9" fontId="10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3" fontId="7" fillId="0" borderId="0" xfId="2" applyNumberFormat="1"/>
    <xf numFmtId="165" fontId="7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170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4" fillId="0" borderId="45" xfId="0" applyNumberFormat="1" applyFont="1" applyBorder="1" applyAlignment="1">
      <alignment horizontal="left" vertical="top" shrinkToFit="1"/>
    </xf>
    <xf numFmtId="3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3" fontId="54" fillId="0" borderId="45" xfId="0" applyNumberFormat="1" applyFont="1" applyBorder="1" applyAlignment="1">
      <alignment horizontal="right" vertical="top" indent="2" shrinkToFit="1"/>
    </xf>
    <xf numFmtId="9" fontId="54" fillId="0" borderId="45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4" xfId="0" applyNumberFormat="1" applyFont="1" applyBorder="1" applyAlignment="1">
      <alignment horizontal="left" vertical="top" shrinkToFit="1"/>
    </xf>
    <xf numFmtId="9" fontId="54" fillId="0" borderId="44" xfId="0" applyNumberFormat="1" applyFont="1" applyBorder="1" applyAlignment="1">
      <alignment horizontal="center" vertical="top" shrinkToFit="1"/>
    </xf>
    <xf numFmtId="9" fontId="54" fillId="0" borderId="44" xfId="0" applyNumberFormat="1" applyFont="1" applyBorder="1" applyAlignment="1">
      <alignment horizontal="right" vertical="top" indent="2" shrinkToFit="1"/>
    </xf>
    <xf numFmtId="168" fontId="0" fillId="110" borderId="0" xfId="0" applyNumberFormat="1" applyFill="1"/>
    <xf numFmtId="0" fontId="0" fillId="0" borderId="0" xfId="0" quotePrefix="1"/>
    <xf numFmtId="0" fontId="112" fillId="0" borderId="0" xfId="0" applyFont="1"/>
    <xf numFmtId="0" fontId="111" fillId="113" borderId="0" xfId="0" applyFont="1" applyFill="1"/>
    <xf numFmtId="0" fontId="63" fillId="113" borderId="0" xfId="0" applyFont="1" applyFill="1"/>
    <xf numFmtId="0" fontId="111" fillId="114" borderId="0" xfId="0" applyFont="1" applyFill="1"/>
    <xf numFmtId="0" fontId="63" fillId="114" borderId="0" xfId="0" applyFont="1" applyFill="1"/>
    <xf numFmtId="2" fontId="111" fillId="114" borderId="0" xfId="0" applyNumberFormat="1" applyFont="1" applyFill="1"/>
    <xf numFmtId="2" fontId="63" fillId="114" borderId="0" xfId="0" applyNumberFormat="1" applyFont="1" applyFill="1"/>
    <xf numFmtId="0" fontId="63" fillId="0" borderId="0" xfId="0" applyFont="1"/>
    <xf numFmtId="0" fontId="123" fillId="0" borderId="0" xfId="56792" applyFont="1"/>
    <xf numFmtId="0" fontId="122" fillId="0" borderId="0" xfId="56792"/>
    <xf numFmtId="0" fontId="124" fillId="0" borderId="0" xfId="56792" applyFont="1"/>
    <xf numFmtId="0" fontId="122" fillId="0" borderId="0" xfId="56792" applyAlignment="1">
      <alignment horizontal="right"/>
    </xf>
    <xf numFmtId="0" fontId="122" fillId="0" borderId="0" xfId="56792" applyAlignment="1">
      <alignment horizontal="left"/>
    </xf>
    <xf numFmtId="0" fontId="122" fillId="0" borderId="0" xfId="56793"/>
    <xf numFmtId="0" fontId="122" fillId="0" borderId="0" xfId="56795"/>
    <xf numFmtId="188" fontId="126" fillId="0" borderId="48" xfId="1" applyNumberFormat="1" applyFont="1" applyBorder="1" applyAlignment="1">
      <alignment horizontal="left" vertical="center"/>
    </xf>
    <xf numFmtId="168" fontId="0" fillId="0" borderId="0" xfId="0" applyNumberFormat="1"/>
    <xf numFmtId="0" fontId="10" fillId="0" borderId="0" xfId="56798"/>
    <xf numFmtId="0" fontId="63" fillId="0" borderId="25" xfId="0" applyFont="1" applyBorder="1"/>
    <xf numFmtId="0" fontId="127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3" fillId="114" borderId="25" xfId="0" applyFont="1" applyFill="1" applyBorder="1"/>
    <xf numFmtId="0" fontId="127" fillId="0" borderId="0" xfId="0" applyFont="1" applyAlignment="1">
      <alignment horizontal="right" vertical="center"/>
    </xf>
    <xf numFmtId="0" fontId="0" fillId="115" borderId="25" xfId="0" applyFill="1" applyBorder="1"/>
    <xf numFmtId="0" fontId="63" fillId="0" borderId="49" xfId="0" applyFont="1" applyBorder="1"/>
    <xf numFmtId="0" fontId="63" fillId="0" borderId="50" xfId="0" applyFont="1" applyBorder="1"/>
    <xf numFmtId="0" fontId="0" fillId="116" borderId="25" xfId="0" applyFill="1" applyBorder="1"/>
    <xf numFmtId="2" fontId="0" fillId="116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5" borderId="25" xfId="0" applyFont="1" applyFill="1" applyBorder="1"/>
    <xf numFmtId="0" fontId="62" fillId="0" borderId="0" xfId="0" applyFont="1"/>
    <xf numFmtId="2" fontId="122" fillId="0" borderId="0" xfId="56792" applyNumberFormat="1"/>
    <xf numFmtId="172" fontId="0" fillId="0" borderId="0" xfId="56799" applyNumberFormat="1" applyFont="1"/>
    <xf numFmtId="189" fontId="0" fillId="0" borderId="0" xfId="0" applyNumberFormat="1"/>
    <xf numFmtId="0" fontId="63" fillId="0" borderId="46" xfId="0" applyFont="1" applyBorder="1" applyAlignment="1">
      <alignment horizontal="center"/>
    </xf>
    <xf numFmtId="0" fontId="63" fillId="0" borderId="51" xfId="0" applyFont="1" applyBorder="1" applyAlignment="1">
      <alignment horizontal="center"/>
    </xf>
    <xf numFmtId="0" fontId="110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</cellXfs>
  <cellStyles count="56800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" xfId="56799" builtinId="5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3C6-DFE4-4FE9-AC5D-12516410E41B}">
  <dimension ref="A1:A18"/>
  <sheetViews>
    <sheetView workbookViewId="0">
      <selection activeCell="A14" sqref="A14"/>
    </sheetView>
  </sheetViews>
  <sheetFormatPr defaultRowHeight="15"/>
  <sheetData>
    <row r="1" spans="1:1">
      <c r="A1" t="s">
        <v>750</v>
      </c>
    </row>
    <row r="2" spans="1:1">
      <c r="A2" t="s">
        <v>735</v>
      </c>
    </row>
    <row r="3" spans="1:1">
      <c r="A3" t="s">
        <v>736</v>
      </c>
    </row>
    <row r="4" spans="1:1">
      <c r="A4" t="s">
        <v>737</v>
      </c>
    </row>
    <row r="5" spans="1:1">
      <c r="A5" t="s">
        <v>738</v>
      </c>
    </row>
    <row r="6" spans="1:1">
      <c r="A6" t="s">
        <v>739</v>
      </c>
    </row>
    <row r="7" spans="1:1">
      <c r="A7" t="s">
        <v>740</v>
      </c>
    </row>
    <row r="8" spans="1:1">
      <c r="A8" t="s">
        <v>741</v>
      </c>
    </row>
    <row r="9" spans="1:1">
      <c r="A9" t="s">
        <v>742</v>
      </c>
    </row>
    <row r="10" spans="1:1">
      <c r="A10" t="s">
        <v>743</v>
      </c>
    </row>
    <row r="11" spans="1:1">
      <c r="A11" t="s">
        <v>751</v>
      </c>
    </row>
    <row r="12" spans="1:1">
      <c r="A12" t="s">
        <v>744</v>
      </c>
    </row>
    <row r="13" spans="1:1">
      <c r="A13" t="s">
        <v>752</v>
      </c>
    </row>
    <row r="14" spans="1:1">
      <c r="A14" t="s">
        <v>745</v>
      </c>
    </row>
    <row r="15" spans="1:1">
      <c r="A15" t="s">
        <v>746</v>
      </c>
    </row>
    <row r="16" spans="1:1">
      <c r="A16" t="s">
        <v>747</v>
      </c>
    </row>
    <row r="17" spans="1:1">
      <c r="A17" t="s">
        <v>748</v>
      </c>
    </row>
    <row r="18" spans="1:1">
      <c r="A18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4" workbookViewId="0">
      <selection activeCell="T85" sqref="T85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AI1" s="1"/>
    </row>
    <row r="2" spans="2:42">
      <c r="B2" s="1" t="s">
        <v>189</v>
      </c>
      <c r="C2" s="2"/>
      <c r="D2" s="2"/>
      <c r="E2" s="2"/>
      <c r="F2" s="2"/>
      <c r="G2" s="2"/>
      <c r="H2" s="2"/>
      <c r="R2" s="1" t="s">
        <v>190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478</v>
      </c>
      <c r="F3" s="4" t="s">
        <v>543</v>
      </c>
      <c r="G3" s="4" t="s">
        <v>479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478</v>
      </c>
      <c r="V3" s="4" t="s">
        <v>543</v>
      </c>
      <c r="W3" s="4" t="s">
        <v>479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2"/>
      <c r="AP3" s="22"/>
    </row>
    <row r="4" spans="2:42">
      <c r="B4" s="49" t="s">
        <v>403</v>
      </c>
      <c r="C4" t="s">
        <v>155</v>
      </c>
      <c r="D4" t="s">
        <v>12</v>
      </c>
      <c r="E4">
        <v>24.184000000000001</v>
      </c>
      <c r="F4" s="23">
        <f>+$E4*F$89</f>
        <v>24.861152000000001</v>
      </c>
      <c r="G4" s="23">
        <f>+F4</f>
        <v>24.861152000000001</v>
      </c>
      <c r="H4" s="23">
        <f t="shared" ref="H4:P4" si="0">+$E4*H$89</f>
        <v>26.360560000000003</v>
      </c>
      <c r="I4" s="23">
        <f t="shared" si="0"/>
        <v>30.955520000000003</v>
      </c>
      <c r="J4" s="23">
        <f t="shared" si="0"/>
        <v>37.485200000000006</v>
      </c>
      <c r="K4" s="23">
        <f t="shared" si="0"/>
        <v>42.563839999999999</v>
      </c>
      <c r="L4" s="23">
        <f t="shared" si="0"/>
        <v>48.126159999999999</v>
      </c>
      <c r="M4" s="23">
        <f t="shared" si="0"/>
        <v>43.531200000000005</v>
      </c>
      <c r="N4" s="23">
        <f t="shared" si="0"/>
        <v>39.178080000000001</v>
      </c>
      <c r="O4" s="23">
        <f t="shared" si="0"/>
        <v>35.55048</v>
      </c>
      <c r="P4" s="23">
        <f t="shared" si="0"/>
        <v>32.164720000000003</v>
      </c>
      <c r="R4" s="49" t="s">
        <v>403</v>
      </c>
      <c r="S4" t="s">
        <v>155</v>
      </c>
      <c r="T4" t="s">
        <v>12</v>
      </c>
      <c r="U4">
        <v>9.9629999999999992</v>
      </c>
      <c r="V4" s="23">
        <f>+$U4*F$89</f>
        <v>10.241963999999999</v>
      </c>
      <c r="W4" s="23">
        <f>+V4</f>
        <v>10.241963999999999</v>
      </c>
      <c r="X4" s="23">
        <f t="shared" ref="X4:AF4" si="1">+$U4*H$89</f>
        <v>10.859669999999999</v>
      </c>
      <c r="Y4" s="23">
        <f t="shared" si="1"/>
        <v>12.75264</v>
      </c>
      <c r="Z4" s="23">
        <f t="shared" si="1"/>
        <v>15.442649999999999</v>
      </c>
      <c r="AA4" s="23">
        <f t="shared" si="1"/>
        <v>17.534879999999998</v>
      </c>
      <c r="AB4" s="23">
        <f t="shared" si="1"/>
        <v>19.826369999999997</v>
      </c>
      <c r="AC4" s="23">
        <f t="shared" si="1"/>
        <v>17.933399999999999</v>
      </c>
      <c r="AD4" s="23">
        <f t="shared" si="1"/>
        <v>16.140059999999998</v>
      </c>
      <c r="AE4" s="23">
        <f t="shared" si="1"/>
        <v>14.645609999999998</v>
      </c>
      <c r="AF4" s="23">
        <f t="shared" si="1"/>
        <v>13.25079</v>
      </c>
    </row>
    <row r="5" spans="2:42" s="50" customFormat="1">
      <c r="B5" s="50" t="s">
        <v>403</v>
      </c>
      <c r="C5" s="50" t="s">
        <v>155</v>
      </c>
      <c r="D5" s="50" t="s">
        <v>13</v>
      </c>
      <c r="E5" s="50">
        <v>0.51</v>
      </c>
      <c r="F5" s="55">
        <f t="shared" ref="F5:F13" si="2">+$E5*F$91</f>
        <v>0.52427999999999997</v>
      </c>
      <c r="G5" s="55">
        <f t="shared" ref="G5:G28" si="3">+F5</f>
        <v>0.52427999999999997</v>
      </c>
      <c r="H5" s="55">
        <f t="shared" ref="H5:P5" si="4">+$E5*H$91</f>
        <v>0.55590000000000006</v>
      </c>
      <c r="I5" s="55">
        <f t="shared" si="4"/>
        <v>0.64770000000000005</v>
      </c>
      <c r="J5" s="55">
        <f t="shared" si="4"/>
        <v>0.79050000000000009</v>
      </c>
      <c r="K5" s="55">
        <f t="shared" si="4"/>
        <v>0.89250000000000007</v>
      </c>
      <c r="L5" s="55">
        <f t="shared" si="4"/>
        <v>1.0098</v>
      </c>
      <c r="M5" s="55">
        <f t="shared" si="4"/>
        <v>1.1577</v>
      </c>
      <c r="N5" s="55">
        <f t="shared" si="4"/>
        <v>1.3209</v>
      </c>
      <c r="O5" s="55">
        <f t="shared" si="4"/>
        <v>1.5096000000000001</v>
      </c>
      <c r="P5" s="55">
        <f t="shared" si="4"/>
        <v>1.7238</v>
      </c>
      <c r="R5" s="50" t="s">
        <v>403</v>
      </c>
      <c r="S5" s="50" t="s">
        <v>155</v>
      </c>
      <c r="T5" s="50" t="s">
        <v>13</v>
      </c>
      <c r="U5" s="50">
        <v>0.2</v>
      </c>
      <c r="V5" s="55">
        <f t="shared" ref="V5:V13" si="5">+$U5*F$91</f>
        <v>0.2056</v>
      </c>
      <c r="W5" s="55">
        <f t="shared" ref="W5:W28" si="6">+V5</f>
        <v>0.2056</v>
      </c>
      <c r="X5" s="55">
        <f t="shared" ref="X5:X13" si="7">+$U5*H$91</f>
        <v>0.21800000000000003</v>
      </c>
      <c r="Y5" s="55">
        <f t="shared" ref="Y5:Y13" si="8">+$U5*I$91</f>
        <v>0.254</v>
      </c>
      <c r="Z5" s="55">
        <f t="shared" ref="Z5:Z13" si="9">+$U5*J$91</f>
        <v>0.31000000000000005</v>
      </c>
      <c r="AA5" s="55">
        <f t="shared" ref="AA5:AA13" si="10">+$U5*K$91</f>
        <v>0.35000000000000003</v>
      </c>
      <c r="AB5" s="55">
        <f t="shared" ref="AB5:AB13" si="11">+$U5*L$91</f>
        <v>0.39600000000000002</v>
      </c>
      <c r="AC5" s="55">
        <f t="shared" ref="AC5:AC13" si="12">+$U5*M$91</f>
        <v>0.45400000000000001</v>
      </c>
      <c r="AD5" s="55">
        <f t="shared" ref="AD5:AD13" si="13">+$U5*N$91</f>
        <v>0.51800000000000002</v>
      </c>
      <c r="AE5" s="55">
        <f t="shared" ref="AE5:AE13" si="14">+$U5*O$91</f>
        <v>0.59199999999999997</v>
      </c>
      <c r="AF5" s="55">
        <f t="shared" ref="AF5:AF13" si="15">+$U5*P$91</f>
        <v>0.67600000000000005</v>
      </c>
    </row>
    <row r="6" spans="2:42" s="50" customFormat="1">
      <c r="B6" s="50" t="s">
        <v>403</v>
      </c>
      <c r="C6" s="50" t="s">
        <v>155</v>
      </c>
      <c r="D6" s="50" t="s">
        <v>14</v>
      </c>
      <c r="E6" s="50">
        <v>6.6</v>
      </c>
      <c r="F6" s="55">
        <f t="shared" si="2"/>
        <v>6.7847999999999997</v>
      </c>
      <c r="G6" s="55">
        <f t="shared" si="3"/>
        <v>6.7847999999999997</v>
      </c>
      <c r="H6" s="55">
        <f t="shared" ref="H6:P13" si="16">+$E6*H$91</f>
        <v>7.194</v>
      </c>
      <c r="I6" s="55">
        <f t="shared" si="16"/>
        <v>8.3819999999999997</v>
      </c>
      <c r="J6" s="55">
        <f t="shared" si="16"/>
        <v>10.23</v>
      </c>
      <c r="K6" s="55">
        <f t="shared" si="16"/>
        <v>11.549999999999999</v>
      </c>
      <c r="L6" s="55">
        <f t="shared" si="16"/>
        <v>13.068</v>
      </c>
      <c r="M6" s="55">
        <f t="shared" si="16"/>
        <v>14.981999999999999</v>
      </c>
      <c r="N6" s="55">
        <f t="shared" si="16"/>
        <v>17.093999999999998</v>
      </c>
      <c r="O6" s="55">
        <f t="shared" si="16"/>
        <v>19.535999999999998</v>
      </c>
      <c r="P6" s="55">
        <f t="shared" si="16"/>
        <v>22.308</v>
      </c>
      <c r="R6" s="50" t="s">
        <v>403</v>
      </c>
      <c r="S6" s="50" t="s">
        <v>155</v>
      </c>
      <c r="T6" s="50" t="s">
        <v>14</v>
      </c>
      <c r="U6" s="50">
        <v>2.5299999999999998</v>
      </c>
      <c r="V6" s="55">
        <f t="shared" si="5"/>
        <v>2.6008399999999998</v>
      </c>
      <c r="W6" s="55">
        <f t="shared" si="6"/>
        <v>2.6008399999999998</v>
      </c>
      <c r="X6" s="55">
        <f t="shared" si="7"/>
        <v>2.7576999999999998</v>
      </c>
      <c r="Y6" s="55">
        <f t="shared" si="8"/>
        <v>3.2130999999999998</v>
      </c>
      <c r="Z6" s="55">
        <f t="shared" si="9"/>
        <v>3.9215</v>
      </c>
      <c r="AA6" s="55">
        <f t="shared" si="10"/>
        <v>4.4274999999999993</v>
      </c>
      <c r="AB6" s="55">
        <f t="shared" si="11"/>
        <v>5.0093999999999994</v>
      </c>
      <c r="AC6" s="55">
        <f t="shared" si="12"/>
        <v>5.7430999999999992</v>
      </c>
      <c r="AD6" s="55">
        <f t="shared" si="13"/>
        <v>6.5526999999999989</v>
      </c>
      <c r="AE6" s="55">
        <f t="shared" si="14"/>
        <v>7.4887999999999995</v>
      </c>
      <c r="AF6" s="55">
        <f t="shared" si="15"/>
        <v>8.5513999999999992</v>
      </c>
    </row>
    <row r="7" spans="2:42" s="50" customFormat="1">
      <c r="B7" s="50" t="s">
        <v>403</v>
      </c>
      <c r="C7" s="50" t="s">
        <v>155</v>
      </c>
      <c r="D7" s="50" t="s">
        <v>15</v>
      </c>
      <c r="E7" s="50">
        <v>14.76</v>
      </c>
      <c r="F7" s="55">
        <f t="shared" si="2"/>
        <v>15.17328</v>
      </c>
      <c r="G7" s="55">
        <f t="shared" si="3"/>
        <v>15.17328</v>
      </c>
      <c r="H7" s="55">
        <f t="shared" si="16"/>
        <v>16.0884</v>
      </c>
      <c r="I7" s="55">
        <f t="shared" si="16"/>
        <v>18.745200000000001</v>
      </c>
      <c r="J7" s="55">
        <f t="shared" si="16"/>
        <v>22.878</v>
      </c>
      <c r="K7" s="55">
        <f t="shared" si="16"/>
        <v>25.83</v>
      </c>
      <c r="L7" s="55">
        <f t="shared" si="16"/>
        <v>29.224799999999998</v>
      </c>
      <c r="M7" s="55">
        <f t="shared" si="16"/>
        <v>33.505200000000002</v>
      </c>
      <c r="N7" s="55">
        <f t="shared" si="16"/>
        <v>38.228400000000001</v>
      </c>
      <c r="O7" s="55">
        <f t="shared" si="16"/>
        <v>43.689599999999999</v>
      </c>
      <c r="P7" s="55">
        <f t="shared" si="16"/>
        <v>49.888799999999996</v>
      </c>
      <c r="R7" s="50" t="s">
        <v>403</v>
      </c>
      <c r="S7" s="50" t="s">
        <v>155</v>
      </c>
      <c r="T7" s="50" t="s">
        <v>15</v>
      </c>
      <c r="U7" s="50">
        <v>5.67</v>
      </c>
      <c r="V7" s="55">
        <f t="shared" si="5"/>
        <v>5.8287599999999999</v>
      </c>
      <c r="W7" s="55">
        <f t="shared" si="6"/>
        <v>5.8287599999999999</v>
      </c>
      <c r="X7" s="55">
        <f t="shared" si="7"/>
        <v>6.1803000000000008</v>
      </c>
      <c r="Y7" s="55">
        <f t="shared" si="8"/>
        <v>7.2008999999999999</v>
      </c>
      <c r="Z7" s="55">
        <f t="shared" si="9"/>
        <v>8.7885000000000009</v>
      </c>
      <c r="AA7" s="55">
        <f t="shared" si="10"/>
        <v>9.9224999999999994</v>
      </c>
      <c r="AB7" s="55">
        <f t="shared" si="11"/>
        <v>11.226599999999999</v>
      </c>
      <c r="AC7" s="55">
        <f t="shared" si="12"/>
        <v>12.870900000000001</v>
      </c>
      <c r="AD7" s="55">
        <f t="shared" si="13"/>
        <v>14.6853</v>
      </c>
      <c r="AE7" s="55">
        <f t="shared" si="14"/>
        <v>16.783200000000001</v>
      </c>
      <c r="AF7" s="55">
        <f t="shared" si="15"/>
        <v>19.1646</v>
      </c>
    </row>
    <row r="8" spans="2:42" s="50" customFormat="1">
      <c r="B8" s="50" t="s">
        <v>403</v>
      </c>
      <c r="C8" s="50" t="s">
        <v>155</v>
      </c>
      <c r="D8" s="50" t="s">
        <v>16</v>
      </c>
      <c r="E8" s="50">
        <v>4.0599999999999996</v>
      </c>
      <c r="F8" s="55">
        <f t="shared" si="2"/>
        <v>4.1736800000000001</v>
      </c>
      <c r="G8" s="55">
        <f t="shared" si="3"/>
        <v>4.1736800000000001</v>
      </c>
      <c r="H8" s="55">
        <f t="shared" si="16"/>
        <v>4.4253999999999998</v>
      </c>
      <c r="I8" s="55">
        <f t="shared" si="16"/>
        <v>5.1561999999999992</v>
      </c>
      <c r="J8" s="55">
        <f t="shared" si="16"/>
        <v>6.2929999999999993</v>
      </c>
      <c r="K8" s="55">
        <f t="shared" si="16"/>
        <v>7.1049999999999995</v>
      </c>
      <c r="L8" s="55">
        <f t="shared" si="16"/>
        <v>8.0387999999999984</v>
      </c>
      <c r="M8" s="55">
        <f t="shared" si="16"/>
        <v>9.2161999999999988</v>
      </c>
      <c r="N8" s="55">
        <f t="shared" si="16"/>
        <v>10.515399999999998</v>
      </c>
      <c r="O8" s="55">
        <f t="shared" si="16"/>
        <v>12.017599999999998</v>
      </c>
      <c r="P8" s="55">
        <f t="shared" si="16"/>
        <v>13.722799999999998</v>
      </c>
      <c r="R8" s="50" t="s">
        <v>403</v>
      </c>
      <c r="S8" s="50" t="s">
        <v>155</v>
      </c>
      <c r="T8" s="50" t="s">
        <v>16</v>
      </c>
      <c r="U8" s="50">
        <v>1.2</v>
      </c>
      <c r="V8" s="55">
        <f t="shared" si="5"/>
        <v>1.2336</v>
      </c>
      <c r="W8" s="55">
        <f t="shared" si="6"/>
        <v>1.2336</v>
      </c>
      <c r="X8" s="55">
        <f t="shared" si="7"/>
        <v>1.3080000000000001</v>
      </c>
      <c r="Y8" s="55">
        <f t="shared" si="8"/>
        <v>1.524</v>
      </c>
      <c r="Z8" s="55">
        <f t="shared" si="9"/>
        <v>1.8599999999999999</v>
      </c>
      <c r="AA8" s="55">
        <f t="shared" si="10"/>
        <v>2.1</v>
      </c>
      <c r="AB8" s="55">
        <f t="shared" si="11"/>
        <v>2.3759999999999999</v>
      </c>
      <c r="AC8" s="55">
        <f t="shared" si="12"/>
        <v>2.7239999999999998</v>
      </c>
      <c r="AD8" s="55">
        <f t="shared" si="13"/>
        <v>3.1079999999999997</v>
      </c>
      <c r="AE8" s="55">
        <f t="shared" si="14"/>
        <v>3.552</v>
      </c>
      <c r="AF8" s="55">
        <f t="shared" si="15"/>
        <v>4.056</v>
      </c>
    </row>
    <row r="9" spans="2:42" s="50" customFormat="1">
      <c r="B9" s="50" t="s">
        <v>403</v>
      </c>
      <c r="C9" s="50" t="s">
        <v>155</v>
      </c>
      <c r="D9" s="50" t="s">
        <v>17</v>
      </c>
      <c r="E9" s="50">
        <v>1.62</v>
      </c>
      <c r="F9" s="55">
        <f t="shared" si="2"/>
        <v>1.6653600000000002</v>
      </c>
      <c r="G9" s="55">
        <f t="shared" si="3"/>
        <v>1.6653600000000002</v>
      </c>
      <c r="H9" s="55">
        <f t="shared" si="16"/>
        <v>1.7658000000000003</v>
      </c>
      <c r="I9" s="55">
        <f t="shared" si="16"/>
        <v>2.0574000000000003</v>
      </c>
      <c r="J9" s="55">
        <f t="shared" si="16"/>
        <v>2.5110000000000001</v>
      </c>
      <c r="K9" s="55">
        <f t="shared" si="16"/>
        <v>2.835</v>
      </c>
      <c r="L9" s="55">
        <f t="shared" si="16"/>
        <v>3.2076000000000002</v>
      </c>
      <c r="M9" s="55">
        <f t="shared" si="16"/>
        <v>3.6774000000000004</v>
      </c>
      <c r="N9" s="55">
        <f t="shared" si="16"/>
        <v>4.1958000000000002</v>
      </c>
      <c r="O9" s="55">
        <f t="shared" si="16"/>
        <v>4.7952000000000004</v>
      </c>
      <c r="P9" s="55">
        <f t="shared" si="16"/>
        <v>5.4756</v>
      </c>
      <c r="R9" s="50" t="s">
        <v>403</v>
      </c>
      <c r="S9" s="50" t="s">
        <v>155</v>
      </c>
      <c r="T9" s="50" t="s">
        <v>17</v>
      </c>
      <c r="U9" s="50">
        <v>0.62</v>
      </c>
      <c r="V9" s="55">
        <f t="shared" si="5"/>
        <v>0.63736000000000004</v>
      </c>
      <c r="W9" s="55">
        <f t="shared" si="6"/>
        <v>0.63736000000000004</v>
      </c>
      <c r="X9" s="55">
        <f t="shared" si="7"/>
        <v>0.67580000000000007</v>
      </c>
      <c r="Y9" s="55">
        <f t="shared" si="8"/>
        <v>0.78739999999999999</v>
      </c>
      <c r="Z9" s="55">
        <f t="shared" si="9"/>
        <v>0.96099999999999997</v>
      </c>
      <c r="AA9" s="55">
        <f t="shared" si="10"/>
        <v>1.085</v>
      </c>
      <c r="AB9" s="55">
        <f t="shared" si="11"/>
        <v>1.2276</v>
      </c>
      <c r="AC9" s="55">
        <f t="shared" si="12"/>
        <v>1.4074</v>
      </c>
      <c r="AD9" s="55">
        <f t="shared" si="13"/>
        <v>1.6057999999999999</v>
      </c>
      <c r="AE9" s="55">
        <f t="shared" si="14"/>
        <v>1.8351999999999999</v>
      </c>
      <c r="AF9" s="55">
        <f t="shared" si="15"/>
        <v>2.0956000000000001</v>
      </c>
    </row>
    <row r="10" spans="2:42" s="50" customFormat="1">
      <c r="B10" s="50" t="s">
        <v>403</v>
      </c>
      <c r="C10" s="50" t="s">
        <v>155</v>
      </c>
      <c r="D10" s="50" t="s">
        <v>18</v>
      </c>
      <c r="E10" s="50">
        <v>1.97</v>
      </c>
      <c r="F10" s="55">
        <f t="shared" si="2"/>
        <v>2.0251600000000001</v>
      </c>
      <c r="G10" s="55">
        <f t="shared" si="3"/>
        <v>2.0251600000000001</v>
      </c>
      <c r="H10" s="55">
        <f t="shared" si="16"/>
        <v>2.1473</v>
      </c>
      <c r="I10" s="55">
        <f t="shared" si="16"/>
        <v>2.5019</v>
      </c>
      <c r="J10" s="55">
        <f t="shared" si="16"/>
        <v>3.0535000000000001</v>
      </c>
      <c r="K10" s="55">
        <f t="shared" si="16"/>
        <v>3.4474999999999998</v>
      </c>
      <c r="L10" s="55">
        <f t="shared" si="16"/>
        <v>3.9005999999999998</v>
      </c>
      <c r="M10" s="55">
        <f t="shared" si="16"/>
        <v>4.4718999999999998</v>
      </c>
      <c r="N10" s="55">
        <f t="shared" si="16"/>
        <v>5.1022999999999996</v>
      </c>
      <c r="O10" s="55">
        <f t="shared" si="16"/>
        <v>5.8311999999999999</v>
      </c>
      <c r="P10" s="55">
        <f t="shared" si="16"/>
        <v>6.6585999999999999</v>
      </c>
      <c r="R10" s="50" t="s">
        <v>403</v>
      </c>
      <c r="S10" s="50" t="s">
        <v>155</v>
      </c>
      <c r="T10" s="50" t="s">
        <v>18</v>
      </c>
      <c r="U10" s="50">
        <v>0.76</v>
      </c>
      <c r="V10" s="55">
        <f t="shared" si="5"/>
        <v>0.78127999999999997</v>
      </c>
      <c r="W10" s="55">
        <f t="shared" si="6"/>
        <v>0.78127999999999997</v>
      </c>
      <c r="X10" s="55">
        <f t="shared" si="7"/>
        <v>0.82840000000000003</v>
      </c>
      <c r="Y10" s="55">
        <f t="shared" si="8"/>
        <v>0.96520000000000006</v>
      </c>
      <c r="Z10" s="55">
        <f t="shared" si="9"/>
        <v>1.1780000000000002</v>
      </c>
      <c r="AA10" s="55">
        <f t="shared" si="10"/>
        <v>1.33</v>
      </c>
      <c r="AB10" s="55">
        <f t="shared" si="11"/>
        <v>1.5047999999999999</v>
      </c>
      <c r="AC10" s="55">
        <f t="shared" si="12"/>
        <v>1.7252000000000001</v>
      </c>
      <c r="AD10" s="55">
        <f t="shared" si="13"/>
        <v>1.9683999999999999</v>
      </c>
      <c r="AE10" s="55">
        <f t="shared" si="14"/>
        <v>2.2496</v>
      </c>
      <c r="AF10" s="55">
        <f t="shared" si="15"/>
        <v>2.5688</v>
      </c>
    </row>
    <row r="11" spans="2:42" s="50" customFormat="1">
      <c r="B11" s="50" t="s">
        <v>403</v>
      </c>
      <c r="C11" s="50" t="s">
        <v>155</v>
      </c>
      <c r="D11" s="50" t="s">
        <v>19</v>
      </c>
      <c r="E11" s="51">
        <v>0.52</v>
      </c>
      <c r="F11" s="55">
        <f t="shared" si="2"/>
        <v>0.53456000000000004</v>
      </c>
      <c r="G11" s="55">
        <f t="shared" si="3"/>
        <v>0.53456000000000004</v>
      </c>
      <c r="H11" s="55">
        <f t="shared" si="16"/>
        <v>0.56680000000000008</v>
      </c>
      <c r="I11" s="55">
        <f t="shared" si="16"/>
        <v>0.66039999999999999</v>
      </c>
      <c r="J11" s="55">
        <f t="shared" si="16"/>
        <v>0.80600000000000005</v>
      </c>
      <c r="K11" s="55">
        <f t="shared" si="16"/>
        <v>0.91</v>
      </c>
      <c r="L11" s="55">
        <f t="shared" si="16"/>
        <v>1.0296000000000001</v>
      </c>
      <c r="M11" s="55">
        <f t="shared" si="16"/>
        <v>1.1804000000000001</v>
      </c>
      <c r="N11" s="55">
        <f t="shared" si="16"/>
        <v>1.3468</v>
      </c>
      <c r="O11" s="55">
        <f t="shared" si="16"/>
        <v>1.5392000000000001</v>
      </c>
      <c r="P11" s="55">
        <f t="shared" si="16"/>
        <v>1.7576000000000001</v>
      </c>
      <c r="R11" s="50" t="s">
        <v>403</v>
      </c>
      <c r="S11" s="50" t="s">
        <v>155</v>
      </c>
      <c r="T11" s="50" t="s">
        <v>19</v>
      </c>
      <c r="U11" s="50">
        <v>0.14000000000000001</v>
      </c>
      <c r="V11" s="55">
        <f t="shared" si="5"/>
        <v>0.14392000000000002</v>
      </c>
      <c r="W11" s="55">
        <f t="shared" si="6"/>
        <v>0.14392000000000002</v>
      </c>
      <c r="X11" s="55">
        <f t="shared" si="7"/>
        <v>0.15260000000000001</v>
      </c>
      <c r="Y11" s="55">
        <f t="shared" si="8"/>
        <v>0.17780000000000001</v>
      </c>
      <c r="Z11" s="55">
        <f t="shared" si="9"/>
        <v>0.21700000000000003</v>
      </c>
      <c r="AA11" s="55">
        <f t="shared" si="10"/>
        <v>0.24500000000000002</v>
      </c>
      <c r="AB11" s="55">
        <f t="shared" si="11"/>
        <v>0.2772</v>
      </c>
      <c r="AC11" s="55">
        <f t="shared" si="12"/>
        <v>0.31780000000000003</v>
      </c>
      <c r="AD11" s="55">
        <f t="shared" si="13"/>
        <v>0.36260000000000003</v>
      </c>
      <c r="AE11" s="55">
        <f t="shared" si="14"/>
        <v>0.41440000000000005</v>
      </c>
      <c r="AF11" s="55">
        <f t="shared" si="15"/>
        <v>0.47320000000000001</v>
      </c>
    </row>
    <row r="12" spans="2:42" s="50" customFormat="1">
      <c r="B12" s="50" t="s">
        <v>403</v>
      </c>
      <c r="C12" s="50" t="s">
        <v>155</v>
      </c>
      <c r="D12" s="50" t="s">
        <v>20</v>
      </c>
      <c r="E12" s="50">
        <v>2.54</v>
      </c>
      <c r="F12" s="55">
        <f t="shared" si="2"/>
        <v>2.6111200000000001</v>
      </c>
      <c r="G12" s="55">
        <f t="shared" si="3"/>
        <v>2.6111200000000001</v>
      </c>
      <c r="H12" s="55">
        <f t="shared" si="16"/>
        <v>2.7686000000000002</v>
      </c>
      <c r="I12" s="55">
        <f t="shared" si="16"/>
        <v>3.2258</v>
      </c>
      <c r="J12" s="55">
        <f t="shared" si="16"/>
        <v>3.9370000000000003</v>
      </c>
      <c r="K12" s="55">
        <f t="shared" si="16"/>
        <v>4.4450000000000003</v>
      </c>
      <c r="L12" s="55">
        <f t="shared" si="16"/>
        <v>5.0292000000000003</v>
      </c>
      <c r="M12" s="55">
        <f t="shared" si="16"/>
        <v>5.7658000000000005</v>
      </c>
      <c r="N12" s="55">
        <f t="shared" si="16"/>
        <v>6.5785999999999998</v>
      </c>
      <c r="O12" s="55">
        <f t="shared" si="16"/>
        <v>7.5183999999999997</v>
      </c>
      <c r="P12" s="55">
        <f t="shared" si="16"/>
        <v>8.5852000000000004</v>
      </c>
      <c r="R12" s="50" t="s">
        <v>403</v>
      </c>
      <c r="S12" s="50" t="s">
        <v>155</v>
      </c>
      <c r="T12" s="50" t="s">
        <v>20</v>
      </c>
      <c r="U12" s="50">
        <v>0.98</v>
      </c>
      <c r="V12" s="55">
        <f t="shared" si="5"/>
        <v>1.0074400000000001</v>
      </c>
      <c r="W12" s="55">
        <f t="shared" si="6"/>
        <v>1.0074400000000001</v>
      </c>
      <c r="X12" s="55">
        <f t="shared" si="7"/>
        <v>1.0682</v>
      </c>
      <c r="Y12" s="55">
        <f t="shared" si="8"/>
        <v>1.2445999999999999</v>
      </c>
      <c r="Z12" s="55">
        <f t="shared" si="9"/>
        <v>1.5189999999999999</v>
      </c>
      <c r="AA12" s="55">
        <f t="shared" si="10"/>
        <v>1.7149999999999999</v>
      </c>
      <c r="AB12" s="55">
        <f t="shared" si="11"/>
        <v>1.9403999999999999</v>
      </c>
      <c r="AC12" s="55">
        <f t="shared" si="12"/>
        <v>2.2246000000000001</v>
      </c>
      <c r="AD12" s="55">
        <f t="shared" si="13"/>
        <v>2.5381999999999998</v>
      </c>
      <c r="AE12" s="55">
        <f t="shared" si="14"/>
        <v>2.9007999999999998</v>
      </c>
      <c r="AF12" s="55">
        <f t="shared" si="15"/>
        <v>3.3123999999999998</v>
      </c>
    </row>
    <row r="13" spans="2:42" s="50" customFormat="1">
      <c r="B13" s="50" t="s">
        <v>403</v>
      </c>
      <c r="C13" s="50" t="s">
        <v>155</v>
      </c>
      <c r="D13" s="50" t="s">
        <v>21</v>
      </c>
      <c r="E13" s="50">
        <v>7.29</v>
      </c>
      <c r="F13" s="55">
        <f t="shared" si="2"/>
        <v>7.4941200000000006</v>
      </c>
      <c r="G13" s="55">
        <f t="shared" si="3"/>
        <v>7.4941200000000006</v>
      </c>
      <c r="H13" s="55">
        <f t="shared" si="16"/>
        <v>7.9461000000000004</v>
      </c>
      <c r="I13" s="55">
        <f t="shared" si="16"/>
        <v>9.2583000000000002</v>
      </c>
      <c r="J13" s="55">
        <f t="shared" si="16"/>
        <v>11.2995</v>
      </c>
      <c r="K13" s="55">
        <f t="shared" si="16"/>
        <v>12.7575</v>
      </c>
      <c r="L13" s="55">
        <f t="shared" si="16"/>
        <v>14.434200000000001</v>
      </c>
      <c r="M13" s="55">
        <f t="shared" si="16"/>
        <v>16.548300000000001</v>
      </c>
      <c r="N13" s="55">
        <f t="shared" si="16"/>
        <v>18.8811</v>
      </c>
      <c r="O13" s="55">
        <f t="shared" si="16"/>
        <v>21.578399999999998</v>
      </c>
      <c r="P13" s="55">
        <f t="shared" si="16"/>
        <v>24.6402</v>
      </c>
      <c r="R13" s="50" t="s">
        <v>403</v>
      </c>
      <c r="S13" s="50" t="s">
        <v>155</v>
      </c>
      <c r="T13" s="50" t="s">
        <v>21</v>
      </c>
      <c r="U13" s="50">
        <v>2.79</v>
      </c>
      <c r="V13" s="55">
        <f t="shared" si="5"/>
        <v>2.8681200000000002</v>
      </c>
      <c r="W13" s="55">
        <f t="shared" si="6"/>
        <v>2.8681200000000002</v>
      </c>
      <c r="X13" s="55">
        <f t="shared" si="7"/>
        <v>3.0411000000000001</v>
      </c>
      <c r="Y13" s="55">
        <f t="shared" si="8"/>
        <v>3.5432999999999999</v>
      </c>
      <c r="Z13" s="55">
        <f t="shared" si="9"/>
        <v>4.3245000000000005</v>
      </c>
      <c r="AA13" s="55">
        <f t="shared" si="10"/>
        <v>4.8825000000000003</v>
      </c>
      <c r="AB13" s="55">
        <f t="shared" si="11"/>
        <v>5.5242000000000004</v>
      </c>
      <c r="AC13" s="55">
        <f t="shared" si="12"/>
        <v>6.3333000000000004</v>
      </c>
      <c r="AD13" s="55">
        <f t="shared" si="13"/>
        <v>7.2260999999999997</v>
      </c>
      <c r="AE13" s="55">
        <f t="shared" si="14"/>
        <v>8.2584</v>
      </c>
      <c r="AF13" s="55">
        <f t="shared" si="15"/>
        <v>9.4301999999999992</v>
      </c>
    </row>
    <row r="14" spans="2:42" s="49" customFormat="1">
      <c r="B14" s="49" t="s">
        <v>403</v>
      </c>
      <c r="C14" s="49" t="s">
        <v>155</v>
      </c>
      <c r="D14" s="49" t="s">
        <v>22</v>
      </c>
      <c r="E14" s="49">
        <v>17.07</v>
      </c>
      <c r="F14" s="56">
        <f>+$E14*F$55</f>
        <v>17.54796</v>
      </c>
      <c r="G14" s="56">
        <f t="shared" si="3"/>
        <v>17.54796</v>
      </c>
      <c r="H14" s="56">
        <f t="shared" ref="H14:P14" si="17">+$E14*H$55</f>
        <v>20.146156766380557</v>
      </c>
      <c r="I14" s="56">
        <f t="shared" si="17"/>
        <v>23.56815394425222</v>
      </c>
      <c r="J14" s="56">
        <f t="shared" si="17"/>
        <v>28.674262900484479</v>
      </c>
      <c r="K14" s="56">
        <f t="shared" si="17"/>
        <v>32.442296544193084</v>
      </c>
      <c r="L14" s="56">
        <f t="shared" si="17"/>
        <v>36.705480755133188</v>
      </c>
      <c r="M14" s="56">
        <f t="shared" si="17"/>
        <v>16.286416808919103</v>
      </c>
      <c r="N14" s="56">
        <f t="shared" si="17"/>
        <v>7.2263696597067018</v>
      </c>
      <c r="O14" s="56">
        <f t="shared" si="17"/>
        <v>3.2063786081006795</v>
      </c>
      <c r="P14" s="56">
        <f t="shared" si="17"/>
        <v>1.4226872223006268</v>
      </c>
      <c r="R14" s="49" t="s">
        <v>403</v>
      </c>
      <c r="S14" s="49" t="s">
        <v>155</v>
      </c>
      <c r="T14" s="49" t="s">
        <v>22</v>
      </c>
      <c r="U14" s="49">
        <v>0</v>
      </c>
      <c r="V14" s="56">
        <f>+$U14*F$55</f>
        <v>0</v>
      </c>
      <c r="W14" s="56">
        <f t="shared" si="6"/>
        <v>0</v>
      </c>
      <c r="X14" s="56">
        <f t="shared" ref="X14:AF14" si="18">+$U14*H$55</f>
        <v>0</v>
      </c>
      <c r="Y14" s="56">
        <f t="shared" si="18"/>
        <v>0</v>
      </c>
      <c r="Z14" s="56">
        <f t="shared" si="18"/>
        <v>0</v>
      </c>
      <c r="AA14" s="56">
        <f t="shared" si="18"/>
        <v>0</v>
      </c>
      <c r="AB14" s="56">
        <f t="shared" si="18"/>
        <v>0</v>
      </c>
      <c r="AC14" s="56">
        <f t="shared" si="18"/>
        <v>0</v>
      </c>
      <c r="AD14" s="56">
        <f t="shared" si="18"/>
        <v>0</v>
      </c>
      <c r="AE14" s="56">
        <f t="shared" si="18"/>
        <v>0</v>
      </c>
      <c r="AF14" s="56">
        <f t="shared" si="18"/>
        <v>0</v>
      </c>
    </row>
    <row r="15" spans="2:42" s="49" customFormat="1">
      <c r="B15" s="49" t="s">
        <v>403</v>
      </c>
      <c r="C15" s="49" t="s">
        <v>155</v>
      </c>
      <c r="D15" s="49" t="s">
        <v>23</v>
      </c>
      <c r="E15" s="49">
        <v>32.44</v>
      </c>
      <c r="F15" s="56">
        <f>+$E15*F$57</f>
        <v>33.348320000000001</v>
      </c>
      <c r="G15" s="56">
        <f t="shared" si="3"/>
        <v>33.348320000000001</v>
      </c>
      <c r="H15" s="56">
        <f t="shared" ref="H15:P15" si="19">+$E15*H$57</f>
        <v>38.285959314668148</v>
      </c>
      <c r="I15" s="56">
        <f t="shared" si="19"/>
        <v>44.789157232076271</v>
      </c>
      <c r="J15" s="56">
        <f t="shared" si="19"/>
        <v>54.49285814245556</v>
      </c>
      <c r="K15" s="56">
        <f t="shared" si="19"/>
        <v>61.653667246257974</v>
      </c>
      <c r="L15" s="56">
        <f t="shared" si="19"/>
        <v>69.75546547724197</v>
      </c>
      <c r="M15" s="56">
        <f t="shared" si="19"/>
        <v>61.461240220276451</v>
      </c>
      <c r="N15" s="56">
        <f t="shared" si="19"/>
        <v>54.153234066611574</v>
      </c>
      <c r="O15" s="56">
        <f t="shared" si="19"/>
        <v>47.71418131757364</v>
      </c>
      <c r="P15" s="56">
        <f t="shared" si="19"/>
        <v>42.040759671082483</v>
      </c>
      <c r="R15" s="49" t="s">
        <v>403</v>
      </c>
      <c r="S15" s="49" t="s">
        <v>155</v>
      </c>
      <c r="T15" s="49" t="s">
        <v>23</v>
      </c>
      <c r="U15" s="49">
        <v>10.65</v>
      </c>
      <c r="V15" s="56">
        <f>+$U15*F$57</f>
        <v>10.9482</v>
      </c>
      <c r="W15" s="56">
        <f t="shared" si="6"/>
        <v>10.9482</v>
      </c>
      <c r="X15" s="56">
        <f t="shared" ref="X15:AF15" si="20">+$U15*H$57</f>
        <v>12.569219072170647</v>
      </c>
      <c r="Y15" s="56">
        <f t="shared" si="20"/>
        <v>14.704208524094092</v>
      </c>
      <c r="Z15" s="56">
        <f t="shared" si="20"/>
        <v>17.889917978333902</v>
      </c>
      <c r="AA15" s="56">
        <f t="shared" si="20"/>
        <v>20.240800128626617</v>
      </c>
      <c r="AB15" s="56">
        <f t="shared" si="20"/>
        <v>22.900607501005766</v>
      </c>
      <c r="AC15" s="56">
        <f t="shared" si="20"/>
        <v>20.177626644449578</v>
      </c>
      <c r="AD15" s="56">
        <f t="shared" si="20"/>
        <v>17.778419938637896</v>
      </c>
      <c r="AE15" s="56">
        <f t="shared" si="20"/>
        <v>15.66448924266829</v>
      </c>
      <c r="AF15" s="56">
        <f t="shared" si="20"/>
        <v>13.801914010389288</v>
      </c>
    </row>
    <row r="16" spans="2:42" s="49" customFormat="1">
      <c r="B16" s="49" t="s">
        <v>403</v>
      </c>
      <c r="C16" s="49" t="s">
        <v>155</v>
      </c>
      <c r="D16" s="49" t="s">
        <v>24</v>
      </c>
      <c r="E16" s="49">
        <v>19.53</v>
      </c>
      <c r="F16" s="56">
        <f>+E16</f>
        <v>19.53</v>
      </c>
      <c r="G16" s="56">
        <f t="shared" si="3"/>
        <v>19.53</v>
      </c>
      <c r="H16" s="56">
        <f>+F16</f>
        <v>19.53</v>
      </c>
      <c r="I16" s="56">
        <f t="shared" ref="I16:P16" si="21">+H16</f>
        <v>19.53</v>
      </c>
      <c r="J16" s="56">
        <f t="shared" si="21"/>
        <v>19.53</v>
      </c>
      <c r="K16" s="56">
        <f t="shared" si="21"/>
        <v>19.53</v>
      </c>
      <c r="L16" s="56">
        <f t="shared" si="21"/>
        <v>19.53</v>
      </c>
      <c r="M16" s="56">
        <f t="shared" si="21"/>
        <v>19.53</v>
      </c>
      <c r="N16" s="56">
        <f t="shared" si="21"/>
        <v>19.53</v>
      </c>
      <c r="O16" s="56">
        <f t="shared" si="21"/>
        <v>19.53</v>
      </c>
      <c r="P16" s="56">
        <f t="shared" si="21"/>
        <v>19.53</v>
      </c>
      <c r="R16" s="49" t="s">
        <v>403</v>
      </c>
      <c r="S16" s="49" t="s">
        <v>155</v>
      </c>
      <c r="T16" s="49" t="s">
        <v>24</v>
      </c>
      <c r="U16" s="49">
        <v>6.41</v>
      </c>
      <c r="V16" s="56">
        <f>+U16</f>
        <v>6.41</v>
      </c>
      <c r="W16" s="56">
        <f t="shared" si="6"/>
        <v>6.41</v>
      </c>
      <c r="X16" s="56">
        <f>+V16</f>
        <v>6.41</v>
      </c>
      <c r="Y16" s="56">
        <f t="shared" ref="Y16:AF16" si="22">+X16</f>
        <v>6.41</v>
      </c>
      <c r="Z16" s="56">
        <f t="shared" si="22"/>
        <v>6.41</v>
      </c>
      <c r="AA16" s="56">
        <f t="shared" si="22"/>
        <v>6.41</v>
      </c>
      <c r="AB16" s="56">
        <f t="shared" si="22"/>
        <v>6.41</v>
      </c>
      <c r="AC16" s="56">
        <f t="shared" si="22"/>
        <v>6.41</v>
      </c>
      <c r="AD16" s="56">
        <f t="shared" si="22"/>
        <v>6.41</v>
      </c>
      <c r="AE16" s="56">
        <f t="shared" si="22"/>
        <v>6.41</v>
      </c>
      <c r="AF16" s="56">
        <f t="shared" si="22"/>
        <v>6.41</v>
      </c>
    </row>
    <row r="17" spans="2:32" s="49" customFormat="1">
      <c r="B17" s="49" t="s">
        <v>403</v>
      </c>
      <c r="C17" s="49" t="s">
        <v>155</v>
      </c>
      <c r="D17" s="49" t="s">
        <v>25</v>
      </c>
      <c r="E17" s="49">
        <v>1.8560000000000001</v>
      </c>
      <c r="F17" s="56">
        <f>+E17</f>
        <v>1.8560000000000001</v>
      </c>
      <c r="G17" s="56">
        <f t="shared" si="3"/>
        <v>1.8560000000000001</v>
      </c>
      <c r="H17" s="56">
        <f>+F17</f>
        <v>1.8560000000000001</v>
      </c>
      <c r="I17" s="56">
        <f t="shared" ref="I17:P17" si="23">+H17</f>
        <v>1.8560000000000001</v>
      </c>
      <c r="J17" s="56">
        <f t="shared" si="23"/>
        <v>1.8560000000000001</v>
      </c>
      <c r="K17" s="56">
        <f>+J17</f>
        <v>1.8560000000000001</v>
      </c>
      <c r="L17" s="56">
        <f>+K17</f>
        <v>1.8560000000000001</v>
      </c>
      <c r="M17" s="56">
        <f>+L17</f>
        <v>1.8560000000000001</v>
      </c>
      <c r="N17" s="56">
        <v>0</v>
      </c>
      <c r="O17" s="56">
        <f t="shared" si="23"/>
        <v>0</v>
      </c>
      <c r="P17" s="56">
        <f t="shared" si="23"/>
        <v>0</v>
      </c>
      <c r="R17" s="49" t="s">
        <v>403</v>
      </c>
      <c r="S17" s="49" t="s">
        <v>155</v>
      </c>
      <c r="T17" s="49" t="s">
        <v>25</v>
      </c>
      <c r="V17" s="56"/>
      <c r="W17" s="56">
        <f t="shared" si="6"/>
        <v>0</v>
      </c>
      <c r="X17" s="56"/>
      <c r="Y17" s="56"/>
      <c r="Z17" s="56"/>
      <c r="AA17" s="56"/>
      <c r="AB17" s="56"/>
      <c r="AC17" s="56"/>
      <c r="AD17" s="56"/>
      <c r="AE17" s="56"/>
      <c r="AF17" s="56"/>
    </row>
    <row r="18" spans="2:32" s="49" customFormat="1">
      <c r="B18" s="49" t="s">
        <v>403</v>
      </c>
      <c r="C18" s="49" t="s">
        <v>155</v>
      </c>
      <c r="D18" s="49" t="s">
        <v>26</v>
      </c>
      <c r="E18" s="49">
        <v>25.98</v>
      </c>
      <c r="F18" s="56">
        <f>+$E18*F$61</f>
        <v>26.707440000000002</v>
      </c>
      <c r="G18" s="56">
        <f t="shared" si="3"/>
        <v>26.707440000000002</v>
      </c>
      <c r="H18" s="56">
        <f t="shared" ref="H18:P18" si="24">+$E18*H$61</f>
        <v>30.661813285914874</v>
      </c>
      <c r="I18" s="56">
        <f t="shared" si="24"/>
        <v>35.869984737649247</v>
      </c>
      <c r="J18" s="56">
        <f t="shared" si="24"/>
        <v>43.641321040104671</v>
      </c>
      <c r="K18" s="56">
        <f t="shared" si="24"/>
        <v>49.376149046170845</v>
      </c>
      <c r="L18" s="56">
        <f t="shared" si="24"/>
        <v>55.864580551749278</v>
      </c>
      <c r="M18" s="56">
        <f t="shared" si="24"/>
        <v>58.71423560450949</v>
      </c>
      <c r="N18" s="56">
        <f t="shared" si="24"/>
        <v>61.709251704278728</v>
      </c>
      <c r="O18" s="56">
        <f t="shared" si="24"/>
        <v>64.857043725347495</v>
      </c>
      <c r="P18" s="56">
        <f t="shared" si="24"/>
        <v>68.165404775115363</v>
      </c>
      <c r="R18" s="49" t="s">
        <v>403</v>
      </c>
      <c r="S18" s="49" t="s">
        <v>155</v>
      </c>
      <c r="T18" s="49" t="s">
        <v>26</v>
      </c>
      <c r="U18" s="49">
        <v>8.5299999999999994</v>
      </c>
      <c r="V18" s="56">
        <f>+$U18*F$61</f>
        <v>8.7688399999999991</v>
      </c>
      <c r="W18" s="56">
        <f t="shared" si="6"/>
        <v>8.7688399999999991</v>
      </c>
      <c r="X18" s="56">
        <f t="shared" ref="X18:AF18" si="25">+$U18*H$61</f>
        <v>10.067177341372357</v>
      </c>
      <c r="Y18" s="56">
        <f t="shared" si="25"/>
        <v>11.777173587842496</v>
      </c>
      <c r="Z18" s="56">
        <f t="shared" si="25"/>
        <v>14.328732427717199</v>
      </c>
      <c r="AA18" s="56">
        <f t="shared" si="25"/>
        <v>16.211645549031459</v>
      </c>
      <c r="AB18" s="56">
        <f t="shared" si="25"/>
        <v>18.341988918645932</v>
      </c>
      <c r="AC18" s="56">
        <f t="shared" si="25"/>
        <v>19.277614692319705</v>
      </c>
      <c r="AD18" s="56">
        <f t="shared" si="25"/>
        <v>20.260966783583431</v>
      </c>
      <c r="AE18" s="56">
        <f t="shared" si="25"/>
        <v>21.294479714288457</v>
      </c>
      <c r="AF18" s="56">
        <f t="shared" si="25"/>
        <v>22.380712191367742</v>
      </c>
    </row>
    <row r="19" spans="2:32" s="49" customFormat="1">
      <c r="B19" s="49" t="s">
        <v>403</v>
      </c>
      <c r="C19" s="49" t="s">
        <v>155</v>
      </c>
      <c r="D19" s="49" t="s">
        <v>27</v>
      </c>
      <c r="E19" s="49">
        <v>49.73</v>
      </c>
      <c r="F19" s="56">
        <f>+$E19*F$63</f>
        <v>51.122439999999997</v>
      </c>
      <c r="G19" s="56">
        <f t="shared" si="3"/>
        <v>51.122439999999997</v>
      </c>
      <c r="H19" s="56">
        <f t="shared" ref="H19:P19" si="26">+$E19*H$63</f>
        <v>58.691761921037205</v>
      </c>
      <c r="I19" s="56">
        <f t="shared" si="26"/>
        <v>68.661060084807431</v>
      </c>
      <c r="J19" s="56">
        <f t="shared" si="26"/>
        <v>83.536678034041771</v>
      </c>
      <c r="K19" s="56">
        <f t="shared" si="26"/>
        <v>94.51408360531471</v>
      </c>
      <c r="L19" s="56">
        <f t="shared" si="26"/>
        <v>106.93401042488419</v>
      </c>
      <c r="M19" s="56">
        <f t="shared" si="26"/>
        <v>123.96582594649416</v>
      </c>
      <c r="N19" s="56">
        <f t="shared" si="26"/>
        <v>143.71036811895692</v>
      </c>
      <c r="O19" s="56">
        <f t="shared" si="26"/>
        <v>166.59970396841601</v>
      </c>
      <c r="P19" s="56">
        <f t="shared" si="26"/>
        <v>193.13471759663949</v>
      </c>
      <c r="R19" s="49" t="s">
        <v>403</v>
      </c>
      <c r="S19" s="49" t="s">
        <v>155</v>
      </c>
      <c r="T19" s="49" t="s">
        <v>27</v>
      </c>
      <c r="U19" s="49">
        <v>16.329999999999998</v>
      </c>
      <c r="V19" s="56">
        <f>+$U19*F$63</f>
        <v>16.787239999999997</v>
      </c>
      <c r="W19" s="56">
        <f t="shared" si="6"/>
        <v>16.787239999999997</v>
      </c>
      <c r="X19" s="56">
        <f t="shared" ref="X19:AF19" si="27">+$U19*H$63</f>
        <v>19.272802577328324</v>
      </c>
      <c r="Y19" s="56">
        <f t="shared" si="27"/>
        <v>22.546453070277604</v>
      </c>
      <c r="Z19" s="56">
        <f t="shared" si="27"/>
        <v>27.431207566778646</v>
      </c>
      <c r="AA19" s="56">
        <f t="shared" si="27"/>
        <v>31.035893530560809</v>
      </c>
      <c r="AB19" s="56">
        <f t="shared" si="27"/>
        <v>35.114264834875506</v>
      </c>
      <c r="AC19" s="56">
        <f t="shared" si="27"/>
        <v>40.707056861175339</v>
      </c>
      <c r="AD19" s="56">
        <f t="shared" si="27"/>
        <v>47.1906356602165</v>
      </c>
      <c r="AE19" s="56">
        <f t="shared" si="27"/>
        <v>54.706880470626047</v>
      </c>
      <c r="AF19" s="56">
        <f t="shared" si="27"/>
        <v>63.42026821542575</v>
      </c>
    </row>
    <row r="20" spans="2:32" s="53" customFormat="1">
      <c r="B20" s="53" t="s">
        <v>403</v>
      </c>
      <c r="C20" s="53" t="s">
        <v>155</v>
      </c>
      <c r="D20" s="53" t="s">
        <v>28</v>
      </c>
      <c r="E20" s="53">
        <v>0.22</v>
      </c>
      <c r="F20" s="57">
        <f>+$E20*F$49</f>
        <v>0.22363137646114811</v>
      </c>
      <c r="G20" s="57">
        <f t="shared" si="3"/>
        <v>0.22363137646114811</v>
      </c>
      <c r="H20" s="57">
        <f t="shared" ref="H20:P22" si="28">+$E20*H$49</f>
        <v>0.23815688230574047</v>
      </c>
      <c r="I20" s="57">
        <f t="shared" si="28"/>
        <v>0.25979666457027606</v>
      </c>
      <c r="J20" s="57">
        <f t="shared" si="28"/>
        <v>0.2799087419487758</v>
      </c>
      <c r="K20" s="57">
        <f t="shared" si="28"/>
        <v>0.29662666175099217</v>
      </c>
      <c r="L20" s="57">
        <f t="shared" si="28"/>
        <v>0.30452759645203964</v>
      </c>
      <c r="M20" s="57">
        <f t="shared" si="28"/>
        <v>0.31147431198629394</v>
      </c>
      <c r="N20" s="57">
        <f t="shared" si="28"/>
        <v>0.31692767452451692</v>
      </c>
      <c r="O20" s="57">
        <f t="shared" si="28"/>
        <v>0.31865958231224656</v>
      </c>
      <c r="P20" s="57">
        <f t="shared" si="28"/>
        <v>0.32039149009997614</v>
      </c>
      <c r="R20" s="53" t="s">
        <v>403</v>
      </c>
      <c r="S20" s="53" t="s">
        <v>155</v>
      </c>
      <c r="T20" s="53" t="s">
        <v>28</v>
      </c>
      <c r="U20" s="53">
        <v>7.0000000000000007E-2</v>
      </c>
      <c r="V20" s="57">
        <f>+$U20*F$49</f>
        <v>7.1155437964910764E-2</v>
      </c>
      <c r="W20" s="57">
        <f t="shared" si="6"/>
        <v>7.1155437964910764E-2</v>
      </c>
      <c r="X20" s="57">
        <f t="shared" ref="X20:AF22" si="29">+$U20*H$49</f>
        <v>7.5777189824553795E-2</v>
      </c>
      <c r="Y20" s="57">
        <f t="shared" si="29"/>
        <v>8.2662575090542395E-2</v>
      </c>
      <c r="Z20" s="57">
        <f t="shared" si="29"/>
        <v>8.9061872438246856E-2</v>
      </c>
      <c r="AA20" s="57">
        <f t="shared" si="29"/>
        <v>9.4381210557133874E-2</v>
      </c>
      <c r="AB20" s="57">
        <f t="shared" si="29"/>
        <v>9.6895144325648982E-2</v>
      </c>
      <c r="AC20" s="57">
        <f t="shared" si="29"/>
        <v>9.9105462904729894E-2</v>
      </c>
      <c r="AD20" s="57">
        <f t="shared" si="29"/>
        <v>0.10084062371234631</v>
      </c>
      <c r="AE20" s="57">
        <f t="shared" si="29"/>
        <v>0.10139168528116936</v>
      </c>
      <c r="AF20" s="57">
        <f t="shared" si="29"/>
        <v>0.10194274684999242</v>
      </c>
    </row>
    <row r="21" spans="2:32" s="53" customFormat="1">
      <c r="B21" s="53" t="s">
        <v>403</v>
      </c>
      <c r="C21" s="53" t="s">
        <v>155</v>
      </c>
      <c r="D21" s="53" t="s">
        <v>29</v>
      </c>
      <c r="E21" s="53">
        <v>0.52</v>
      </c>
      <c r="F21" s="57">
        <f>+$E21*F$49</f>
        <v>0.52858325345362278</v>
      </c>
      <c r="G21" s="57">
        <f t="shared" si="3"/>
        <v>0.52858325345362278</v>
      </c>
      <c r="H21" s="57">
        <f t="shared" si="28"/>
        <v>0.56291626726811383</v>
      </c>
      <c r="I21" s="57">
        <f t="shared" si="28"/>
        <v>0.61406484352974344</v>
      </c>
      <c r="J21" s="57">
        <f t="shared" si="28"/>
        <v>0.66160248096983376</v>
      </c>
      <c r="K21" s="57">
        <f t="shared" si="28"/>
        <v>0.70111756413870874</v>
      </c>
      <c r="L21" s="57">
        <f t="shared" si="28"/>
        <v>0.71979250070482093</v>
      </c>
      <c r="M21" s="57">
        <f t="shared" si="28"/>
        <v>0.73621201014942206</v>
      </c>
      <c r="N21" s="57">
        <f t="shared" si="28"/>
        <v>0.7491017761488582</v>
      </c>
      <c r="O21" s="57">
        <f t="shared" si="28"/>
        <v>0.75319537637440093</v>
      </c>
      <c r="P21" s="57">
        <f t="shared" si="28"/>
        <v>0.75728897659994365</v>
      </c>
      <c r="R21" s="53" t="s">
        <v>403</v>
      </c>
      <c r="S21" s="53" t="s">
        <v>155</v>
      </c>
      <c r="T21" s="53" t="s">
        <v>29</v>
      </c>
      <c r="U21" s="53">
        <v>0.18</v>
      </c>
      <c r="V21" s="57">
        <f>+$U21*F$49</f>
        <v>0.18297112619548481</v>
      </c>
      <c r="W21" s="57">
        <f t="shared" si="6"/>
        <v>0.18297112619548481</v>
      </c>
      <c r="X21" s="57">
        <f t="shared" si="29"/>
        <v>0.19485563097742403</v>
      </c>
      <c r="Y21" s="57">
        <f t="shared" si="29"/>
        <v>0.21256090737568042</v>
      </c>
      <c r="Z21" s="57">
        <f t="shared" si="29"/>
        <v>0.22901624341263474</v>
      </c>
      <c r="AA21" s="57">
        <f t="shared" si="29"/>
        <v>0.24269454143262992</v>
      </c>
      <c r="AB21" s="57">
        <f t="shared" si="29"/>
        <v>0.24915894255166879</v>
      </c>
      <c r="AC21" s="57">
        <f t="shared" si="29"/>
        <v>0.25484261889787685</v>
      </c>
      <c r="AD21" s="57">
        <f t="shared" si="29"/>
        <v>0.25930446097460474</v>
      </c>
      <c r="AE21" s="57">
        <f t="shared" si="29"/>
        <v>0.2607214764372926</v>
      </c>
      <c r="AF21" s="57">
        <f t="shared" si="29"/>
        <v>0.26213849189998045</v>
      </c>
    </row>
    <row r="22" spans="2:32" s="53" customFormat="1">
      <c r="B22" s="53" t="s">
        <v>403</v>
      </c>
      <c r="C22" s="53" t="s">
        <v>155</v>
      </c>
      <c r="D22" s="53" t="s">
        <v>30</v>
      </c>
      <c r="E22" s="53">
        <v>0.22</v>
      </c>
      <c r="F22" s="57">
        <f>+$E22*F$49</f>
        <v>0.22363137646114811</v>
      </c>
      <c r="G22" s="57">
        <f t="shared" si="3"/>
        <v>0.22363137646114811</v>
      </c>
      <c r="H22" s="57">
        <f t="shared" si="28"/>
        <v>0.23815688230574047</v>
      </c>
      <c r="I22" s="57">
        <f t="shared" si="28"/>
        <v>0.25979666457027606</v>
      </c>
      <c r="J22" s="57">
        <f t="shared" si="28"/>
        <v>0.2799087419487758</v>
      </c>
      <c r="K22" s="57">
        <f t="shared" si="28"/>
        <v>0.29662666175099217</v>
      </c>
      <c r="L22" s="57">
        <f t="shared" si="28"/>
        <v>0.30452759645203964</v>
      </c>
      <c r="M22" s="57">
        <f t="shared" si="28"/>
        <v>0.31147431198629394</v>
      </c>
      <c r="N22" s="57">
        <f t="shared" si="28"/>
        <v>0.31692767452451692</v>
      </c>
      <c r="O22" s="57">
        <f t="shared" si="28"/>
        <v>0.31865958231224656</v>
      </c>
      <c r="P22" s="57">
        <f t="shared" si="28"/>
        <v>0.32039149009997614</v>
      </c>
      <c r="R22" s="53" t="s">
        <v>403</v>
      </c>
      <c r="S22" s="53" t="s">
        <v>155</v>
      </c>
      <c r="T22" s="53" t="s">
        <v>30</v>
      </c>
      <c r="U22" s="53">
        <v>7.0000000000000007E-2</v>
      </c>
      <c r="V22" s="57">
        <f>+$U22*F$49</f>
        <v>7.1155437964910764E-2</v>
      </c>
      <c r="W22" s="57">
        <f t="shared" si="6"/>
        <v>7.1155437964910764E-2</v>
      </c>
      <c r="X22" s="57">
        <f t="shared" si="29"/>
        <v>7.5777189824553795E-2</v>
      </c>
      <c r="Y22" s="57">
        <f t="shared" si="29"/>
        <v>8.2662575090542395E-2</v>
      </c>
      <c r="Z22" s="57">
        <f t="shared" si="29"/>
        <v>8.9061872438246856E-2</v>
      </c>
      <c r="AA22" s="57">
        <f t="shared" si="29"/>
        <v>9.4381210557133874E-2</v>
      </c>
      <c r="AB22" s="57">
        <f t="shared" si="29"/>
        <v>9.6895144325648982E-2</v>
      </c>
      <c r="AC22" s="57">
        <f t="shared" si="29"/>
        <v>9.9105462904729894E-2</v>
      </c>
      <c r="AD22" s="57">
        <f t="shared" si="29"/>
        <v>0.10084062371234631</v>
      </c>
      <c r="AE22" s="57">
        <f t="shared" si="29"/>
        <v>0.10139168528116936</v>
      </c>
      <c r="AF22" s="57">
        <f t="shared" si="29"/>
        <v>0.10194274684999242</v>
      </c>
    </row>
    <row r="23" spans="2:32" s="53" customFormat="1">
      <c r="B23" s="53" t="s">
        <v>403</v>
      </c>
      <c r="C23" s="53" t="s">
        <v>155</v>
      </c>
      <c r="D23" s="53" t="s">
        <v>31</v>
      </c>
      <c r="E23" s="53">
        <v>15.94</v>
      </c>
      <c r="F23" s="57">
        <f>+$E23*F$51</f>
        <v>16.102143829797139</v>
      </c>
      <c r="G23" s="57">
        <f t="shared" si="3"/>
        <v>16.102143829797139</v>
      </c>
      <c r="H23" s="57">
        <f t="shared" ref="H23:P23" si="30">+$E23*H$51</f>
        <v>17.808635571316405</v>
      </c>
      <c r="I23" s="57">
        <f t="shared" si="30"/>
        <v>19.42679160552672</v>
      </c>
      <c r="J23" s="57">
        <f t="shared" si="30"/>
        <v>21.767939013745185</v>
      </c>
      <c r="K23" s="57">
        <f t="shared" si="30"/>
        <v>23.068057960219271</v>
      </c>
      <c r="L23" s="57">
        <f t="shared" si="30"/>
        <v>23.682497736292639</v>
      </c>
      <c r="M23" s="57">
        <f t="shared" si="30"/>
        <v>24.164662282794659</v>
      </c>
      <c r="N23" s="57">
        <f t="shared" si="30"/>
        <v>24.646826829296678</v>
      </c>
      <c r="O23" s="57">
        <f t="shared" si="30"/>
        <v>24.78151380919682</v>
      </c>
      <c r="P23" s="57">
        <f t="shared" si="30"/>
        <v>24.916200789096958</v>
      </c>
      <c r="R23" s="53" t="s">
        <v>403</v>
      </c>
      <c r="S23" s="53" t="s">
        <v>155</v>
      </c>
      <c r="T23" s="53" t="s">
        <v>31</v>
      </c>
      <c r="U23" s="53">
        <v>4.9400000000000004</v>
      </c>
      <c r="V23" s="57">
        <f>+$U23*F$51</f>
        <v>4.990250346248299</v>
      </c>
      <c r="W23" s="57">
        <f t="shared" si="6"/>
        <v>4.990250346248299</v>
      </c>
      <c r="X23" s="57">
        <f t="shared" ref="X23:AF23" si="31">+$U23*H$51</f>
        <v>5.5191129060415962</v>
      </c>
      <c r="Y23" s="57">
        <f t="shared" si="31"/>
        <v>6.0205991550377673</v>
      </c>
      <c r="Z23" s="57">
        <f t="shared" si="31"/>
        <v>6.7461492301067265</v>
      </c>
      <c r="AA23" s="57">
        <f t="shared" si="31"/>
        <v>7.1490719148985704</v>
      </c>
      <c r="AB23" s="57">
        <f t="shared" si="31"/>
        <v>7.3394942796289619</v>
      </c>
      <c r="AC23" s="57">
        <f t="shared" si="31"/>
        <v>7.4889229408410056</v>
      </c>
      <c r="AD23" s="57">
        <f t="shared" si="31"/>
        <v>7.6383516020530502</v>
      </c>
      <c r="AE23" s="57">
        <f t="shared" si="31"/>
        <v>7.6800927363508347</v>
      </c>
      <c r="AF23" s="57">
        <f t="shared" si="31"/>
        <v>7.7218338706486191</v>
      </c>
    </row>
    <row r="24" spans="2:32" s="53" customFormat="1">
      <c r="B24" s="53" t="s">
        <v>403</v>
      </c>
      <c r="C24" s="53" t="s">
        <v>155</v>
      </c>
      <c r="D24" s="53" t="s">
        <v>32</v>
      </c>
      <c r="E24" s="53">
        <v>11.27</v>
      </c>
      <c r="F24" s="57">
        <f>+$E24*F$49</f>
        <v>11.456025512350633</v>
      </c>
      <c r="G24" s="57">
        <f t="shared" si="3"/>
        <v>11.456025512350633</v>
      </c>
      <c r="H24" s="57">
        <f t="shared" ref="H24:P28" si="32">+$E24*H$49</f>
        <v>12.20012756175316</v>
      </c>
      <c r="I24" s="57">
        <f t="shared" si="32"/>
        <v>13.308674589577324</v>
      </c>
      <c r="J24" s="57">
        <f t="shared" si="32"/>
        <v>14.338961462557741</v>
      </c>
      <c r="K24" s="57">
        <f t="shared" si="32"/>
        <v>15.195374899698551</v>
      </c>
      <c r="L24" s="57">
        <f t="shared" si="32"/>
        <v>15.600118236429484</v>
      </c>
      <c r="M24" s="57">
        <f t="shared" si="32"/>
        <v>15.95597952766151</v>
      </c>
      <c r="N24" s="57">
        <f t="shared" si="32"/>
        <v>16.235340417687752</v>
      </c>
      <c r="O24" s="57">
        <f t="shared" si="32"/>
        <v>16.324061330268265</v>
      </c>
      <c r="P24" s="57">
        <f t="shared" si="32"/>
        <v>16.412782242848778</v>
      </c>
      <c r="R24" s="53" t="s">
        <v>403</v>
      </c>
      <c r="S24" s="53" t="s">
        <v>155</v>
      </c>
      <c r="T24" s="53" t="s">
        <v>32</v>
      </c>
      <c r="U24" s="53">
        <v>3.47</v>
      </c>
      <c r="V24" s="57">
        <f>+$U24*F$49</f>
        <v>3.5272767105462908</v>
      </c>
      <c r="W24" s="57">
        <f t="shared" si="6"/>
        <v>3.5272767105462908</v>
      </c>
      <c r="X24" s="57">
        <f t="shared" ref="X24:AF28" si="33">+$U24*H$49</f>
        <v>3.7563835527314522</v>
      </c>
      <c r="Y24" s="57">
        <f t="shared" si="33"/>
        <v>4.0977019366311733</v>
      </c>
      <c r="Z24" s="57">
        <f t="shared" si="33"/>
        <v>4.4149242480102364</v>
      </c>
      <c r="AA24" s="57">
        <f t="shared" si="33"/>
        <v>4.6786114376179215</v>
      </c>
      <c r="AB24" s="57">
        <f t="shared" si="33"/>
        <v>4.8032307258571709</v>
      </c>
      <c r="AC24" s="57">
        <f t="shared" si="33"/>
        <v>4.9127993754201817</v>
      </c>
      <c r="AD24" s="57">
        <f t="shared" si="33"/>
        <v>4.9988137754548809</v>
      </c>
      <c r="AE24" s="57">
        <f t="shared" si="33"/>
        <v>5.0261306846522524</v>
      </c>
      <c r="AF24" s="57">
        <f t="shared" si="33"/>
        <v>5.0534475938496239</v>
      </c>
    </row>
    <row r="25" spans="2:32" s="53" customFormat="1">
      <c r="B25" s="53" t="s">
        <v>403</v>
      </c>
      <c r="C25" s="53" t="s">
        <v>155</v>
      </c>
      <c r="D25" s="53" t="s">
        <v>33</v>
      </c>
      <c r="E25" s="53">
        <v>1.03</v>
      </c>
      <c r="F25" s="57">
        <f>+$E25*F$49</f>
        <v>1.0470014443408298</v>
      </c>
      <c r="G25" s="57">
        <f t="shared" si="3"/>
        <v>1.0470014443408298</v>
      </c>
      <c r="H25" s="57">
        <f t="shared" si="32"/>
        <v>1.1150072217041487</v>
      </c>
      <c r="I25" s="57">
        <f t="shared" si="32"/>
        <v>1.216320747760838</v>
      </c>
      <c r="J25" s="57">
        <f t="shared" si="32"/>
        <v>1.3104818373056322</v>
      </c>
      <c r="K25" s="57">
        <f t="shared" si="32"/>
        <v>1.388752098197827</v>
      </c>
      <c r="L25" s="57">
        <f t="shared" si="32"/>
        <v>1.4257428379345491</v>
      </c>
      <c r="M25" s="57">
        <f t="shared" si="32"/>
        <v>1.4582660970267398</v>
      </c>
      <c r="N25" s="57">
        <f t="shared" si="32"/>
        <v>1.4837977489102383</v>
      </c>
      <c r="O25" s="57">
        <f t="shared" si="32"/>
        <v>1.4919062262800633</v>
      </c>
      <c r="P25" s="57">
        <f t="shared" si="32"/>
        <v>1.5000147036498883</v>
      </c>
      <c r="R25" s="53" t="s">
        <v>403</v>
      </c>
      <c r="S25" s="53" t="s">
        <v>155</v>
      </c>
      <c r="T25" s="53" t="s">
        <v>33</v>
      </c>
      <c r="U25" s="53">
        <v>0.69</v>
      </c>
      <c r="V25" s="57">
        <f>+$U25*F$49</f>
        <v>0.70138931708269181</v>
      </c>
      <c r="W25" s="57">
        <f t="shared" si="6"/>
        <v>0.70138931708269181</v>
      </c>
      <c r="X25" s="57">
        <f t="shared" si="33"/>
        <v>0.74694658541345871</v>
      </c>
      <c r="Y25" s="57">
        <f t="shared" si="33"/>
        <v>0.81481681160677488</v>
      </c>
      <c r="Z25" s="57">
        <f t="shared" si="33"/>
        <v>0.87789559974843312</v>
      </c>
      <c r="AA25" s="57">
        <f t="shared" si="33"/>
        <v>0.93032907549174804</v>
      </c>
      <c r="AB25" s="57">
        <f t="shared" si="33"/>
        <v>0.95510927978139692</v>
      </c>
      <c r="AC25" s="57">
        <f t="shared" si="33"/>
        <v>0.9768967057751945</v>
      </c>
      <c r="AD25" s="57">
        <f t="shared" si="33"/>
        <v>0.99400043373598479</v>
      </c>
      <c r="AE25" s="57">
        <f t="shared" si="33"/>
        <v>0.99943232634295498</v>
      </c>
      <c r="AF25" s="57">
        <f t="shared" si="33"/>
        <v>1.0048642189499251</v>
      </c>
    </row>
    <row r="26" spans="2:32" s="53" customFormat="1">
      <c r="B26" s="53" t="s">
        <v>403</v>
      </c>
      <c r="C26" s="53" t="s">
        <v>155</v>
      </c>
      <c r="D26" s="53" t="s">
        <v>34</v>
      </c>
      <c r="E26" s="53">
        <v>3.92</v>
      </c>
      <c r="F26" s="57">
        <f>+$E26*F$49</f>
        <v>3.9847045260350029</v>
      </c>
      <c r="G26" s="57">
        <f t="shared" si="3"/>
        <v>3.9847045260350029</v>
      </c>
      <c r="H26" s="57">
        <f t="shared" si="32"/>
        <v>4.2435226301750122</v>
      </c>
      <c r="I26" s="57">
        <f t="shared" si="32"/>
        <v>4.6291042050703739</v>
      </c>
      <c r="J26" s="57">
        <f t="shared" si="32"/>
        <v>4.9874648565418234</v>
      </c>
      <c r="K26" s="57">
        <f t="shared" si="32"/>
        <v>5.2853477911994959</v>
      </c>
      <c r="L26" s="57">
        <f t="shared" si="32"/>
        <v>5.4261280822363425</v>
      </c>
      <c r="M26" s="57">
        <f t="shared" si="32"/>
        <v>5.5499059226648733</v>
      </c>
      <c r="N26" s="57">
        <f t="shared" si="32"/>
        <v>5.6470749278913921</v>
      </c>
      <c r="O26" s="57">
        <f t="shared" si="32"/>
        <v>5.6779343757454832</v>
      </c>
      <c r="P26" s="57">
        <f t="shared" si="32"/>
        <v>5.7087938235995752</v>
      </c>
      <c r="R26" s="53" t="s">
        <v>403</v>
      </c>
      <c r="S26" s="53" t="s">
        <v>155</v>
      </c>
      <c r="T26" s="53" t="s">
        <v>34</v>
      </c>
      <c r="U26" s="53">
        <v>3.92</v>
      </c>
      <c r="V26" s="57">
        <f>+$U26*F$49</f>
        <v>3.9847045260350029</v>
      </c>
      <c r="W26" s="57">
        <f t="shared" si="6"/>
        <v>3.9847045260350029</v>
      </c>
      <c r="X26" s="57">
        <f t="shared" si="33"/>
        <v>4.2435226301750122</v>
      </c>
      <c r="Y26" s="57">
        <f t="shared" si="33"/>
        <v>4.6291042050703739</v>
      </c>
      <c r="Z26" s="57">
        <f t="shared" si="33"/>
        <v>4.9874648565418234</v>
      </c>
      <c r="AA26" s="57">
        <f t="shared" si="33"/>
        <v>5.2853477911994959</v>
      </c>
      <c r="AB26" s="57">
        <f t="shared" si="33"/>
        <v>5.4261280822363425</v>
      </c>
      <c r="AC26" s="57">
        <f t="shared" si="33"/>
        <v>5.5499059226648733</v>
      </c>
      <c r="AD26" s="57">
        <f t="shared" si="33"/>
        <v>5.6470749278913921</v>
      </c>
      <c r="AE26" s="57">
        <f t="shared" si="33"/>
        <v>5.6779343757454832</v>
      </c>
      <c r="AF26" s="57">
        <f t="shared" si="33"/>
        <v>5.7087938235995752</v>
      </c>
    </row>
    <row r="27" spans="2:32" s="53" customFormat="1">
      <c r="B27" s="53" t="s">
        <v>403</v>
      </c>
      <c r="C27" s="53" t="s">
        <v>155</v>
      </c>
      <c r="D27" s="53" t="s">
        <v>35</v>
      </c>
      <c r="E27" s="53">
        <v>8.08</v>
      </c>
      <c r="F27" s="57">
        <f>+$E27*F$49</f>
        <v>8.2133705536639852</v>
      </c>
      <c r="G27" s="57">
        <f t="shared" si="3"/>
        <v>8.2133705536639852</v>
      </c>
      <c r="H27" s="57">
        <f t="shared" si="32"/>
        <v>8.7468527683199238</v>
      </c>
      <c r="I27" s="57">
        <f t="shared" si="32"/>
        <v>9.5416229533083214</v>
      </c>
      <c r="J27" s="57">
        <f t="shared" si="32"/>
        <v>10.280284704300493</v>
      </c>
      <c r="K27" s="57">
        <f t="shared" si="32"/>
        <v>10.894288304309166</v>
      </c>
      <c r="L27" s="57">
        <f t="shared" si="32"/>
        <v>11.18446808787491</v>
      </c>
      <c r="M27" s="57">
        <f t="shared" si="32"/>
        <v>11.43960200386025</v>
      </c>
      <c r="N27" s="57">
        <f t="shared" si="32"/>
        <v>11.639889137082259</v>
      </c>
      <c r="O27" s="57">
        <f t="shared" si="32"/>
        <v>11.703497386740692</v>
      </c>
      <c r="P27" s="57">
        <f t="shared" si="32"/>
        <v>11.767105636399124</v>
      </c>
      <c r="R27" s="53" t="s">
        <v>403</v>
      </c>
      <c r="S27" s="53" t="s">
        <v>155</v>
      </c>
      <c r="T27" s="53" t="s">
        <v>35</v>
      </c>
      <c r="U27" s="53">
        <v>5.39</v>
      </c>
      <c r="V27" s="57">
        <f>+$U27*F$49</f>
        <v>5.4789687232981281</v>
      </c>
      <c r="W27" s="57">
        <f t="shared" si="6"/>
        <v>5.4789687232981281</v>
      </c>
      <c r="X27" s="57">
        <f t="shared" si="33"/>
        <v>5.834843616490641</v>
      </c>
      <c r="Y27" s="57">
        <f t="shared" si="33"/>
        <v>6.3650182819717633</v>
      </c>
      <c r="Z27" s="57">
        <f t="shared" si="33"/>
        <v>6.8577641777450067</v>
      </c>
      <c r="AA27" s="57">
        <f t="shared" si="33"/>
        <v>7.267353212899307</v>
      </c>
      <c r="AB27" s="57">
        <f t="shared" si="33"/>
        <v>7.4609261130749704</v>
      </c>
      <c r="AC27" s="57">
        <f t="shared" si="33"/>
        <v>7.6311206436642003</v>
      </c>
      <c r="AD27" s="57">
        <f t="shared" si="33"/>
        <v>7.7647280258506646</v>
      </c>
      <c r="AE27" s="57">
        <f t="shared" si="33"/>
        <v>7.8071597666500399</v>
      </c>
      <c r="AF27" s="57">
        <f t="shared" si="33"/>
        <v>7.8495915074494151</v>
      </c>
    </row>
    <row r="28" spans="2:32" s="53" customFormat="1">
      <c r="B28" s="53" t="s">
        <v>403</v>
      </c>
      <c r="C28" s="53" t="s">
        <v>155</v>
      </c>
      <c r="D28" s="53" t="s">
        <v>36</v>
      </c>
      <c r="E28" s="53">
        <v>0.15</v>
      </c>
      <c r="F28" s="57">
        <f>+$E28*F$49</f>
        <v>0.15247593849623733</v>
      </c>
      <c r="G28" s="57">
        <f t="shared" si="3"/>
        <v>0.15247593849623733</v>
      </c>
      <c r="H28" s="57">
        <f t="shared" si="32"/>
        <v>0.16237969248118669</v>
      </c>
      <c r="I28" s="57">
        <f t="shared" si="32"/>
        <v>0.17713408947973369</v>
      </c>
      <c r="J28" s="57">
        <f t="shared" si="32"/>
        <v>0.19084686951052895</v>
      </c>
      <c r="K28" s="57">
        <f t="shared" si="32"/>
        <v>0.20224545119385828</v>
      </c>
      <c r="L28" s="57">
        <f t="shared" si="32"/>
        <v>0.20763245212639064</v>
      </c>
      <c r="M28" s="57">
        <f t="shared" si="32"/>
        <v>0.21236884908156403</v>
      </c>
      <c r="N28" s="57">
        <f t="shared" si="32"/>
        <v>0.21608705081217064</v>
      </c>
      <c r="O28" s="57">
        <f t="shared" si="32"/>
        <v>0.21726789703107718</v>
      </c>
      <c r="P28" s="57">
        <f t="shared" si="32"/>
        <v>0.21844874324998373</v>
      </c>
      <c r="R28" s="53" t="s">
        <v>403</v>
      </c>
      <c r="S28" s="53" t="s">
        <v>155</v>
      </c>
      <c r="T28" s="53" t="s">
        <v>36</v>
      </c>
      <c r="U28" s="53">
        <v>0.05</v>
      </c>
      <c r="V28" s="57">
        <f>+$U28*F$49</f>
        <v>5.0825312832079118E-2</v>
      </c>
      <c r="W28" s="57">
        <f t="shared" si="6"/>
        <v>5.0825312832079118E-2</v>
      </c>
      <c r="X28" s="57">
        <f t="shared" si="33"/>
        <v>5.4126564160395567E-2</v>
      </c>
      <c r="Y28" s="57">
        <f t="shared" si="33"/>
        <v>5.9044696493244564E-2</v>
      </c>
      <c r="Z28" s="57">
        <f t="shared" si="33"/>
        <v>6.3615623170176314E-2</v>
      </c>
      <c r="AA28" s="57">
        <f t="shared" si="33"/>
        <v>6.7415150397952761E-2</v>
      </c>
      <c r="AB28" s="57">
        <f t="shared" si="33"/>
        <v>6.9210817375463557E-2</v>
      </c>
      <c r="AC28" s="57">
        <f t="shared" si="33"/>
        <v>7.0789616360521349E-2</v>
      </c>
      <c r="AD28" s="57">
        <f t="shared" si="33"/>
        <v>7.2029016937390208E-2</v>
      </c>
      <c r="AE28" s="57">
        <f t="shared" si="33"/>
        <v>7.2422632343692395E-2</v>
      </c>
      <c r="AF28" s="57">
        <f t="shared" si="33"/>
        <v>7.2816247749994581E-2</v>
      </c>
    </row>
    <row r="29" spans="2:32" s="52" customFormat="1">
      <c r="C29" s="52" t="s">
        <v>155</v>
      </c>
      <c r="D29" s="52" t="s">
        <v>40</v>
      </c>
      <c r="E29" s="87">
        <v>24.526480000000003</v>
      </c>
      <c r="F29" s="87">
        <v>25.255106970370818</v>
      </c>
      <c r="G29" s="87">
        <v>26.712299999999999</v>
      </c>
      <c r="H29" s="87">
        <v>26.712360911112448</v>
      </c>
      <c r="I29" s="54">
        <v>28.368368862904926</v>
      </c>
      <c r="J29" s="54">
        <v>30.964349097953679</v>
      </c>
      <c r="K29" s="54">
        <v>34.546486970487997</v>
      </c>
      <c r="L29" s="54">
        <v>37.827381548019396</v>
      </c>
      <c r="M29" s="54">
        <v>40.077068550354952</v>
      </c>
      <c r="N29" s="54">
        <v>42.650909483796738</v>
      </c>
      <c r="O29" s="54">
        <v>45.406385107257343</v>
      </c>
      <c r="P29" s="54">
        <v>47.817445090650558</v>
      </c>
      <c r="S29" s="52" t="s">
        <v>155</v>
      </c>
      <c r="T29" s="52" t="s">
        <v>40</v>
      </c>
      <c r="U29" s="54">
        <v>8.1211349999999989</v>
      </c>
      <c r="V29" s="54">
        <v>8.5209696962958503</v>
      </c>
      <c r="W29" s="54">
        <v>9.3206000000000007</v>
      </c>
      <c r="X29" s="54">
        <v>9.3206390888875568</v>
      </c>
      <c r="Y29" s="54">
        <v>9.8984634338919921</v>
      </c>
      <c r="Z29" s="54">
        <v>10.804268612748691</v>
      </c>
      <c r="AA29" s="54">
        <v>12.054169899558515</v>
      </c>
      <c r="AB29" s="54">
        <v>13.198959547602577</v>
      </c>
      <c r="AC29" s="54">
        <v>13.983933990015418</v>
      </c>
      <c r="AD29" s="54">
        <v>14.882014189389951</v>
      </c>
      <c r="AE29" s="54">
        <v>15.843471467163535</v>
      </c>
      <c r="AF29" s="54">
        <v>16.684753149514524</v>
      </c>
    </row>
    <row r="30" spans="2:32" s="52" customFormat="1">
      <c r="C30" s="52" t="s">
        <v>155</v>
      </c>
      <c r="D30" s="52" t="s">
        <v>367</v>
      </c>
      <c r="E30" s="87">
        <v>5.0481172027972026</v>
      </c>
      <c r="F30" s="87">
        <v>5.4837822983986326</v>
      </c>
      <c r="G30" s="87">
        <v>6.3551000000000002</v>
      </c>
      <c r="H30" s="87">
        <v>6.3551124896014928</v>
      </c>
      <c r="I30" s="54">
        <v>7.0823163278944454</v>
      </c>
      <c r="J30" s="54">
        <v>7.9394847606035501</v>
      </c>
      <c r="K30" s="54">
        <v>9.1790740298088487</v>
      </c>
      <c r="L30" s="54">
        <v>10.448198193337724</v>
      </c>
      <c r="M30" s="54">
        <v>11.563856452056845</v>
      </c>
      <c r="N30" s="54">
        <v>12.854453863247157</v>
      </c>
      <c r="O30" s="54">
        <v>14.247528483120707</v>
      </c>
      <c r="P30" s="54">
        <v>15.579027774090804</v>
      </c>
      <c r="S30" s="52" t="s">
        <v>155</v>
      </c>
      <c r="T30" s="52" t="s">
        <v>367</v>
      </c>
      <c r="U30" s="54">
        <v>2.2121777972027972</v>
      </c>
      <c r="V30" s="54">
        <v>2.3577912765235549</v>
      </c>
      <c r="W30" s="54">
        <v>2.649</v>
      </c>
      <c r="X30" s="54">
        <v>2.6490182351650708</v>
      </c>
      <c r="Y30" s="54">
        <v>2.9521405215875509</v>
      </c>
      <c r="Z30" s="54">
        <v>3.3094362913429447</v>
      </c>
      <c r="AA30" s="54">
        <v>3.8261375430694406</v>
      </c>
      <c r="AB30" s="54">
        <v>4.3551499023907825</v>
      </c>
      <c r="AC30" s="54">
        <v>4.820192665425302</v>
      </c>
      <c r="AD30" s="54">
        <v>5.3581557749837847</v>
      </c>
      <c r="AE30" s="54">
        <v>5.9388347286653875</v>
      </c>
      <c r="AF30" s="54">
        <v>6.4938470762297227</v>
      </c>
    </row>
    <row r="31" spans="2:32" s="52" customFormat="1">
      <c r="C31" s="52" t="s">
        <v>155</v>
      </c>
      <c r="D31" s="52" t="s">
        <v>368</v>
      </c>
      <c r="E31" s="87">
        <v>0.57947635178528634</v>
      </c>
      <c r="F31" s="87">
        <v>0.59930597380836104</v>
      </c>
      <c r="G31" s="87">
        <v>0.63890000000000002</v>
      </c>
      <c r="H31" s="87">
        <v>0.63896521785451055</v>
      </c>
      <c r="I31" s="54">
        <v>0.63668387556693984</v>
      </c>
      <c r="J31" s="54">
        <v>0.68003773656662825</v>
      </c>
      <c r="K31" s="54">
        <v>0.73016513698089147</v>
      </c>
      <c r="L31" s="54">
        <v>0.7669296659400695</v>
      </c>
      <c r="M31" s="54">
        <v>0.77663155129825778</v>
      </c>
      <c r="N31" s="54">
        <v>0.79256640202481032</v>
      </c>
      <c r="O31" s="54">
        <v>0.80701582294626406</v>
      </c>
      <c r="P31" s="54">
        <v>0.80782218703173636</v>
      </c>
      <c r="S31" s="52" t="s">
        <v>155</v>
      </c>
      <c r="T31" s="52" t="s">
        <v>368</v>
      </c>
      <c r="U31" s="54">
        <v>0.24446658590941769</v>
      </c>
      <c r="V31" s="54">
        <v>0.2523226513214416</v>
      </c>
      <c r="W31" s="54">
        <v>0.26800000000000002</v>
      </c>
      <c r="X31" s="54">
        <v>0.26803478214548948</v>
      </c>
      <c r="Y31" s="54">
        <v>0.26707779878244908</v>
      </c>
      <c r="Z31" s="54">
        <v>0.28526398852096974</v>
      </c>
      <c r="AA31" s="54">
        <v>0.30629156009156505</v>
      </c>
      <c r="AB31" s="54">
        <v>0.32171363978370032</v>
      </c>
      <c r="AC31" s="54">
        <v>0.32578341174580205</v>
      </c>
      <c r="AD31" s="54">
        <v>0.33246780414098392</v>
      </c>
      <c r="AE31" s="54">
        <v>0.33852908459974618</v>
      </c>
      <c r="AF31" s="54">
        <v>0.33886734029182475</v>
      </c>
    </row>
    <row r="32" spans="2:32" s="52" customFormat="1">
      <c r="C32" s="52" t="s">
        <v>155</v>
      </c>
      <c r="D32" s="52" t="s">
        <v>369</v>
      </c>
      <c r="E32" s="87">
        <v>0.43</v>
      </c>
      <c r="F32" s="87">
        <v>0.44</v>
      </c>
      <c r="G32" s="87">
        <v>0.46</v>
      </c>
      <c r="H32" s="87">
        <v>0.49</v>
      </c>
      <c r="I32" s="54">
        <v>0.52</v>
      </c>
      <c r="J32" s="54">
        <v>0.56000000000000005</v>
      </c>
      <c r="K32" s="54">
        <v>0.59</v>
      </c>
      <c r="L32" s="54">
        <v>0.6</v>
      </c>
      <c r="M32" s="54">
        <v>0.61</v>
      </c>
      <c r="N32" s="54">
        <v>0.62</v>
      </c>
      <c r="O32" s="54">
        <v>0.63</v>
      </c>
      <c r="P32" s="54">
        <v>0.63</v>
      </c>
      <c r="S32" s="52" t="s">
        <v>155</v>
      </c>
      <c r="T32" s="52" t="s">
        <v>369</v>
      </c>
      <c r="U32" s="54">
        <v>0.18</v>
      </c>
      <c r="V32" s="54">
        <v>0.18</v>
      </c>
      <c r="W32" s="54">
        <v>0.19</v>
      </c>
      <c r="X32" s="54">
        <v>0.21</v>
      </c>
      <c r="Y32" s="54">
        <v>0.22</v>
      </c>
      <c r="Z32" s="54">
        <v>0.24</v>
      </c>
      <c r="AA32" s="54">
        <v>0.25</v>
      </c>
      <c r="AB32" s="54">
        <v>0.25</v>
      </c>
      <c r="AC32" s="54">
        <v>0.26</v>
      </c>
      <c r="AD32" s="54">
        <v>0.26</v>
      </c>
      <c r="AE32" s="54">
        <v>0.26</v>
      </c>
      <c r="AF32" s="54">
        <v>0.26</v>
      </c>
    </row>
    <row r="33" spans="1:110" s="52" customFormat="1">
      <c r="C33" s="52" t="s">
        <v>155</v>
      </c>
      <c r="D33" s="52" t="s">
        <v>712</v>
      </c>
      <c r="E33" s="87">
        <v>0.95</v>
      </c>
      <c r="F33" s="87">
        <v>0.98</v>
      </c>
      <c r="G33" s="87">
        <v>1.04</v>
      </c>
      <c r="H33" s="87">
        <v>1.1100000000000001</v>
      </c>
      <c r="I33" s="54">
        <v>1.18</v>
      </c>
      <c r="J33" s="54">
        <v>1.27</v>
      </c>
      <c r="K33" s="54">
        <v>1.33</v>
      </c>
      <c r="L33" s="54">
        <v>1.35</v>
      </c>
      <c r="M33" s="54">
        <v>1.38</v>
      </c>
      <c r="N33" s="54">
        <v>1.4</v>
      </c>
      <c r="O33" s="54">
        <v>1.4</v>
      </c>
      <c r="P33" s="54">
        <v>1.4</v>
      </c>
      <c r="S33" s="52" t="s">
        <v>155</v>
      </c>
      <c r="T33" s="52" t="s">
        <v>712</v>
      </c>
      <c r="U33" s="54">
        <v>0.4</v>
      </c>
      <c r="V33" s="54">
        <v>0.42</v>
      </c>
      <c r="W33" s="54">
        <v>0.44</v>
      </c>
      <c r="X33" s="54">
        <v>0.46</v>
      </c>
      <c r="Y33" s="54">
        <v>0.5</v>
      </c>
      <c r="Z33" s="54">
        <v>0.53</v>
      </c>
      <c r="AA33" s="54">
        <v>0.56000000000000005</v>
      </c>
      <c r="AB33" s="54">
        <v>0.56999999999999995</v>
      </c>
      <c r="AC33" s="54">
        <v>0.56999999999999995</v>
      </c>
      <c r="AD33" s="54">
        <v>0.59</v>
      </c>
      <c r="AE33" s="54">
        <v>0.59</v>
      </c>
      <c r="AF33" s="54">
        <v>0.59</v>
      </c>
    </row>
    <row r="34" spans="1:110" s="52" customFormat="1">
      <c r="C34" s="52" t="s">
        <v>155</v>
      </c>
      <c r="D34" s="52" t="s">
        <v>41</v>
      </c>
      <c r="E34" s="87">
        <v>0.29475600000000002</v>
      </c>
      <c r="F34" s="87">
        <v>0.29761527023199053</v>
      </c>
      <c r="G34" s="87">
        <v>0.30330000000000001</v>
      </c>
      <c r="H34" s="87">
        <v>0.3033338106959716</v>
      </c>
      <c r="I34" s="54">
        <v>0.31799861570744831</v>
      </c>
      <c r="J34" s="54">
        <v>0.33789090399951949</v>
      </c>
      <c r="K34" s="54">
        <v>0.35812970747588629</v>
      </c>
      <c r="L34" s="54">
        <v>0.36725073513995921</v>
      </c>
      <c r="M34" s="54">
        <v>0.36054285476463599</v>
      </c>
      <c r="N34" s="54">
        <v>0.36363647646461489</v>
      </c>
      <c r="O34" s="54">
        <v>0.37594786169877392</v>
      </c>
      <c r="P34" s="54">
        <v>0.38414578534577659</v>
      </c>
      <c r="S34" s="52" t="s">
        <v>155</v>
      </c>
      <c r="T34" s="52" t="s">
        <v>41</v>
      </c>
      <c r="U34" s="54">
        <v>0.11165000000000001</v>
      </c>
      <c r="V34" s="54">
        <v>0.11298872976800947</v>
      </c>
      <c r="W34" s="54">
        <v>0.11559999999999999</v>
      </c>
      <c r="X34" s="54">
        <v>0.11566618930402839</v>
      </c>
      <c r="Y34" s="54">
        <v>0.12125812153430732</v>
      </c>
      <c r="Z34" s="54">
        <v>0.12884337943220497</v>
      </c>
      <c r="AA34" s="54">
        <v>0.13656076928997712</v>
      </c>
      <c r="AB34" s="54">
        <v>0.14003876770373574</v>
      </c>
      <c r="AC34" s="54">
        <v>0.13748094218622833</v>
      </c>
      <c r="AD34" s="54">
        <v>0.13866059120841878</v>
      </c>
      <c r="AE34" s="54">
        <v>0.143355125628508</v>
      </c>
      <c r="AF34" s="54">
        <v>0.14648112924240972</v>
      </c>
    </row>
    <row r="35" spans="1:110" s="52" customFormat="1">
      <c r="C35" s="52" t="s">
        <v>155</v>
      </c>
      <c r="D35" s="52" t="s">
        <v>39</v>
      </c>
      <c r="E35" s="87">
        <v>0.17914000000000002</v>
      </c>
      <c r="F35" s="87">
        <v>0.18946856410625165</v>
      </c>
      <c r="G35" s="87">
        <v>0.21010000000000001</v>
      </c>
      <c r="H35" s="87">
        <v>0.21012569231875491</v>
      </c>
      <c r="I35" s="54">
        <v>0.23827682884910686</v>
      </c>
      <c r="J35" s="54">
        <v>0.27241939006281979</v>
      </c>
      <c r="K35" s="54">
        <v>0.31921972483495142</v>
      </c>
      <c r="L35" s="54">
        <v>0.3679609937115777</v>
      </c>
      <c r="M35" s="54">
        <v>0.41527208377024177</v>
      </c>
      <c r="N35" s="54">
        <v>0.46852502220082037</v>
      </c>
      <c r="O35" s="54">
        <v>0.52304740628379998</v>
      </c>
      <c r="P35" s="54">
        <v>0.5766534960537183</v>
      </c>
      <c r="S35" s="52" t="s">
        <v>155</v>
      </c>
      <c r="T35" s="52" t="s">
        <v>39</v>
      </c>
      <c r="U35" s="54">
        <v>8.6125000000000007E-2</v>
      </c>
      <c r="V35" s="54">
        <v>9.1041435893748357E-2</v>
      </c>
      <c r="W35" s="54">
        <v>0.1008</v>
      </c>
      <c r="X35" s="54">
        <v>0.10087430768124507</v>
      </c>
      <c r="Y35" s="54">
        <v>0.11438872553563897</v>
      </c>
      <c r="Z35" s="54">
        <v>0.13077942572509133</v>
      </c>
      <c r="AA35" s="54">
        <v>0.15324669908558891</v>
      </c>
      <c r="AB35" s="54">
        <v>0.17664574990692558</v>
      </c>
      <c r="AC35" s="54">
        <v>0.19935821977507034</v>
      </c>
      <c r="AD35" s="54">
        <v>0.22492317205148032</v>
      </c>
      <c r="AE35" s="54">
        <v>0.25109754267132012</v>
      </c>
      <c r="AF35" s="54">
        <v>0.27683203107855486</v>
      </c>
    </row>
    <row r="36" spans="1:110" s="52" customFormat="1">
      <c r="C36" s="52" t="s">
        <v>155</v>
      </c>
      <c r="D36" s="52" t="s">
        <v>370</v>
      </c>
      <c r="E36" s="87">
        <v>1.9689687768720221</v>
      </c>
      <c r="F36" s="87">
        <v>1.7179336350646437</v>
      </c>
      <c r="G36" s="87">
        <v>1.2158</v>
      </c>
      <c r="H36" s="87">
        <v>1.2158633514498864</v>
      </c>
      <c r="I36" s="54">
        <v>1.2307742706097287</v>
      </c>
      <c r="J36" s="54">
        <v>1.2939616560080698</v>
      </c>
      <c r="K36" s="54">
        <v>1.3909692088862022</v>
      </c>
      <c r="L36" s="54">
        <v>1.4912876335509173</v>
      </c>
      <c r="M36" s="54">
        <v>1.5938133060733546</v>
      </c>
      <c r="N36" s="54">
        <v>1.6773701416367666</v>
      </c>
      <c r="O36" s="54">
        <v>1.7482810858941622</v>
      </c>
      <c r="P36" s="54">
        <v>1.8191920301515587</v>
      </c>
      <c r="S36" s="52" t="s">
        <v>155</v>
      </c>
      <c r="T36" s="52" t="s">
        <v>370</v>
      </c>
      <c r="U36" s="54">
        <v>3.8910573447709011</v>
      </c>
      <c r="V36" s="54">
        <v>3.3949640883420336</v>
      </c>
      <c r="W36" s="54">
        <v>2.4026999999999998</v>
      </c>
      <c r="X36" s="54">
        <v>2.4027775754842988</v>
      </c>
      <c r="Y36" s="54">
        <v>2.49277596301383</v>
      </c>
      <c r="Z36" s="54">
        <v>2.5861048144441008</v>
      </c>
      <c r="AA36" s="54">
        <v>2.682927872589508</v>
      </c>
      <c r="AB36" s="54">
        <v>2.783375959595412</v>
      </c>
      <c r="AC36" s="54">
        <v>2.8875847955525753</v>
      </c>
      <c r="AD36" s="54">
        <v>2.9956951818749022</v>
      </c>
      <c r="AE36" s="54">
        <v>3.1078531915427892</v>
      </c>
      <c r="AF36" s="54">
        <v>3.2242103664691348</v>
      </c>
    </row>
    <row r="37" spans="1:110" s="52" customFormat="1">
      <c r="C37" s="52" t="s">
        <v>155</v>
      </c>
      <c r="D37" s="52" t="s">
        <v>371</v>
      </c>
      <c r="E37" s="87">
        <v>10.97648</v>
      </c>
      <c r="F37" s="87">
        <v>10.780924000000001</v>
      </c>
      <c r="G37" s="87">
        <v>10.389799999999999</v>
      </c>
      <c r="H37" s="54">
        <v>6.18319995559939</v>
      </c>
      <c r="I37" s="54">
        <v>6.7634398213340194</v>
      </c>
      <c r="J37" s="54">
        <v>7.6792131784723132</v>
      </c>
      <c r="K37" s="54">
        <v>9.0337826540969264</v>
      </c>
      <c r="L37" s="54">
        <v>10.763383616561876</v>
      </c>
      <c r="M37" s="54">
        <v>11.852869685353143</v>
      </c>
      <c r="N37" s="54">
        <v>12.950409339686846</v>
      </c>
      <c r="O37" s="54">
        <v>13.797262943431637</v>
      </c>
      <c r="P37" s="54">
        <v>14.689078467018277</v>
      </c>
      <c r="S37" s="52" t="s">
        <v>155</v>
      </c>
      <c r="T37" s="52" t="s">
        <v>371</v>
      </c>
      <c r="U37" s="54">
        <v>3.0599395999999999</v>
      </c>
      <c r="V37" s="54">
        <v>3.0054238</v>
      </c>
      <c r="W37" s="54">
        <v>2.8963000000000001</v>
      </c>
      <c r="X37" s="54">
        <v>2.8963923999999999</v>
      </c>
      <c r="Y37" s="54">
        <v>2.7261477881576575</v>
      </c>
      <c r="Z37" s="54">
        <v>2.9818500363101079</v>
      </c>
      <c r="AA37" s="54">
        <v>3.3600729421153859</v>
      </c>
      <c r="AB37" s="54">
        <v>3.8430121443334553</v>
      </c>
      <c r="AC37" s="54">
        <v>4.1472184579908555</v>
      </c>
      <c r="AD37" s="54">
        <v>4.4536734939034268</v>
      </c>
      <c r="AE37" s="54">
        <v>4.6901319676574822</v>
      </c>
      <c r="AF37" s="54">
        <v>4.9391447092281249</v>
      </c>
    </row>
    <row r="38" spans="1:110">
      <c r="A38" s="52"/>
      <c r="B38" s="52"/>
      <c r="C38" s="52" t="s">
        <v>155</v>
      </c>
      <c r="D38" s="52" t="s">
        <v>37</v>
      </c>
      <c r="E38" s="87">
        <v>8.1921661410075348</v>
      </c>
      <c r="F38" s="87">
        <v>9.0324045651753195</v>
      </c>
      <c r="G38" s="87">
        <v>10.7128</v>
      </c>
      <c r="H38" s="54">
        <v>7.7128814135108907</v>
      </c>
      <c r="I38" s="54">
        <v>8.7241357793386527</v>
      </c>
      <c r="J38" s="54">
        <v>10.192750176775005</v>
      </c>
      <c r="K38" s="54">
        <v>12.110094295189002</v>
      </c>
      <c r="L38" s="54">
        <v>13.946242569945394</v>
      </c>
      <c r="M38" s="54">
        <v>17.168715462670828</v>
      </c>
      <c r="N38" s="54">
        <v>19.665890975403741</v>
      </c>
      <c r="O38" s="54">
        <v>22.472252541801531</v>
      </c>
      <c r="P38" s="54">
        <v>25.626081818597335</v>
      </c>
      <c r="Q38" s="52"/>
      <c r="R38" s="52"/>
      <c r="S38" s="52" t="s">
        <v>155</v>
      </c>
      <c r="T38" s="52" t="s">
        <v>37</v>
      </c>
      <c r="U38" s="54">
        <v>4.2202067999129724</v>
      </c>
      <c r="V38" s="54">
        <v>4.6530568972115276</v>
      </c>
      <c r="W38" s="54">
        <v>5.5186999999999999</v>
      </c>
      <c r="X38" s="54">
        <v>5.5187570918086397</v>
      </c>
      <c r="Y38" s="54">
        <v>6.0397063105683957</v>
      </c>
      <c r="Z38" s="54">
        <v>6.7962652425810628</v>
      </c>
      <c r="AA38" s="54">
        <v>7.7839879702488783</v>
      </c>
      <c r="AB38" s="54">
        <v>8.7298825360324734</v>
      </c>
      <c r="AC38" s="54">
        <v>10.389944329254668</v>
      </c>
      <c r="AD38" s="54">
        <v>11.676368078238289</v>
      </c>
      <c r="AE38" s="54">
        <v>13.122069491231089</v>
      </c>
      <c r="AF38" s="54">
        <v>14.746769421701655</v>
      </c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</row>
    <row r="39" spans="1:110">
      <c r="A39" s="52"/>
      <c r="B39" s="52"/>
      <c r="C39" s="52" t="s">
        <v>155</v>
      </c>
      <c r="D39" s="52" t="s">
        <v>38</v>
      </c>
      <c r="E39" s="87">
        <v>32.285329782899957</v>
      </c>
      <c r="F39" s="87">
        <v>36.762254253725189</v>
      </c>
      <c r="G39" s="87">
        <v>45.716099999999997</v>
      </c>
      <c r="H39" s="87">
        <v>45.716103195375645</v>
      </c>
      <c r="I39" s="54">
        <v>49.349502377221036</v>
      </c>
      <c r="J39" s="54">
        <v>55.560462510017473</v>
      </c>
      <c r="K39" s="54">
        <v>64.45111592222608</v>
      </c>
      <c r="L39" s="54">
        <v>73.991377838583247</v>
      </c>
      <c r="M39" s="54">
        <v>84.892824428526652</v>
      </c>
      <c r="N39" s="54">
        <v>95.140560468831822</v>
      </c>
      <c r="O39" s="54">
        <v>102.71649790031584</v>
      </c>
      <c r="P39" s="54">
        <v>110.89569883669128</v>
      </c>
      <c r="Q39" s="52"/>
      <c r="R39" s="52"/>
      <c r="S39" s="52" t="s">
        <v>155</v>
      </c>
      <c r="T39" s="52" t="s">
        <v>38</v>
      </c>
      <c r="U39" s="54">
        <v>8.0713324457249893</v>
      </c>
      <c r="V39" s="54">
        <v>9.1905635634312954</v>
      </c>
      <c r="W39" s="54">
        <v>11.429</v>
      </c>
      <c r="X39" s="54">
        <v>11.429025798843908</v>
      </c>
      <c r="Y39" s="54">
        <v>12.29669571034762</v>
      </c>
      <c r="Z39" s="54">
        <v>13.775821234589365</v>
      </c>
      <c r="AA39" s="54">
        <v>15.884485297205215</v>
      </c>
      <c r="AB39" s="54">
        <v>18.165421391822289</v>
      </c>
      <c r="AC39" s="54">
        <v>20.793191090819398</v>
      </c>
      <c r="AD39" s="54">
        <v>23.265393757585446</v>
      </c>
      <c r="AE39" s="54">
        <v>25.086355853535391</v>
      </c>
      <c r="AF39" s="54">
        <v>27.049843065949585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>
      <c r="A40" s="52"/>
      <c r="B40" s="52"/>
      <c r="C40" s="52" t="s">
        <v>155</v>
      </c>
      <c r="D40" s="52" t="s">
        <v>372</v>
      </c>
      <c r="E40" s="87">
        <v>1.6371604934447999</v>
      </c>
      <c r="F40" s="87">
        <v>1.5016681517683135</v>
      </c>
      <c r="G40" s="87">
        <v>1.2305999999999999</v>
      </c>
      <c r="H40" s="87">
        <v>1.2306834684153403</v>
      </c>
      <c r="I40" s="54">
        <v>1.2490711204820664</v>
      </c>
      <c r="J40" s="54">
        <v>1.3227495576499657</v>
      </c>
      <c r="K40" s="54">
        <v>1.4004167081671435</v>
      </c>
      <c r="L40" s="54">
        <v>1.4571547763900865</v>
      </c>
      <c r="M40" s="54">
        <v>1.4999401230835394</v>
      </c>
      <c r="N40" s="54">
        <v>1.5441545884699186</v>
      </c>
      <c r="O40" s="54">
        <v>1.5893217996515814</v>
      </c>
      <c r="P40" s="54">
        <v>1.6344890108332431</v>
      </c>
      <c r="Q40" s="52"/>
      <c r="R40" s="52"/>
      <c r="S40" s="52" t="s">
        <v>155</v>
      </c>
      <c r="T40" s="52" t="s">
        <v>372</v>
      </c>
      <c r="U40" s="54">
        <v>0.5655245252894</v>
      </c>
      <c r="V40" s="54">
        <v>0.51847422012573108</v>
      </c>
      <c r="W40" s="54">
        <v>0.42430000000000001</v>
      </c>
      <c r="X40" s="54">
        <v>0.42437360979839317</v>
      </c>
      <c r="Y40" s="54">
        <v>0.40098626255164255</v>
      </c>
      <c r="Z40" s="54">
        <v>0.41336946414317371</v>
      </c>
      <c r="AA40" s="54">
        <v>0.43919409629137091</v>
      </c>
      <c r="AB40" s="54">
        <v>0.46044461506310219</v>
      </c>
      <c r="AC40" s="54">
        <v>0.47864572491718932</v>
      </c>
      <c r="AD40" s="54">
        <v>0.48957769763415249</v>
      </c>
      <c r="AE40" s="54">
        <v>0.49566357892636637</v>
      </c>
      <c r="AF40" s="54">
        <v>0.50174946021858025</v>
      </c>
      <c r="AG40" s="52"/>
      <c r="AH40" s="52"/>
      <c r="AI40" s="52"/>
      <c r="AJ40" s="52"/>
    </row>
    <row r="41" spans="1:110">
      <c r="A41" s="52"/>
      <c r="B41" s="52"/>
      <c r="C41" s="52" t="s">
        <v>155</v>
      </c>
      <c r="D41" s="52" t="s">
        <v>298</v>
      </c>
      <c r="E41" s="87">
        <v>0.22575364800000003</v>
      </c>
      <c r="F41" s="87">
        <v>0.23594844909401713</v>
      </c>
      <c r="G41" s="87">
        <v>0.25629999999999997</v>
      </c>
      <c r="H41" s="87">
        <v>0.25633805128205128</v>
      </c>
      <c r="I41" s="54">
        <v>0.43392555634846774</v>
      </c>
      <c r="J41" s="54">
        <v>0.6306779566643187</v>
      </c>
      <c r="K41" s="54">
        <v>0.91168966910318494</v>
      </c>
      <c r="L41" s="54">
        <v>1.1035718750591492</v>
      </c>
      <c r="M41" s="54">
        <v>1.2114293126037072</v>
      </c>
      <c r="N41" s="54">
        <v>1.3214917602108067</v>
      </c>
      <c r="O41" s="54">
        <v>1.4506060294940382</v>
      </c>
      <c r="P41" s="54">
        <v>1.59283275188066</v>
      </c>
      <c r="Q41" s="52"/>
      <c r="R41" s="52"/>
      <c r="S41" s="52" t="s">
        <v>155</v>
      </c>
      <c r="T41" s="52" t="s">
        <v>298</v>
      </c>
      <c r="U41" s="54">
        <v>2.5286744E-2</v>
      </c>
      <c r="V41" s="54">
        <v>2.1690478905982906E-2</v>
      </c>
      <c r="W41" s="54">
        <v>1.44E-2</v>
      </c>
      <c r="X41" s="54">
        <v>1.4497948717948718E-2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2"/>
      <c r="AH41" s="52"/>
      <c r="AI41" s="52"/>
      <c r="AJ41" s="52"/>
    </row>
    <row r="46" spans="1:110">
      <c r="E46">
        <v>2015</v>
      </c>
      <c r="F46">
        <v>2016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150</v>
      </c>
      <c r="D47" t="s">
        <v>57</v>
      </c>
      <c r="E47">
        <f>+E48</f>
        <v>1</v>
      </c>
      <c r="F47" s="23">
        <f t="shared" ref="F47:P47" si="34">+F48</f>
        <v>1.0666666666666667</v>
      </c>
      <c r="G47" s="23"/>
      <c r="H47" s="23">
        <f t="shared" si="34"/>
        <v>1.148062610490368</v>
      </c>
      <c r="I47" s="23">
        <f t="shared" si="34"/>
        <v>1.3967937071900274</v>
      </c>
      <c r="J47" s="23">
        <f t="shared" si="34"/>
        <v>1.6994131179068033</v>
      </c>
      <c r="K47" s="23">
        <f t="shared" si="34"/>
        <v>1.9227299586938207</v>
      </c>
      <c r="L47" s="23">
        <f t="shared" si="34"/>
        <v>2.1753924664370405</v>
      </c>
      <c r="M47" s="23">
        <f t="shared" si="34"/>
        <v>2.4018090616190366</v>
      </c>
      <c r="N47" s="23">
        <f t="shared" si="34"/>
        <v>2.6517912778853847</v>
      </c>
      <c r="O47" s="23">
        <f t="shared" si="34"/>
        <v>2.9277918440064501</v>
      </c>
      <c r="P47" s="23">
        <f t="shared" si="34"/>
        <v>3.2325187707330501</v>
      </c>
    </row>
    <row r="48" spans="1:110">
      <c r="D48" t="s">
        <v>57</v>
      </c>
      <c r="E48">
        <v>1</v>
      </c>
      <c r="F48" s="23">
        <f>272/255</f>
        <v>1.0666666666666667</v>
      </c>
      <c r="G48" s="23"/>
      <c r="H48" s="23">
        <v>1.148062610490368</v>
      </c>
      <c r="I48" s="23">
        <v>1.3967937071900274</v>
      </c>
      <c r="J48" s="23">
        <v>1.6994131179068033</v>
      </c>
      <c r="K48" s="23">
        <v>1.9227299586938207</v>
      </c>
      <c r="L48" s="23">
        <v>2.1753924664370405</v>
      </c>
      <c r="M48" s="23">
        <v>2.4018090616190366</v>
      </c>
      <c r="N48" s="23">
        <v>2.6517912778853847</v>
      </c>
      <c r="O48" s="23">
        <v>2.9277918440064501</v>
      </c>
      <c r="P48" s="23">
        <v>3.2325187707330501</v>
      </c>
    </row>
    <row r="49" spans="3:21">
      <c r="C49" t="s">
        <v>151</v>
      </c>
      <c r="D49" t="s">
        <v>57</v>
      </c>
      <c r="E49">
        <f t="shared" ref="E49:P49" si="35">+E50</f>
        <v>4611100</v>
      </c>
      <c r="F49" s="23">
        <f t="shared" si="35"/>
        <v>1.0165062566415823</v>
      </c>
      <c r="G49" s="23"/>
      <c r="H49" s="23">
        <f t="shared" si="35"/>
        <v>1.0825312832079113</v>
      </c>
      <c r="I49" s="23">
        <f t="shared" si="35"/>
        <v>1.1808939298648913</v>
      </c>
      <c r="J49" s="23">
        <f t="shared" si="35"/>
        <v>1.2723124634035263</v>
      </c>
      <c r="K49" s="23">
        <f t="shared" si="35"/>
        <v>1.3483030079590552</v>
      </c>
      <c r="L49" s="23">
        <f t="shared" si="35"/>
        <v>1.384216347509271</v>
      </c>
      <c r="M49" s="23">
        <f t="shared" si="35"/>
        <v>1.4157923272104269</v>
      </c>
      <c r="N49" s="23">
        <f t="shared" si="35"/>
        <v>1.4405803387478042</v>
      </c>
      <c r="O49" s="23">
        <f t="shared" si="35"/>
        <v>1.4484526468738479</v>
      </c>
      <c r="P49" s="23">
        <f t="shared" si="35"/>
        <v>1.4563249549998916</v>
      </c>
    </row>
    <row r="50" spans="3:21">
      <c r="D50" t="s">
        <v>57</v>
      </c>
      <c r="E50">
        <v>4611100</v>
      </c>
      <c r="F50" s="23">
        <f>1+(H50-1)/5</f>
        <v>1.0165062566415823</v>
      </c>
      <c r="G50" s="23"/>
      <c r="H50" s="23">
        <v>1.0825312832079113</v>
      </c>
      <c r="I50" s="23">
        <v>1.1808939298648913</v>
      </c>
      <c r="J50" s="23">
        <v>1.2723124634035263</v>
      </c>
      <c r="K50" s="23">
        <v>1.3483030079590552</v>
      </c>
      <c r="L50" s="23">
        <v>1.384216347509271</v>
      </c>
      <c r="M50" s="23">
        <v>1.4157923272104269</v>
      </c>
      <c r="N50" s="23">
        <v>1.4405803387478042</v>
      </c>
      <c r="O50" s="23">
        <f>+(N50+P50)/2</f>
        <v>1.4484526468738479</v>
      </c>
      <c r="P50" s="23">
        <v>1.4563249549998916</v>
      </c>
    </row>
    <row r="51" spans="3:21">
      <c r="C51" t="s">
        <v>152</v>
      </c>
      <c r="D51" t="s">
        <v>57</v>
      </c>
      <c r="E51">
        <f t="shared" ref="E51:P51" si="36">+E52</f>
        <v>1718420</v>
      </c>
      <c r="F51" s="23">
        <f t="shared" si="36"/>
        <v>1.0101721348680766</v>
      </c>
      <c r="G51" s="23"/>
      <c r="H51" s="23">
        <f t="shared" si="36"/>
        <v>1.1172293332068008</v>
      </c>
      <c r="I51" s="23">
        <f t="shared" si="36"/>
        <v>1.2187447682262686</v>
      </c>
      <c r="J51" s="23">
        <f t="shared" si="36"/>
        <v>1.3656172530580417</v>
      </c>
      <c r="K51" s="23">
        <f t="shared" si="36"/>
        <v>1.4471805495746093</v>
      </c>
      <c r="L51" s="23">
        <f t="shared" si="36"/>
        <v>1.4857275869694253</v>
      </c>
      <c r="M51" s="23">
        <f t="shared" si="36"/>
        <v>1.5159763038139686</v>
      </c>
      <c r="N51" s="23">
        <f t="shared" si="36"/>
        <v>1.546225020658512</v>
      </c>
      <c r="O51" s="23">
        <f t="shared" si="36"/>
        <v>1.5546746429859988</v>
      </c>
      <c r="P51" s="23">
        <f t="shared" si="36"/>
        <v>1.5631242653134856</v>
      </c>
    </row>
    <row r="52" spans="3:21">
      <c r="D52" t="s">
        <v>57</v>
      </c>
      <c r="E52">
        <v>1718420</v>
      </c>
      <c r="F52" s="23">
        <f>1735900/E52</f>
        <v>1.0101721348680766</v>
      </c>
      <c r="G52" s="23"/>
      <c r="H52" s="23">
        <v>1.1172293332068008</v>
      </c>
      <c r="I52" s="23">
        <v>1.2187447682262686</v>
      </c>
      <c r="J52" s="23">
        <v>1.3656172530580417</v>
      </c>
      <c r="K52" s="23">
        <v>1.4471805495746093</v>
      </c>
      <c r="L52" s="23">
        <v>1.4857275869694253</v>
      </c>
      <c r="M52" s="23">
        <f>+(L52+N52)*0.5</f>
        <v>1.5159763038139686</v>
      </c>
      <c r="N52" s="23">
        <v>1.546225020658512</v>
      </c>
      <c r="O52" s="23">
        <f>+(N52+P52)*0.5</f>
        <v>1.5546746429859988</v>
      </c>
      <c r="P52" s="23">
        <v>1.5631242653134856</v>
      </c>
    </row>
    <row r="53" spans="3:21">
      <c r="C53" t="s">
        <v>153</v>
      </c>
      <c r="D53" t="s">
        <v>57</v>
      </c>
      <c r="E53">
        <f t="shared" ref="E53:P53" si="37">+E54</f>
        <v>1</v>
      </c>
      <c r="F53" s="23">
        <f t="shared" si="37"/>
        <v>1.0493458940339515</v>
      </c>
      <c r="G53" s="23"/>
      <c r="H53" s="23">
        <f t="shared" si="37"/>
        <v>1.0605352734825961</v>
      </c>
      <c r="I53" s="23">
        <f t="shared" si="37"/>
        <v>1.1828274088510538</v>
      </c>
      <c r="J53" s="23">
        <f t="shared" si="37"/>
        <v>1.3356884938160178</v>
      </c>
      <c r="K53" s="23">
        <f t="shared" si="37"/>
        <v>1.4260369867484635</v>
      </c>
      <c r="L53" s="23">
        <f t="shared" si="37"/>
        <v>1.57156969743306</v>
      </c>
      <c r="M53" s="23">
        <f t="shared" si="37"/>
        <v>1.6964416429289348</v>
      </c>
      <c r="N53" s="23">
        <f t="shared" si="37"/>
        <v>1.8407798625034697</v>
      </c>
      <c r="O53" s="23">
        <f t="shared" si="37"/>
        <v>2.0213238246520628</v>
      </c>
      <c r="P53" s="23">
        <f t="shared" si="37"/>
        <v>2.2196411313526458</v>
      </c>
    </row>
    <row r="54" spans="3:21" hidden="1">
      <c r="D54" t="s">
        <v>57</v>
      </c>
      <c r="E54">
        <v>1</v>
      </c>
      <c r="F54" s="23">
        <f>+F48/F50</f>
        <v>1.0493458940339515</v>
      </c>
      <c r="G54" s="23"/>
      <c r="H54" s="23">
        <f t="shared" ref="H54:P54" si="38">+H48/H50</f>
        <v>1.0605352734825961</v>
      </c>
      <c r="I54" s="23">
        <f t="shared" si="38"/>
        <v>1.1828274088510538</v>
      </c>
      <c r="J54" s="23">
        <f t="shared" si="38"/>
        <v>1.3356884938160178</v>
      </c>
      <c r="K54" s="23">
        <f t="shared" si="38"/>
        <v>1.4260369867484635</v>
      </c>
      <c r="L54" s="23">
        <f t="shared" si="38"/>
        <v>1.57156969743306</v>
      </c>
      <c r="M54" s="23">
        <f t="shared" si="38"/>
        <v>1.6964416429289348</v>
      </c>
      <c r="N54" s="23">
        <f t="shared" si="38"/>
        <v>1.8407798625034697</v>
      </c>
      <c r="O54" s="23">
        <f t="shared" si="38"/>
        <v>2.0213238246520628</v>
      </c>
      <c r="P54" s="23">
        <f t="shared" si="38"/>
        <v>2.2196411313526458</v>
      </c>
    </row>
    <row r="55" spans="3:21">
      <c r="C55" t="s">
        <v>22</v>
      </c>
      <c r="D55" t="s">
        <v>57</v>
      </c>
      <c r="E55">
        <f t="shared" ref="E55:P55" si="39">+E56</f>
        <v>1</v>
      </c>
      <c r="F55" s="23">
        <f t="shared" si="39"/>
        <v>1.028</v>
      </c>
      <c r="G55" s="23"/>
      <c r="H55" s="23">
        <f t="shared" si="39"/>
        <v>1.1802083635840983</v>
      </c>
      <c r="I55" s="23">
        <f t="shared" si="39"/>
        <v>1.3806768567224499</v>
      </c>
      <c r="J55" s="23">
        <f t="shared" si="39"/>
        <v>1.679804505007878</v>
      </c>
      <c r="K55" s="23">
        <f t="shared" si="39"/>
        <v>1.9005446130165837</v>
      </c>
      <c r="L55" s="23">
        <f t="shared" si="39"/>
        <v>2.1502917841319968</v>
      </c>
      <c r="M55" s="23">
        <f t="shared" si="39"/>
        <v>0.95409588804446999</v>
      </c>
      <c r="N55" s="23">
        <f t="shared" si="39"/>
        <v>0.42333741415973647</v>
      </c>
      <c r="O55" s="23">
        <f t="shared" si="39"/>
        <v>0.18783705964268774</v>
      </c>
      <c r="P55" s="23">
        <f t="shared" si="39"/>
        <v>8.3344301247839883E-2</v>
      </c>
    </row>
    <row r="56" spans="3:21" hidden="1">
      <c r="D56" t="s">
        <v>57</v>
      </c>
      <c r="E56">
        <v>1</v>
      </c>
      <c r="F56" s="23">
        <v>1.028</v>
      </c>
      <c r="G56" s="23"/>
      <c r="H56" s="23">
        <v>1.1802083635840983</v>
      </c>
      <c r="I56" s="23">
        <v>1.3806768567224499</v>
      </c>
      <c r="J56" s="23">
        <v>1.679804505007878</v>
      </c>
      <c r="K56" s="23">
        <v>1.9005446130165837</v>
      </c>
      <c r="L56" s="23">
        <v>2.1502917841319968</v>
      </c>
      <c r="M56" s="23">
        <v>0.95409588804446999</v>
      </c>
      <c r="N56" s="23">
        <v>0.42333741415973647</v>
      </c>
      <c r="O56" s="23">
        <v>0.18783705964268774</v>
      </c>
      <c r="P56" s="23">
        <v>8.3344301247839883E-2</v>
      </c>
    </row>
    <row r="57" spans="3:21">
      <c r="C57" t="s">
        <v>23</v>
      </c>
      <c r="D57" t="s">
        <v>57</v>
      </c>
      <c r="E57">
        <f t="shared" ref="E57:P57" si="40">+E58</f>
        <v>1</v>
      </c>
      <c r="F57" s="23">
        <f t="shared" si="40"/>
        <v>1.028</v>
      </c>
      <c r="G57" s="23"/>
      <c r="H57" s="23">
        <f t="shared" si="40"/>
        <v>1.1802083635840983</v>
      </c>
      <c r="I57" s="23">
        <f t="shared" si="40"/>
        <v>1.3806768567224499</v>
      </c>
      <c r="J57" s="23">
        <f t="shared" si="40"/>
        <v>1.679804505007878</v>
      </c>
      <c r="K57" s="23">
        <f t="shared" si="40"/>
        <v>1.9005446130165837</v>
      </c>
      <c r="L57" s="23">
        <f t="shared" si="40"/>
        <v>2.1502917841319968</v>
      </c>
      <c r="M57" s="23">
        <f t="shared" si="40"/>
        <v>1.8946128304647489</v>
      </c>
      <c r="N57" s="23">
        <f t="shared" si="40"/>
        <v>1.6693352055059056</v>
      </c>
      <c r="O57" s="23">
        <f t="shared" si="40"/>
        <v>1.4708440603444404</v>
      </c>
      <c r="P57" s="23">
        <f t="shared" si="40"/>
        <v>1.295954367172703</v>
      </c>
    </row>
    <row r="58" spans="3:21" hidden="1">
      <c r="D58" t="s">
        <v>57</v>
      </c>
      <c r="E58">
        <v>1</v>
      </c>
      <c r="F58" s="23">
        <v>1.028</v>
      </c>
      <c r="G58" s="23"/>
      <c r="H58" s="23">
        <v>1.1802083635840983</v>
      </c>
      <c r="I58" s="23">
        <v>1.3806768567224499</v>
      </c>
      <c r="J58" s="23">
        <v>1.679804505007878</v>
      </c>
      <c r="K58" s="23">
        <v>1.9005446130165837</v>
      </c>
      <c r="L58" s="23">
        <v>2.1502917841319968</v>
      </c>
      <c r="M58" s="23">
        <v>1.8946128304647489</v>
      </c>
      <c r="N58" s="23">
        <v>1.6693352055059056</v>
      </c>
      <c r="O58" s="23">
        <v>1.4708440603444404</v>
      </c>
      <c r="P58" s="23">
        <v>1.295954367172703</v>
      </c>
    </row>
    <row r="59" spans="3:21">
      <c r="C59" t="s">
        <v>24</v>
      </c>
      <c r="D59" t="s">
        <v>57</v>
      </c>
      <c r="E59">
        <f t="shared" ref="E59:P59" si="41">+E60</f>
        <v>1</v>
      </c>
      <c r="F59" s="23">
        <f t="shared" si="41"/>
        <v>1.028</v>
      </c>
      <c r="G59" s="23"/>
      <c r="H59" s="23">
        <f t="shared" si="41"/>
        <v>1.1802083635840983</v>
      </c>
      <c r="I59" s="23">
        <f t="shared" si="41"/>
        <v>1.3806768567224499</v>
      </c>
      <c r="J59" s="23">
        <f t="shared" si="41"/>
        <v>1.679804505007878</v>
      </c>
      <c r="K59" s="23">
        <f t="shared" si="41"/>
        <v>1.9005446130165837</v>
      </c>
      <c r="L59" s="23">
        <f t="shared" si="41"/>
        <v>2.1502917841319968</v>
      </c>
      <c r="M59" s="23">
        <f t="shared" si="41"/>
        <v>1.8946128304647489</v>
      </c>
      <c r="N59" s="23">
        <f t="shared" si="41"/>
        <v>1.6693352055059056</v>
      </c>
      <c r="O59" s="23">
        <f t="shared" si="41"/>
        <v>1.4708440603444404</v>
      </c>
      <c r="P59" s="23">
        <f t="shared" si="41"/>
        <v>1.295954367172703</v>
      </c>
    </row>
    <row r="60" spans="3:21" hidden="1">
      <c r="D60" t="s">
        <v>57</v>
      </c>
      <c r="E60">
        <v>1</v>
      </c>
      <c r="F60" s="23">
        <v>1.028</v>
      </c>
      <c r="G60" s="23"/>
      <c r="H60" s="23">
        <v>1.1802083635840983</v>
      </c>
      <c r="I60" s="23">
        <v>1.3806768567224499</v>
      </c>
      <c r="J60" s="23">
        <v>1.679804505007878</v>
      </c>
      <c r="K60" s="23">
        <v>1.9005446130165837</v>
      </c>
      <c r="L60" s="23">
        <v>2.1502917841319968</v>
      </c>
      <c r="M60" s="23">
        <v>1.8946128304647489</v>
      </c>
      <c r="N60" s="23">
        <v>1.6693352055059056</v>
      </c>
      <c r="O60" s="23">
        <v>1.4708440603444404</v>
      </c>
      <c r="P60" s="23">
        <v>1.295954367172703</v>
      </c>
    </row>
    <row r="61" spans="3:21">
      <c r="C61" t="s">
        <v>26</v>
      </c>
      <c r="D61" t="s">
        <v>57</v>
      </c>
      <c r="E61">
        <f t="shared" ref="E61:P61" si="42">+E62</f>
        <v>1</v>
      </c>
      <c r="F61" s="23">
        <f t="shared" si="42"/>
        <v>1.028</v>
      </c>
      <c r="G61" s="23"/>
      <c r="H61" s="23">
        <f t="shared" si="42"/>
        <v>1.1802083635840983</v>
      </c>
      <c r="I61" s="23">
        <f t="shared" si="42"/>
        <v>1.3806768567224499</v>
      </c>
      <c r="J61" s="23">
        <f t="shared" si="42"/>
        <v>1.679804505007878</v>
      </c>
      <c r="K61" s="23">
        <f t="shared" si="42"/>
        <v>1.9005446130165837</v>
      </c>
      <c r="L61" s="23">
        <f t="shared" si="42"/>
        <v>2.1502917841319968</v>
      </c>
      <c r="M61" s="23">
        <f t="shared" si="42"/>
        <v>2.2599782757701883</v>
      </c>
      <c r="N61" s="23">
        <f t="shared" si="42"/>
        <v>2.3752598808421372</v>
      </c>
      <c r="O61" s="23">
        <f t="shared" si="42"/>
        <v>2.4964220063644147</v>
      </c>
      <c r="P61" s="23">
        <f t="shared" si="42"/>
        <v>2.623764617979806</v>
      </c>
    </row>
    <row r="62" spans="3:21" hidden="1">
      <c r="D62" t="s">
        <v>57</v>
      </c>
      <c r="E62">
        <v>1</v>
      </c>
      <c r="F62" s="23">
        <v>1.028</v>
      </c>
      <c r="G62" s="23"/>
      <c r="H62" s="23">
        <v>1.1802083635840983</v>
      </c>
      <c r="I62" s="23">
        <v>1.3806768567224499</v>
      </c>
      <c r="J62" s="23">
        <v>1.679804505007878</v>
      </c>
      <c r="K62" s="23">
        <v>1.9005446130165837</v>
      </c>
      <c r="L62" s="23">
        <v>2.1502917841319968</v>
      </c>
      <c r="M62" s="23">
        <v>2.2599782757701883</v>
      </c>
      <c r="N62" s="23">
        <v>2.3752598808421372</v>
      </c>
      <c r="O62" s="23">
        <v>2.4964220063644147</v>
      </c>
      <c r="P62" s="23">
        <v>2.623764617979806</v>
      </c>
    </row>
    <row r="63" spans="3:21">
      <c r="C63" t="s">
        <v>27</v>
      </c>
      <c r="D63" t="s">
        <v>57</v>
      </c>
      <c r="E63">
        <f t="shared" ref="E63:P63" si="43">+E64</f>
        <v>1</v>
      </c>
      <c r="F63" s="23">
        <f t="shared" si="43"/>
        <v>1.028</v>
      </c>
      <c r="G63" s="23"/>
      <c r="H63" s="23">
        <f t="shared" si="43"/>
        <v>1.1802083635840983</v>
      </c>
      <c r="I63" s="23">
        <f t="shared" si="43"/>
        <v>1.3806768567224499</v>
      </c>
      <c r="J63" s="23">
        <f t="shared" si="43"/>
        <v>1.679804505007878</v>
      </c>
      <c r="K63" s="23">
        <f t="shared" si="43"/>
        <v>1.9005446130165837</v>
      </c>
      <c r="L63" s="23">
        <f t="shared" si="43"/>
        <v>2.1502917841319968</v>
      </c>
      <c r="M63" s="23">
        <f t="shared" si="43"/>
        <v>2.4927775175245159</v>
      </c>
      <c r="N63" s="23">
        <f t="shared" si="43"/>
        <v>2.8898123490640848</v>
      </c>
      <c r="O63" s="23">
        <f t="shared" si="43"/>
        <v>3.3500845358619751</v>
      </c>
      <c r="P63" s="23">
        <f t="shared" si="43"/>
        <v>3.8836661491381359</v>
      </c>
      <c r="U63" s="6"/>
    </row>
    <row r="64" spans="3:21" hidden="1">
      <c r="D64" t="s">
        <v>57</v>
      </c>
      <c r="E64">
        <v>1</v>
      </c>
      <c r="F64" s="23">
        <v>1.028</v>
      </c>
      <c r="G64" s="23"/>
      <c r="H64" s="23">
        <v>1.1802083635840983</v>
      </c>
      <c r="I64" s="23">
        <v>1.3806768567224499</v>
      </c>
      <c r="J64" s="23">
        <v>1.679804505007878</v>
      </c>
      <c r="K64" s="23">
        <v>1.9005446130165837</v>
      </c>
      <c r="L64" s="23">
        <v>2.1502917841319968</v>
      </c>
      <c r="M64" s="23">
        <v>2.4927775175245159</v>
      </c>
      <c r="N64" s="23">
        <v>2.8898123490640848</v>
      </c>
      <c r="O64" s="23">
        <v>3.3500845358619751</v>
      </c>
      <c r="P64" s="23">
        <v>3.8836661491381359</v>
      </c>
    </row>
    <row r="65" spans="2:21">
      <c r="C65" s="58" t="s">
        <v>157</v>
      </c>
      <c r="D65" s="58" t="s">
        <v>228</v>
      </c>
      <c r="E65" s="58">
        <f>+E36+U36</f>
        <v>5.8600261216429228</v>
      </c>
      <c r="F65" s="59">
        <f t="shared" ref="F65:P65" si="44">+F66</f>
        <v>41</v>
      </c>
      <c r="G65" s="59"/>
      <c r="H65" s="59">
        <f t="shared" si="44"/>
        <v>46.53</v>
      </c>
      <c r="I65" s="59">
        <f t="shared" si="44"/>
        <v>52.93</v>
      </c>
      <c r="J65" s="59">
        <f t="shared" si="44"/>
        <v>59.49</v>
      </c>
      <c r="K65" s="59">
        <f t="shared" si="44"/>
        <v>65.69</v>
      </c>
      <c r="L65" s="59">
        <f t="shared" si="44"/>
        <v>70.33</v>
      </c>
      <c r="M65" s="59">
        <f t="shared" si="44"/>
        <v>75.69</v>
      </c>
      <c r="N65" s="59">
        <f t="shared" si="44"/>
        <v>81.48</v>
      </c>
      <c r="O65" s="59">
        <f t="shared" si="44"/>
        <v>86.67</v>
      </c>
      <c r="P65" s="59">
        <f t="shared" si="44"/>
        <v>91.48</v>
      </c>
    </row>
    <row r="66" spans="2:21">
      <c r="C66" s="58"/>
      <c r="D66" s="58" t="s">
        <v>228</v>
      </c>
      <c r="E66" s="58">
        <f>+E65</f>
        <v>5.8600261216429228</v>
      </c>
      <c r="F66" s="59">
        <v>41</v>
      </c>
      <c r="G66" s="59"/>
      <c r="H66" s="59">
        <v>46.53</v>
      </c>
      <c r="I66" s="59">
        <v>52.93</v>
      </c>
      <c r="J66" s="59">
        <v>59.49</v>
      </c>
      <c r="K66" s="59">
        <v>65.69</v>
      </c>
      <c r="L66" s="59">
        <v>70.33</v>
      </c>
      <c r="M66" s="59">
        <v>75.69</v>
      </c>
      <c r="N66" s="59">
        <v>81.48</v>
      </c>
      <c r="O66" s="59">
        <v>86.67</v>
      </c>
      <c r="P66" s="59">
        <v>91.48</v>
      </c>
    </row>
    <row r="67" spans="2:21">
      <c r="C67" s="58" t="s">
        <v>229</v>
      </c>
      <c r="D67" s="58" t="s">
        <v>57</v>
      </c>
      <c r="E67" s="58">
        <f>+E37+U37</f>
        <v>14.0364196</v>
      </c>
      <c r="F67" s="59">
        <f t="shared" ref="F67:P67" si="45">+F68</f>
        <v>0.40499999999999997</v>
      </c>
      <c r="G67" s="59"/>
      <c r="H67" s="59">
        <f t="shared" si="45"/>
        <v>0.41</v>
      </c>
      <c r="I67" s="59">
        <f t="shared" si="45"/>
        <v>0.45</v>
      </c>
      <c r="J67" s="59">
        <f t="shared" si="45"/>
        <v>0.48</v>
      </c>
      <c r="K67" s="59">
        <f t="shared" si="45"/>
        <v>0.49</v>
      </c>
      <c r="L67" s="59">
        <f t="shared" si="45"/>
        <v>0.48</v>
      </c>
      <c r="M67" s="59">
        <f t="shared" si="45"/>
        <v>0.48</v>
      </c>
      <c r="N67" s="59">
        <f t="shared" si="45"/>
        <v>0.5</v>
      </c>
      <c r="O67" s="59">
        <f t="shared" si="45"/>
        <v>0.51</v>
      </c>
      <c r="P67" s="59">
        <f t="shared" si="45"/>
        <v>0.52</v>
      </c>
    </row>
    <row r="68" spans="2:21">
      <c r="C68" s="58"/>
      <c r="D68" s="58" t="s">
        <v>57</v>
      </c>
      <c r="E68" s="58">
        <f>+E67</f>
        <v>14.0364196</v>
      </c>
      <c r="F68" s="59">
        <v>0.40499999999999997</v>
      </c>
      <c r="G68" s="59"/>
      <c r="H68" s="59">
        <v>0.41</v>
      </c>
      <c r="I68" s="59">
        <v>0.45</v>
      </c>
      <c r="J68" s="59">
        <v>0.48</v>
      </c>
      <c r="K68" s="59">
        <v>0.49</v>
      </c>
      <c r="L68" s="59">
        <v>0.48</v>
      </c>
      <c r="M68" s="59">
        <v>0.48</v>
      </c>
      <c r="N68" s="59">
        <v>0.5</v>
      </c>
      <c r="O68" s="59">
        <v>0.51</v>
      </c>
      <c r="P68" s="59">
        <v>0.52</v>
      </c>
      <c r="R68" t="s">
        <v>230</v>
      </c>
    </row>
    <row r="69" spans="2:21">
      <c r="C69" s="58" t="s">
        <v>159</v>
      </c>
      <c r="D69" s="58" t="s">
        <v>231</v>
      </c>
      <c r="E69" s="58">
        <f>+E29+U29</f>
        <v>32.647615000000002</v>
      </c>
      <c r="F69" s="59">
        <f t="shared" ref="F69:P69" si="46">+F70</f>
        <v>2.9</v>
      </c>
      <c r="G69" s="59"/>
      <c r="H69" s="59">
        <f t="shared" si="46"/>
        <v>3.22</v>
      </c>
      <c r="I69" s="59">
        <f t="shared" si="46"/>
        <v>3.54</v>
      </c>
      <c r="J69" s="59">
        <f t="shared" si="46"/>
        <v>3.79</v>
      </c>
      <c r="K69" s="59">
        <f t="shared" si="46"/>
        <v>3.98</v>
      </c>
      <c r="L69" s="59">
        <f t="shared" si="46"/>
        <v>4.03</v>
      </c>
      <c r="M69" s="59">
        <f t="shared" si="46"/>
        <v>4.1100000000000003</v>
      </c>
      <c r="N69" s="59">
        <f t="shared" si="46"/>
        <v>4.1900000000000004</v>
      </c>
      <c r="O69" s="59">
        <f t="shared" si="46"/>
        <v>4.1900000000000004</v>
      </c>
      <c r="P69" s="59">
        <f t="shared" si="46"/>
        <v>4.1900000000000004</v>
      </c>
    </row>
    <row r="70" spans="2:21">
      <c r="C70" s="58"/>
      <c r="D70" s="58" t="s">
        <v>231</v>
      </c>
      <c r="E70" s="58">
        <f>+E69</f>
        <v>32.647615000000002</v>
      </c>
      <c r="F70" s="59">
        <v>2.9</v>
      </c>
      <c r="G70" s="59"/>
      <c r="H70" s="59">
        <v>3.22</v>
      </c>
      <c r="I70" s="59">
        <v>3.54</v>
      </c>
      <c r="J70" s="59">
        <v>3.79</v>
      </c>
      <c r="K70" s="59">
        <v>3.98</v>
      </c>
      <c r="L70" s="59">
        <v>4.03</v>
      </c>
      <c r="M70" s="59">
        <v>4.1100000000000003</v>
      </c>
      <c r="N70" s="59">
        <v>4.1900000000000004</v>
      </c>
      <c r="O70" s="59">
        <v>4.1900000000000004</v>
      </c>
      <c r="P70" s="59">
        <v>4.1900000000000004</v>
      </c>
    </row>
    <row r="71" spans="2:21">
      <c r="C71" s="58" t="s">
        <v>158</v>
      </c>
      <c r="D71" s="58" t="s">
        <v>231</v>
      </c>
      <c r="E71" s="58">
        <f>+E35+U32</f>
        <v>0.35914000000000001</v>
      </c>
      <c r="F71" s="59">
        <f t="shared" ref="F71:P71" si="47">+F72</f>
        <v>0.31</v>
      </c>
      <c r="G71" s="59"/>
      <c r="H71" s="59">
        <f t="shared" si="47"/>
        <v>0.33</v>
      </c>
      <c r="I71" s="59">
        <f t="shared" si="47"/>
        <v>0.39</v>
      </c>
      <c r="J71" s="59">
        <f t="shared" si="47"/>
        <v>0.46</v>
      </c>
      <c r="K71" s="59">
        <f t="shared" si="47"/>
        <v>0.53</v>
      </c>
      <c r="L71" s="59">
        <f t="shared" si="47"/>
        <v>0.6</v>
      </c>
      <c r="M71" s="59">
        <f t="shared" si="47"/>
        <v>0.67</v>
      </c>
      <c r="N71" s="59">
        <f t="shared" si="47"/>
        <v>0.75</v>
      </c>
      <c r="O71" s="59">
        <f t="shared" si="47"/>
        <v>0.83</v>
      </c>
      <c r="P71" s="59">
        <f t="shared" si="47"/>
        <v>0.9</v>
      </c>
    </row>
    <row r="72" spans="2:21">
      <c r="C72" s="58"/>
      <c r="D72" s="58" t="s">
        <v>231</v>
      </c>
      <c r="E72" s="58">
        <f>+E71</f>
        <v>0.35914000000000001</v>
      </c>
      <c r="F72" s="59">
        <v>0.31</v>
      </c>
      <c r="G72" s="59"/>
      <c r="H72" s="59">
        <v>0.33</v>
      </c>
      <c r="I72" s="59">
        <v>0.39</v>
      </c>
      <c r="J72" s="59">
        <v>0.46</v>
      </c>
      <c r="K72" s="59">
        <v>0.53</v>
      </c>
      <c r="L72" s="59">
        <v>0.6</v>
      </c>
      <c r="M72" s="59">
        <v>0.67</v>
      </c>
      <c r="N72" s="59">
        <v>0.75</v>
      </c>
      <c r="O72" s="59">
        <v>0.83</v>
      </c>
      <c r="P72" s="59">
        <v>0.9</v>
      </c>
      <c r="U72" s="6"/>
    </row>
    <row r="73" spans="2:21">
      <c r="C73" t="s">
        <v>157</v>
      </c>
      <c r="D73" t="s">
        <v>57</v>
      </c>
      <c r="E73">
        <f t="shared" ref="E73:P73" si="48">+E74</f>
        <v>1</v>
      </c>
      <c r="F73" s="23">
        <f t="shared" si="48"/>
        <v>6.9965558427417385</v>
      </c>
      <c r="G73" s="23"/>
      <c r="H73" s="23">
        <f t="shared" si="48"/>
        <v>7.9402376429944654</v>
      </c>
      <c r="I73" s="23">
        <f t="shared" si="48"/>
        <v>9.0323829452761029</v>
      </c>
      <c r="J73" s="23">
        <f t="shared" si="48"/>
        <v>10.151831880114781</v>
      </c>
      <c r="K73" s="23">
        <f t="shared" si="48"/>
        <v>11.209847641700117</v>
      </c>
      <c r="L73" s="23">
        <f t="shared" si="48"/>
        <v>12.001652985854303</v>
      </c>
      <c r="M73" s="23">
        <f t="shared" si="48"/>
        <v>12.916324676515174</v>
      </c>
      <c r="N73" s="23">
        <f t="shared" si="48"/>
        <v>13.904374879673094</v>
      </c>
      <c r="O73" s="23">
        <f t="shared" si="48"/>
        <v>14.790036460742108</v>
      </c>
      <c r="P73" s="23">
        <f t="shared" si="48"/>
        <v>15.610851914488153</v>
      </c>
    </row>
    <row r="74" spans="2:21" hidden="1">
      <c r="D74" t="s">
        <v>57</v>
      </c>
      <c r="E74">
        <v>1</v>
      </c>
      <c r="F74" s="23">
        <f>+F66/$E$65</f>
        <v>6.9965558427417385</v>
      </c>
      <c r="G74" s="23"/>
      <c r="H74" s="23">
        <f t="shared" ref="H74:P74" si="49">+H66/$E$65</f>
        <v>7.9402376429944654</v>
      </c>
      <c r="I74" s="23">
        <f t="shared" si="49"/>
        <v>9.0323829452761029</v>
      </c>
      <c r="J74" s="23">
        <f t="shared" si="49"/>
        <v>10.151831880114781</v>
      </c>
      <c r="K74" s="23">
        <f t="shared" si="49"/>
        <v>11.209847641700117</v>
      </c>
      <c r="L74" s="23">
        <f t="shared" si="49"/>
        <v>12.001652985854303</v>
      </c>
      <c r="M74" s="23">
        <f t="shared" si="49"/>
        <v>12.916324676515174</v>
      </c>
      <c r="N74" s="23">
        <f t="shared" si="49"/>
        <v>13.904374879673094</v>
      </c>
      <c r="O74" s="23">
        <f t="shared" si="49"/>
        <v>14.790036460742108</v>
      </c>
      <c r="P74" s="23">
        <f t="shared" si="49"/>
        <v>15.610851914488153</v>
      </c>
    </row>
    <row r="75" spans="2:21">
      <c r="C75" t="s">
        <v>229</v>
      </c>
      <c r="D75" t="s">
        <v>57</v>
      </c>
      <c r="E75">
        <f t="shared" ref="E75:P75" si="50">+E76</f>
        <v>1</v>
      </c>
      <c r="F75" s="23">
        <f t="shared" si="50"/>
        <v>2.8853511902707723E-2</v>
      </c>
      <c r="G75" s="23"/>
      <c r="H75" s="23">
        <f t="shared" si="50"/>
        <v>2.9209728099037446E-2</v>
      </c>
      <c r="I75" s="23">
        <f t="shared" si="50"/>
        <v>3.2059457669675252E-2</v>
      </c>
      <c r="J75" s="23">
        <f t="shared" si="50"/>
        <v>3.4196754847653596E-2</v>
      </c>
      <c r="K75" s="23">
        <f t="shared" si="50"/>
        <v>3.4909187240313048E-2</v>
      </c>
      <c r="L75" s="23">
        <f t="shared" si="50"/>
        <v>3.4196754847653596E-2</v>
      </c>
      <c r="M75" s="23">
        <f t="shared" si="50"/>
        <v>3.4196754847653596E-2</v>
      </c>
      <c r="N75" s="23">
        <f t="shared" si="50"/>
        <v>3.5621619632972501E-2</v>
      </c>
      <c r="O75" s="23">
        <f t="shared" si="50"/>
        <v>3.6334052025631947E-2</v>
      </c>
      <c r="P75" s="23">
        <f t="shared" si="50"/>
        <v>3.7046484418291399E-2</v>
      </c>
    </row>
    <row r="76" spans="2:21" hidden="1">
      <c r="D76" t="s">
        <v>57</v>
      </c>
      <c r="E76">
        <f>+E68/$E68</f>
        <v>1</v>
      </c>
      <c r="F76" s="23">
        <f t="shared" ref="F76:P76" si="51">+F68/$E68</f>
        <v>2.8853511902707723E-2</v>
      </c>
      <c r="G76" s="23"/>
      <c r="H76" s="23">
        <f t="shared" si="51"/>
        <v>2.9209728099037446E-2</v>
      </c>
      <c r="I76" s="23">
        <f t="shared" si="51"/>
        <v>3.2059457669675252E-2</v>
      </c>
      <c r="J76" s="23">
        <f t="shared" si="51"/>
        <v>3.4196754847653596E-2</v>
      </c>
      <c r="K76" s="23">
        <f t="shared" si="51"/>
        <v>3.4909187240313048E-2</v>
      </c>
      <c r="L76" s="23">
        <f t="shared" si="51"/>
        <v>3.4196754847653596E-2</v>
      </c>
      <c r="M76" s="23">
        <f t="shared" si="51"/>
        <v>3.4196754847653596E-2</v>
      </c>
      <c r="N76" s="23">
        <f t="shared" si="51"/>
        <v>3.5621619632972501E-2</v>
      </c>
      <c r="O76" s="23">
        <f t="shared" si="51"/>
        <v>3.6334052025631947E-2</v>
      </c>
      <c r="P76" s="23">
        <f t="shared" si="51"/>
        <v>3.7046484418291399E-2</v>
      </c>
    </row>
    <row r="77" spans="2:21">
      <c r="C77" t="s">
        <v>159</v>
      </c>
      <c r="D77" t="s">
        <v>57</v>
      </c>
      <c r="E77">
        <f t="shared" ref="E77:P77" si="52">+E78</f>
        <v>1</v>
      </c>
      <c r="F77" s="23">
        <f t="shared" si="52"/>
        <v>8.8827315563479892E-2</v>
      </c>
      <c r="G77" s="23"/>
      <c r="H77" s="23">
        <f t="shared" si="52"/>
        <v>9.8628950384277686E-2</v>
      </c>
      <c r="I77" s="23">
        <f t="shared" si="52"/>
        <v>0.10843058520507547</v>
      </c>
      <c r="J77" s="23">
        <f t="shared" si="52"/>
        <v>0.11608811240882373</v>
      </c>
      <c r="K77" s="23">
        <f t="shared" si="52"/>
        <v>0.12190783308367241</v>
      </c>
      <c r="L77" s="23">
        <f t="shared" si="52"/>
        <v>0.12343933852442207</v>
      </c>
      <c r="M77" s="23">
        <f t="shared" si="52"/>
        <v>0.12588974722962151</v>
      </c>
      <c r="N77" s="23">
        <f t="shared" si="52"/>
        <v>0.12834015593482098</v>
      </c>
      <c r="O77" s="23">
        <f t="shared" si="52"/>
        <v>0.12834015593482098</v>
      </c>
      <c r="P77" s="23">
        <f t="shared" si="52"/>
        <v>0.12834015593482098</v>
      </c>
    </row>
    <row r="78" spans="2:21" hidden="1">
      <c r="D78" t="s">
        <v>57</v>
      </c>
      <c r="E78">
        <v>1</v>
      </c>
      <c r="F78" s="23">
        <f>+F70/$E$69</f>
        <v>8.8827315563479892E-2</v>
      </c>
      <c r="G78" s="23"/>
      <c r="H78" s="23">
        <f t="shared" ref="H78:P78" si="53">+H70/$E$69</f>
        <v>9.8628950384277686E-2</v>
      </c>
      <c r="I78" s="23">
        <f t="shared" si="53"/>
        <v>0.10843058520507547</v>
      </c>
      <c r="J78" s="23">
        <f t="shared" si="53"/>
        <v>0.11608811240882373</v>
      </c>
      <c r="K78" s="23">
        <f t="shared" si="53"/>
        <v>0.12190783308367241</v>
      </c>
      <c r="L78" s="23">
        <f t="shared" si="53"/>
        <v>0.12343933852442207</v>
      </c>
      <c r="M78" s="23">
        <f t="shared" si="53"/>
        <v>0.12588974722962151</v>
      </c>
      <c r="N78" s="23">
        <f t="shared" si="53"/>
        <v>0.12834015593482098</v>
      </c>
      <c r="O78" s="23">
        <f t="shared" si="53"/>
        <v>0.12834015593482098</v>
      </c>
      <c r="P78" s="23">
        <f t="shared" si="53"/>
        <v>0.12834015593482098</v>
      </c>
      <c r="U78" s="6"/>
    </row>
    <row r="79" spans="2:21">
      <c r="B79" t="s">
        <v>232</v>
      </c>
      <c r="C79" t="s">
        <v>233</v>
      </c>
      <c r="D79" t="s">
        <v>57</v>
      </c>
      <c r="E79" t="e">
        <f t="shared" ref="E79:P79" si="54">+E80</f>
        <v>#REF!</v>
      </c>
      <c r="F79" s="23" t="e">
        <f t="shared" si="54"/>
        <v>#REF!</v>
      </c>
      <c r="G79" s="23"/>
      <c r="H79" s="23" t="e">
        <f t="shared" si="54"/>
        <v>#REF!</v>
      </c>
      <c r="I79" s="23" t="e">
        <f t="shared" si="54"/>
        <v>#REF!</v>
      </c>
      <c r="J79" s="23" t="e">
        <f t="shared" si="54"/>
        <v>#REF!</v>
      </c>
      <c r="K79" s="23" t="e">
        <f t="shared" si="54"/>
        <v>#REF!</v>
      </c>
      <c r="L79" s="23" t="e">
        <f t="shared" si="54"/>
        <v>#REF!</v>
      </c>
      <c r="M79" s="23" t="e">
        <f t="shared" si="54"/>
        <v>#REF!</v>
      </c>
      <c r="N79" s="23" t="e">
        <f t="shared" si="54"/>
        <v>#REF!</v>
      </c>
      <c r="O79" s="23" t="e">
        <f t="shared" si="54"/>
        <v>#REF!</v>
      </c>
      <c r="P79" s="23" t="e">
        <f t="shared" si="54"/>
        <v>#REF!</v>
      </c>
      <c r="U79" s="6"/>
    </row>
    <row r="80" spans="2:21" hidden="1">
      <c r="C80" t="s">
        <v>233</v>
      </c>
      <c r="D80" t="s">
        <v>57</v>
      </c>
      <c r="E80" t="e">
        <f>+#REF!/#REF!</f>
        <v>#REF!</v>
      </c>
      <c r="F80" s="60" t="e">
        <f t="shared" ref="F80:F86" si="55">+(H80+E80)/2</f>
        <v>#REF!</v>
      </c>
      <c r="G80" s="60"/>
      <c r="H80" s="23" t="e">
        <f>+#REF!/#REF!</f>
        <v>#REF!</v>
      </c>
      <c r="I80" s="60" t="e">
        <f t="shared" ref="I80:I86" si="56">+(J80+H80)/2</f>
        <v>#REF!</v>
      </c>
      <c r="J80" s="23" t="e">
        <f>+#REF!/#REF!</f>
        <v>#REF!</v>
      </c>
      <c r="K80" s="60" t="e">
        <f t="shared" ref="K80:K86" si="57">+(L80+J80)/2</f>
        <v>#REF!</v>
      </c>
      <c r="L80" s="23" t="e">
        <f>+#REF!/#REF!</f>
        <v>#REF!</v>
      </c>
      <c r="M80" s="60" t="e">
        <f t="shared" ref="M80:M86" si="58">+(N80+L80)/2</f>
        <v>#REF!</v>
      </c>
      <c r="N80" s="23" t="e">
        <f>+#REF!/#REF!</f>
        <v>#REF!</v>
      </c>
      <c r="O80" s="60" t="e">
        <f t="shared" ref="O80:O86" si="59">+(P80+N80)/2</f>
        <v>#REF!</v>
      </c>
      <c r="P80" s="23" t="e">
        <f>+#REF!/#REF!</f>
        <v>#REF!</v>
      </c>
      <c r="U80" s="6"/>
    </row>
    <row r="81" spans="2:21">
      <c r="C81" t="s">
        <v>234</v>
      </c>
      <c r="D81" t="s">
        <v>57</v>
      </c>
      <c r="E81" t="e">
        <f t="shared" ref="E81:P81" si="60">+E82</f>
        <v>#REF!</v>
      </c>
      <c r="F81" s="23" t="e">
        <f t="shared" si="60"/>
        <v>#REF!</v>
      </c>
      <c r="G81" s="23"/>
      <c r="H81" s="23" t="e">
        <f t="shared" si="60"/>
        <v>#REF!</v>
      </c>
      <c r="I81" s="23" t="e">
        <f t="shared" si="60"/>
        <v>#REF!</v>
      </c>
      <c r="J81" s="23" t="e">
        <f t="shared" si="60"/>
        <v>#REF!</v>
      </c>
      <c r="K81" s="23" t="e">
        <f t="shared" si="60"/>
        <v>#REF!</v>
      </c>
      <c r="L81" s="23" t="e">
        <f t="shared" si="60"/>
        <v>#REF!</v>
      </c>
      <c r="M81" s="23" t="e">
        <f t="shared" si="60"/>
        <v>#REF!</v>
      </c>
      <c r="N81" s="23" t="e">
        <f t="shared" si="60"/>
        <v>#REF!</v>
      </c>
      <c r="O81" s="23" t="e">
        <f t="shared" si="60"/>
        <v>#REF!</v>
      </c>
      <c r="P81" s="23" t="e">
        <f t="shared" si="60"/>
        <v>#REF!</v>
      </c>
      <c r="U81" s="6"/>
    </row>
    <row r="82" spans="2:21" hidden="1">
      <c r="C82" t="s">
        <v>234</v>
      </c>
      <c r="D82" t="s">
        <v>57</v>
      </c>
      <c r="E82" t="e">
        <f>+#REF!/#REF!</f>
        <v>#REF!</v>
      </c>
      <c r="F82" s="60" t="e">
        <f t="shared" si="55"/>
        <v>#REF!</v>
      </c>
      <c r="G82" s="60"/>
      <c r="H82" s="23" t="e">
        <f>+#REF!/#REF!</f>
        <v>#REF!</v>
      </c>
      <c r="I82" s="60" t="e">
        <f t="shared" si="56"/>
        <v>#REF!</v>
      </c>
      <c r="J82" s="23" t="e">
        <f>+#REF!/#REF!</f>
        <v>#REF!</v>
      </c>
      <c r="K82" s="60" t="e">
        <f t="shared" si="57"/>
        <v>#REF!</v>
      </c>
      <c r="L82" s="23" t="e">
        <f>+#REF!/#REF!</f>
        <v>#REF!</v>
      </c>
      <c r="M82" s="60" t="e">
        <f t="shared" si="58"/>
        <v>#REF!</v>
      </c>
      <c r="N82" s="23" t="e">
        <f>+#REF!/#REF!</f>
        <v>#REF!</v>
      </c>
      <c r="O82" s="60" t="e">
        <f t="shared" si="59"/>
        <v>#REF!</v>
      </c>
      <c r="P82" s="23" t="e">
        <f>+#REF!/#REF!</f>
        <v>#REF!</v>
      </c>
      <c r="U82" s="6"/>
    </row>
    <row r="83" spans="2:21">
      <c r="B83" t="s">
        <v>235</v>
      </c>
      <c r="C83" t="s">
        <v>233</v>
      </c>
      <c r="D83" t="s">
        <v>57</v>
      </c>
      <c r="E83" t="e">
        <f t="shared" ref="E83:P83" si="61">+E84</f>
        <v>#REF!</v>
      </c>
      <c r="F83" s="23" t="e">
        <f t="shared" si="61"/>
        <v>#REF!</v>
      </c>
      <c r="G83" s="23"/>
      <c r="H83" s="23" t="e">
        <f t="shared" si="61"/>
        <v>#REF!</v>
      </c>
      <c r="I83" s="23" t="e">
        <f t="shared" si="61"/>
        <v>#REF!</v>
      </c>
      <c r="J83" s="23" t="e">
        <f t="shared" si="61"/>
        <v>#REF!</v>
      </c>
      <c r="K83" s="23" t="e">
        <f t="shared" si="61"/>
        <v>#REF!</v>
      </c>
      <c r="L83" s="23" t="e">
        <f t="shared" si="61"/>
        <v>#REF!</v>
      </c>
      <c r="M83" s="23" t="e">
        <f t="shared" si="61"/>
        <v>#REF!</v>
      </c>
      <c r="N83" s="23" t="e">
        <f t="shared" si="61"/>
        <v>#REF!</v>
      </c>
      <c r="O83" s="23" t="e">
        <f t="shared" si="61"/>
        <v>#REF!</v>
      </c>
      <c r="P83" s="23" t="e">
        <f t="shared" si="61"/>
        <v>#REF!</v>
      </c>
      <c r="U83" s="6"/>
    </row>
    <row r="84" spans="2:21" hidden="1">
      <c r="C84" t="s">
        <v>233</v>
      </c>
      <c r="D84" t="s">
        <v>57</v>
      </c>
      <c r="E84" t="e">
        <f>+#REF!/#REF!</f>
        <v>#REF!</v>
      </c>
      <c r="F84" s="60" t="e">
        <f t="shared" si="55"/>
        <v>#REF!</v>
      </c>
      <c r="G84" s="60"/>
      <c r="H84" s="23" t="e">
        <f>+#REF!/#REF!</f>
        <v>#REF!</v>
      </c>
      <c r="I84" s="60" t="e">
        <f t="shared" si="56"/>
        <v>#REF!</v>
      </c>
      <c r="J84" s="23" t="e">
        <f>+#REF!/#REF!</f>
        <v>#REF!</v>
      </c>
      <c r="K84" s="60" t="e">
        <f t="shared" si="57"/>
        <v>#REF!</v>
      </c>
      <c r="L84" s="23" t="e">
        <f>+#REF!/#REF!</f>
        <v>#REF!</v>
      </c>
      <c r="M84" s="60" t="e">
        <f t="shared" si="58"/>
        <v>#REF!</v>
      </c>
      <c r="N84" s="23" t="e">
        <f>+#REF!/#REF!</f>
        <v>#REF!</v>
      </c>
      <c r="O84" s="60" t="e">
        <f t="shared" si="59"/>
        <v>#REF!</v>
      </c>
      <c r="P84" s="23" t="e">
        <f>+#REF!/#REF!</f>
        <v>#REF!</v>
      </c>
      <c r="U84" s="6"/>
    </row>
    <row r="85" spans="2:21">
      <c r="C85" t="s">
        <v>234</v>
      </c>
      <c r="D85" t="s">
        <v>57</v>
      </c>
      <c r="E85" t="e">
        <f t="shared" ref="E85:P85" si="62">+E86</f>
        <v>#REF!</v>
      </c>
      <c r="F85" s="23" t="e">
        <f t="shared" si="62"/>
        <v>#REF!</v>
      </c>
      <c r="G85" s="23"/>
      <c r="H85" s="23" t="e">
        <f t="shared" si="62"/>
        <v>#REF!</v>
      </c>
      <c r="I85" s="23" t="e">
        <f t="shared" si="62"/>
        <v>#REF!</v>
      </c>
      <c r="J85" s="23" t="e">
        <f t="shared" si="62"/>
        <v>#REF!</v>
      </c>
      <c r="K85" s="23" t="e">
        <f t="shared" si="62"/>
        <v>#REF!</v>
      </c>
      <c r="L85" s="23" t="e">
        <f t="shared" si="62"/>
        <v>#REF!</v>
      </c>
      <c r="M85" s="23" t="e">
        <f t="shared" si="62"/>
        <v>#REF!</v>
      </c>
      <c r="N85" s="23" t="e">
        <f t="shared" si="62"/>
        <v>#REF!</v>
      </c>
      <c r="O85" s="23" t="e">
        <f t="shared" si="62"/>
        <v>#REF!</v>
      </c>
      <c r="P85" s="23" t="e">
        <f t="shared" si="62"/>
        <v>#REF!</v>
      </c>
      <c r="U85" s="6"/>
    </row>
    <row r="86" spans="2:21" hidden="1">
      <c r="C86" t="s">
        <v>234</v>
      </c>
      <c r="D86" t="s">
        <v>57</v>
      </c>
      <c r="E86" t="e">
        <f>+#REF!/#REF!</f>
        <v>#REF!</v>
      </c>
      <c r="F86" s="60" t="e">
        <f t="shared" si="55"/>
        <v>#REF!</v>
      </c>
      <c r="G86" s="60"/>
      <c r="H86" s="23" t="e">
        <f>+#REF!/#REF!</f>
        <v>#REF!</v>
      </c>
      <c r="I86" s="60" t="e">
        <f t="shared" si="56"/>
        <v>#REF!</v>
      </c>
      <c r="J86" s="23" t="e">
        <f>+#REF!/#REF!</f>
        <v>#REF!</v>
      </c>
      <c r="K86" s="60" t="e">
        <f t="shared" si="57"/>
        <v>#REF!</v>
      </c>
      <c r="L86" s="23" t="e">
        <f>+#REF!/#REF!</f>
        <v>#REF!</v>
      </c>
      <c r="M86" s="60" t="e">
        <f t="shared" si="58"/>
        <v>#REF!</v>
      </c>
      <c r="N86" s="23" t="e">
        <f>+#REF!/#REF!</f>
        <v>#REF!</v>
      </c>
      <c r="O86" s="60" t="e">
        <f t="shared" si="59"/>
        <v>#REF!</v>
      </c>
      <c r="P86" s="23" t="e">
        <f>+#REF!/#REF!</f>
        <v>#REF!</v>
      </c>
      <c r="U86" s="6"/>
    </row>
    <row r="87" spans="2:21">
      <c r="C87" t="s">
        <v>158</v>
      </c>
      <c r="D87" t="s">
        <v>57</v>
      </c>
      <c r="E87">
        <f t="shared" ref="E87:P87" si="63">+E88</f>
        <v>1</v>
      </c>
      <c r="F87" s="23">
        <f t="shared" si="63"/>
        <v>0.86317313582446953</v>
      </c>
      <c r="G87" s="23"/>
      <c r="H87" s="23">
        <f t="shared" si="63"/>
        <v>0.91886172523249987</v>
      </c>
      <c r="I87" s="23">
        <f t="shared" si="63"/>
        <v>1.0859274934565908</v>
      </c>
      <c r="J87" s="23">
        <f t="shared" si="63"/>
        <v>1.2808375563846968</v>
      </c>
      <c r="K87" s="23">
        <f t="shared" si="63"/>
        <v>1.4757476193128027</v>
      </c>
      <c r="L87" s="23">
        <f t="shared" si="63"/>
        <v>1.6706576822409087</v>
      </c>
      <c r="M87" s="23">
        <f t="shared" si="63"/>
        <v>1.8655677451690149</v>
      </c>
      <c r="N87" s="23">
        <f t="shared" si="63"/>
        <v>2.0883221028011358</v>
      </c>
      <c r="O87" s="23">
        <f t="shared" si="63"/>
        <v>2.3110764604332572</v>
      </c>
      <c r="P87" s="23">
        <f t="shared" si="63"/>
        <v>2.5059865233613632</v>
      </c>
    </row>
    <row r="88" spans="2:21" hidden="1">
      <c r="D88" t="s">
        <v>57</v>
      </c>
      <c r="E88">
        <v>1</v>
      </c>
      <c r="F88" s="23">
        <f>+F72/$E$71</f>
        <v>0.86317313582446953</v>
      </c>
      <c r="G88" s="23"/>
      <c r="H88" s="23">
        <f t="shared" ref="H88:P88" si="64">+H72/$E$71</f>
        <v>0.91886172523249987</v>
      </c>
      <c r="I88" s="23">
        <f t="shared" si="64"/>
        <v>1.0859274934565908</v>
      </c>
      <c r="J88" s="23">
        <f t="shared" si="64"/>
        <v>1.2808375563846968</v>
      </c>
      <c r="K88" s="23">
        <f t="shared" si="64"/>
        <v>1.4757476193128027</v>
      </c>
      <c r="L88" s="23">
        <f t="shared" si="64"/>
        <v>1.6706576822409087</v>
      </c>
      <c r="M88" s="23">
        <f t="shared" si="64"/>
        <v>1.8655677451690149</v>
      </c>
      <c r="N88" s="23">
        <f t="shared" si="64"/>
        <v>2.0883221028011358</v>
      </c>
      <c r="O88" s="23">
        <f t="shared" si="64"/>
        <v>2.3110764604332572</v>
      </c>
      <c r="P88" s="23">
        <f t="shared" si="64"/>
        <v>2.5059865233613632</v>
      </c>
    </row>
    <row r="89" spans="2:21">
      <c r="C89" t="s">
        <v>12</v>
      </c>
      <c r="D89" t="s">
        <v>57</v>
      </c>
      <c r="E89">
        <f t="shared" ref="E89:P89" si="65">+E90</f>
        <v>1</v>
      </c>
      <c r="F89" s="23">
        <f t="shared" si="65"/>
        <v>1.028</v>
      </c>
      <c r="G89" s="23">
        <f>+F89*1.028</f>
        <v>1.0567839999999999</v>
      </c>
      <c r="H89" s="23">
        <f t="shared" si="65"/>
        <v>1.0900000000000001</v>
      </c>
      <c r="I89" s="23">
        <f t="shared" si="65"/>
        <v>1.28</v>
      </c>
      <c r="J89" s="23">
        <f t="shared" si="65"/>
        <v>1.55</v>
      </c>
      <c r="K89" s="23">
        <f t="shared" si="65"/>
        <v>1.76</v>
      </c>
      <c r="L89" s="23">
        <f t="shared" si="65"/>
        <v>1.99</v>
      </c>
      <c r="M89" s="23">
        <f t="shared" si="65"/>
        <v>1.8</v>
      </c>
      <c r="N89" s="23">
        <f t="shared" si="65"/>
        <v>1.62</v>
      </c>
      <c r="O89" s="23">
        <f t="shared" si="65"/>
        <v>1.47</v>
      </c>
      <c r="P89" s="23">
        <f t="shared" si="65"/>
        <v>1.33</v>
      </c>
      <c r="U89" s="6"/>
    </row>
    <row r="90" spans="2:21">
      <c r="D90" t="s">
        <v>57</v>
      </c>
      <c r="E90">
        <v>1</v>
      </c>
      <c r="F90" s="23">
        <v>1.028</v>
      </c>
      <c r="G90" s="23">
        <v>1.06</v>
      </c>
      <c r="H90" s="23">
        <v>1.0900000000000001</v>
      </c>
      <c r="I90" s="23">
        <v>1.28</v>
      </c>
      <c r="J90" s="23">
        <v>1.55</v>
      </c>
      <c r="K90" s="23">
        <v>1.76</v>
      </c>
      <c r="L90" s="23">
        <v>1.99</v>
      </c>
      <c r="M90" s="23">
        <v>1.8</v>
      </c>
      <c r="N90" s="23">
        <v>1.62</v>
      </c>
      <c r="O90" s="23">
        <v>1.47</v>
      </c>
      <c r="P90" s="23">
        <v>1.33</v>
      </c>
    </row>
    <row r="91" spans="2:21">
      <c r="C91" t="s">
        <v>191</v>
      </c>
      <c r="D91" t="s">
        <v>57</v>
      </c>
      <c r="E91">
        <f t="shared" ref="E91:P91" si="66">+E92</f>
        <v>1</v>
      </c>
      <c r="F91" s="23">
        <f t="shared" si="66"/>
        <v>1.028</v>
      </c>
      <c r="G91" s="23">
        <f t="shared" ref="G91" si="67">+F91*1.028</f>
        <v>1.0567839999999999</v>
      </c>
      <c r="H91" s="23">
        <f t="shared" si="66"/>
        <v>1.0900000000000001</v>
      </c>
      <c r="I91" s="23">
        <f t="shared" si="66"/>
        <v>1.27</v>
      </c>
      <c r="J91" s="23">
        <f t="shared" si="66"/>
        <v>1.55</v>
      </c>
      <c r="K91" s="23">
        <f t="shared" si="66"/>
        <v>1.75</v>
      </c>
      <c r="L91" s="23">
        <f t="shared" si="66"/>
        <v>1.98</v>
      </c>
      <c r="M91" s="23">
        <f t="shared" si="66"/>
        <v>2.27</v>
      </c>
      <c r="N91" s="23">
        <f t="shared" si="66"/>
        <v>2.59</v>
      </c>
      <c r="O91" s="23">
        <f t="shared" si="66"/>
        <v>2.96</v>
      </c>
      <c r="P91" s="23">
        <f t="shared" si="66"/>
        <v>3.38</v>
      </c>
    </row>
    <row r="92" spans="2:21">
      <c r="D92" t="s">
        <v>57</v>
      </c>
      <c r="E92">
        <v>1</v>
      </c>
      <c r="F92" s="23">
        <v>1.028</v>
      </c>
      <c r="G92" s="23">
        <v>1.06</v>
      </c>
      <c r="H92" s="23">
        <v>1.0900000000000001</v>
      </c>
      <c r="I92" s="23">
        <v>1.27</v>
      </c>
      <c r="J92" s="23">
        <v>1.55</v>
      </c>
      <c r="K92" s="23">
        <v>1.75</v>
      </c>
      <c r="L92" s="23">
        <v>1.98</v>
      </c>
      <c r="M92" s="23">
        <v>2.27</v>
      </c>
      <c r="N92" s="23">
        <v>2.59</v>
      </c>
      <c r="O92" s="23">
        <v>2.96</v>
      </c>
      <c r="P92" s="23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8"/>
  <sheetViews>
    <sheetView zoomScale="70" zoomScaleNormal="70" workbookViewId="0">
      <selection activeCell="A62" sqref="A62"/>
    </sheetView>
  </sheetViews>
  <sheetFormatPr defaultColWidth="9.140625" defaultRowHeight="14.25"/>
  <cols>
    <col min="1" max="3" width="9.140625" style="98"/>
    <col min="4" max="4" width="32.5703125" style="98" customWidth="1"/>
    <col min="5" max="7" width="9.140625" style="98"/>
    <col min="8" max="26" width="9.140625" style="98" customWidth="1"/>
    <col min="27" max="16384" width="9.140625" style="98"/>
  </cols>
  <sheetData>
    <row r="1" spans="2:38" ht="25.5">
      <c r="B1" s="97" t="s">
        <v>472</v>
      </c>
    </row>
    <row r="2" spans="2:38">
      <c r="B2" s="99"/>
    </row>
    <row r="3" spans="2:38">
      <c r="B3" s="99" t="s">
        <v>335</v>
      </c>
      <c r="V3" s="99" t="s">
        <v>337</v>
      </c>
    </row>
    <row r="4" spans="2:38">
      <c r="E4" s="1" t="s">
        <v>189</v>
      </c>
      <c r="F4" s="2"/>
      <c r="G4" s="2"/>
      <c r="H4" s="2"/>
      <c r="Y4" s="1" t="s">
        <v>190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478</v>
      </c>
      <c r="I5" s="4" t="s">
        <v>479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478</v>
      </c>
      <c r="AC5" s="4" t="s">
        <v>479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00" t="s">
        <v>404</v>
      </c>
      <c r="C6" s="101" t="s">
        <v>405</v>
      </c>
      <c r="F6" s="98" t="s">
        <v>155</v>
      </c>
      <c r="G6" s="98" t="s">
        <v>406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0</v>
      </c>
      <c r="V6" s="98" t="s">
        <v>404</v>
      </c>
      <c r="W6" s="98" t="s">
        <v>405</v>
      </c>
      <c r="Z6" s="98" t="s">
        <v>155</v>
      </c>
      <c r="AA6" s="98" t="s">
        <v>406</v>
      </c>
      <c r="AC6" s="103">
        <v>14.6282</v>
      </c>
      <c r="AD6" s="103">
        <v>14.6282</v>
      </c>
      <c r="AE6" s="103">
        <v>14.6282</v>
      </c>
      <c r="AF6" s="103">
        <v>14.6282</v>
      </c>
      <c r="AG6" s="103">
        <v>14.6282</v>
      </c>
      <c r="AH6" s="103">
        <v>14.6282</v>
      </c>
      <c r="AI6" s="103">
        <v>14.6282</v>
      </c>
      <c r="AJ6" s="103">
        <v>14.6282</v>
      </c>
      <c r="AK6" s="103">
        <v>14.6282</v>
      </c>
      <c r="AL6" s="103">
        <v>14.6282</v>
      </c>
    </row>
    <row r="7" spans="2:38">
      <c r="B7" s="98" t="s">
        <v>407</v>
      </c>
      <c r="C7" s="98" t="s">
        <v>408</v>
      </c>
      <c r="F7" s="98" t="s">
        <v>155</v>
      </c>
      <c r="G7" s="98" t="s">
        <v>473</v>
      </c>
      <c r="I7" s="102">
        <v>0.80268499999999998</v>
      </c>
      <c r="J7" s="102">
        <v>0.90292958384888233</v>
      </c>
      <c r="K7" s="102">
        <v>1.0156881877423078</v>
      </c>
      <c r="L7" s="102">
        <v>1.1424836818444282</v>
      </c>
      <c r="M7" s="102">
        <v>1.2303466691413016</v>
      </c>
      <c r="N7" s="102">
        <v>1.3248970428111853</v>
      </c>
      <c r="O7" s="102">
        <v>1.3448929901839481</v>
      </c>
      <c r="P7" s="102">
        <v>1.36515378454178</v>
      </c>
      <c r="Q7" s="102">
        <v>1.3857456376309496</v>
      </c>
      <c r="R7" s="102">
        <v>1.4066685494514559</v>
      </c>
      <c r="V7" s="98" t="s">
        <v>407</v>
      </c>
      <c r="W7" s="98" t="s">
        <v>408</v>
      </c>
      <c r="Z7" s="98" t="s">
        <v>155</v>
      </c>
      <c r="AA7" s="98" t="s">
        <v>473</v>
      </c>
      <c r="AC7" s="103">
        <v>0.34638799999999997</v>
      </c>
      <c r="AD7" s="103">
        <v>0.38964721240617006</v>
      </c>
      <c r="AE7" s="103">
        <v>0.43830668316423321</v>
      </c>
      <c r="AF7" s="103">
        <v>0.49302358657098083</v>
      </c>
      <c r="AG7" s="103">
        <v>0.53093968621628307</v>
      </c>
      <c r="AH7" s="103">
        <v>0.57174163820836421</v>
      </c>
      <c r="AI7" s="103">
        <v>0.58037062245318827</v>
      </c>
      <c r="AJ7" s="103">
        <v>0.58911389788006263</v>
      </c>
      <c r="AK7" s="103">
        <v>0.59800003728450057</v>
      </c>
      <c r="AL7" s="103">
        <v>0.60702904066650165</v>
      </c>
    </row>
    <row r="8" spans="2:38">
      <c r="B8" s="98" t="s">
        <v>407</v>
      </c>
      <c r="C8" s="98" t="s">
        <v>409</v>
      </c>
      <c r="F8" s="98" t="s">
        <v>155</v>
      </c>
      <c r="G8" s="98" t="s">
        <v>474</v>
      </c>
      <c r="I8" s="102">
        <v>0.52800000000000002</v>
      </c>
      <c r="J8" s="102">
        <v>0.59389999999999998</v>
      </c>
      <c r="K8" s="102">
        <v>0.66800000000000004</v>
      </c>
      <c r="L8" s="102">
        <v>0.75149999999999995</v>
      </c>
      <c r="M8" s="102">
        <v>0.80920000000000003</v>
      </c>
      <c r="N8" s="102">
        <v>0.87150000000000005</v>
      </c>
      <c r="O8" s="102">
        <v>0.88460000000000005</v>
      </c>
      <c r="P8" s="102">
        <v>0.89790000000000003</v>
      </c>
      <c r="Q8" s="102">
        <v>0.91149999999999998</v>
      </c>
      <c r="R8" s="102">
        <v>0.92520000000000002</v>
      </c>
      <c r="V8" s="98" t="s">
        <v>407</v>
      </c>
      <c r="W8" s="98" t="s">
        <v>409</v>
      </c>
      <c r="Z8" s="98" t="s">
        <v>155</v>
      </c>
      <c r="AA8" s="98" t="s">
        <v>474</v>
      </c>
      <c r="AC8" s="103">
        <v>0.1547</v>
      </c>
      <c r="AD8" s="103">
        <v>0.17399999999999999</v>
      </c>
      <c r="AE8" s="103">
        <v>0.1958</v>
      </c>
      <c r="AF8" s="103">
        <v>0.22020000000000001</v>
      </c>
      <c r="AG8" s="103">
        <v>0.23710000000000001</v>
      </c>
      <c r="AH8" s="103">
        <v>0.25540000000000002</v>
      </c>
      <c r="AI8" s="103">
        <v>0.25919999999999999</v>
      </c>
      <c r="AJ8" s="103">
        <v>0.2631</v>
      </c>
      <c r="AK8" s="103">
        <v>0.2671</v>
      </c>
      <c r="AL8" s="103">
        <v>0.27110000000000001</v>
      </c>
    </row>
    <row r="9" spans="2:38">
      <c r="B9" s="98" t="s">
        <v>410</v>
      </c>
      <c r="C9" s="98" t="s">
        <v>518</v>
      </c>
      <c r="F9" s="98" t="s">
        <v>155</v>
      </c>
      <c r="G9" s="98" t="s">
        <v>481</v>
      </c>
      <c r="I9" s="102">
        <v>6.6013999999999999</v>
      </c>
      <c r="J9" s="102">
        <f t="shared" ref="J9:J19" si="0">$I9*H$100</f>
        <v>6.5657656427999997</v>
      </c>
      <c r="K9" s="102">
        <f t="shared" ref="K9:K19" si="1">$I9*I$100</f>
        <v>6.5995516080000005</v>
      </c>
      <c r="L9" s="102">
        <f t="shared" ref="L9:L19" si="2">$I9*J$100</f>
        <v>6.4256707320000004</v>
      </c>
      <c r="M9" s="102">
        <f t="shared" ref="M9:M19" si="3">$I9*K$100</f>
        <v>6.256344822</v>
      </c>
      <c r="N9" s="102">
        <f t="shared" ref="N9:N19" si="4">$I9*L$100</f>
        <v>6.1678200480000003</v>
      </c>
      <c r="O9" s="102">
        <f t="shared" ref="O9:O19" si="5">$I9*M$100</f>
        <v>6.1563996259999998</v>
      </c>
      <c r="P9" s="102">
        <f t="shared" ref="P9:P19" si="6">$I9*N$100</f>
        <v>6.1450452179999999</v>
      </c>
      <c r="Q9" s="102">
        <f t="shared" ref="Q9:Q19" si="7">$I9*O$100</f>
        <v>6.1337568239999998</v>
      </c>
      <c r="R9" s="102">
        <f t="shared" ref="R9:R19" si="8">$I9*P$100</f>
        <v>6.1224024159999999</v>
      </c>
      <c r="V9" s="98" t="s">
        <v>410</v>
      </c>
      <c r="W9" s="98" t="s">
        <v>518</v>
      </c>
      <c r="Z9" s="98" t="s">
        <v>155</v>
      </c>
      <c r="AA9" s="98" t="s">
        <v>481</v>
      </c>
      <c r="AC9" s="103">
        <v>2.7475999999999998</v>
      </c>
      <c r="AD9" s="103">
        <f t="shared" ref="AD9:AD19" si="9">$AC9*H$100</f>
        <v>2.7327684552</v>
      </c>
      <c r="AE9" s="103">
        <f t="shared" ref="AE9:AE19" si="10">$AC9*I$100</f>
        <v>2.7468306719999998</v>
      </c>
      <c r="AF9" s="103">
        <f t="shared" ref="AF9:AF19" si="11">$AC9*J$100</f>
        <v>2.6744588879999998</v>
      </c>
      <c r="AG9" s="103">
        <f t="shared" ref="AG9:AG19" si="12">$AC9*K$100</f>
        <v>2.6039829479999996</v>
      </c>
      <c r="AH9" s="103">
        <f t="shared" ref="AH9:AH19" si="13">$AC9*L$100</f>
        <v>2.5671376320000001</v>
      </c>
      <c r="AI9" s="103">
        <f t="shared" ref="AI9:AI19" si="14">$AC9*M$100</f>
        <v>2.5623842839999997</v>
      </c>
      <c r="AJ9" s="103">
        <f t="shared" ref="AJ9:AJ19" si="15">$AC9*N$100</f>
        <v>2.5576584119999999</v>
      </c>
      <c r="AK9" s="103">
        <f t="shared" ref="AK9:AK19" si="16">$AC9*O$100</f>
        <v>2.5529600159999997</v>
      </c>
      <c r="AL9" s="103">
        <f t="shared" ref="AL9:AL19" si="17">$AC9*P$100</f>
        <v>2.5482341439999998</v>
      </c>
    </row>
    <row r="10" spans="2:38">
      <c r="B10" s="98" t="s">
        <v>410</v>
      </c>
      <c r="C10" s="98" t="s">
        <v>519</v>
      </c>
      <c r="F10" s="98" t="s">
        <v>155</v>
      </c>
      <c r="G10" s="98" t="s">
        <v>482</v>
      </c>
      <c r="I10" s="102">
        <v>1.7650999999999999</v>
      </c>
      <c r="J10" s="102">
        <f t="shared" si="0"/>
        <v>1.7555719901999998</v>
      </c>
      <c r="K10" s="102">
        <f t="shared" si="1"/>
        <v>1.7646057719999999</v>
      </c>
      <c r="L10" s="102">
        <f t="shared" si="2"/>
        <v>1.718113038</v>
      </c>
      <c r="M10" s="102">
        <f t="shared" si="3"/>
        <v>1.6728382229999998</v>
      </c>
      <c r="N10" s="102">
        <f t="shared" si="4"/>
        <v>1.6491682320000001</v>
      </c>
      <c r="O10" s="102">
        <f t="shared" si="5"/>
        <v>1.6461146090000001</v>
      </c>
      <c r="P10" s="102">
        <f t="shared" si="6"/>
        <v>1.6430786369999999</v>
      </c>
      <c r="Q10" s="102">
        <f t="shared" si="7"/>
        <v>1.6400603159999998</v>
      </c>
      <c r="R10" s="102">
        <f t="shared" si="8"/>
        <v>1.6370243440000001</v>
      </c>
      <c r="V10" s="98" t="s">
        <v>410</v>
      </c>
      <c r="W10" s="98" t="s">
        <v>519</v>
      </c>
      <c r="Z10" s="98" t="s">
        <v>155</v>
      </c>
      <c r="AA10" s="98" t="s">
        <v>482</v>
      </c>
      <c r="AC10" s="103">
        <v>0.73470000000000002</v>
      </c>
      <c r="AD10" s="103">
        <f t="shared" si="9"/>
        <v>0.73073408940000006</v>
      </c>
      <c r="AE10" s="103">
        <f t="shared" si="10"/>
        <v>0.73449428400000005</v>
      </c>
      <c r="AF10" s="103">
        <f t="shared" si="11"/>
        <v>0.71514228600000007</v>
      </c>
      <c r="AG10" s="103">
        <f t="shared" si="12"/>
        <v>0.69629723099999996</v>
      </c>
      <c r="AH10" s="103">
        <f t="shared" si="13"/>
        <v>0.68644490400000002</v>
      </c>
      <c r="AI10" s="103">
        <f t="shared" si="14"/>
        <v>0.68517387299999999</v>
      </c>
      <c r="AJ10" s="103">
        <f t="shared" si="15"/>
        <v>0.683910189</v>
      </c>
      <c r="AK10" s="103">
        <f t="shared" si="16"/>
        <v>0.68265385200000006</v>
      </c>
      <c r="AL10" s="103">
        <f t="shared" si="17"/>
        <v>0.68139016800000007</v>
      </c>
    </row>
    <row r="11" spans="2:38">
      <c r="B11" s="98" t="s">
        <v>410</v>
      </c>
      <c r="C11" s="98" t="s">
        <v>520</v>
      </c>
      <c r="F11" s="98" t="s">
        <v>155</v>
      </c>
      <c r="G11" s="98" t="s">
        <v>483</v>
      </c>
      <c r="I11" s="102">
        <v>1.4678</v>
      </c>
      <c r="J11" s="102">
        <f t="shared" si="0"/>
        <v>1.4598768155999999</v>
      </c>
      <c r="K11" s="102">
        <f t="shared" si="1"/>
        <v>1.467389016</v>
      </c>
      <c r="L11" s="102">
        <f t="shared" si="2"/>
        <v>1.4287271640000001</v>
      </c>
      <c r="M11" s="102">
        <f t="shared" si="3"/>
        <v>1.391078094</v>
      </c>
      <c r="N11" s="102">
        <f t="shared" si="4"/>
        <v>1.371394896</v>
      </c>
      <c r="O11" s="102">
        <f t="shared" si="5"/>
        <v>1.368855602</v>
      </c>
      <c r="P11" s="102">
        <f t="shared" si="6"/>
        <v>1.3663309859999999</v>
      </c>
      <c r="Q11" s="102">
        <f t="shared" si="7"/>
        <v>1.3638210479999999</v>
      </c>
      <c r="R11" s="102">
        <f t="shared" si="8"/>
        <v>1.3612964320000001</v>
      </c>
      <c r="V11" s="98" t="s">
        <v>410</v>
      </c>
      <c r="W11" s="98" t="s">
        <v>520</v>
      </c>
      <c r="Z11" s="98" t="s">
        <v>155</v>
      </c>
      <c r="AA11" s="98" t="s">
        <v>483</v>
      </c>
      <c r="AC11" s="103">
        <v>0.6109</v>
      </c>
      <c r="AD11" s="103">
        <f t="shared" si="9"/>
        <v>0.60760236179999993</v>
      </c>
      <c r="AE11" s="103">
        <f t="shared" si="10"/>
        <v>0.61072894799999999</v>
      </c>
      <c r="AF11" s="103">
        <f t="shared" si="11"/>
        <v>0.59463784200000003</v>
      </c>
      <c r="AG11" s="103">
        <f t="shared" si="12"/>
        <v>0.57896825699999999</v>
      </c>
      <c r="AH11" s="103">
        <f t="shared" si="13"/>
        <v>0.57077608800000001</v>
      </c>
      <c r="AI11" s="103">
        <f t="shared" si="14"/>
        <v>0.56971923099999999</v>
      </c>
      <c r="AJ11" s="103">
        <f t="shared" si="15"/>
        <v>0.56866848299999995</v>
      </c>
      <c r="AK11" s="103">
        <f t="shared" si="16"/>
        <v>0.56762384399999999</v>
      </c>
      <c r="AL11" s="103">
        <f t="shared" si="17"/>
        <v>0.56657309600000005</v>
      </c>
    </row>
    <row r="12" spans="2:38">
      <c r="B12" s="98" t="s">
        <v>410</v>
      </c>
      <c r="C12" s="98" t="s">
        <v>521</v>
      </c>
      <c r="F12" s="98" t="s">
        <v>155</v>
      </c>
      <c r="G12" s="98" t="s">
        <v>484</v>
      </c>
      <c r="I12" s="102">
        <v>1.4276</v>
      </c>
      <c r="J12" s="102">
        <f t="shared" si="0"/>
        <v>1.4198938152</v>
      </c>
      <c r="K12" s="102">
        <f t="shared" si="1"/>
        <v>1.4272002720000001</v>
      </c>
      <c r="L12" s="102">
        <f t="shared" si="2"/>
        <v>1.389597288</v>
      </c>
      <c r="M12" s="102">
        <f t="shared" si="3"/>
        <v>1.3529793479999999</v>
      </c>
      <c r="N12" s="102">
        <f t="shared" si="4"/>
        <v>1.333835232</v>
      </c>
      <c r="O12" s="102">
        <f t="shared" si="5"/>
        <v>1.331365484</v>
      </c>
      <c r="P12" s="102">
        <f t="shared" si="6"/>
        <v>1.3289100119999999</v>
      </c>
      <c r="Q12" s="102">
        <f t="shared" si="7"/>
        <v>1.326468816</v>
      </c>
      <c r="R12" s="102">
        <f t="shared" si="8"/>
        <v>1.3240133440000001</v>
      </c>
      <c r="V12" s="98" t="s">
        <v>410</v>
      </c>
      <c r="W12" s="98" t="s">
        <v>521</v>
      </c>
      <c r="Z12" s="98" t="s">
        <v>155</v>
      </c>
      <c r="AA12" s="98" t="s">
        <v>484</v>
      </c>
      <c r="AC12" s="103">
        <v>0.59419999999999995</v>
      </c>
      <c r="AD12" s="103">
        <f t="shared" si="9"/>
        <v>0.59099250839999995</v>
      </c>
      <c r="AE12" s="103">
        <f t="shared" si="10"/>
        <v>0.59403362399999993</v>
      </c>
      <c r="AF12" s="103">
        <f t="shared" si="11"/>
        <v>0.57838239599999997</v>
      </c>
      <c r="AG12" s="103">
        <f t="shared" si="12"/>
        <v>0.56314116599999997</v>
      </c>
      <c r="AH12" s="103">
        <f t="shared" si="13"/>
        <v>0.55517294399999995</v>
      </c>
      <c r="AI12" s="103">
        <f t="shared" si="14"/>
        <v>0.55414497799999995</v>
      </c>
      <c r="AJ12" s="103">
        <f t="shared" si="15"/>
        <v>0.55312295399999989</v>
      </c>
      <c r="AK12" s="103">
        <f t="shared" si="16"/>
        <v>0.55210687199999997</v>
      </c>
      <c r="AL12" s="103">
        <f t="shared" si="17"/>
        <v>0.55108484800000002</v>
      </c>
    </row>
    <row r="13" spans="2:38">
      <c r="B13" s="98" t="s">
        <v>410</v>
      </c>
      <c r="C13" s="98" t="s">
        <v>522</v>
      </c>
      <c r="F13" s="98" t="s">
        <v>155</v>
      </c>
      <c r="G13" s="98" t="s">
        <v>485</v>
      </c>
      <c r="I13" s="102">
        <v>0.6946</v>
      </c>
      <c r="J13" s="102">
        <f t="shared" si="0"/>
        <v>0.6908505492</v>
      </c>
      <c r="K13" s="102">
        <f t="shared" si="1"/>
        <v>0.694405512</v>
      </c>
      <c r="L13" s="102">
        <f t="shared" si="2"/>
        <v>0.67610974800000001</v>
      </c>
      <c r="M13" s="102">
        <f t="shared" si="3"/>
        <v>0.65829325799999994</v>
      </c>
      <c r="N13" s="102">
        <f t="shared" si="4"/>
        <v>0.64897867200000003</v>
      </c>
      <c r="O13" s="102">
        <f t="shared" si="5"/>
        <v>0.64777701399999998</v>
      </c>
      <c r="P13" s="102">
        <f t="shared" si="6"/>
        <v>0.646582302</v>
      </c>
      <c r="Q13" s="102">
        <f t="shared" si="7"/>
        <v>0.64539453599999996</v>
      </c>
      <c r="R13" s="102">
        <f t="shared" si="8"/>
        <v>0.64419982399999998</v>
      </c>
      <c r="V13" s="98" t="s">
        <v>410</v>
      </c>
      <c r="W13" s="98" t="s">
        <v>522</v>
      </c>
      <c r="Z13" s="98" t="s">
        <v>155</v>
      </c>
      <c r="AA13" s="98" t="s">
        <v>485</v>
      </c>
      <c r="AC13" s="103">
        <v>0.28910000000000002</v>
      </c>
      <c r="AD13" s="103">
        <f t="shared" si="9"/>
        <v>0.2875394382</v>
      </c>
      <c r="AE13" s="103">
        <f t="shared" si="10"/>
        <v>0.28901905200000005</v>
      </c>
      <c r="AF13" s="103">
        <f t="shared" si="11"/>
        <v>0.28140415800000002</v>
      </c>
      <c r="AG13" s="103">
        <f t="shared" si="12"/>
        <v>0.27398874300000003</v>
      </c>
      <c r="AH13" s="103">
        <f t="shared" si="13"/>
        <v>0.27011191200000001</v>
      </c>
      <c r="AI13" s="103">
        <f t="shared" si="14"/>
        <v>0.26961176900000006</v>
      </c>
      <c r="AJ13" s="103">
        <f t="shared" si="15"/>
        <v>0.269114517</v>
      </c>
      <c r="AK13" s="103">
        <f t="shared" si="16"/>
        <v>0.268620156</v>
      </c>
      <c r="AL13" s="103">
        <f t="shared" si="17"/>
        <v>0.26812290400000005</v>
      </c>
    </row>
    <row r="14" spans="2:38">
      <c r="B14" s="98" t="s">
        <v>410</v>
      </c>
      <c r="C14" s="98" t="s">
        <v>523</v>
      </c>
      <c r="F14" s="98" t="s">
        <v>155</v>
      </c>
      <c r="G14" s="98" t="s">
        <v>486</v>
      </c>
      <c r="I14" s="102">
        <v>36.439300000000003</v>
      </c>
      <c r="J14" s="102">
        <f t="shared" si="0"/>
        <v>36.242600658600004</v>
      </c>
      <c r="K14" s="102">
        <f t="shared" si="1"/>
        <v>36.429096996000006</v>
      </c>
      <c r="L14" s="102">
        <f t="shared" si="2"/>
        <v>35.469285834000004</v>
      </c>
      <c r="M14" s="102">
        <f t="shared" si="3"/>
        <v>34.534617789000002</v>
      </c>
      <c r="N14" s="102">
        <f t="shared" si="4"/>
        <v>34.045966776000007</v>
      </c>
      <c r="O14" s="102">
        <f t="shared" si="5"/>
        <v>33.982926787000004</v>
      </c>
      <c r="P14" s="102">
        <f t="shared" si="6"/>
        <v>33.920251190999998</v>
      </c>
      <c r="Q14" s="102">
        <f t="shared" si="7"/>
        <v>33.857939988000005</v>
      </c>
      <c r="R14" s="102">
        <f t="shared" si="8"/>
        <v>33.795264392000007</v>
      </c>
      <c r="V14" s="98" t="s">
        <v>410</v>
      </c>
      <c r="W14" s="98" t="s">
        <v>523</v>
      </c>
      <c r="Z14" s="98" t="s">
        <v>155</v>
      </c>
      <c r="AA14" s="98" t="s">
        <v>486</v>
      </c>
      <c r="AC14" s="103">
        <v>15.1668</v>
      </c>
      <c r="AD14" s="103">
        <f t="shared" si="9"/>
        <v>15.0849296136</v>
      </c>
      <c r="AE14" s="103">
        <f t="shared" si="10"/>
        <v>15.162553296</v>
      </c>
      <c r="AF14" s="103">
        <f t="shared" si="11"/>
        <v>14.763059784000001</v>
      </c>
      <c r="AG14" s="103">
        <f t="shared" si="12"/>
        <v>14.374031364</v>
      </c>
      <c r="AH14" s="103">
        <f t="shared" si="13"/>
        <v>14.170644576000001</v>
      </c>
      <c r="AI14" s="103">
        <f t="shared" si="14"/>
        <v>14.144406012000001</v>
      </c>
      <c r="AJ14" s="103">
        <f t="shared" si="15"/>
        <v>14.118319116</v>
      </c>
      <c r="AK14" s="103">
        <f t="shared" si="16"/>
        <v>14.092383888000001</v>
      </c>
      <c r="AL14" s="103">
        <f t="shared" si="17"/>
        <v>14.066296992000002</v>
      </c>
    </row>
    <row r="15" spans="2:38">
      <c r="B15" s="98" t="s">
        <v>410</v>
      </c>
      <c r="C15" s="98" t="s">
        <v>412</v>
      </c>
      <c r="F15" s="98" t="s">
        <v>155</v>
      </c>
      <c r="G15" s="98" t="s">
        <v>476</v>
      </c>
      <c r="I15" s="102">
        <v>0.55989999999999995</v>
      </c>
      <c r="J15" s="102">
        <f t="shared" si="0"/>
        <v>0.55687765979999992</v>
      </c>
      <c r="K15" s="102">
        <f t="shared" si="1"/>
        <v>0.55974322799999998</v>
      </c>
      <c r="L15" s="102">
        <f t="shared" si="2"/>
        <v>0.54499546199999993</v>
      </c>
      <c r="M15" s="102">
        <f t="shared" si="3"/>
        <v>0.53063402699999995</v>
      </c>
      <c r="N15" s="102">
        <f t="shared" si="4"/>
        <v>0.52312576799999999</v>
      </c>
      <c r="O15" s="102">
        <f t="shared" si="5"/>
        <v>0.52215714099999999</v>
      </c>
      <c r="P15" s="102">
        <f t="shared" si="6"/>
        <v>0.52119411299999996</v>
      </c>
      <c r="Q15" s="102">
        <f t="shared" si="7"/>
        <v>0.52023668399999989</v>
      </c>
      <c r="R15" s="102">
        <f t="shared" si="8"/>
        <v>0.51927365599999997</v>
      </c>
      <c r="V15" s="98" t="s">
        <v>410</v>
      </c>
      <c r="W15" s="98" t="s">
        <v>412</v>
      </c>
      <c r="Z15" s="98" t="s">
        <v>155</v>
      </c>
      <c r="AA15" s="98" t="s">
        <v>476</v>
      </c>
      <c r="AC15" s="103">
        <v>0.23300000000000001</v>
      </c>
      <c r="AD15" s="103">
        <f t="shared" si="9"/>
        <v>0.231742266</v>
      </c>
      <c r="AE15" s="103">
        <f t="shared" si="10"/>
        <v>0.23293476000000002</v>
      </c>
      <c r="AF15" s="103">
        <f t="shared" si="11"/>
        <v>0.22679754000000002</v>
      </c>
      <c r="AG15" s="103">
        <f t="shared" si="12"/>
        <v>0.22082109</v>
      </c>
      <c r="AH15" s="103">
        <f t="shared" si="13"/>
        <v>0.21769656000000001</v>
      </c>
      <c r="AI15" s="103">
        <f t="shared" si="14"/>
        <v>0.21729347000000002</v>
      </c>
      <c r="AJ15" s="103">
        <f t="shared" si="15"/>
        <v>0.21689271000000002</v>
      </c>
      <c r="AK15" s="103">
        <f t="shared" si="16"/>
        <v>0.21649428000000001</v>
      </c>
      <c r="AL15" s="103">
        <f t="shared" si="17"/>
        <v>0.21609352000000001</v>
      </c>
    </row>
    <row r="16" spans="2:38">
      <c r="B16" s="98" t="s">
        <v>410</v>
      </c>
      <c r="C16" s="98" t="s">
        <v>413</v>
      </c>
      <c r="F16" s="98" t="s">
        <v>155</v>
      </c>
      <c r="G16" s="98" t="s">
        <v>477</v>
      </c>
      <c r="I16" s="102">
        <v>0.66790000000000005</v>
      </c>
      <c r="J16" s="102">
        <f t="shared" si="0"/>
        <v>0.66429467580000001</v>
      </c>
      <c r="K16" s="102">
        <f t="shared" si="1"/>
        <v>0.66771298800000012</v>
      </c>
      <c r="L16" s="102">
        <f t="shared" si="2"/>
        <v>0.65012050200000004</v>
      </c>
      <c r="M16" s="102">
        <f t="shared" si="3"/>
        <v>0.63298886700000001</v>
      </c>
      <c r="N16" s="102">
        <f t="shared" si="4"/>
        <v>0.62403232800000008</v>
      </c>
      <c r="O16" s="102">
        <f t="shared" si="5"/>
        <v>0.62287686100000006</v>
      </c>
      <c r="P16" s="102">
        <f t="shared" si="6"/>
        <v>0.62172807299999999</v>
      </c>
      <c r="Q16" s="102">
        <f t="shared" si="7"/>
        <v>0.62058596399999999</v>
      </c>
      <c r="R16" s="102">
        <f t="shared" si="8"/>
        <v>0.61943717600000003</v>
      </c>
      <c r="V16" s="98" t="s">
        <v>410</v>
      </c>
      <c r="W16" s="98" t="s">
        <v>413</v>
      </c>
      <c r="Z16" s="98" t="s">
        <v>155</v>
      </c>
      <c r="AA16" s="98" t="s">
        <v>477</v>
      </c>
      <c r="AC16" s="103">
        <v>0.27800000000000002</v>
      </c>
      <c r="AD16" s="103">
        <f t="shared" si="9"/>
        <v>0.27649935600000003</v>
      </c>
      <c r="AE16" s="103">
        <f t="shared" si="10"/>
        <v>0.27792216000000003</v>
      </c>
      <c r="AF16" s="103">
        <f t="shared" si="11"/>
        <v>0.27059964000000003</v>
      </c>
      <c r="AG16" s="103">
        <f t="shared" si="12"/>
        <v>0.26346894000000004</v>
      </c>
      <c r="AH16" s="103">
        <f t="shared" si="13"/>
        <v>0.25974096000000002</v>
      </c>
      <c r="AI16" s="103">
        <f t="shared" si="14"/>
        <v>0.25926002000000004</v>
      </c>
      <c r="AJ16" s="103">
        <f t="shared" si="15"/>
        <v>0.25878186000000003</v>
      </c>
      <c r="AK16" s="103">
        <f t="shared" si="16"/>
        <v>0.25830648</v>
      </c>
      <c r="AL16" s="103">
        <f t="shared" si="17"/>
        <v>0.25782832000000006</v>
      </c>
    </row>
    <row r="17" spans="2:38">
      <c r="B17" s="98" t="s">
        <v>410</v>
      </c>
      <c r="C17" s="98" t="s">
        <v>524</v>
      </c>
      <c r="F17" s="98" t="s">
        <v>155</v>
      </c>
      <c r="G17" s="98" t="s">
        <v>487</v>
      </c>
      <c r="I17" s="102">
        <v>0.46710000000000002</v>
      </c>
      <c r="J17" s="102">
        <f t="shared" si="0"/>
        <v>0.46457859420000003</v>
      </c>
      <c r="K17" s="102">
        <f t="shared" si="1"/>
        <v>0.46696921200000002</v>
      </c>
      <c r="L17" s="102">
        <f t="shared" si="2"/>
        <v>0.45466579800000001</v>
      </c>
      <c r="M17" s="102">
        <f t="shared" si="3"/>
        <v>0.44268468300000002</v>
      </c>
      <c r="N17" s="102">
        <f t="shared" si="4"/>
        <v>0.43642087200000002</v>
      </c>
      <c r="O17" s="102">
        <f t="shared" si="5"/>
        <v>0.43561278900000006</v>
      </c>
      <c r="P17" s="102">
        <f t="shared" si="6"/>
        <v>0.434809377</v>
      </c>
      <c r="Q17" s="102">
        <f t="shared" si="7"/>
        <v>0.43401063600000001</v>
      </c>
      <c r="R17" s="102">
        <f t="shared" si="8"/>
        <v>0.43320722400000006</v>
      </c>
      <c r="V17" s="98" t="s">
        <v>410</v>
      </c>
      <c r="W17" s="98" t="s">
        <v>524</v>
      </c>
      <c r="Z17" s="98" t="s">
        <v>155</v>
      </c>
      <c r="AA17" s="98" t="s">
        <v>487</v>
      </c>
      <c r="AC17" s="103">
        <v>0.19439999999999999</v>
      </c>
      <c r="AD17" s="103">
        <f t="shared" si="9"/>
        <v>0.19335062879999998</v>
      </c>
      <c r="AE17" s="103">
        <f t="shared" si="10"/>
        <v>0.194345568</v>
      </c>
      <c r="AF17" s="103">
        <f t="shared" si="11"/>
        <v>0.18922507199999999</v>
      </c>
      <c r="AG17" s="103">
        <f t="shared" si="12"/>
        <v>0.18423871199999997</v>
      </c>
      <c r="AH17" s="103">
        <f t="shared" si="13"/>
        <v>0.18163180800000001</v>
      </c>
      <c r="AI17" s="103">
        <f t="shared" si="14"/>
        <v>0.181295496</v>
      </c>
      <c r="AJ17" s="103">
        <f t="shared" si="15"/>
        <v>0.180961128</v>
      </c>
      <c r="AK17" s="103">
        <f t="shared" si="16"/>
        <v>0.180628704</v>
      </c>
      <c r="AL17" s="103">
        <f t="shared" si="17"/>
        <v>0.180294336</v>
      </c>
    </row>
    <row r="18" spans="2:38">
      <c r="B18" s="98" t="s">
        <v>410</v>
      </c>
      <c r="C18" s="98" t="s">
        <v>409</v>
      </c>
      <c r="F18" s="98" t="s">
        <v>155</v>
      </c>
      <c r="G18" s="98" t="s">
        <v>475</v>
      </c>
      <c r="I18" s="102">
        <v>0.11849999999999999</v>
      </c>
      <c r="J18" s="102">
        <f t="shared" si="0"/>
        <v>0.117860337</v>
      </c>
      <c r="K18" s="102">
        <f t="shared" si="1"/>
        <v>0.11846682</v>
      </c>
      <c r="L18" s="102">
        <f t="shared" si="2"/>
        <v>0.11534553</v>
      </c>
      <c r="M18" s="102">
        <f t="shared" si="3"/>
        <v>0.11230600499999999</v>
      </c>
      <c r="N18" s="102">
        <f t="shared" si="4"/>
        <v>0.11071692</v>
      </c>
      <c r="O18" s="102">
        <f t="shared" si="5"/>
        <v>0.110511915</v>
      </c>
      <c r="P18" s="102">
        <f t="shared" si="6"/>
        <v>0.11030809499999999</v>
      </c>
      <c r="Q18" s="102">
        <f t="shared" si="7"/>
        <v>0.11010545999999999</v>
      </c>
      <c r="R18" s="102">
        <f t="shared" si="8"/>
        <v>0.10990163999999999</v>
      </c>
      <c r="V18" s="98" t="s">
        <v>410</v>
      </c>
      <c r="W18" s="98" t="s">
        <v>409</v>
      </c>
      <c r="Z18" s="98" t="s">
        <v>155</v>
      </c>
      <c r="AA18" s="98" t="s">
        <v>475</v>
      </c>
      <c r="AC18" s="103">
        <v>4.9299999999999997E-2</v>
      </c>
      <c r="AD18" s="103">
        <f t="shared" si="9"/>
        <v>4.9033878599999997E-2</v>
      </c>
      <c r="AE18" s="103">
        <f t="shared" si="10"/>
        <v>4.9286195999999997E-2</v>
      </c>
      <c r="AF18" s="103">
        <f t="shared" si="11"/>
        <v>4.7987634000000001E-2</v>
      </c>
      <c r="AG18" s="103">
        <f t="shared" si="12"/>
        <v>4.6723088999999995E-2</v>
      </c>
      <c r="AH18" s="103">
        <f t="shared" si="13"/>
        <v>4.6061975999999998E-2</v>
      </c>
      <c r="AI18" s="103">
        <f t="shared" si="14"/>
        <v>4.5976686999999995E-2</v>
      </c>
      <c r="AJ18" s="103">
        <f t="shared" si="15"/>
        <v>4.5891890999999997E-2</v>
      </c>
      <c r="AK18" s="103">
        <f t="shared" si="16"/>
        <v>4.5807587999999996E-2</v>
      </c>
      <c r="AL18" s="103">
        <f t="shared" si="17"/>
        <v>4.5722791999999998E-2</v>
      </c>
    </row>
    <row r="19" spans="2:38">
      <c r="B19" s="98" t="s">
        <v>410</v>
      </c>
      <c r="C19" s="98" t="s">
        <v>525</v>
      </c>
      <c r="F19" s="98" t="s">
        <v>155</v>
      </c>
      <c r="G19" s="98" t="s">
        <v>480</v>
      </c>
      <c r="I19" s="102">
        <v>0.1588</v>
      </c>
      <c r="J19" s="102">
        <f t="shared" si="0"/>
        <v>0.15794279759999999</v>
      </c>
      <c r="K19" s="102">
        <f t="shared" si="1"/>
        <v>0.158755536</v>
      </c>
      <c r="L19" s="102">
        <f t="shared" si="2"/>
        <v>0.15457274400000001</v>
      </c>
      <c r="M19" s="102">
        <f t="shared" si="3"/>
        <v>0.150499524</v>
      </c>
      <c r="N19" s="102">
        <f t="shared" si="4"/>
        <v>0.14837001599999999</v>
      </c>
      <c r="O19" s="102">
        <f t="shared" si="5"/>
        <v>0.14809529199999999</v>
      </c>
      <c r="P19" s="102">
        <f t="shared" si="6"/>
        <v>0.14782215599999998</v>
      </c>
      <c r="Q19" s="102">
        <f t="shared" si="7"/>
        <v>0.147550608</v>
      </c>
      <c r="R19" s="102">
        <f t="shared" si="8"/>
        <v>0.14727747199999999</v>
      </c>
      <c r="V19" s="98" t="s">
        <v>410</v>
      </c>
      <c r="W19" s="98" t="s">
        <v>525</v>
      </c>
      <c r="Z19" s="98" t="s">
        <v>155</v>
      </c>
      <c r="AA19" s="98" t="s">
        <v>480</v>
      </c>
      <c r="AC19" s="103">
        <v>6.6100000000000006E-2</v>
      </c>
      <c r="AD19" s="103">
        <f t="shared" si="9"/>
        <v>6.5743192200000009E-2</v>
      </c>
      <c r="AE19" s="103">
        <f t="shared" si="10"/>
        <v>6.6081492000000006E-2</v>
      </c>
      <c r="AF19" s="103">
        <f t="shared" si="11"/>
        <v>6.434041800000001E-2</v>
      </c>
      <c r="AG19" s="103">
        <f t="shared" si="12"/>
        <v>6.2644953000000003E-2</v>
      </c>
      <c r="AH19" s="103">
        <f t="shared" si="13"/>
        <v>6.1758552000000008E-2</v>
      </c>
      <c r="AI19" s="103">
        <f t="shared" si="14"/>
        <v>6.1644199000000011E-2</v>
      </c>
      <c r="AJ19" s="103">
        <f t="shared" si="15"/>
        <v>6.1530507000000005E-2</v>
      </c>
      <c r="AK19" s="103">
        <f t="shared" si="16"/>
        <v>6.1417476000000006E-2</v>
      </c>
      <c r="AL19" s="103">
        <f t="shared" si="17"/>
        <v>6.1303784000000007E-2</v>
      </c>
    </row>
    <row r="20" spans="2:38">
      <c r="B20" s="98" t="s">
        <v>414</v>
      </c>
      <c r="C20" s="98" t="s">
        <v>524</v>
      </c>
      <c r="F20" s="98" t="s">
        <v>155</v>
      </c>
      <c r="G20" s="98" t="s">
        <v>489</v>
      </c>
      <c r="I20" s="102">
        <v>7.5357000000000003</v>
      </c>
      <c r="J20" s="102">
        <f t="shared" ref="J20:R25" si="18">$I20*H$105</f>
        <v>8.4766376448000003</v>
      </c>
      <c r="K20" s="102">
        <f t="shared" si="18"/>
        <v>9.5703390000000006</v>
      </c>
      <c r="L20" s="102">
        <f t="shared" si="18"/>
        <v>10.700694</v>
      </c>
      <c r="M20" s="102">
        <f t="shared" si="18"/>
        <v>11.529621000000001</v>
      </c>
      <c r="N20" s="102">
        <f t="shared" si="18"/>
        <v>12.433904999999999</v>
      </c>
      <c r="O20" s="102">
        <f t="shared" si="18"/>
        <v>12.810690000000001</v>
      </c>
      <c r="P20" s="102">
        <f t="shared" si="18"/>
        <v>13.187475000000001</v>
      </c>
      <c r="Q20" s="102">
        <f t="shared" si="18"/>
        <v>13.639617000000001</v>
      </c>
      <c r="R20" s="102">
        <f t="shared" si="18"/>
        <v>14.016402000000001</v>
      </c>
      <c r="V20" s="98" t="s">
        <v>414</v>
      </c>
      <c r="W20" s="98" t="s">
        <v>524</v>
      </c>
      <c r="Z20" s="98" t="s">
        <v>155</v>
      </c>
      <c r="AA20" s="98" t="s">
        <v>489</v>
      </c>
      <c r="AC20" s="103">
        <v>0.34010000000000001</v>
      </c>
      <c r="AD20" s="103">
        <f t="shared" ref="AD20:AL25" si="19">$AC20*H$105</f>
        <v>0.38256624640000003</v>
      </c>
      <c r="AE20" s="103">
        <f t="shared" si="19"/>
        <v>0.43192700000000001</v>
      </c>
      <c r="AF20" s="103">
        <f t="shared" si="19"/>
        <v>0.48294199999999998</v>
      </c>
      <c r="AG20" s="103">
        <f t="shared" si="19"/>
        <v>0.52035300000000007</v>
      </c>
      <c r="AH20" s="103">
        <f t="shared" si="19"/>
        <v>0.56116500000000002</v>
      </c>
      <c r="AI20" s="103">
        <f t="shared" si="19"/>
        <v>0.57816999999999996</v>
      </c>
      <c r="AJ20" s="103">
        <f t="shared" si="19"/>
        <v>0.59517500000000001</v>
      </c>
      <c r="AK20" s="103">
        <f t="shared" si="19"/>
        <v>0.61558100000000004</v>
      </c>
      <c r="AL20" s="103">
        <f t="shared" si="19"/>
        <v>0.63258600000000009</v>
      </c>
    </row>
    <row r="21" spans="2:38">
      <c r="B21" s="98" t="s">
        <v>414</v>
      </c>
      <c r="C21" s="98" t="s">
        <v>526</v>
      </c>
      <c r="F21" s="98" t="s">
        <v>155</v>
      </c>
      <c r="G21" s="98" t="s">
        <v>488</v>
      </c>
      <c r="I21" s="102">
        <v>1.3387</v>
      </c>
      <c r="J21" s="102">
        <f t="shared" si="18"/>
        <v>1.5058554368000001</v>
      </c>
      <c r="K21" s="102">
        <f t="shared" si="18"/>
        <v>1.7001490000000001</v>
      </c>
      <c r="L21" s="102">
        <f t="shared" si="18"/>
        <v>1.9009539999999998</v>
      </c>
      <c r="M21" s="102">
        <f t="shared" si="18"/>
        <v>2.0482110000000002</v>
      </c>
      <c r="N21" s="102">
        <f t="shared" si="18"/>
        <v>2.2088549999999998</v>
      </c>
      <c r="O21" s="102">
        <f t="shared" si="18"/>
        <v>2.2757899999999998</v>
      </c>
      <c r="P21" s="102">
        <f t="shared" si="18"/>
        <v>2.3427250000000002</v>
      </c>
      <c r="Q21" s="102">
        <f t="shared" si="18"/>
        <v>2.423047</v>
      </c>
      <c r="R21" s="102">
        <f t="shared" si="18"/>
        <v>2.4899819999999999</v>
      </c>
      <c r="V21" s="98" t="s">
        <v>414</v>
      </c>
      <c r="W21" s="98" t="s">
        <v>526</v>
      </c>
      <c r="Z21" s="98" t="s">
        <v>155</v>
      </c>
      <c r="AA21" s="98" t="s">
        <v>488</v>
      </c>
      <c r="AC21" s="103">
        <v>7.5399999999999995E-2</v>
      </c>
      <c r="AD21" s="103">
        <f t="shared" si="19"/>
        <v>8.4814745600000005E-2</v>
      </c>
      <c r="AE21" s="103">
        <f t="shared" si="19"/>
        <v>9.5757999999999996E-2</v>
      </c>
      <c r="AF21" s="103">
        <f t="shared" si="19"/>
        <v>0.10706799999999998</v>
      </c>
      <c r="AG21" s="103">
        <f t="shared" si="19"/>
        <v>0.11536199999999999</v>
      </c>
      <c r="AH21" s="103">
        <f t="shared" si="19"/>
        <v>0.12440999999999998</v>
      </c>
      <c r="AI21" s="103">
        <f t="shared" si="19"/>
        <v>0.12817999999999999</v>
      </c>
      <c r="AJ21" s="103">
        <f t="shared" si="19"/>
        <v>0.13194999999999998</v>
      </c>
      <c r="AK21" s="103">
        <f t="shared" si="19"/>
        <v>0.13647399999999998</v>
      </c>
      <c r="AL21" s="103">
        <f t="shared" si="19"/>
        <v>0.14024400000000001</v>
      </c>
    </row>
    <row r="22" spans="2:38">
      <c r="B22" s="98" t="s">
        <v>414</v>
      </c>
      <c r="C22" s="98" t="s">
        <v>412</v>
      </c>
      <c r="F22" s="98" t="s">
        <v>155</v>
      </c>
      <c r="G22" s="98" t="s">
        <v>417</v>
      </c>
      <c r="I22" s="102">
        <v>0.69099999999999995</v>
      </c>
      <c r="J22" s="102">
        <f t="shared" si="18"/>
        <v>0.77728102399999999</v>
      </c>
      <c r="K22" s="102">
        <f t="shared" si="18"/>
        <v>0.87756999999999996</v>
      </c>
      <c r="L22" s="102">
        <f t="shared" si="18"/>
        <v>0.98121999999999987</v>
      </c>
      <c r="M22" s="102">
        <f t="shared" si="18"/>
        <v>1.0572299999999999</v>
      </c>
      <c r="N22" s="102">
        <f t="shared" si="18"/>
        <v>1.1401499999999998</v>
      </c>
      <c r="O22" s="102">
        <f t="shared" si="18"/>
        <v>1.1746999999999999</v>
      </c>
      <c r="P22" s="102">
        <f t="shared" si="18"/>
        <v>1.2092499999999999</v>
      </c>
      <c r="Q22" s="102">
        <f t="shared" si="18"/>
        <v>1.25071</v>
      </c>
      <c r="R22" s="102">
        <f t="shared" si="18"/>
        <v>1.2852600000000001</v>
      </c>
      <c r="V22" s="98" t="s">
        <v>414</v>
      </c>
      <c r="W22" s="98" t="s">
        <v>412</v>
      </c>
      <c r="Z22" s="98" t="s">
        <v>155</v>
      </c>
      <c r="AA22" s="98" t="s">
        <v>417</v>
      </c>
      <c r="AC22" s="103">
        <v>0.21659999999999999</v>
      </c>
      <c r="AD22" s="103">
        <f t="shared" si="19"/>
        <v>0.2436455424</v>
      </c>
      <c r="AE22" s="103">
        <f t="shared" si="19"/>
        <v>0.27508199999999999</v>
      </c>
      <c r="AF22" s="103">
        <f t="shared" si="19"/>
        <v>0.30757199999999996</v>
      </c>
      <c r="AG22" s="103">
        <f t="shared" si="19"/>
        <v>0.33139799999999997</v>
      </c>
      <c r="AH22" s="103">
        <f t="shared" si="19"/>
        <v>0.35738999999999999</v>
      </c>
      <c r="AI22" s="103">
        <f t="shared" si="19"/>
        <v>0.36821999999999999</v>
      </c>
      <c r="AJ22" s="103">
        <f t="shared" si="19"/>
        <v>0.37905</v>
      </c>
      <c r="AK22" s="103">
        <f t="shared" si="19"/>
        <v>0.39204600000000001</v>
      </c>
      <c r="AL22" s="103">
        <f t="shared" si="19"/>
        <v>0.40287600000000001</v>
      </c>
    </row>
    <row r="23" spans="2:38">
      <c r="B23" s="98" t="s">
        <v>414</v>
      </c>
      <c r="C23" s="98" t="s">
        <v>409</v>
      </c>
      <c r="F23" s="98" t="s">
        <v>155</v>
      </c>
      <c r="G23" s="98" t="s">
        <v>415</v>
      </c>
      <c r="I23" s="102">
        <v>0.43790000000000001</v>
      </c>
      <c r="J23" s="102">
        <f t="shared" si="18"/>
        <v>0.49257794560000007</v>
      </c>
      <c r="K23" s="102">
        <f t="shared" si="18"/>
        <v>0.55613299999999999</v>
      </c>
      <c r="L23" s="102">
        <f t="shared" si="18"/>
        <v>0.62181799999999998</v>
      </c>
      <c r="M23" s="102">
        <f t="shared" si="18"/>
        <v>0.669987</v>
      </c>
      <c r="N23" s="102">
        <f t="shared" si="18"/>
        <v>0.72253499999999993</v>
      </c>
      <c r="O23" s="102">
        <f t="shared" si="18"/>
        <v>0.74443000000000004</v>
      </c>
      <c r="P23" s="102">
        <f t="shared" si="18"/>
        <v>0.76632500000000003</v>
      </c>
      <c r="Q23" s="102">
        <f t="shared" si="18"/>
        <v>0.79259900000000005</v>
      </c>
      <c r="R23" s="102">
        <f t="shared" si="18"/>
        <v>0.81449400000000005</v>
      </c>
      <c r="V23" s="98" t="s">
        <v>414</v>
      </c>
      <c r="W23" s="98" t="s">
        <v>409</v>
      </c>
      <c r="Z23" s="98" t="s">
        <v>155</v>
      </c>
      <c r="AA23" s="98" t="s">
        <v>415</v>
      </c>
      <c r="AC23" s="103">
        <v>0.13730000000000001</v>
      </c>
      <c r="AD23" s="103">
        <f t="shared" si="19"/>
        <v>0.15444382720000002</v>
      </c>
      <c r="AE23" s="103">
        <f t="shared" si="19"/>
        <v>0.174371</v>
      </c>
      <c r="AF23" s="103">
        <f t="shared" si="19"/>
        <v>0.194966</v>
      </c>
      <c r="AG23" s="103">
        <f t="shared" si="19"/>
        <v>0.21006900000000001</v>
      </c>
      <c r="AH23" s="103">
        <f t="shared" si="19"/>
        <v>0.226545</v>
      </c>
      <c r="AI23" s="103">
        <f t="shared" si="19"/>
        <v>0.23341000000000001</v>
      </c>
      <c r="AJ23" s="103">
        <f t="shared" si="19"/>
        <v>0.24027500000000002</v>
      </c>
      <c r="AK23" s="103">
        <f t="shared" si="19"/>
        <v>0.24851300000000001</v>
      </c>
      <c r="AL23" s="103">
        <f t="shared" si="19"/>
        <v>0.25537800000000005</v>
      </c>
    </row>
    <row r="24" spans="2:38">
      <c r="B24" s="98" t="s">
        <v>414</v>
      </c>
      <c r="C24" s="98" t="s">
        <v>413</v>
      </c>
      <c r="F24" s="98" t="s">
        <v>155</v>
      </c>
      <c r="G24" s="98" t="s">
        <v>418</v>
      </c>
      <c r="I24" s="102">
        <v>0.35370000000000001</v>
      </c>
      <c r="J24" s="102">
        <f t="shared" si="18"/>
        <v>0.39786439680000002</v>
      </c>
      <c r="K24" s="102">
        <f t="shared" si="18"/>
        <v>0.44919900000000001</v>
      </c>
      <c r="L24" s="102">
        <f t="shared" si="18"/>
        <v>0.50225399999999998</v>
      </c>
      <c r="M24" s="102">
        <f t="shared" si="18"/>
        <v>0.541161</v>
      </c>
      <c r="N24" s="102">
        <f t="shared" si="18"/>
        <v>0.58360500000000004</v>
      </c>
      <c r="O24" s="102">
        <f t="shared" si="18"/>
        <v>0.60128999999999999</v>
      </c>
      <c r="P24" s="102">
        <f t="shared" si="18"/>
        <v>0.61897500000000005</v>
      </c>
      <c r="Q24" s="102">
        <f t="shared" si="18"/>
        <v>0.64019700000000002</v>
      </c>
      <c r="R24" s="102">
        <f t="shared" si="18"/>
        <v>0.65788200000000008</v>
      </c>
      <c r="V24" s="98" t="s">
        <v>414</v>
      </c>
      <c r="W24" s="98" t="s">
        <v>413</v>
      </c>
      <c r="Z24" s="98" t="s">
        <v>155</v>
      </c>
      <c r="AA24" s="98" t="s">
        <v>418</v>
      </c>
      <c r="AC24" s="103">
        <v>0.1109</v>
      </c>
      <c r="AD24" s="103">
        <f t="shared" si="19"/>
        <v>0.12474741760000001</v>
      </c>
      <c r="AE24" s="103">
        <f t="shared" si="19"/>
        <v>0.140843</v>
      </c>
      <c r="AF24" s="103">
        <f t="shared" si="19"/>
        <v>0.15747799999999998</v>
      </c>
      <c r="AG24" s="103">
        <f t="shared" si="19"/>
        <v>0.16967699999999999</v>
      </c>
      <c r="AH24" s="103">
        <f t="shared" si="19"/>
        <v>0.18298499999999998</v>
      </c>
      <c r="AI24" s="103">
        <f t="shared" si="19"/>
        <v>0.18853</v>
      </c>
      <c r="AJ24" s="103">
        <f t="shared" si="19"/>
        <v>0.194075</v>
      </c>
      <c r="AK24" s="103">
        <f t="shared" si="19"/>
        <v>0.20072899999999999</v>
      </c>
      <c r="AL24" s="103">
        <f t="shared" si="19"/>
        <v>0.20627400000000001</v>
      </c>
    </row>
    <row r="25" spans="2:38">
      <c r="B25" s="98" t="s">
        <v>414</v>
      </c>
      <c r="C25" s="98" t="s">
        <v>411</v>
      </c>
      <c r="F25" s="98" t="s">
        <v>155</v>
      </c>
      <c r="G25" s="98" t="s">
        <v>416</v>
      </c>
      <c r="I25" s="102">
        <v>6.4000000000000001E-2</v>
      </c>
      <c r="J25" s="102">
        <f t="shared" si="18"/>
        <v>7.199129600000001E-2</v>
      </c>
      <c r="K25" s="102">
        <f t="shared" si="18"/>
        <v>8.1280000000000005E-2</v>
      </c>
      <c r="L25" s="102">
        <f t="shared" si="18"/>
        <v>9.0880000000000002E-2</v>
      </c>
      <c r="M25" s="102">
        <f t="shared" si="18"/>
        <v>9.7920000000000007E-2</v>
      </c>
      <c r="N25" s="102">
        <f t="shared" si="18"/>
        <v>0.1056</v>
      </c>
      <c r="O25" s="102">
        <f t="shared" si="18"/>
        <v>0.10879999999999999</v>
      </c>
      <c r="P25" s="102">
        <f t="shared" si="18"/>
        <v>0.112</v>
      </c>
      <c r="Q25" s="102">
        <f t="shared" si="18"/>
        <v>0.11584000000000001</v>
      </c>
      <c r="R25" s="102">
        <f t="shared" si="18"/>
        <v>0.11904000000000001</v>
      </c>
      <c r="V25" s="98" t="s">
        <v>414</v>
      </c>
      <c r="W25" s="98" t="s">
        <v>411</v>
      </c>
      <c r="Z25" s="98" t="s">
        <v>155</v>
      </c>
      <c r="AA25" s="98" t="s">
        <v>416</v>
      </c>
      <c r="AC25" s="103">
        <v>2.01E-2</v>
      </c>
      <c r="AD25" s="103">
        <f t="shared" si="19"/>
        <v>2.2609766400000002E-2</v>
      </c>
      <c r="AE25" s="103">
        <f t="shared" si="19"/>
        <v>2.5527000000000001E-2</v>
      </c>
      <c r="AF25" s="103">
        <f t="shared" si="19"/>
        <v>2.8541999999999998E-2</v>
      </c>
      <c r="AG25" s="103">
        <f t="shared" si="19"/>
        <v>3.0752999999999999E-2</v>
      </c>
      <c r="AH25" s="103">
        <f t="shared" si="19"/>
        <v>3.3165E-2</v>
      </c>
      <c r="AI25" s="103">
        <f t="shared" si="19"/>
        <v>3.4169999999999999E-2</v>
      </c>
      <c r="AJ25" s="103">
        <f t="shared" si="19"/>
        <v>3.5174999999999998E-2</v>
      </c>
      <c r="AK25" s="103">
        <f t="shared" si="19"/>
        <v>3.6381000000000004E-2</v>
      </c>
      <c r="AL25" s="103">
        <f t="shared" si="19"/>
        <v>3.7386000000000003E-2</v>
      </c>
    </row>
    <row r="26" spans="2:38">
      <c r="B26" s="98" t="s">
        <v>419</v>
      </c>
      <c r="C26" s="98" t="s">
        <v>527</v>
      </c>
      <c r="F26" s="98" t="s">
        <v>155</v>
      </c>
      <c r="G26" s="98" t="s">
        <v>490</v>
      </c>
      <c r="I26" s="102">
        <v>18.5</v>
      </c>
      <c r="J26" s="102">
        <v>18.5</v>
      </c>
      <c r="K26" s="102">
        <v>18.5</v>
      </c>
      <c r="L26" s="102">
        <v>18.5</v>
      </c>
      <c r="M26" s="102">
        <v>18.5</v>
      </c>
      <c r="N26" s="102">
        <v>18.5</v>
      </c>
      <c r="O26" s="102">
        <v>18.5</v>
      </c>
      <c r="P26" s="102">
        <v>18.5</v>
      </c>
      <c r="Q26" s="102">
        <v>18.5</v>
      </c>
      <c r="R26" s="102">
        <v>18.5</v>
      </c>
      <c r="V26" s="98" t="s">
        <v>419</v>
      </c>
      <c r="W26" s="98" t="s">
        <v>527</v>
      </c>
      <c r="Z26" s="98" t="s">
        <v>155</v>
      </c>
      <c r="AA26" s="98" t="s">
        <v>490</v>
      </c>
      <c r="AC26" s="103">
        <v>0</v>
      </c>
      <c r="AD26" s="103">
        <v>0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0</v>
      </c>
    </row>
    <row r="27" spans="2:38">
      <c r="B27" s="98" t="s">
        <v>419</v>
      </c>
      <c r="C27" s="98" t="s">
        <v>405</v>
      </c>
      <c r="F27" s="98" t="s">
        <v>155</v>
      </c>
      <c r="G27" s="98" t="s">
        <v>420</v>
      </c>
      <c r="I27" s="102">
        <v>2.2187000000000001</v>
      </c>
      <c r="J27" s="102">
        <v>2.2187000000000001</v>
      </c>
      <c r="K27" s="102">
        <v>2.2187000000000001</v>
      </c>
      <c r="L27" s="102">
        <v>2.2187000000000001</v>
      </c>
      <c r="M27" s="102">
        <v>2.2187000000000001</v>
      </c>
      <c r="N27" s="102">
        <v>2.2187000000000001</v>
      </c>
      <c r="O27" s="102">
        <v>2.2187000000000001</v>
      </c>
      <c r="P27" s="102">
        <v>2.2187000000000001</v>
      </c>
      <c r="Q27" s="102">
        <v>2.2187000000000001</v>
      </c>
      <c r="R27" s="102">
        <v>2.2187000000000001</v>
      </c>
      <c r="V27" s="98" t="s">
        <v>419</v>
      </c>
      <c r="W27" s="98" t="s">
        <v>405</v>
      </c>
      <c r="Z27" s="98" t="s">
        <v>155</v>
      </c>
      <c r="AA27" s="98" t="s">
        <v>420</v>
      </c>
      <c r="AC27" s="103">
        <v>0</v>
      </c>
      <c r="AD27" s="103">
        <v>0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0</v>
      </c>
    </row>
    <row r="28" spans="2:38">
      <c r="B28" s="98" t="s">
        <v>419</v>
      </c>
      <c r="C28" s="98" t="s">
        <v>409</v>
      </c>
      <c r="F28" s="98" t="s">
        <v>155</v>
      </c>
      <c r="G28" s="98" t="s">
        <v>491</v>
      </c>
      <c r="I28" s="102">
        <v>1.2122999999999999</v>
      </c>
      <c r="J28" s="102">
        <v>1.3636999999999999</v>
      </c>
      <c r="K28" s="102">
        <v>1.534</v>
      </c>
      <c r="L28" s="102">
        <v>1.7255</v>
      </c>
      <c r="M28" s="102">
        <v>1.8582000000000001</v>
      </c>
      <c r="N28" s="102">
        <v>2.0009999999999999</v>
      </c>
      <c r="O28" s="102">
        <v>2.0312000000000001</v>
      </c>
      <c r="P28" s="102">
        <v>2.0617999999999999</v>
      </c>
      <c r="Q28" s="102">
        <v>2.0929000000000002</v>
      </c>
      <c r="R28" s="102">
        <v>2.1244999999999998</v>
      </c>
      <c r="V28" s="98" t="s">
        <v>419</v>
      </c>
      <c r="W28" s="98" t="s">
        <v>409</v>
      </c>
      <c r="Z28" s="98" t="s">
        <v>155</v>
      </c>
      <c r="AA28" s="98" t="s">
        <v>491</v>
      </c>
      <c r="AC28" s="103">
        <v>0</v>
      </c>
      <c r="AD28" s="103">
        <v>0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0</v>
      </c>
    </row>
    <row r="29" spans="2:38">
      <c r="B29" s="98" t="s">
        <v>421</v>
      </c>
      <c r="C29" s="98" t="s">
        <v>524</v>
      </c>
      <c r="F29" s="98" t="s">
        <v>155</v>
      </c>
      <c r="G29" s="98" t="s">
        <v>492</v>
      </c>
      <c r="I29" s="102">
        <v>1.9489000000000001</v>
      </c>
      <c r="J29" s="102">
        <f t="shared" ref="J29:R32" si="20">$I29*H$102</f>
        <v>1.9163787057000001</v>
      </c>
      <c r="K29" s="102">
        <f t="shared" si="20"/>
        <v>1.9544348759999999</v>
      </c>
      <c r="L29" s="102">
        <f t="shared" si="20"/>
        <v>1.788544508</v>
      </c>
      <c r="M29" s="102">
        <f t="shared" si="20"/>
        <v>1.6367251980000002</v>
      </c>
      <c r="N29" s="102">
        <f t="shared" si="20"/>
        <v>1.5632711570000002</v>
      </c>
      <c r="O29" s="102">
        <f t="shared" si="20"/>
        <v>1.5577947480000001</v>
      </c>
      <c r="P29" s="102">
        <f t="shared" si="20"/>
        <v>1.552357317</v>
      </c>
      <c r="Q29" s="102">
        <f t="shared" si="20"/>
        <v>1.546919886</v>
      </c>
      <c r="R29" s="102">
        <f t="shared" si="20"/>
        <v>1.541501944</v>
      </c>
      <c r="V29" s="98" t="s">
        <v>421</v>
      </c>
      <c r="W29" s="98" t="s">
        <v>524</v>
      </c>
      <c r="Z29" s="98" t="s">
        <v>155</v>
      </c>
      <c r="AA29" s="98" t="s">
        <v>492</v>
      </c>
      <c r="AC29" s="103">
        <v>0.81120000000000003</v>
      </c>
      <c r="AD29" s="103">
        <f t="shared" ref="AD29:AL32" si="21">$AC29*H$102</f>
        <v>0.79766350559999999</v>
      </c>
      <c r="AE29" s="103">
        <f t="shared" si="21"/>
        <v>0.81350380799999999</v>
      </c>
      <c r="AF29" s="103">
        <f t="shared" si="21"/>
        <v>0.74445446400000004</v>
      </c>
      <c r="AG29" s="103">
        <f t="shared" si="21"/>
        <v>0.68126198400000004</v>
      </c>
      <c r="AH29" s="103">
        <f t="shared" si="21"/>
        <v>0.65068785600000001</v>
      </c>
      <c r="AI29" s="103">
        <f t="shared" si="21"/>
        <v>0.648408384</v>
      </c>
      <c r="AJ29" s="103">
        <f t="shared" si="21"/>
        <v>0.64614513600000001</v>
      </c>
      <c r="AK29" s="103">
        <f t="shared" si="21"/>
        <v>0.64388188800000001</v>
      </c>
      <c r="AL29" s="103">
        <f t="shared" si="21"/>
        <v>0.64162675200000008</v>
      </c>
    </row>
    <row r="30" spans="2:38">
      <c r="B30" s="98" t="s">
        <v>421</v>
      </c>
      <c r="C30" s="98" t="s">
        <v>411</v>
      </c>
      <c r="F30" s="98" t="s">
        <v>155</v>
      </c>
      <c r="G30" s="98" t="s">
        <v>493</v>
      </c>
      <c r="I30" s="102">
        <v>3.2399999999999998E-2</v>
      </c>
      <c r="J30" s="102">
        <f t="shared" si="20"/>
        <v>3.1859341199999995E-2</v>
      </c>
      <c r="K30" s="102">
        <f t="shared" si="20"/>
        <v>3.2492015999999999E-2</v>
      </c>
      <c r="L30" s="102">
        <f t="shared" si="20"/>
        <v>2.9734127999999999E-2</v>
      </c>
      <c r="M30" s="102">
        <f t="shared" si="20"/>
        <v>2.7210168E-2</v>
      </c>
      <c r="N30" s="102">
        <f t="shared" si="20"/>
        <v>2.5989011999999999E-2</v>
      </c>
      <c r="O30" s="102">
        <f t="shared" si="20"/>
        <v>2.5897968E-2</v>
      </c>
      <c r="P30" s="102">
        <f t="shared" si="20"/>
        <v>2.5807571999999997E-2</v>
      </c>
      <c r="Q30" s="102">
        <f t="shared" si="20"/>
        <v>2.5717175999999998E-2</v>
      </c>
      <c r="R30" s="102">
        <f t="shared" si="20"/>
        <v>2.5627103999999998E-2</v>
      </c>
      <c r="V30" s="98" t="s">
        <v>421</v>
      </c>
      <c r="W30" s="98" t="s">
        <v>411</v>
      </c>
      <c r="Z30" s="98" t="s">
        <v>155</v>
      </c>
      <c r="AA30" s="98" t="s">
        <v>493</v>
      </c>
      <c r="AC30" s="103">
        <v>1.35E-2</v>
      </c>
      <c r="AD30" s="103">
        <f t="shared" si="21"/>
        <v>1.3274725499999999E-2</v>
      </c>
      <c r="AE30" s="103">
        <f t="shared" si="21"/>
        <v>1.3538339999999999E-2</v>
      </c>
      <c r="AF30" s="103">
        <f t="shared" si="21"/>
        <v>1.2389219999999999E-2</v>
      </c>
      <c r="AG30" s="103">
        <f t="shared" si="21"/>
        <v>1.133757E-2</v>
      </c>
      <c r="AH30" s="103">
        <f t="shared" si="21"/>
        <v>1.0828755000000001E-2</v>
      </c>
      <c r="AI30" s="103">
        <f t="shared" si="21"/>
        <v>1.079082E-2</v>
      </c>
      <c r="AJ30" s="103">
        <f t="shared" si="21"/>
        <v>1.0753154999999999E-2</v>
      </c>
      <c r="AK30" s="103">
        <f t="shared" si="21"/>
        <v>1.0715489999999999E-2</v>
      </c>
      <c r="AL30" s="103">
        <f t="shared" si="21"/>
        <v>1.067796E-2</v>
      </c>
    </row>
    <row r="31" spans="2:38">
      <c r="B31" s="98" t="s">
        <v>421</v>
      </c>
      <c r="C31" s="98" t="s">
        <v>413</v>
      </c>
      <c r="F31" s="98" t="s">
        <v>155</v>
      </c>
      <c r="G31" s="98" t="s">
        <v>423</v>
      </c>
      <c r="I31" s="102">
        <v>1.1698999999999999</v>
      </c>
      <c r="J31" s="102">
        <f t="shared" si="20"/>
        <v>1.1503778786999999</v>
      </c>
      <c r="K31" s="102">
        <f t="shared" si="20"/>
        <v>1.1732225159999998</v>
      </c>
      <c r="L31" s="102">
        <f t="shared" si="20"/>
        <v>1.0736406279999999</v>
      </c>
      <c r="M31" s="102">
        <f t="shared" si="20"/>
        <v>0.98250541799999991</v>
      </c>
      <c r="N31" s="102">
        <f t="shared" si="20"/>
        <v>0.938411887</v>
      </c>
      <c r="O31" s="102">
        <f t="shared" si="20"/>
        <v>0.93512446800000004</v>
      </c>
      <c r="P31" s="102">
        <f t="shared" si="20"/>
        <v>0.93186044699999993</v>
      </c>
      <c r="Q31" s="102">
        <f t="shared" si="20"/>
        <v>0.92859642599999992</v>
      </c>
      <c r="R31" s="102">
        <f t="shared" si="20"/>
        <v>0.925344104</v>
      </c>
      <c r="V31" s="98" t="s">
        <v>421</v>
      </c>
      <c r="W31" s="98" t="s">
        <v>413</v>
      </c>
      <c r="Z31" s="98" t="s">
        <v>155</v>
      </c>
      <c r="AA31" s="98" t="s">
        <v>423</v>
      </c>
      <c r="AC31" s="103">
        <v>0.4869</v>
      </c>
      <c r="AD31" s="103">
        <f t="shared" si="21"/>
        <v>0.47877509969999998</v>
      </c>
      <c r="AE31" s="103">
        <f t="shared" si="21"/>
        <v>0.48828279599999996</v>
      </c>
      <c r="AF31" s="103">
        <f t="shared" si="21"/>
        <v>0.44683786799999997</v>
      </c>
      <c r="AG31" s="103">
        <f t="shared" si="21"/>
        <v>0.40890835800000003</v>
      </c>
      <c r="AH31" s="103">
        <f t="shared" si="21"/>
        <v>0.39055709700000002</v>
      </c>
      <c r="AI31" s="103">
        <f t="shared" si="21"/>
        <v>0.389188908</v>
      </c>
      <c r="AJ31" s="103">
        <f t="shared" si="21"/>
        <v>0.38783045699999996</v>
      </c>
      <c r="AK31" s="103">
        <f t="shared" si="21"/>
        <v>0.38647200599999998</v>
      </c>
      <c r="AL31" s="103">
        <f t="shared" si="21"/>
        <v>0.38511842400000001</v>
      </c>
    </row>
    <row r="32" spans="2:38">
      <c r="B32" s="98" t="s">
        <v>421</v>
      </c>
      <c r="C32" s="98" t="s">
        <v>409</v>
      </c>
      <c r="F32" s="98" t="s">
        <v>155</v>
      </c>
      <c r="G32" s="98" t="s">
        <v>422</v>
      </c>
      <c r="I32" s="102">
        <v>0.49590000000000001</v>
      </c>
      <c r="J32" s="102">
        <f t="shared" si="20"/>
        <v>0.48762491670000002</v>
      </c>
      <c r="K32" s="102">
        <f t="shared" si="20"/>
        <v>0.49730835600000001</v>
      </c>
      <c r="L32" s="102">
        <f t="shared" si="20"/>
        <v>0.45509734800000001</v>
      </c>
      <c r="M32" s="102">
        <f t="shared" si="20"/>
        <v>0.416466738</v>
      </c>
      <c r="N32" s="102">
        <f t="shared" si="20"/>
        <v>0.39777626700000002</v>
      </c>
      <c r="O32" s="102">
        <f t="shared" si="20"/>
        <v>0.39638278800000004</v>
      </c>
      <c r="P32" s="102">
        <f t="shared" si="20"/>
        <v>0.39499922700000001</v>
      </c>
      <c r="Q32" s="102">
        <f t="shared" si="20"/>
        <v>0.39361566600000003</v>
      </c>
      <c r="R32" s="102">
        <f t="shared" si="20"/>
        <v>0.39223706400000002</v>
      </c>
      <c r="V32" s="98" t="s">
        <v>421</v>
      </c>
      <c r="W32" s="98" t="s">
        <v>409</v>
      </c>
      <c r="Z32" s="98" t="s">
        <v>155</v>
      </c>
      <c r="AA32" s="98" t="s">
        <v>422</v>
      </c>
      <c r="AC32" s="103">
        <v>0.2064</v>
      </c>
      <c r="AD32" s="103">
        <f t="shared" si="21"/>
        <v>0.20295580320000001</v>
      </c>
      <c r="AE32" s="103">
        <f t="shared" si="21"/>
        <v>0.20698617599999999</v>
      </c>
      <c r="AF32" s="103">
        <f t="shared" si="21"/>
        <v>0.18941740800000001</v>
      </c>
      <c r="AG32" s="103">
        <f t="shared" si="21"/>
        <v>0.17333884799999999</v>
      </c>
      <c r="AH32" s="103">
        <f t="shared" si="21"/>
        <v>0.16555963200000001</v>
      </c>
      <c r="AI32" s="103">
        <f t="shared" si="21"/>
        <v>0.16497964800000001</v>
      </c>
      <c r="AJ32" s="103">
        <f t="shared" si="21"/>
        <v>0.16440379199999999</v>
      </c>
      <c r="AK32" s="103">
        <f t="shared" si="21"/>
        <v>0.16382793600000001</v>
      </c>
      <c r="AL32" s="103">
        <f t="shared" si="21"/>
        <v>0.16325414399999999</v>
      </c>
    </row>
    <row r="33" spans="2:38">
      <c r="B33" s="98" t="s">
        <v>424</v>
      </c>
      <c r="C33" s="98" t="s">
        <v>405</v>
      </c>
      <c r="F33" s="98" t="s">
        <v>155</v>
      </c>
      <c r="G33" s="98" t="s">
        <v>426</v>
      </c>
      <c r="I33" s="102">
        <v>1.6345000000000001</v>
      </c>
      <c r="J33" s="102">
        <v>1.8386</v>
      </c>
      <c r="K33" s="102">
        <v>2.0682</v>
      </c>
      <c r="L33" s="102">
        <v>2.3264</v>
      </c>
      <c r="M33" s="102">
        <v>2.5053000000000001</v>
      </c>
      <c r="N33" s="102">
        <v>2.6979000000000002</v>
      </c>
      <c r="O33" s="102">
        <v>2.7385999999999999</v>
      </c>
      <c r="P33" s="102">
        <v>2.7799</v>
      </c>
      <c r="Q33" s="102">
        <v>2.8218000000000001</v>
      </c>
      <c r="R33" s="102">
        <v>2.8643000000000001</v>
      </c>
      <c r="V33" s="98" t="s">
        <v>424</v>
      </c>
      <c r="W33" s="98" t="s">
        <v>405</v>
      </c>
      <c r="Z33" s="98" t="s">
        <v>155</v>
      </c>
      <c r="AA33" s="98" t="s">
        <v>426</v>
      </c>
      <c r="AC33" s="103">
        <v>0.2797</v>
      </c>
      <c r="AD33" s="103">
        <v>0.31459999999999999</v>
      </c>
      <c r="AE33" s="103">
        <v>0.35389999999999999</v>
      </c>
      <c r="AF33" s="103">
        <v>0.39810000000000001</v>
      </c>
      <c r="AG33" s="103">
        <v>0.42870000000000003</v>
      </c>
      <c r="AH33" s="103">
        <v>0.4617</v>
      </c>
      <c r="AI33" s="103">
        <v>0.46860000000000002</v>
      </c>
      <c r="AJ33" s="103">
        <v>0.47570000000000001</v>
      </c>
      <c r="AK33" s="103">
        <v>0.4829</v>
      </c>
      <c r="AL33" s="103">
        <v>0.49009999999999998</v>
      </c>
    </row>
    <row r="34" spans="2:38">
      <c r="B34" s="98" t="s">
        <v>424</v>
      </c>
      <c r="C34" s="98" t="s">
        <v>409</v>
      </c>
      <c r="F34" s="98" t="s">
        <v>155</v>
      </c>
      <c r="G34" s="98" t="s">
        <v>425</v>
      </c>
      <c r="I34" s="102">
        <v>0.83430000000000004</v>
      </c>
      <c r="J34" s="102">
        <v>0.9385</v>
      </c>
      <c r="K34" s="102">
        <v>1.0557000000000001</v>
      </c>
      <c r="L34" s="102">
        <v>1.1875</v>
      </c>
      <c r="M34" s="102">
        <v>1.2787999999999999</v>
      </c>
      <c r="N34" s="102">
        <v>1.3771</v>
      </c>
      <c r="O34" s="102">
        <v>1.3978999999999999</v>
      </c>
      <c r="P34" s="102">
        <v>1.419</v>
      </c>
      <c r="Q34" s="102">
        <v>1.4403999999999999</v>
      </c>
      <c r="R34" s="102">
        <v>1.4621</v>
      </c>
      <c r="V34" s="98" t="s">
        <v>424</v>
      </c>
      <c r="W34" s="98" t="s">
        <v>409</v>
      </c>
      <c r="Z34" s="98" t="s">
        <v>155</v>
      </c>
      <c r="AA34" s="98" t="s">
        <v>425</v>
      </c>
      <c r="AC34" s="103">
        <v>0.20519999999999999</v>
      </c>
      <c r="AD34" s="103">
        <v>0.23080000000000001</v>
      </c>
      <c r="AE34" s="103">
        <v>0.25969999999999999</v>
      </c>
      <c r="AF34" s="103">
        <v>0.29210000000000003</v>
      </c>
      <c r="AG34" s="103">
        <v>0.3145</v>
      </c>
      <c r="AH34" s="103">
        <v>0.3387</v>
      </c>
      <c r="AI34" s="103">
        <v>0.34379999999999999</v>
      </c>
      <c r="AJ34" s="103">
        <v>0.34899999999999998</v>
      </c>
      <c r="AK34" s="103">
        <v>0.3543</v>
      </c>
      <c r="AL34" s="103">
        <v>0.35959999999999998</v>
      </c>
    </row>
    <row r="35" spans="2:38">
      <c r="B35" s="98" t="s">
        <v>424</v>
      </c>
      <c r="C35" s="98" t="s">
        <v>413</v>
      </c>
      <c r="F35" s="98" t="s">
        <v>155</v>
      </c>
      <c r="G35" s="98" t="s">
        <v>494</v>
      </c>
      <c r="I35" s="102">
        <v>0.21740000000000001</v>
      </c>
      <c r="J35" s="102">
        <v>0.24460000000000001</v>
      </c>
      <c r="K35" s="102">
        <v>0.27510000000000001</v>
      </c>
      <c r="L35" s="102">
        <v>0.3095</v>
      </c>
      <c r="M35" s="102">
        <v>0.33329999999999999</v>
      </c>
      <c r="N35" s="102">
        <v>0.3589</v>
      </c>
      <c r="O35" s="102">
        <v>0.36430000000000001</v>
      </c>
      <c r="P35" s="102">
        <v>0.36980000000000002</v>
      </c>
      <c r="Q35" s="102">
        <v>0.37540000000000001</v>
      </c>
      <c r="R35" s="102">
        <v>0.38100000000000001</v>
      </c>
      <c r="V35" s="98" t="s">
        <v>424</v>
      </c>
      <c r="W35" s="98" t="s">
        <v>413</v>
      </c>
      <c r="Z35" s="98" t="s">
        <v>155</v>
      </c>
      <c r="AA35" s="98" t="s">
        <v>494</v>
      </c>
      <c r="AC35" s="103">
        <v>5.3499999999999999E-2</v>
      </c>
      <c r="AD35" s="103">
        <v>6.0199999999999997E-2</v>
      </c>
      <c r="AE35" s="103">
        <v>6.7699999999999996E-2</v>
      </c>
      <c r="AF35" s="103">
        <v>7.6100000000000001E-2</v>
      </c>
      <c r="AG35" s="103">
        <v>8.2000000000000003E-2</v>
      </c>
      <c r="AH35" s="103">
        <v>8.8300000000000003E-2</v>
      </c>
      <c r="AI35" s="103">
        <v>8.9599999999999999E-2</v>
      </c>
      <c r="AJ35" s="103">
        <v>9.0999999999999998E-2</v>
      </c>
      <c r="AK35" s="103">
        <v>9.2299999999999993E-2</v>
      </c>
      <c r="AL35" s="103">
        <v>9.3700000000000006E-2</v>
      </c>
    </row>
    <row r="36" spans="2:38">
      <c r="B36" s="98" t="s">
        <v>424</v>
      </c>
      <c r="C36" s="98" t="s">
        <v>411</v>
      </c>
      <c r="F36" s="98" t="s">
        <v>155</v>
      </c>
      <c r="G36" s="98" t="s">
        <v>495</v>
      </c>
      <c r="I36" s="102">
        <v>3.2199999999999999E-2</v>
      </c>
      <c r="J36" s="102">
        <v>3.6200000000000003E-2</v>
      </c>
      <c r="K36" s="102">
        <v>4.0800000000000003E-2</v>
      </c>
      <c r="L36" s="102">
        <v>4.58E-2</v>
      </c>
      <c r="M36" s="102">
        <v>4.9399999999999999E-2</v>
      </c>
      <c r="N36" s="102">
        <v>5.3199999999999997E-2</v>
      </c>
      <c r="O36" s="102">
        <v>5.3999999999999999E-2</v>
      </c>
      <c r="P36" s="102">
        <v>5.4800000000000001E-2</v>
      </c>
      <c r="Q36" s="102">
        <v>5.5599999999999997E-2</v>
      </c>
      <c r="R36" s="102">
        <v>5.6500000000000002E-2</v>
      </c>
      <c r="V36" s="98" t="s">
        <v>424</v>
      </c>
      <c r="W36" s="98" t="s">
        <v>411</v>
      </c>
      <c r="Z36" s="98" t="s">
        <v>155</v>
      </c>
      <c r="AA36" s="98" t="s">
        <v>495</v>
      </c>
      <c r="AC36" s="103">
        <v>0</v>
      </c>
      <c r="AD36" s="103">
        <v>0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0</v>
      </c>
    </row>
    <row r="37" spans="2:38">
      <c r="B37" s="98" t="s">
        <v>427</v>
      </c>
      <c r="C37" s="98" t="s">
        <v>428</v>
      </c>
      <c r="F37" s="98" t="s">
        <v>155</v>
      </c>
      <c r="G37" s="98" t="s">
        <v>429</v>
      </c>
      <c r="I37" s="102">
        <v>41.068899999999999</v>
      </c>
      <c r="J37" s="102">
        <v>41.068899999999999</v>
      </c>
      <c r="K37" s="102">
        <v>41.068899999999999</v>
      </c>
      <c r="L37" s="102">
        <v>41.068899999999999</v>
      </c>
      <c r="M37" s="102">
        <v>41.068899999999999</v>
      </c>
      <c r="N37" s="102">
        <v>41.068899999999999</v>
      </c>
      <c r="O37" s="102">
        <v>41.068899999999999</v>
      </c>
      <c r="P37" s="102">
        <v>0</v>
      </c>
      <c r="Q37" s="102">
        <v>0</v>
      </c>
      <c r="R37" s="102">
        <v>0</v>
      </c>
      <c r="V37" s="98" t="s">
        <v>427</v>
      </c>
      <c r="W37" s="98" t="s">
        <v>428</v>
      </c>
      <c r="Z37" s="98" t="s">
        <v>155</v>
      </c>
      <c r="AA37" s="98" t="s">
        <v>429</v>
      </c>
      <c r="AC37" s="103">
        <v>0</v>
      </c>
      <c r="AD37" s="103">
        <v>0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0</v>
      </c>
    </row>
    <row r="38" spans="2:38">
      <c r="B38" s="98" t="s">
        <v>427</v>
      </c>
      <c r="C38" s="98" t="s">
        <v>528</v>
      </c>
      <c r="F38" s="98" t="s">
        <v>155</v>
      </c>
      <c r="G38" s="98" t="s">
        <v>496</v>
      </c>
      <c r="I38" s="102">
        <v>16.4618</v>
      </c>
      <c r="J38" s="102">
        <v>16.4618</v>
      </c>
      <c r="K38" s="102">
        <v>16.4618</v>
      </c>
      <c r="L38" s="102">
        <v>16.4618</v>
      </c>
      <c r="M38" s="102">
        <v>16.4618</v>
      </c>
      <c r="N38" s="102">
        <v>16.4618</v>
      </c>
      <c r="O38" s="102">
        <v>16.4618</v>
      </c>
      <c r="P38" s="102">
        <v>0</v>
      </c>
      <c r="Q38" s="102">
        <v>0</v>
      </c>
      <c r="R38" s="102">
        <v>0</v>
      </c>
      <c r="V38" s="98" t="s">
        <v>427</v>
      </c>
      <c r="W38" s="98" t="s">
        <v>528</v>
      </c>
      <c r="Z38" s="98" t="s">
        <v>155</v>
      </c>
      <c r="AA38" s="98" t="s">
        <v>496</v>
      </c>
      <c r="AC38" s="103">
        <v>0</v>
      </c>
      <c r="AD38" s="103">
        <v>0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0</v>
      </c>
    </row>
    <row r="39" spans="2:38">
      <c r="B39" s="98" t="s">
        <v>430</v>
      </c>
      <c r="C39" s="98" t="s">
        <v>405</v>
      </c>
      <c r="F39" s="98" t="s">
        <v>155</v>
      </c>
      <c r="G39" s="98" t="s">
        <v>432</v>
      </c>
      <c r="I39" s="102">
        <v>3.9838</v>
      </c>
      <c r="J39" s="102">
        <v>4.4812000000000003</v>
      </c>
      <c r="K39" s="102">
        <v>5.0407999999999999</v>
      </c>
      <c r="L39" s="102">
        <v>5.6702000000000004</v>
      </c>
      <c r="M39" s="102">
        <v>6.1062000000000003</v>
      </c>
      <c r="N39" s="102">
        <v>6.5757000000000003</v>
      </c>
      <c r="O39" s="102">
        <v>6.6748000000000003</v>
      </c>
      <c r="P39" s="102">
        <v>6.7754000000000003</v>
      </c>
      <c r="Q39" s="102">
        <v>6.8776000000000002</v>
      </c>
      <c r="R39" s="102">
        <v>6.9812000000000003</v>
      </c>
      <c r="V39" s="98" t="s">
        <v>430</v>
      </c>
      <c r="W39" s="98" t="s">
        <v>405</v>
      </c>
      <c r="Z39" s="98" t="s">
        <v>155</v>
      </c>
      <c r="AA39" s="98" t="s">
        <v>432</v>
      </c>
      <c r="AC39" s="103">
        <v>0</v>
      </c>
      <c r="AD39" s="103">
        <v>0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0</v>
      </c>
    </row>
    <row r="40" spans="2:38">
      <c r="B40" s="98" t="s">
        <v>430</v>
      </c>
      <c r="C40" s="98" t="s">
        <v>409</v>
      </c>
      <c r="F40" s="98" t="s">
        <v>155</v>
      </c>
      <c r="G40" s="98" t="s">
        <v>431</v>
      </c>
      <c r="I40" s="102">
        <v>0.51580000000000004</v>
      </c>
      <c r="J40" s="102">
        <v>0.58020000000000005</v>
      </c>
      <c r="K40" s="102">
        <v>0.65259999999999996</v>
      </c>
      <c r="L40" s="102">
        <v>0.73409999999999997</v>
      </c>
      <c r="M40" s="102">
        <v>0.79049999999999998</v>
      </c>
      <c r="N40" s="102">
        <v>0.85129999999999995</v>
      </c>
      <c r="O40" s="102">
        <v>0.86419999999999997</v>
      </c>
      <c r="P40" s="102">
        <v>0.87719999999999998</v>
      </c>
      <c r="Q40" s="102">
        <v>0.89039999999999997</v>
      </c>
      <c r="R40" s="102">
        <v>0.90380000000000005</v>
      </c>
      <c r="V40" s="98" t="s">
        <v>430</v>
      </c>
      <c r="W40" s="98" t="s">
        <v>409</v>
      </c>
      <c r="Z40" s="98" t="s">
        <v>155</v>
      </c>
      <c r="AA40" s="98" t="s">
        <v>431</v>
      </c>
      <c r="AC40" s="103">
        <v>0</v>
      </c>
      <c r="AD40" s="103">
        <v>0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0</v>
      </c>
    </row>
    <row r="41" spans="2:38">
      <c r="B41" s="98" t="s">
        <v>430</v>
      </c>
      <c r="C41" s="98" t="s">
        <v>524</v>
      </c>
      <c r="F41" s="98" t="s">
        <v>155</v>
      </c>
      <c r="G41" s="98" t="s">
        <v>497</v>
      </c>
      <c r="I41" s="102">
        <v>0.43159999999999998</v>
      </c>
      <c r="J41" s="102">
        <v>0.4854</v>
      </c>
      <c r="K41" s="102">
        <v>0.54610000000000003</v>
      </c>
      <c r="L41" s="102">
        <v>0.61419999999999997</v>
      </c>
      <c r="M41" s="102">
        <v>0.66149999999999998</v>
      </c>
      <c r="N41" s="102">
        <v>0.71230000000000004</v>
      </c>
      <c r="O41" s="102">
        <v>0.72309999999999997</v>
      </c>
      <c r="P41" s="102">
        <v>0.73399999999999999</v>
      </c>
      <c r="Q41" s="102">
        <v>0.745</v>
      </c>
      <c r="R41" s="102">
        <v>0.75629999999999997</v>
      </c>
      <c r="V41" s="98" t="s">
        <v>430</v>
      </c>
      <c r="W41" s="98" t="s">
        <v>524</v>
      </c>
      <c r="Z41" s="98" t="s">
        <v>155</v>
      </c>
      <c r="AA41" s="98" t="s">
        <v>497</v>
      </c>
      <c r="AC41" s="103">
        <v>0</v>
      </c>
      <c r="AD41" s="103">
        <v>0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0</v>
      </c>
    </row>
    <row r="42" spans="2:38">
      <c r="B42" s="98" t="s">
        <v>433</v>
      </c>
      <c r="C42" s="98" t="s">
        <v>408</v>
      </c>
      <c r="F42" s="98" t="s">
        <v>155</v>
      </c>
      <c r="G42" s="98" t="s">
        <v>434</v>
      </c>
      <c r="I42" s="102">
        <v>0.64090000000000003</v>
      </c>
      <c r="J42" s="102">
        <v>0.72089999999999999</v>
      </c>
      <c r="K42" s="102">
        <v>0.81100000000000005</v>
      </c>
      <c r="L42" s="102">
        <v>0.91220000000000001</v>
      </c>
      <c r="M42" s="102">
        <v>0.98240000000000005</v>
      </c>
      <c r="N42" s="102">
        <v>1.0579000000000001</v>
      </c>
      <c r="O42" s="102">
        <v>1.0739000000000001</v>
      </c>
      <c r="P42" s="102">
        <v>1.0900000000000001</v>
      </c>
      <c r="Q42" s="102">
        <v>1.1065</v>
      </c>
      <c r="R42" s="102">
        <v>1.1232</v>
      </c>
      <c r="V42" s="98" t="s">
        <v>433</v>
      </c>
      <c r="W42" s="98" t="s">
        <v>408</v>
      </c>
      <c r="Z42" s="98" t="s">
        <v>155</v>
      </c>
      <c r="AA42" s="98" t="s">
        <v>434</v>
      </c>
      <c r="AC42" s="103">
        <v>0</v>
      </c>
      <c r="AD42" s="103">
        <v>0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0</v>
      </c>
    </row>
    <row r="43" spans="2:38">
      <c r="B43" s="98" t="s">
        <v>433</v>
      </c>
      <c r="C43" s="98" t="s">
        <v>409</v>
      </c>
      <c r="F43" s="98" t="s">
        <v>155</v>
      </c>
      <c r="G43" s="98" t="s">
        <v>435</v>
      </c>
      <c r="I43" s="102">
        <v>1.081</v>
      </c>
      <c r="J43" s="102">
        <v>1.216</v>
      </c>
      <c r="K43" s="102">
        <v>1.3677999999999999</v>
      </c>
      <c r="L43" s="102">
        <v>1.5386</v>
      </c>
      <c r="M43" s="102">
        <v>1.6569</v>
      </c>
      <c r="N43" s="102">
        <v>1.7843</v>
      </c>
      <c r="O43" s="102">
        <v>1.8111999999999999</v>
      </c>
      <c r="P43" s="102">
        <v>1.8385</v>
      </c>
      <c r="Q43" s="102">
        <v>1.8662000000000001</v>
      </c>
      <c r="R43" s="102">
        <v>1.8943000000000001</v>
      </c>
      <c r="V43" s="98" t="s">
        <v>433</v>
      </c>
      <c r="W43" s="98" t="s">
        <v>409</v>
      </c>
      <c r="Z43" s="98" t="s">
        <v>155</v>
      </c>
      <c r="AA43" s="98" t="s">
        <v>435</v>
      </c>
      <c r="AC43" s="103">
        <v>0</v>
      </c>
      <c r="AD43" s="103">
        <v>0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0</v>
      </c>
    </row>
    <row r="44" spans="2:38">
      <c r="B44" s="98" t="s">
        <v>433</v>
      </c>
      <c r="C44" s="98" t="s">
        <v>524</v>
      </c>
      <c r="F44" s="98" t="s">
        <v>155</v>
      </c>
      <c r="G44" s="98" t="s">
        <v>498</v>
      </c>
      <c r="I44" s="102">
        <v>0.16439999999999999</v>
      </c>
      <c r="J44" s="102">
        <v>0.18490000000000001</v>
      </c>
      <c r="K44" s="102">
        <v>0.20799999999999999</v>
      </c>
      <c r="L44" s="102">
        <v>0.23400000000000001</v>
      </c>
      <c r="M44" s="102">
        <v>0.252</v>
      </c>
      <c r="N44" s="102">
        <v>0.27129999999999999</v>
      </c>
      <c r="O44" s="102">
        <v>0.27539999999999998</v>
      </c>
      <c r="P44" s="102">
        <v>0.27960000000000002</v>
      </c>
      <c r="Q44" s="102">
        <v>0.2838</v>
      </c>
      <c r="R44" s="102">
        <v>0.28810000000000002</v>
      </c>
      <c r="V44" s="98" t="s">
        <v>433</v>
      </c>
      <c r="W44" s="98" t="s">
        <v>524</v>
      </c>
      <c r="Z44" s="98" t="s">
        <v>155</v>
      </c>
      <c r="AA44" s="98" t="s">
        <v>498</v>
      </c>
      <c r="AC44" s="103">
        <v>0</v>
      </c>
      <c r="AD44" s="103">
        <v>0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0</v>
      </c>
    </row>
    <row r="45" spans="2:38">
      <c r="B45" s="98" t="s">
        <v>281</v>
      </c>
      <c r="C45" s="98" t="s">
        <v>529</v>
      </c>
      <c r="F45" s="98" t="s">
        <v>155</v>
      </c>
      <c r="G45" s="98" t="s">
        <v>499</v>
      </c>
      <c r="I45" s="102">
        <v>4.0838000000000001</v>
      </c>
      <c r="J45" s="102">
        <v>4.5937000000000001</v>
      </c>
      <c r="K45" s="102">
        <v>5.1673</v>
      </c>
      <c r="L45" s="102">
        <v>5.8125</v>
      </c>
      <c r="M45" s="102">
        <v>6.2594000000000003</v>
      </c>
      <c r="N45" s="102">
        <v>6.7407000000000004</v>
      </c>
      <c r="O45" s="102">
        <v>6.8422999999999998</v>
      </c>
      <c r="P45" s="102">
        <v>6.9455</v>
      </c>
      <c r="Q45" s="102">
        <v>7.0502000000000002</v>
      </c>
      <c r="R45" s="102">
        <v>7.1565000000000003</v>
      </c>
      <c r="V45" s="98" t="s">
        <v>281</v>
      </c>
      <c r="W45" s="98" t="s">
        <v>529</v>
      </c>
      <c r="Z45" s="98" t="s">
        <v>155</v>
      </c>
      <c r="AA45" s="98" t="s">
        <v>499</v>
      </c>
      <c r="AC45" s="103">
        <v>1.3937999999999999</v>
      </c>
      <c r="AD45" s="103">
        <v>1.5679000000000001</v>
      </c>
      <c r="AE45" s="103">
        <v>1.7636000000000001</v>
      </c>
      <c r="AF45" s="103">
        <v>1.9839</v>
      </c>
      <c r="AG45" s="103">
        <v>2.1364000000000001</v>
      </c>
      <c r="AH45" s="103">
        <v>2.3007</v>
      </c>
      <c r="AI45" s="103">
        <v>2.3353000000000002</v>
      </c>
      <c r="AJ45" s="103">
        <v>2.3704999999999998</v>
      </c>
      <c r="AK45" s="103">
        <v>2.4062999999999999</v>
      </c>
      <c r="AL45" s="103">
        <v>2.4426000000000001</v>
      </c>
    </row>
    <row r="46" spans="2:38">
      <c r="B46" s="98" t="s">
        <v>281</v>
      </c>
      <c r="C46" s="98" t="s">
        <v>530</v>
      </c>
      <c r="F46" s="98" t="s">
        <v>155</v>
      </c>
      <c r="G46" s="98" t="s">
        <v>500</v>
      </c>
      <c r="I46" s="102">
        <v>4.0376000000000003</v>
      </c>
      <c r="J46" s="102">
        <v>4.5416999999999996</v>
      </c>
      <c r="K46" s="102">
        <v>5.1087999999999996</v>
      </c>
      <c r="L46" s="102">
        <v>5.7466999999999997</v>
      </c>
      <c r="M46" s="102">
        <v>6.1886000000000001</v>
      </c>
      <c r="N46" s="102">
        <v>6.6645000000000003</v>
      </c>
      <c r="O46" s="102">
        <v>6.7648999999999999</v>
      </c>
      <c r="P46" s="102">
        <v>6.8669000000000002</v>
      </c>
      <c r="Q46" s="102">
        <v>6.9703999999999997</v>
      </c>
      <c r="R46" s="102">
        <v>7.0754999999999999</v>
      </c>
      <c r="V46" s="98" t="s">
        <v>281</v>
      </c>
      <c r="W46" s="98" t="s">
        <v>530</v>
      </c>
      <c r="Z46" s="98" t="s">
        <v>155</v>
      </c>
      <c r="AA46" s="98" t="s">
        <v>500</v>
      </c>
      <c r="AC46" s="103">
        <v>1.3781000000000001</v>
      </c>
      <c r="AD46" s="103">
        <v>1.5501</v>
      </c>
      <c r="AE46" s="103">
        <v>1.7437</v>
      </c>
      <c r="AF46" s="103">
        <v>1.9614</v>
      </c>
      <c r="AG46" s="103">
        <v>2.1122000000000001</v>
      </c>
      <c r="AH46" s="103">
        <v>2.2746</v>
      </c>
      <c r="AI46" s="103">
        <v>2.3089</v>
      </c>
      <c r="AJ46" s="103">
        <v>2.3437000000000001</v>
      </c>
      <c r="AK46" s="103">
        <v>2.3791000000000002</v>
      </c>
      <c r="AL46" s="103">
        <v>2.4148999999999998</v>
      </c>
    </row>
    <row r="47" spans="2:38">
      <c r="B47" s="98" t="s">
        <v>281</v>
      </c>
      <c r="C47" s="98" t="s">
        <v>531</v>
      </c>
      <c r="F47" s="98" t="s">
        <v>155</v>
      </c>
      <c r="G47" s="98" t="s">
        <v>501</v>
      </c>
      <c r="I47" s="102">
        <v>2.6537999999999999</v>
      </c>
      <c r="J47" s="102">
        <v>2.9851999999999999</v>
      </c>
      <c r="K47" s="102">
        <v>3.3578999999999999</v>
      </c>
      <c r="L47" s="102">
        <v>3.7772000000000001</v>
      </c>
      <c r="M47" s="102">
        <v>4.0675999999999997</v>
      </c>
      <c r="N47" s="102">
        <v>4.3803999999999998</v>
      </c>
      <c r="O47" s="102">
        <v>4.4463999999999997</v>
      </c>
      <c r="P47" s="102">
        <v>4.5133999999999999</v>
      </c>
      <c r="Q47" s="102">
        <v>4.5815000000000001</v>
      </c>
      <c r="R47" s="102">
        <v>4.6505999999999998</v>
      </c>
      <c r="V47" s="98" t="s">
        <v>281</v>
      </c>
      <c r="W47" s="98" t="s">
        <v>531</v>
      </c>
      <c r="Z47" s="98" t="s">
        <v>155</v>
      </c>
      <c r="AA47" s="98" t="s">
        <v>501</v>
      </c>
      <c r="AC47" s="103">
        <v>0.90580000000000005</v>
      </c>
      <c r="AD47" s="103">
        <v>1.0188999999999999</v>
      </c>
      <c r="AE47" s="103">
        <v>1.1460999999999999</v>
      </c>
      <c r="AF47" s="103">
        <v>1.2891999999999999</v>
      </c>
      <c r="AG47" s="103">
        <v>1.3883000000000001</v>
      </c>
      <c r="AH47" s="103">
        <v>1.4951000000000001</v>
      </c>
      <c r="AI47" s="103">
        <v>1.5176000000000001</v>
      </c>
      <c r="AJ47" s="103">
        <v>1.5405</v>
      </c>
      <c r="AK47" s="103">
        <v>1.5637000000000001</v>
      </c>
      <c r="AL47" s="103">
        <v>1.5872999999999999</v>
      </c>
    </row>
    <row r="48" spans="2:38">
      <c r="B48" s="98" t="s">
        <v>281</v>
      </c>
      <c r="C48" s="98" t="s">
        <v>532</v>
      </c>
      <c r="F48" s="98" t="s">
        <v>155</v>
      </c>
      <c r="G48" s="98" t="s">
        <v>502</v>
      </c>
      <c r="I48" s="102">
        <v>1.0025999999999999</v>
      </c>
      <c r="J48" s="102">
        <v>1.1277999999999999</v>
      </c>
      <c r="K48" s="102">
        <v>1.2685999999999999</v>
      </c>
      <c r="L48" s="102">
        <v>1.427</v>
      </c>
      <c r="M48" s="102">
        <v>1.5367</v>
      </c>
      <c r="N48" s="102">
        <v>1.6549</v>
      </c>
      <c r="O48" s="102">
        <v>1.6798</v>
      </c>
      <c r="P48" s="102">
        <v>1.7052</v>
      </c>
      <c r="Q48" s="102">
        <v>1.7309000000000001</v>
      </c>
      <c r="R48" s="102">
        <v>1.7569999999999999</v>
      </c>
      <c r="V48" s="98" t="s">
        <v>281</v>
      </c>
      <c r="W48" s="98" t="s">
        <v>532</v>
      </c>
      <c r="Z48" s="98" t="s">
        <v>155</v>
      </c>
      <c r="AA48" s="98" t="s">
        <v>502</v>
      </c>
      <c r="AC48" s="103">
        <v>0.3422</v>
      </c>
      <c r="AD48" s="103">
        <v>0.38490000000000002</v>
      </c>
      <c r="AE48" s="103">
        <v>0.433</v>
      </c>
      <c r="AF48" s="103">
        <v>0.48699999999999999</v>
      </c>
      <c r="AG48" s="103">
        <v>0.52449999999999997</v>
      </c>
      <c r="AH48" s="103">
        <v>0.56479999999999997</v>
      </c>
      <c r="AI48" s="103">
        <v>0.57330000000000003</v>
      </c>
      <c r="AJ48" s="103">
        <v>0.58199999999999996</v>
      </c>
      <c r="AK48" s="103">
        <v>0.59079999999999999</v>
      </c>
      <c r="AL48" s="103">
        <v>0.59970000000000001</v>
      </c>
    </row>
    <row r="49" spans="2:38">
      <c r="B49" s="98" t="s">
        <v>281</v>
      </c>
      <c r="C49" s="98" t="s">
        <v>533</v>
      </c>
      <c r="F49" s="98" t="s">
        <v>155</v>
      </c>
      <c r="G49" s="98" t="s">
        <v>503</v>
      </c>
      <c r="I49" s="102">
        <v>1.0553999999999999</v>
      </c>
      <c r="J49" s="102">
        <v>1.1871</v>
      </c>
      <c r="K49" s="102">
        <v>1.3353999999999999</v>
      </c>
      <c r="L49" s="102">
        <v>1.5021</v>
      </c>
      <c r="M49" s="102">
        <v>1.6175999999999999</v>
      </c>
      <c r="N49" s="102">
        <v>1.742</v>
      </c>
      <c r="O49" s="102">
        <v>1.7682</v>
      </c>
      <c r="P49" s="102">
        <v>1.7948999999999999</v>
      </c>
      <c r="Q49" s="102">
        <v>1.8220000000000001</v>
      </c>
      <c r="R49" s="102">
        <v>1.8493999999999999</v>
      </c>
      <c r="V49" s="98" t="s">
        <v>281</v>
      </c>
      <c r="W49" s="98" t="s">
        <v>533</v>
      </c>
      <c r="Z49" s="98" t="s">
        <v>155</v>
      </c>
      <c r="AA49" s="98" t="s">
        <v>503</v>
      </c>
      <c r="AC49" s="103">
        <v>0</v>
      </c>
      <c r="AD49" s="103">
        <v>0</v>
      </c>
      <c r="AE49" s="103">
        <v>0</v>
      </c>
      <c r="AF49" s="103">
        <v>0</v>
      </c>
      <c r="AG49" s="103">
        <v>0</v>
      </c>
      <c r="AH49" s="103">
        <v>0</v>
      </c>
      <c r="AI49" s="103">
        <v>0</v>
      </c>
      <c r="AJ49" s="103">
        <v>0</v>
      </c>
      <c r="AK49" s="103">
        <v>0</v>
      </c>
      <c r="AL49" s="103">
        <v>0</v>
      </c>
    </row>
    <row r="50" spans="2:38">
      <c r="B50" s="98" t="s">
        <v>281</v>
      </c>
      <c r="C50" s="98" t="s">
        <v>534</v>
      </c>
      <c r="F50" s="98" t="s">
        <v>155</v>
      </c>
      <c r="G50" s="98" t="s">
        <v>504</v>
      </c>
      <c r="I50" s="102">
        <v>5.0099999999999999E-2</v>
      </c>
      <c r="J50" s="102">
        <v>5.6399999999999999E-2</v>
      </c>
      <c r="K50" s="102">
        <v>6.3399999999999998E-2</v>
      </c>
      <c r="L50" s="102">
        <v>7.1400000000000005E-2</v>
      </c>
      <c r="M50" s="102">
        <v>7.6899999999999996E-2</v>
      </c>
      <c r="N50" s="102">
        <v>8.2799999999999999E-2</v>
      </c>
      <c r="O50" s="102">
        <v>8.4000000000000005E-2</v>
      </c>
      <c r="P50" s="102">
        <v>8.5300000000000001E-2</v>
      </c>
      <c r="Q50" s="102">
        <v>8.6599999999999996E-2</v>
      </c>
      <c r="R50" s="102">
        <v>8.7900000000000006E-2</v>
      </c>
      <c r="V50" s="98" t="s">
        <v>281</v>
      </c>
      <c r="W50" s="98" t="s">
        <v>534</v>
      </c>
      <c r="Z50" s="98" t="s">
        <v>155</v>
      </c>
      <c r="AA50" s="98" t="s">
        <v>504</v>
      </c>
      <c r="AC50" s="103">
        <v>1.7100000000000001E-2</v>
      </c>
      <c r="AD50" s="103">
        <v>1.9300000000000001E-2</v>
      </c>
      <c r="AE50" s="103">
        <v>2.1700000000000001E-2</v>
      </c>
      <c r="AF50" s="103">
        <v>2.4400000000000002E-2</v>
      </c>
      <c r="AG50" s="103">
        <v>2.6200000000000001E-2</v>
      </c>
      <c r="AH50" s="103">
        <v>2.8199999999999999E-2</v>
      </c>
      <c r="AI50" s="103">
        <v>2.87E-2</v>
      </c>
      <c r="AJ50" s="103">
        <v>2.9100000000000001E-2</v>
      </c>
      <c r="AK50" s="103">
        <v>2.9499999999999998E-2</v>
      </c>
      <c r="AL50" s="103">
        <v>0.03</v>
      </c>
    </row>
    <row r="51" spans="2:38">
      <c r="B51" s="98" t="s">
        <v>281</v>
      </c>
      <c r="C51" s="98" t="s">
        <v>535</v>
      </c>
      <c r="F51" s="98" t="s">
        <v>155</v>
      </c>
      <c r="G51" s="98" t="s">
        <v>505</v>
      </c>
      <c r="I51" s="102">
        <v>3.9699999999999999E-2</v>
      </c>
      <c r="J51" s="102">
        <v>4.4699999999999997E-2</v>
      </c>
      <c r="K51" s="102">
        <v>5.0200000000000002E-2</v>
      </c>
      <c r="L51" s="102">
        <v>5.6500000000000002E-2</v>
      </c>
      <c r="M51" s="102">
        <v>6.0900000000000003E-2</v>
      </c>
      <c r="N51" s="102">
        <v>6.5500000000000003E-2</v>
      </c>
      <c r="O51" s="102">
        <v>6.6500000000000004E-2</v>
      </c>
      <c r="P51" s="102">
        <v>6.7500000000000004E-2</v>
      </c>
      <c r="Q51" s="102">
        <v>6.8500000000000005E-2</v>
      </c>
      <c r="R51" s="102">
        <v>6.9599999999999995E-2</v>
      </c>
      <c r="V51" s="98" t="s">
        <v>281</v>
      </c>
      <c r="W51" s="98" t="s">
        <v>535</v>
      </c>
      <c r="Z51" s="98" t="s">
        <v>155</v>
      </c>
      <c r="AA51" s="98" t="s">
        <v>505</v>
      </c>
      <c r="AC51" s="103">
        <v>1.3599999999999999E-2</v>
      </c>
      <c r="AD51" s="103">
        <v>1.52E-2</v>
      </c>
      <c r="AE51" s="103">
        <v>1.7100000000000001E-2</v>
      </c>
      <c r="AF51" s="103">
        <v>1.9300000000000001E-2</v>
      </c>
      <c r="AG51" s="103">
        <v>2.0799999999999999E-2</v>
      </c>
      <c r="AH51" s="103">
        <v>2.24E-2</v>
      </c>
      <c r="AI51" s="103">
        <v>2.2700000000000001E-2</v>
      </c>
      <c r="AJ51" s="103">
        <v>2.3E-2</v>
      </c>
      <c r="AK51" s="103">
        <v>2.3400000000000001E-2</v>
      </c>
      <c r="AL51" s="103">
        <v>2.3699999999999999E-2</v>
      </c>
    </row>
    <row r="52" spans="2:38">
      <c r="B52" s="98" t="s">
        <v>281</v>
      </c>
      <c r="C52" s="98" t="s">
        <v>536</v>
      </c>
      <c r="F52" s="98" t="s">
        <v>155</v>
      </c>
      <c r="G52" s="98" t="s">
        <v>506</v>
      </c>
      <c r="I52" s="102">
        <v>8.3000000000000001E-3</v>
      </c>
      <c r="J52" s="102">
        <v>9.2999999999999992E-3</v>
      </c>
      <c r="K52" s="102">
        <v>1.0500000000000001E-2</v>
      </c>
      <c r="L52" s="102">
        <v>1.18E-2</v>
      </c>
      <c r="M52" s="102">
        <v>1.2699999999999999E-2</v>
      </c>
      <c r="N52" s="102">
        <v>1.3599999999999999E-2</v>
      </c>
      <c r="O52" s="102">
        <v>1.38E-2</v>
      </c>
      <c r="P52" s="102">
        <v>1.4E-2</v>
      </c>
      <c r="Q52" s="102">
        <v>1.43E-2</v>
      </c>
      <c r="R52" s="102">
        <v>1.4500000000000001E-2</v>
      </c>
      <c r="V52" s="98" t="s">
        <v>281</v>
      </c>
      <c r="W52" s="98" t="s">
        <v>536</v>
      </c>
      <c r="Z52" s="98" t="s">
        <v>155</v>
      </c>
      <c r="AA52" s="98" t="s">
        <v>506</v>
      </c>
      <c r="AC52" s="103">
        <v>2.8E-3</v>
      </c>
      <c r="AD52" s="103">
        <v>3.2000000000000002E-3</v>
      </c>
      <c r="AE52" s="103">
        <v>3.5999999999999999E-3</v>
      </c>
      <c r="AF52" s="103">
        <v>4.0000000000000001E-3</v>
      </c>
      <c r="AG52" s="103">
        <v>4.3E-3</v>
      </c>
      <c r="AH52" s="103">
        <v>4.7000000000000002E-3</v>
      </c>
      <c r="AI52" s="103">
        <v>4.7000000000000002E-3</v>
      </c>
      <c r="AJ52" s="103">
        <v>4.7999999999999996E-3</v>
      </c>
      <c r="AK52" s="103">
        <v>4.8999999999999998E-3</v>
      </c>
      <c r="AL52" s="103">
        <v>4.8999999999999998E-3</v>
      </c>
    </row>
    <row r="53" spans="2:38">
      <c r="B53" s="98" t="s">
        <v>437</v>
      </c>
      <c r="C53" s="98" t="s">
        <v>524</v>
      </c>
      <c r="F53" s="98" t="s">
        <v>155</v>
      </c>
      <c r="G53" s="98" t="s">
        <v>507</v>
      </c>
      <c r="I53" s="102">
        <v>4.7526000000000002</v>
      </c>
      <c r="J53" s="102">
        <v>5.3460000000000001</v>
      </c>
      <c r="K53" s="102">
        <v>6.0134999999999996</v>
      </c>
      <c r="L53" s="102">
        <v>6.7644000000000002</v>
      </c>
      <c r="M53" s="102">
        <v>7.2845000000000004</v>
      </c>
      <c r="N53" s="102">
        <v>7.8445999999999998</v>
      </c>
      <c r="O53" s="102">
        <v>5.6337000000000002</v>
      </c>
      <c r="P53" s="102">
        <v>4.0460000000000003</v>
      </c>
      <c r="Q53" s="102">
        <v>2.9056999999999999</v>
      </c>
      <c r="R53" s="102">
        <v>2.0868000000000002</v>
      </c>
      <c r="V53" s="98" t="s">
        <v>437</v>
      </c>
      <c r="W53" s="98" t="s">
        <v>524</v>
      </c>
      <c r="Z53" s="98" t="s">
        <v>155</v>
      </c>
      <c r="AA53" s="98" t="s">
        <v>507</v>
      </c>
      <c r="AC53" s="103">
        <v>0</v>
      </c>
      <c r="AD53" s="103">
        <v>0</v>
      </c>
      <c r="AE53" s="103">
        <v>0</v>
      </c>
      <c r="AF53" s="103">
        <v>0</v>
      </c>
      <c r="AG53" s="103">
        <v>0</v>
      </c>
      <c r="AH53" s="103">
        <v>0</v>
      </c>
      <c r="AI53" s="103">
        <v>0</v>
      </c>
      <c r="AJ53" s="103">
        <v>0</v>
      </c>
      <c r="AK53" s="103">
        <v>0</v>
      </c>
      <c r="AL53" s="103">
        <v>0</v>
      </c>
    </row>
    <row r="54" spans="2:38">
      <c r="B54" s="98" t="s">
        <v>437</v>
      </c>
      <c r="C54" s="98" t="s">
        <v>409</v>
      </c>
      <c r="F54" s="98" t="s">
        <v>155</v>
      </c>
      <c r="G54" s="98" t="s">
        <v>440</v>
      </c>
      <c r="I54" s="102">
        <v>1.1516999999999999</v>
      </c>
      <c r="J54" s="102">
        <v>1.2955000000000001</v>
      </c>
      <c r="K54" s="102">
        <v>1.4573</v>
      </c>
      <c r="L54" s="102">
        <v>1.6392</v>
      </c>
      <c r="M54" s="102">
        <v>1.7653000000000001</v>
      </c>
      <c r="N54" s="102">
        <v>1.901</v>
      </c>
      <c r="O54" s="102">
        <v>1.3652</v>
      </c>
      <c r="P54" s="102">
        <v>0.98050000000000004</v>
      </c>
      <c r="Q54" s="102">
        <v>0.70409999999999995</v>
      </c>
      <c r="R54" s="102">
        <v>0.50570000000000004</v>
      </c>
      <c r="V54" s="98" t="s">
        <v>437</v>
      </c>
      <c r="W54" s="98" t="s">
        <v>409</v>
      </c>
      <c r="Z54" s="98" t="s">
        <v>155</v>
      </c>
      <c r="AA54" s="98" t="s">
        <v>440</v>
      </c>
      <c r="AC54" s="103">
        <v>0</v>
      </c>
      <c r="AD54" s="103">
        <v>0</v>
      </c>
      <c r="AE54" s="103">
        <v>0</v>
      </c>
      <c r="AF54" s="103">
        <v>0</v>
      </c>
      <c r="AG54" s="103">
        <v>0</v>
      </c>
      <c r="AH54" s="103">
        <v>0</v>
      </c>
      <c r="AI54" s="103">
        <v>0</v>
      </c>
      <c r="AJ54" s="103">
        <v>0</v>
      </c>
      <c r="AK54" s="103">
        <v>0</v>
      </c>
      <c r="AL54" s="103">
        <v>0</v>
      </c>
    </row>
    <row r="55" spans="2:38">
      <c r="B55" s="98" t="s">
        <v>437</v>
      </c>
      <c r="C55" s="98" t="s">
        <v>528</v>
      </c>
      <c r="F55" s="98" t="s">
        <v>155</v>
      </c>
      <c r="G55" s="98" t="s">
        <v>542</v>
      </c>
      <c r="I55" s="102">
        <v>1.5106999999999999</v>
      </c>
      <c r="J55" s="102">
        <v>1.6994</v>
      </c>
      <c r="K55" s="102">
        <v>1.9116</v>
      </c>
      <c r="L55" s="102">
        <v>2.1503000000000001</v>
      </c>
      <c r="M55" s="102">
        <v>2.3155999999999999</v>
      </c>
      <c r="N55" s="102">
        <v>2.4935999999999998</v>
      </c>
      <c r="O55" s="102">
        <v>1.7907999999999999</v>
      </c>
      <c r="P55" s="102">
        <v>1.2861</v>
      </c>
      <c r="Q55" s="102">
        <v>0.92369999999999997</v>
      </c>
      <c r="R55" s="102">
        <v>0.6633</v>
      </c>
      <c r="V55" s="98" t="s">
        <v>437</v>
      </c>
      <c r="W55" s="98" t="s">
        <v>528</v>
      </c>
      <c r="Z55" s="98" t="s">
        <v>155</v>
      </c>
      <c r="AA55" s="98" t="s">
        <v>542</v>
      </c>
      <c r="AC55" s="103">
        <v>0</v>
      </c>
      <c r="AD55" s="103">
        <v>0</v>
      </c>
      <c r="AE55" s="103">
        <v>0</v>
      </c>
      <c r="AF55" s="103">
        <v>0</v>
      </c>
      <c r="AG55" s="103">
        <v>0</v>
      </c>
      <c r="AH55" s="103">
        <v>0</v>
      </c>
      <c r="AI55" s="103">
        <v>0</v>
      </c>
      <c r="AJ55" s="103">
        <v>0</v>
      </c>
      <c r="AK55" s="103">
        <v>0</v>
      </c>
      <c r="AL55" s="103">
        <v>0</v>
      </c>
    </row>
    <row r="56" spans="2:38">
      <c r="B56" s="98" t="s">
        <v>437</v>
      </c>
      <c r="C56" s="98" t="s">
        <v>411</v>
      </c>
      <c r="F56" s="98" t="s">
        <v>155</v>
      </c>
      <c r="G56" s="98" t="s">
        <v>441</v>
      </c>
      <c r="I56" s="102">
        <v>0.50870000000000004</v>
      </c>
      <c r="J56" s="102">
        <v>0.57220000000000004</v>
      </c>
      <c r="K56" s="102">
        <v>0.64370000000000005</v>
      </c>
      <c r="L56" s="102">
        <v>0.72399999999999998</v>
      </c>
      <c r="M56" s="102">
        <v>0.77969999999999995</v>
      </c>
      <c r="N56" s="102">
        <v>0.8397</v>
      </c>
      <c r="O56" s="102">
        <v>0.60299999999999998</v>
      </c>
      <c r="P56" s="102">
        <v>0.43309999999999998</v>
      </c>
      <c r="Q56" s="102">
        <v>0.311</v>
      </c>
      <c r="R56" s="102">
        <v>0.22339999999999999</v>
      </c>
      <c r="V56" s="98" t="s">
        <v>437</v>
      </c>
      <c r="W56" s="98" t="s">
        <v>411</v>
      </c>
      <c r="Z56" s="98" t="s">
        <v>155</v>
      </c>
      <c r="AA56" s="98" t="s">
        <v>441</v>
      </c>
      <c r="AC56" s="103">
        <v>0</v>
      </c>
      <c r="AD56" s="103">
        <v>0</v>
      </c>
      <c r="AE56" s="103">
        <v>0</v>
      </c>
      <c r="AF56" s="103">
        <v>0</v>
      </c>
      <c r="AG56" s="103">
        <v>0</v>
      </c>
      <c r="AH56" s="103">
        <v>0</v>
      </c>
      <c r="AI56" s="103">
        <v>0</v>
      </c>
      <c r="AJ56" s="103">
        <v>0</v>
      </c>
      <c r="AK56" s="103">
        <v>0</v>
      </c>
      <c r="AL56" s="103">
        <v>0</v>
      </c>
    </row>
    <row r="57" spans="2:38">
      <c r="B57" s="98" t="s">
        <v>437</v>
      </c>
      <c r="C57" s="98" t="s">
        <v>405</v>
      </c>
      <c r="F57" s="98" t="s">
        <v>155</v>
      </c>
      <c r="G57" s="98" t="s">
        <v>508</v>
      </c>
      <c r="I57" s="102">
        <v>0.3352</v>
      </c>
      <c r="J57" s="102">
        <v>0.377</v>
      </c>
      <c r="K57" s="102">
        <v>0.42409999999999998</v>
      </c>
      <c r="L57" s="102">
        <v>0.47699999999999998</v>
      </c>
      <c r="M57" s="102">
        <v>0.51370000000000005</v>
      </c>
      <c r="N57" s="102">
        <v>0.55320000000000003</v>
      </c>
      <c r="O57" s="102">
        <v>0.39729999999999999</v>
      </c>
      <c r="P57" s="102">
        <v>0.2853</v>
      </c>
      <c r="Q57" s="102">
        <v>0.2049</v>
      </c>
      <c r="R57" s="102">
        <v>0.1472</v>
      </c>
      <c r="V57" s="98" t="s">
        <v>437</v>
      </c>
      <c r="W57" s="98" t="s">
        <v>405</v>
      </c>
      <c r="Z57" s="98" t="s">
        <v>155</v>
      </c>
      <c r="AA57" s="98" t="s">
        <v>508</v>
      </c>
      <c r="AC57" s="103">
        <v>0</v>
      </c>
      <c r="AD57" s="103">
        <v>0</v>
      </c>
      <c r="AE57" s="103">
        <v>0</v>
      </c>
      <c r="AF57" s="103">
        <v>0</v>
      </c>
      <c r="AG57" s="103">
        <v>0</v>
      </c>
      <c r="AH57" s="103">
        <v>0</v>
      </c>
      <c r="AI57" s="103">
        <v>0</v>
      </c>
      <c r="AJ57" s="103">
        <v>0</v>
      </c>
      <c r="AK57" s="103">
        <v>0</v>
      </c>
      <c r="AL57" s="103">
        <v>0</v>
      </c>
    </row>
    <row r="58" spans="2:38">
      <c r="B58" s="98" t="s">
        <v>444</v>
      </c>
      <c r="C58" s="98" t="s">
        <v>405</v>
      </c>
      <c r="F58" s="98" t="s">
        <v>155</v>
      </c>
      <c r="G58" s="98" t="s">
        <v>448</v>
      </c>
      <c r="I58" s="102">
        <v>2.3136000000000001</v>
      </c>
      <c r="J58" s="102">
        <v>2.6025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V58" s="98" t="s">
        <v>444</v>
      </c>
      <c r="W58" s="98" t="s">
        <v>405</v>
      </c>
      <c r="Z58" s="98" t="s">
        <v>155</v>
      </c>
      <c r="AA58" s="98" t="s">
        <v>448</v>
      </c>
      <c r="AC58" s="103">
        <v>0</v>
      </c>
      <c r="AD58" s="103">
        <v>0</v>
      </c>
      <c r="AE58" s="103">
        <v>0</v>
      </c>
      <c r="AF58" s="103">
        <v>0</v>
      </c>
      <c r="AG58" s="103">
        <v>0</v>
      </c>
      <c r="AH58" s="103">
        <v>0</v>
      </c>
      <c r="AI58" s="103">
        <v>0</v>
      </c>
      <c r="AJ58" s="103">
        <v>0</v>
      </c>
      <c r="AK58" s="103">
        <v>0</v>
      </c>
      <c r="AL58" s="103">
        <v>0</v>
      </c>
    </row>
    <row r="59" spans="2:38">
      <c r="B59" s="98" t="s">
        <v>444</v>
      </c>
      <c r="C59" s="98" t="s">
        <v>409</v>
      </c>
      <c r="F59" s="98" t="s">
        <v>155</v>
      </c>
      <c r="G59" s="98" t="s">
        <v>446</v>
      </c>
      <c r="I59" s="102">
        <v>0.626</v>
      </c>
      <c r="J59" s="102">
        <v>0.70420000000000005</v>
      </c>
      <c r="K59" s="102">
        <v>0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V59" s="98" t="s">
        <v>444</v>
      </c>
      <c r="W59" s="98" t="s">
        <v>409</v>
      </c>
      <c r="Z59" s="98" t="s">
        <v>155</v>
      </c>
      <c r="AA59" s="98" t="s">
        <v>446</v>
      </c>
      <c r="AC59" s="103">
        <v>0</v>
      </c>
      <c r="AD59" s="103">
        <v>0</v>
      </c>
      <c r="AE59" s="103">
        <v>0</v>
      </c>
      <c r="AF59" s="103">
        <v>0</v>
      </c>
      <c r="AG59" s="103">
        <v>0</v>
      </c>
      <c r="AH59" s="103">
        <v>0</v>
      </c>
      <c r="AI59" s="103">
        <v>0</v>
      </c>
      <c r="AJ59" s="103">
        <v>0</v>
      </c>
      <c r="AK59" s="103">
        <v>0</v>
      </c>
      <c r="AL59" s="103">
        <v>0</v>
      </c>
    </row>
    <row r="60" spans="2:38">
      <c r="B60" s="98" t="s">
        <v>444</v>
      </c>
      <c r="C60" s="98" t="s">
        <v>524</v>
      </c>
      <c r="F60" s="98" t="s">
        <v>155</v>
      </c>
      <c r="G60" s="98" t="s">
        <v>509</v>
      </c>
      <c r="I60" s="102">
        <v>0.41760000000000003</v>
      </c>
      <c r="J60" s="102">
        <v>0.46970000000000001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V60" s="98" t="s">
        <v>444</v>
      </c>
      <c r="W60" s="98" t="s">
        <v>524</v>
      </c>
      <c r="Z60" s="98" t="s">
        <v>155</v>
      </c>
      <c r="AA60" s="98" t="s">
        <v>509</v>
      </c>
      <c r="AC60" s="103">
        <v>0</v>
      </c>
      <c r="AD60" s="103">
        <v>0</v>
      </c>
      <c r="AE60" s="103">
        <v>0</v>
      </c>
      <c r="AF60" s="103">
        <v>0</v>
      </c>
      <c r="AG60" s="103">
        <v>0</v>
      </c>
      <c r="AH60" s="103">
        <v>0</v>
      </c>
      <c r="AI60" s="103">
        <v>0</v>
      </c>
      <c r="AJ60" s="103">
        <v>0</v>
      </c>
      <c r="AK60" s="103">
        <v>0</v>
      </c>
      <c r="AL60" s="103">
        <v>0</v>
      </c>
    </row>
    <row r="61" spans="2:38">
      <c r="B61" s="98" t="s">
        <v>451</v>
      </c>
      <c r="C61" s="98" t="s">
        <v>537</v>
      </c>
      <c r="F61" s="98" t="s">
        <v>155</v>
      </c>
      <c r="G61" s="98" t="s">
        <v>458</v>
      </c>
      <c r="I61" s="102">
        <v>3.9925999999999999</v>
      </c>
      <c r="J61" s="102">
        <v>4.4912000000000001</v>
      </c>
      <c r="K61" s="102">
        <v>5.0519999999999996</v>
      </c>
      <c r="L61" s="102">
        <v>5.6828000000000003</v>
      </c>
      <c r="M61" s="102">
        <v>6.1196999999999999</v>
      </c>
      <c r="N61" s="102">
        <v>6.5903</v>
      </c>
      <c r="O61" s="102">
        <v>4.7328999999999999</v>
      </c>
      <c r="P61" s="102">
        <v>3.399</v>
      </c>
      <c r="Q61" s="102">
        <v>2.4411</v>
      </c>
      <c r="R61" s="102">
        <v>1.7531000000000001</v>
      </c>
      <c r="V61" s="98" t="s">
        <v>451</v>
      </c>
      <c r="W61" s="98" t="s">
        <v>537</v>
      </c>
      <c r="Z61" s="98" t="s">
        <v>155</v>
      </c>
      <c r="AA61" s="98" t="s">
        <v>458</v>
      </c>
      <c r="AC61" s="103">
        <v>0</v>
      </c>
      <c r="AD61" s="103">
        <v>0</v>
      </c>
      <c r="AE61" s="103">
        <v>0</v>
      </c>
      <c r="AF61" s="103">
        <v>0</v>
      </c>
      <c r="AG61" s="103">
        <v>0</v>
      </c>
      <c r="AH61" s="103">
        <v>0</v>
      </c>
      <c r="AI61" s="103">
        <v>0</v>
      </c>
      <c r="AJ61" s="103">
        <v>0</v>
      </c>
      <c r="AK61" s="103">
        <v>0</v>
      </c>
      <c r="AL61" s="103">
        <v>0</v>
      </c>
    </row>
    <row r="62" spans="2:38">
      <c r="B62" s="98" t="s">
        <v>727</v>
      </c>
      <c r="C62" s="98" t="s">
        <v>728</v>
      </c>
      <c r="F62" s="98" t="s">
        <v>155</v>
      </c>
      <c r="G62" s="98" t="s">
        <v>729</v>
      </c>
      <c r="I62" s="121">
        <v>3.5</v>
      </c>
      <c r="J62" s="121">
        <v>3.5</v>
      </c>
      <c r="K62" s="121">
        <v>3.5</v>
      </c>
      <c r="L62" s="121">
        <f>+K62</f>
        <v>3.5</v>
      </c>
      <c r="M62" s="121">
        <f>+L62</f>
        <v>3.5</v>
      </c>
      <c r="N62" s="121">
        <f>+M62</f>
        <v>3.5</v>
      </c>
      <c r="O62" s="121">
        <v>0</v>
      </c>
      <c r="P62" s="121">
        <v>0</v>
      </c>
      <c r="Q62" s="121">
        <v>0</v>
      </c>
      <c r="R62" s="121">
        <v>0</v>
      </c>
      <c r="V62" s="98" t="s">
        <v>727</v>
      </c>
      <c r="W62" s="98" t="s">
        <v>728</v>
      </c>
      <c r="Z62" s="98" t="s">
        <v>155</v>
      </c>
      <c r="AA62" s="98" t="s">
        <v>729</v>
      </c>
      <c r="AC62" s="98">
        <v>0</v>
      </c>
      <c r="AD62" s="98">
        <v>0</v>
      </c>
      <c r="AE62" s="121">
        <v>0</v>
      </c>
      <c r="AF62" s="121">
        <v>0</v>
      </c>
      <c r="AG62" s="121">
        <v>0</v>
      </c>
      <c r="AH62" s="121">
        <v>0</v>
      </c>
      <c r="AI62" s="121">
        <v>0</v>
      </c>
      <c r="AJ62" s="121">
        <v>0</v>
      </c>
      <c r="AK62" s="121">
        <v>0</v>
      </c>
      <c r="AL62" s="121">
        <v>0</v>
      </c>
    </row>
    <row r="63" spans="2:38">
      <c r="B63" s="98" t="s">
        <v>538</v>
      </c>
      <c r="C63" s="98" t="s">
        <v>524</v>
      </c>
      <c r="F63" s="98" t="s">
        <v>155</v>
      </c>
      <c r="G63" s="98" t="s">
        <v>510</v>
      </c>
      <c r="I63" s="102">
        <v>14.037699999999999</v>
      </c>
      <c r="J63" s="102">
        <v>15.7905</v>
      </c>
      <c r="K63" s="102">
        <v>17.7622</v>
      </c>
      <c r="L63" s="102">
        <v>19.98</v>
      </c>
      <c r="M63" s="102">
        <v>21.516300000000001</v>
      </c>
      <c r="N63" s="102">
        <v>23.1707</v>
      </c>
      <c r="O63" s="102">
        <v>25.114100000000001</v>
      </c>
      <c r="P63" s="102">
        <v>27.220600000000001</v>
      </c>
      <c r="Q63" s="102">
        <v>29.503699999999998</v>
      </c>
      <c r="R63" s="102">
        <v>31.978400000000001</v>
      </c>
      <c r="V63" s="98" t="s">
        <v>538</v>
      </c>
      <c r="W63" s="98" t="s">
        <v>524</v>
      </c>
      <c r="Z63" s="98" t="s">
        <v>155</v>
      </c>
      <c r="AA63" s="98" t="s">
        <v>510</v>
      </c>
      <c r="AC63" s="103">
        <v>3.141947</v>
      </c>
      <c r="AD63" s="103">
        <f>$AC63*J63/$I63</f>
        <v>3.53426231530094</v>
      </c>
      <c r="AE63" s="103">
        <f t="shared" ref="AE63:AL63" si="22">$AC63*K63/$I63</f>
        <v>3.9755722806015235</v>
      </c>
      <c r="AF63" s="103">
        <f t="shared" si="22"/>
        <v>4.4719648560661653</v>
      </c>
      <c r="AG63" s="103">
        <f t="shared" si="22"/>
        <v>4.8158226943231446</v>
      </c>
      <c r="AH63" s="103">
        <f t="shared" si="22"/>
        <v>5.1861139184410554</v>
      </c>
      <c r="AI63" s="103">
        <f t="shared" si="22"/>
        <v>5.6210897193058695</v>
      </c>
      <c r="AJ63" s="103">
        <f t="shared" si="22"/>
        <v>6.0925708989506839</v>
      </c>
      <c r="AK63" s="103">
        <f t="shared" si="22"/>
        <v>6.6035790552512168</v>
      </c>
      <c r="AL63" s="103">
        <f t="shared" si="22"/>
        <v>7.1574715191804934</v>
      </c>
    </row>
    <row r="64" spans="2:38">
      <c r="B64" s="98" t="s">
        <v>538</v>
      </c>
      <c r="C64" s="98" t="s">
        <v>539</v>
      </c>
      <c r="F64" s="98" t="s">
        <v>155</v>
      </c>
      <c r="G64" s="98" t="s">
        <v>511</v>
      </c>
      <c r="I64" s="102">
        <v>95.016999999999996</v>
      </c>
      <c r="J64" s="102">
        <v>106.88120000000001</v>
      </c>
      <c r="K64" s="102">
        <v>120.2269</v>
      </c>
      <c r="L64" s="102">
        <v>135.2389</v>
      </c>
      <c r="M64" s="102">
        <v>145.63749999999999</v>
      </c>
      <c r="N64" s="102">
        <v>156.8356</v>
      </c>
      <c r="O64" s="102">
        <v>169.99019999999999</v>
      </c>
      <c r="P64" s="102">
        <v>184.2482</v>
      </c>
      <c r="Q64" s="102">
        <v>199.7021</v>
      </c>
      <c r="R64" s="102">
        <v>216.4522</v>
      </c>
      <c r="V64" s="98" t="s">
        <v>538</v>
      </c>
      <c r="W64" s="98" t="s">
        <v>539</v>
      </c>
      <c r="Z64" s="98" t="s">
        <v>155</v>
      </c>
      <c r="AA64" s="98" t="s">
        <v>511</v>
      </c>
      <c r="AC64" s="103">
        <v>22.930620000000001</v>
      </c>
      <c r="AD64" s="103">
        <f t="shared" ref="AD64:AD69" si="23">$AC64*J64/$I64</f>
        <v>25.793828286980226</v>
      </c>
      <c r="AE64" s="103">
        <f t="shared" ref="AE64:AE69" si="24">$AC64*K64/$I64</f>
        <v>29.01456957889641</v>
      </c>
      <c r="AF64" s="103">
        <f t="shared" ref="AF64:AF69" si="25">$AC64*L64/$I64</f>
        <v>32.637441985307895</v>
      </c>
      <c r="AG64" s="103">
        <f t="shared" ref="AG64:AG69" si="26">$AC64*M64/$I64</f>
        <v>35.146954442362947</v>
      </c>
      <c r="AH64" s="103">
        <f t="shared" ref="AH64:AH69" si="27">$AC64*N64/$I64</f>
        <v>37.849411642884959</v>
      </c>
      <c r="AI64" s="103">
        <f t="shared" ref="AI64:AI69" si="28">$AC64*O64/$I64</f>
        <v>41.024034435143186</v>
      </c>
      <c r="AJ64" s="103">
        <f t="shared" ref="AJ64:AJ69" si="29">$AC64*P64/$I64</f>
        <v>44.464942693244367</v>
      </c>
      <c r="AK64" s="103">
        <f t="shared" ref="AK64:AK69" si="30">$AC64*Q64/$I64</f>
        <v>48.194459605144345</v>
      </c>
      <c r="AL64" s="103">
        <f t="shared" ref="AL64:AL69" si="31">$AC64*R64/$I64</f>
        <v>52.236790746540095</v>
      </c>
    </row>
    <row r="65" spans="2:38">
      <c r="B65" s="98" t="s">
        <v>538</v>
      </c>
      <c r="C65" s="98" t="s">
        <v>409</v>
      </c>
      <c r="F65" s="98" t="s">
        <v>155</v>
      </c>
      <c r="G65" s="98" t="s">
        <v>460</v>
      </c>
      <c r="I65" s="102">
        <v>0.98809999999999998</v>
      </c>
      <c r="J65" s="102">
        <v>1.1114999999999999</v>
      </c>
      <c r="K65" s="102">
        <v>1.2502</v>
      </c>
      <c r="L65" s="102">
        <v>1.4064000000000001</v>
      </c>
      <c r="M65" s="102">
        <v>1.5145</v>
      </c>
      <c r="N65" s="102">
        <v>1.6309</v>
      </c>
      <c r="O65" s="102">
        <v>1.7677</v>
      </c>
      <c r="P65" s="102">
        <v>1.9159999999999999</v>
      </c>
      <c r="Q65" s="102">
        <v>2.0767000000000002</v>
      </c>
      <c r="R65" s="102">
        <v>2.2509000000000001</v>
      </c>
      <c r="V65" s="98" t="s">
        <v>538</v>
      </c>
      <c r="W65" s="98" t="s">
        <v>409</v>
      </c>
      <c r="Z65" s="98" t="s">
        <v>155</v>
      </c>
      <c r="AA65" s="98" t="s">
        <v>460</v>
      </c>
      <c r="AC65" s="103">
        <v>0.23846000000000001</v>
      </c>
      <c r="AD65" s="103">
        <f t="shared" si="23"/>
        <v>0.26824035016698711</v>
      </c>
      <c r="AE65" s="103">
        <f t="shared" si="24"/>
        <v>0.30171307762372235</v>
      </c>
      <c r="AF65" s="103">
        <f t="shared" si="25"/>
        <v>0.33940911243801242</v>
      </c>
      <c r="AG65" s="103">
        <f t="shared" si="26"/>
        <v>0.36549708531525149</v>
      </c>
      <c r="AH65" s="103">
        <f t="shared" si="27"/>
        <v>0.39358811253921672</v>
      </c>
      <c r="AI65" s="103">
        <f t="shared" si="28"/>
        <v>0.42660230948284589</v>
      </c>
      <c r="AJ65" s="103">
        <f t="shared" si="29"/>
        <v>0.46239182269001111</v>
      </c>
      <c r="AK65" s="103">
        <f t="shared" si="30"/>
        <v>0.50117385082481536</v>
      </c>
      <c r="AL65" s="103">
        <f t="shared" si="31"/>
        <v>0.54321385892116181</v>
      </c>
    </row>
    <row r="66" spans="2:38">
      <c r="B66" s="98" t="s">
        <v>538</v>
      </c>
      <c r="C66" s="98" t="s">
        <v>540</v>
      </c>
      <c r="F66" s="98" t="s">
        <v>155</v>
      </c>
      <c r="G66" s="98" t="s">
        <v>512</v>
      </c>
      <c r="I66" s="102">
        <v>0.48730000000000001</v>
      </c>
      <c r="J66" s="102">
        <v>0.54810000000000003</v>
      </c>
      <c r="K66" s="102">
        <v>0.61660000000000004</v>
      </c>
      <c r="L66" s="102">
        <v>0.69359999999999999</v>
      </c>
      <c r="M66" s="102">
        <v>0.74690000000000001</v>
      </c>
      <c r="N66" s="102">
        <v>0.80430000000000001</v>
      </c>
      <c r="O66" s="102">
        <v>0.87180000000000002</v>
      </c>
      <c r="P66" s="102">
        <v>0.94489999999999996</v>
      </c>
      <c r="Q66" s="102">
        <v>1.0242</v>
      </c>
      <c r="R66" s="102">
        <v>1.1101000000000001</v>
      </c>
      <c r="V66" s="98" t="s">
        <v>538</v>
      </c>
      <c r="W66" s="98" t="s">
        <v>540</v>
      </c>
      <c r="Z66" s="98" t="s">
        <v>155</v>
      </c>
      <c r="AA66" s="98" t="s">
        <v>512</v>
      </c>
      <c r="AC66" s="103">
        <v>0.117601</v>
      </c>
      <c r="AD66" s="103">
        <f t="shared" si="23"/>
        <v>0.13227397516930023</v>
      </c>
      <c r="AE66" s="103">
        <f t="shared" si="24"/>
        <v>0.14880520541760725</v>
      </c>
      <c r="AF66" s="103">
        <f t="shared" si="25"/>
        <v>0.16738775620767493</v>
      </c>
      <c r="AG66" s="103">
        <f t="shared" si="26"/>
        <v>0.18025074266365687</v>
      </c>
      <c r="AH66" s="103">
        <f t="shared" si="27"/>
        <v>0.19410318961625281</v>
      </c>
      <c r="AI66" s="103">
        <f t="shared" si="28"/>
        <v>0.21039308803611739</v>
      </c>
      <c r="AJ66" s="103">
        <f t="shared" si="29"/>
        <v>0.22803444469525957</v>
      </c>
      <c r="AK66" s="103">
        <f t="shared" si="30"/>
        <v>0.24717205869074493</v>
      </c>
      <c r="AL66" s="103">
        <f t="shared" si="31"/>
        <v>0.26790246275395035</v>
      </c>
    </row>
    <row r="67" spans="2:38">
      <c r="B67" s="98" t="s">
        <v>538</v>
      </c>
      <c r="C67" s="98" t="s">
        <v>412</v>
      </c>
      <c r="F67" s="98" t="s">
        <v>155</v>
      </c>
      <c r="G67" s="98" t="s">
        <v>463</v>
      </c>
      <c r="I67" s="102">
        <v>0.30969999999999998</v>
      </c>
      <c r="J67" s="102">
        <v>0.3483</v>
      </c>
      <c r="K67" s="102">
        <v>0.39179999999999998</v>
      </c>
      <c r="L67" s="102">
        <v>0.44069999999999998</v>
      </c>
      <c r="M67" s="102">
        <v>0.47460000000000002</v>
      </c>
      <c r="N67" s="102">
        <v>0.5111</v>
      </c>
      <c r="O67" s="102">
        <v>0.55400000000000005</v>
      </c>
      <c r="P67" s="102">
        <v>0.60050000000000003</v>
      </c>
      <c r="Q67" s="102">
        <v>0.65080000000000005</v>
      </c>
      <c r="R67" s="102">
        <v>0.70540000000000003</v>
      </c>
      <c r="V67" s="98" t="s">
        <v>538</v>
      </c>
      <c r="W67" s="98" t="s">
        <v>412</v>
      </c>
      <c r="Z67" s="98" t="s">
        <v>155</v>
      </c>
      <c r="AA67" s="98" t="s">
        <v>463</v>
      </c>
      <c r="AC67" s="103">
        <v>7.4740000000000001E-2</v>
      </c>
      <c r="AD67" s="103">
        <f t="shared" si="23"/>
        <v>8.4055350339037785E-2</v>
      </c>
      <c r="AE67" s="103">
        <f t="shared" si="24"/>
        <v>9.4553219244430095E-2</v>
      </c>
      <c r="AF67" s="103">
        <f t="shared" si="25"/>
        <v>0.10635427187600904</v>
      </c>
      <c r="AG67" s="103">
        <f t="shared" si="26"/>
        <v>0.11453536971262514</v>
      </c>
      <c r="AH67" s="103">
        <f t="shared" si="27"/>
        <v>0.1233439263803681</v>
      </c>
      <c r="AI67" s="103">
        <f t="shared" si="28"/>
        <v>0.13369699709396193</v>
      </c>
      <c r="AJ67" s="103">
        <f t="shared" si="29"/>
        <v>0.1449188569583468</v>
      </c>
      <c r="AK67" s="103">
        <f t="shared" si="30"/>
        <v>0.15705777203745563</v>
      </c>
      <c r="AL67" s="103">
        <f t="shared" si="31"/>
        <v>0.17023440749112045</v>
      </c>
    </row>
    <row r="68" spans="2:38">
      <c r="B68" s="98" t="s">
        <v>538</v>
      </c>
      <c r="C68" s="98" t="s">
        <v>405</v>
      </c>
      <c r="F68" s="98" t="s">
        <v>155</v>
      </c>
      <c r="G68" s="98" t="s">
        <v>461</v>
      </c>
      <c r="I68" s="102">
        <v>0.21940000000000001</v>
      </c>
      <c r="J68" s="102">
        <v>0.24679999999999999</v>
      </c>
      <c r="K68" s="102">
        <v>0.27760000000000001</v>
      </c>
      <c r="L68" s="102">
        <v>0.31219999999999998</v>
      </c>
      <c r="M68" s="102">
        <v>0.3362</v>
      </c>
      <c r="N68" s="102">
        <v>0.36209999999999998</v>
      </c>
      <c r="O68" s="102">
        <v>0.39250000000000002</v>
      </c>
      <c r="P68" s="102">
        <v>0.4254</v>
      </c>
      <c r="Q68" s="102">
        <v>0.46110000000000001</v>
      </c>
      <c r="R68" s="102">
        <v>0.49969999999999998</v>
      </c>
      <c r="V68" s="98" t="s">
        <v>538</v>
      </c>
      <c r="W68" s="98" t="s">
        <v>405</v>
      </c>
      <c r="Z68" s="98" t="s">
        <v>155</v>
      </c>
      <c r="AA68" s="98" t="s">
        <v>461</v>
      </c>
      <c r="AC68" s="103">
        <v>0</v>
      </c>
      <c r="AD68" s="103">
        <f t="shared" si="23"/>
        <v>0</v>
      </c>
      <c r="AE68" s="103">
        <f t="shared" si="24"/>
        <v>0</v>
      </c>
      <c r="AF68" s="103">
        <f t="shared" si="25"/>
        <v>0</v>
      </c>
      <c r="AG68" s="103">
        <f t="shared" si="26"/>
        <v>0</v>
      </c>
      <c r="AH68" s="103">
        <f t="shared" si="27"/>
        <v>0</v>
      </c>
      <c r="AI68" s="103">
        <f t="shared" si="28"/>
        <v>0</v>
      </c>
      <c r="AJ68" s="103">
        <f t="shared" si="29"/>
        <v>0</v>
      </c>
      <c r="AK68" s="103">
        <f t="shared" si="30"/>
        <v>0</v>
      </c>
      <c r="AL68" s="103">
        <f t="shared" si="31"/>
        <v>0</v>
      </c>
    </row>
    <row r="69" spans="2:38">
      <c r="B69" s="98" t="s">
        <v>538</v>
      </c>
      <c r="C69" s="98" t="s">
        <v>525</v>
      </c>
      <c r="F69" s="98" t="s">
        <v>155</v>
      </c>
      <c r="G69" s="98" t="s">
        <v>513</v>
      </c>
      <c r="I69" s="102">
        <v>0.24660000000000001</v>
      </c>
      <c r="J69" s="102">
        <v>0.27739999999999998</v>
      </c>
      <c r="K69" s="102">
        <v>0.312</v>
      </c>
      <c r="L69" s="102">
        <v>0.35099999999999998</v>
      </c>
      <c r="M69" s="102">
        <v>0.378</v>
      </c>
      <c r="N69" s="102">
        <v>0.40710000000000002</v>
      </c>
      <c r="O69" s="102">
        <v>0.44119999999999998</v>
      </c>
      <c r="P69" s="102">
        <v>0.47820000000000001</v>
      </c>
      <c r="Q69" s="102">
        <v>0.51829999999999998</v>
      </c>
      <c r="R69" s="102">
        <v>0.56179999999999997</v>
      </c>
      <c r="V69" s="98" t="s">
        <v>538</v>
      </c>
      <c r="W69" s="98" t="s">
        <v>525</v>
      </c>
      <c r="Z69" s="98" t="s">
        <v>155</v>
      </c>
      <c r="AA69" s="98" t="s">
        <v>513</v>
      </c>
      <c r="AC69" s="103">
        <v>5.9512000000000002E-2</v>
      </c>
      <c r="AD69" s="103">
        <f t="shared" si="23"/>
        <v>6.6944966747769674E-2</v>
      </c>
      <c r="AE69" s="103">
        <f t="shared" si="24"/>
        <v>7.5294987834549881E-2</v>
      </c>
      <c r="AF69" s="103">
        <f t="shared" si="25"/>
        <v>8.4706861313868606E-2</v>
      </c>
      <c r="AG69" s="103">
        <f t="shared" si="26"/>
        <v>9.1222773722627729E-2</v>
      </c>
      <c r="AH69" s="103">
        <f t="shared" si="27"/>
        <v>9.8245479318734799E-2</v>
      </c>
      <c r="AI69" s="103">
        <f t="shared" si="28"/>
        <v>0.10647483536090835</v>
      </c>
      <c r="AJ69" s="103">
        <f t="shared" si="29"/>
        <v>0.1154040486618005</v>
      </c>
      <c r="AK69" s="103">
        <f t="shared" si="30"/>
        <v>0.12508138523925386</v>
      </c>
      <c r="AL69" s="103">
        <f t="shared" si="31"/>
        <v>0.13557924412003244</v>
      </c>
    </row>
    <row r="70" spans="2:38">
      <c r="B70" s="98" t="s">
        <v>541</v>
      </c>
      <c r="C70" s="98" t="s">
        <v>524</v>
      </c>
      <c r="F70" s="98" t="s">
        <v>155</v>
      </c>
      <c r="G70" s="98" t="s">
        <v>514</v>
      </c>
      <c r="I70" s="102">
        <v>30.824300000000001</v>
      </c>
      <c r="J70" s="102">
        <f>I70</f>
        <v>30.824300000000001</v>
      </c>
      <c r="K70" s="102">
        <f t="shared" ref="K70:R70" si="32">J70</f>
        <v>30.824300000000001</v>
      </c>
      <c r="L70" s="102">
        <f t="shared" si="32"/>
        <v>30.824300000000001</v>
      </c>
      <c r="M70" s="102">
        <f t="shared" si="32"/>
        <v>30.824300000000001</v>
      </c>
      <c r="N70" s="102">
        <f t="shared" si="32"/>
        <v>30.824300000000001</v>
      </c>
      <c r="O70" s="102">
        <f t="shared" si="32"/>
        <v>30.824300000000001</v>
      </c>
      <c r="P70" s="102">
        <f t="shared" si="32"/>
        <v>30.824300000000001</v>
      </c>
      <c r="Q70" s="102">
        <f t="shared" si="32"/>
        <v>30.824300000000001</v>
      </c>
      <c r="R70" s="102">
        <f t="shared" si="32"/>
        <v>30.824300000000001</v>
      </c>
      <c r="V70" s="98" t="s">
        <v>541</v>
      </c>
      <c r="W70" s="98" t="s">
        <v>524</v>
      </c>
      <c r="Z70" s="98" t="s">
        <v>155</v>
      </c>
      <c r="AA70" s="98" t="s">
        <v>514</v>
      </c>
      <c r="AC70" s="103">
        <v>2.24E-2</v>
      </c>
      <c r="AD70" s="103">
        <f>AC70</f>
        <v>2.24E-2</v>
      </c>
      <c r="AE70" s="103">
        <f t="shared" ref="AE70:AL70" si="33">AD70</f>
        <v>2.24E-2</v>
      </c>
      <c r="AF70" s="103">
        <f t="shared" si="33"/>
        <v>2.24E-2</v>
      </c>
      <c r="AG70" s="103">
        <f t="shared" si="33"/>
        <v>2.24E-2</v>
      </c>
      <c r="AH70" s="103">
        <f t="shared" si="33"/>
        <v>2.24E-2</v>
      </c>
      <c r="AI70" s="103">
        <f t="shared" si="33"/>
        <v>2.24E-2</v>
      </c>
      <c r="AJ70" s="103">
        <f t="shared" si="33"/>
        <v>2.24E-2</v>
      </c>
      <c r="AK70" s="103">
        <f t="shared" si="33"/>
        <v>2.24E-2</v>
      </c>
      <c r="AL70" s="103">
        <f t="shared" si="33"/>
        <v>2.24E-2</v>
      </c>
    </row>
    <row r="71" spans="2:38">
      <c r="B71" s="98" t="s">
        <v>541</v>
      </c>
      <c r="C71" s="98" t="s">
        <v>540</v>
      </c>
      <c r="F71" s="98" t="s">
        <v>155</v>
      </c>
      <c r="G71" s="98" t="s">
        <v>516</v>
      </c>
      <c r="I71" s="102">
        <v>2.2726999999999999</v>
      </c>
      <c r="J71" s="102">
        <f t="shared" ref="J71:R77" si="34">I71</f>
        <v>2.2726999999999999</v>
      </c>
      <c r="K71" s="102">
        <f t="shared" si="34"/>
        <v>2.2726999999999999</v>
      </c>
      <c r="L71" s="102">
        <f t="shared" si="34"/>
        <v>2.2726999999999999</v>
      </c>
      <c r="M71" s="102">
        <f t="shared" si="34"/>
        <v>2.2726999999999999</v>
      </c>
      <c r="N71" s="102">
        <f t="shared" si="34"/>
        <v>2.2726999999999999</v>
      </c>
      <c r="O71" s="102">
        <f t="shared" si="34"/>
        <v>2.2726999999999999</v>
      </c>
      <c r="P71" s="102">
        <f t="shared" si="34"/>
        <v>2.2726999999999999</v>
      </c>
      <c r="Q71" s="102">
        <f t="shared" si="34"/>
        <v>2.2726999999999999</v>
      </c>
      <c r="R71" s="102">
        <f t="shared" si="34"/>
        <v>2.2726999999999999</v>
      </c>
      <c r="V71" s="98" t="s">
        <v>541</v>
      </c>
      <c r="W71" s="98" t="s">
        <v>540</v>
      </c>
      <c r="Z71" s="98" t="s">
        <v>155</v>
      </c>
      <c r="AA71" s="98" t="s">
        <v>516</v>
      </c>
      <c r="AC71" s="103">
        <v>3.3E-3</v>
      </c>
      <c r="AD71" s="103">
        <f t="shared" ref="AD71:AL77" si="35">AC71</f>
        <v>3.3E-3</v>
      </c>
      <c r="AE71" s="103">
        <f t="shared" si="35"/>
        <v>3.3E-3</v>
      </c>
      <c r="AF71" s="103">
        <f t="shared" si="35"/>
        <v>3.3E-3</v>
      </c>
      <c r="AG71" s="103">
        <f t="shared" si="35"/>
        <v>3.3E-3</v>
      </c>
      <c r="AH71" s="103">
        <f t="shared" si="35"/>
        <v>3.3E-3</v>
      </c>
      <c r="AI71" s="103">
        <f t="shared" si="35"/>
        <v>3.3E-3</v>
      </c>
      <c r="AJ71" s="103">
        <f t="shared" si="35"/>
        <v>3.3E-3</v>
      </c>
      <c r="AK71" s="103">
        <f t="shared" si="35"/>
        <v>3.3E-3</v>
      </c>
      <c r="AL71" s="103">
        <f t="shared" si="35"/>
        <v>3.3E-3</v>
      </c>
    </row>
    <row r="72" spans="2:38">
      <c r="B72" s="98" t="s">
        <v>541</v>
      </c>
      <c r="C72" s="98" t="s">
        <v>405</v>
      </c>
      <c r="F72" s="98" t="s">
        <v>155</v>
      </c>
      <c r="G72" s="98" t="s">
        <v>468</v>
      </c>
      <c r="I72" s="102">
        <v>0.77749999999999997</v>
      </c>
      <c r="J72" s="102">
        <f t="shared" si="34"/>
        <v>0.77749999999999997</v>
      </c>
      <c r="K72" s="102">
        <f t="shared" si="34"/>
        <v>0.77749999999999997</v>
      </c>
      <c r="L72" s="102">
        <f t="shared" si="34"/>
        <v>0.77749999999999997</v>
      </c>
      <c r="M72" s="102">
        <f t="shared" si="34"/>
        <v>0.77749999999999997</v>
      </c>
      <c r="N72" s="102">
        <f t="shared" si="34"/>
        <v>0.77749999999999997</v>
      </c>
      <c r="O72" s="102">
        <f t="shared" si="34"/>
        <v>0.77749999999999997</v>
      </c>
      <c r="P72" s="102">
        <f t="shared" si="34"/>
        <v>0.77749999999999997</v>
      </c>
      <c r="Q72" s="102">
        <f t="shared" si="34"/>
        <v>0.77749999999999997</v>
      </c>
      <c r="R72" s="102">
        <f t="shared" si="34"/>
        <v>0.77749999999999997</v>
      </c>
      <c r="V72" s="98" t="s">
        <v>541</v>
      </c>
      <c r="W72" s="98" t="s">
        <v>405</v>
      </c>
      <c r="Z72" s="98" t="s">
        <v>155</v>
      </c>
      <c r="AA72" s="98" t="s">
        <v>468</v>
      </c>
      <c r="AC72" s="103">
        <v>0</v>
      </c>
      <c r="AD72" s="103">
        <f t="shared" si="35"/>
        <v>0</v>
      </c>
      <c r="AE72" s="103">
        <f t="shared" si="35"/>
        <v>0</v>
      </c>
      <c r="AF72" s="103">
        <f t="shared" si="35"/>
        <v>0</v>
      </c>
      <c r="AG72" s="103">
        <f t="shared" si="35"/>
        <v>0</v>
      </c>
      <c r="AH72" s="103">
        <f t="shared" si="35"/>
        <v>0</v>
      </c>
      <c r="AI72" s="103">
        <f t="shared" si="35"/>
        <v>0</v>
      </c>
      <c r="AJ72" s="103">
        <f t="shared" si="35"/>
        <v>0</v>
      </c>
      <c r="AK72" s="103">
        <f t="shared" si="35"/>
        <v>0</v>
      </c>
      <c r="AL72" s="103">
        <f t="shared" si="35"/>
        <v>0</v>
      </c>
    </row>
    <row r="73" spans="2:38">
      <c r="B73" s="98" t="s">
        <v>541</v>
      </c>
      <c r="C73" s="98" t="s">
        <v>412</v>
      </c>
      <c r="F73" s="98" t="s">
        <v>155</v>
      </c>
      <c r="G73" s="98" t="s">
        <v>470</v>
      </c>
      <c r="I73" s="102">
        <v>0.62360000000000004</v>
      </c>
      <c r="J73" s="102">
        <f t="shared" si="34"/>
        <v>0.62360000000000004</v>
      </c>
      <c r="K73" s="102">
        <f t="shared" si="34"/>
        <v>0.62360000000000004</v>
      </c>
      <c r="L73" s="102">
        <f t="shared" si="34"/>
        <v>0.62360000000000004</v>
      </c>
      <c r="M73" s="102">
        <f t="shared" si="34"/>
        <v>0.62360000000000004</v>
      </c>
      <c r="N73" s="102">
        <f t="shared" si="34"/>
        <v>0.62360000000000004</v>
      </c>
      <c r="O73" s="102">
        <f t="shared" si="34"/>
        <v>0.62360000000000004</v>
      </c>
      <c r="P73" s="102">
        <f t="shared" si="34"/>
        <v>0.62360000000000004</v>
      </c>
      <c r="Q73" s="102">
        <f t="shared" si="34"/>
        <v>0.62360000000000004</v>
      </c>
      <c r="R73" s="102">
        <f t="shared" si="34"/>
        <v>0.62360000000000004</v>
      </c>
      <c r="V73" s="98" t="s">
        <v>541</v>
      </c>
      <c r="W73" s="98" t="s">
        <v>412</v>
      </c>
      <c r="Z73" s="98" t="s">
        <v>155</v>
      </c>
      <c r="AA73" s="98" t="s">
        <v>470</v>
      </c>
      <c r="AC73" s="103">
        <v>8.9999999999999998E-4</v>
      </c>
      <c r="AD73" s="103">
        <f t="shared" si="35"/>
        <v>8.9999999999999998E-4</v>
      </c>
      <c r="AE73" s="103">
        <f t="shared" si="35"/>
        <v>8.9999999999999998E-4</v>
      </c>
      <c r="AF73" s="103">
        <f t="shared" si="35"/>
        <v>8.9999999999999998E-4</v>
      </c>
      <c r="AG73" s="103">
        <f t="shared" si="35"/>
        <v>8.9999999999999998E-4</v>
      </c>
      <c r="AH73" s="103">
        <f t="shared" si="35"/>
        <v>8.9999999999999998E-4</v>
      </c>
      <c r="AI73" s="103">
        <f t="shared" si="35"/>
        <v>8.9999999999999998E-4</v>
      </c>
      <c r="AJ73" s="103">
        <f t="shared" si="35"/>
        <v>8.9999999999999998E-4</v>
      </c>
      <c r="AK73" s="103">
        <f t="shared" si="35"/>
        <v>8.9999999999999998E-4</v>
      </c>
      <c r="AL73" s="103">
        <f t="shared" si="35"/>
        <v>8.9999999999999998E-4</v>
      </c>
    </row>
    <row r="74" spans="2:38">
      <c r="B74" s="98" t="s">
        <v>541</v>
      </c>
      <c r="C74" s="98" t="s">
        <v>409</v>
      </c>
      <c r="F74" s="98" t="s">
        <v>155</v>
      </c>
      <c r="G74" s="98" t="s">
        <v>466</v>
      </c>
      <c r="I74" s="102">
        <v>0.45040000000000002</v>
      </c>
      <c r="J74" s="102">
        <f t="shared" si="34"/>
        <v>0.45040000000000002</v>
      </c>
      <c r="K74" s="102">
        <f t="shared" si="34"/>
        <v>0.45040000000000002</v>
      </c>
      <c r="L74" s="102">
        <f t="shared" si="34"/>
        <v>0.45040000000000002</v>
      </c>
      <c r="M74" s="102">
        <f t="shared" si="34"/>
        <v>0.45040000000000002</v>
      </c>
      <c r="N74" s="102">
        <f t="shared" si="34"/>
        <v>0.45040000000000002</v>
      </c>
      <c r="O74" s="102">
        <f t="shared" si="34"/>
        <v>0.45040000000000002</v>
      </c>
      <c r="P74" s="102">
        <f t="shared" si="34"/>
        <v>0.45040000000000002</v>
      </c>
      <c r="Q74" s="102">
        <f t="shared" si="34"/>
        <v>0.45040000000000002</v>
      </c>
      <c r="R74" s="102">
        <f t="shared" si="34"/>
        <v>0.45040000000000002</v>
      </c>
      <c r="V74" s="98" t="s">
        <v>541</v>
      </c>
      <c r="W74" s="98" t="s">
        <v>409</v>
      </c>
      <c r="Z74" s="98" t="s">
        <v>155</v>
      </c>
      <c r="AA74" s="98" t="s">
        <v>466</v>
      </c>
      <c r="AC74" s="103">
        <v>6.9999999999999999E-4</v>
      </c>
      <c r="AD74" s="103">
        <f t="shared" si="35"/>
        <v>6.9999999999999999E-4</v>
      </c>
      <c r="AE74" s="103">
        <f t="shared" si="35"/>
        <v>6.9999999999999999E-4</v>
      </c>
      <c r="AF74" s="103">
        <f t="shared" si="35"/>
        <v>6.9999999999999999E-4</v>
      </c>
      <c r="AG74" s="103">
        <f t="shared" si="35"/>
        <v>6.9999999999999999E-4</v>
      </c>
      <c r="AH74" s="103">
        <f t="shared" si="35"/>
        <v>6.9999999999999999E-4</v>
      </c>
      <c r="AI74" s="103">
        <f t="shared" si="35"/>
        <v>6.9999999999999999E-4</v>
      </c>
      <c r="AJ74" s="103">
        <f t="shared" si="35"/>
        <v>6.9999999999999999E-4</v>
      </c>
      <c r="AK74" s="103">
        <f t="shared" si="35"/>
        <v>6.9999999999999999E-4</v>
      </c>
      <c r="AL74" s="103">
        <f t="shared" si="35"/>
        <v>6.9999999999999999E-4</v>
      </c>
    </row>
    <row r="75" spans="2:38">
      <c r="B75" s="98" t="s">
        <v>541</v>
      </c>
      <c r="C75" s="98" t="s">
        <v>539</v>
      </c>
      <c r="F75" s="98" t="s">
        <v>155</v>
      </c>
      <c r="G75" s="98" t="s">
        <v>515</v>
      </c>
      <c r="I75" s="102">
        <v>9.7815999999999992</v>
      </c>
      <c r="J75" s="102">
        <f t="shared" si="34"/>
        <v>9.7815999999999992</v>
      </c>
      <c r="K75" s="102">
        <f t="shared" si="34"/>
        <v>9.7815999999999992</v>
      </c>
      <c r="L75" s="102">
        <f t="shared" si="34"/>
        <v>9.7815999999999992</v>
      </c>
      <c r="M75" s="102">
        <f t="shared" si="34"/>
        <v>9.7815999999999992</v>
      </c>
      <c r="N75" s="102">
        <f t="shared" si="34"/>
        <v>9.7815999999999992</v>
      </c>
      <c r="O75" s="102">
        <f t="shared" si="34"/>
        <v>9.7815999999999992</v>
      </c>
      <c r="P75" s="102">
        <f t="shared" si="34"/>
        <v>9.7815999999999992</v>
      </c>
      <c r="Q75" s="102">
        <f t="shared" si="34"/>
        <v>9.7815999999999992</v>
      </c>
      <c r="R75" s="102">
        <f t="shared" si="34"/>
        <v>9.7815999999999992</v>
      </c>
      <c r="V75" s="98" t="s">
        <v>541</v>
      </c>
      <c r="W75" s="98" t="s">
        <v>539</v>
      </c>
      <c r="Z75" s="98" t="s">
        <v>155</v>
      </c>
      <c r="AA75" s="98" t="s">
        <v>515</v>
      </c>
      <c r="AC75" s="103">
        <v>1.4200000000000001E-2</v>
      </c>
      <c r="AD75" s="103">
        <f t="shared" si="35"/>
        <v>1.4200000000000001E-2</v>
      </c>
      <c r="AE75" s="103">
        <f t="shared" si="35"/>
        <v>1.4200000000000001E-2</v>
      </c>
      <c r="AF75" s="103">
        <f t="shared" si="35"/>
        <v>1.4200000000000001E-2</v>
      </c>
      <c r="AG75" s="103">
        <f t="shared" si="35"/>
        <v>1.4200000000000001E-2</v>
      </c>
      <c r="AH75" s="103">
        <f t="shared" si="35"/>
        <v>1.4200000000000001E-2</v>
      </c>
      <c r="AI75" s="103">
        <f t="shared" si="35"/>
        <v>1.4200000000000001E-2</v>
      </c>
      <c r="AJ75" s="103">
        <f t="shared" si="35"/>
        <v>1.4200000000000001E-2</v>
      </c>
      <c r="AK75" s="103">
        <f t="shared" si="35"/>
        <v>1.4200000000000001E-2</v>
      </c>
      <c r="AL75" s="103">
        <f t="shared" si="35"/>
        <v>1.4200000000000001E-2</v>
      </c>
    </row>
    <row r="76" spans="2:38">
      <c r="B76" s="98" t="s">
        <v>541</v>
      </c>
      <c r="C76" s="98" t="s">
        <v>411</v>
      </c>
      <c r="F76" s="98" t="s">
        <v>155</v>
      </c>
      <c r="G76" s="98" t="s">
        <v>467</v>
      </c>
      <c r="I76" s="102">
        <v>0.154</v>
      </c>
      <c r="J76" s="102">
        <f t="shared" si="34"/>
        <v>0.154</v>
      </c>
      <c r="K76" s="102">
        <f t="shared" si="34"/>
        <v>0.154</v>
      </c>
      <c r="L76" s="102">
        <f t="shared" si="34"/>
        <v>0.154</v>
      </c>
      <c r="M76" s="102">
        <f t="shared" si="34"/>
        <v>0.154</v>
      </c>
      <c r="N76" s="102">
        <f t="shared" si="34"/>
        <v>0.154</v>
      </c>
      <c r="O76" s="102">
        <f t="shared" si="34"/>
        <v>0.154</v>
      </c>
      <c r="P76" s="102">
        <f t="shared" si="34"/>
        <v>0.154</v>
      </c>
      <c r="Q76" s="102">
        <f t="shared" si="34"/>
        <v>0.154</v>
      </c>
      <c r="R76" s="102">
        <f t="shared" si="34"/>
        <v>0.154</v>
      </c>
      <c r="V76" s="98" t="s">
        <v>541</v>
      </c>
      <c r="W76" s="98" t="s">
        <v>411</v>
      </c>
      <c r="Z76" s="98" t="s">
        <v>155</v>
      </c>
      <c r="AA76" s="98" t="s">
        <v>467</v>
      </c>
      <c r="AC76" s="103">
        <v>0</v>
      </c>
      <c r="AD76" s="103">
        <f t="shared" si="35"/>
        <v>0</v>
      </c>
      <c r="AE76" s="103">
        <f t="shared" si="35"/>
        <v>0</v>
      </c>
      <c r="AF76" s="103">
        <f t="shared" si="35"/>
        <v>0</v>
      </c>
      <c r="AG76" s="103">
        <f t="shared" si="35"/>
        <v>0</v>
      </c>
      <c r="AH76" s="103">
        <f t="shared" si="35"/>
        <v>0</v>
      </c>
      <c r="AI76" s="103">
        <f t="shared" si="35"/>
        <v>0</v>
      </c>
      <c r="AJ76" s="103">
        <f t="shared" si="35"/>
        <v>0</v>
      </c>
      <c r="AK76" s="103">
        <f t="shared" si="35"/>
        <v>0</v>
      </c>
      <c r="AL76" s="103">
        <f t="shared" si="35"/>
        <v>0</v>
      </c>
    </row>
    <row r="77" spans="2:38">
      <c r="B77" s="98" t="s">
        <v>541</v>
      </c>
      <c r="C77" s="98" t="s">
        <v>525</v>
      </c>
      <c r="F77" s="98" t="s">
        <v>155</v>
      </c>
      <c r="G77" s="98" t="s">
        <v>517</v>
      </c>
      <c r="I77" s="102">
        <v>6.8000000000000005E-2</v>
      </c>
      <c r="J77" s="102">
        <f t="shared" si="34"/>
        <v>6.8000000000000005E-2</v>
      </c>
      <c r="K77" s="102">
        <f t="shared" si="34"/>
        <v>6.8000000000000005E-2</v>
      </c>
      <c r="L77" s="102">
        <f t="shared" si="34"/>
        <v>6.8000000000000005E-2</v>
      </c>
      <c r="M77" s="102">
        <f t="shared" si="34"/>
        <v>6.8000000000000005E-2</v>
      </c>
      <c r="N77" s="102">
        <f t="shared" si="34"/>
        <v>6.8000000000000005E-2</v>
      </c>
      <c r="O77" s="102">
        <f t="shared" si="34"/>
        <v>6.8000000000000005E-2</v>
      </c>
      <c r="P77" s="102">
        <f t="shared" si="34"/>
        <v>6.8000000000000005E-2</v>
      </c>
      <c r="Q77" s="102">
        <f t="shared" si="34"/>
        <v>6.8000000000000005E-2</v>
      </c>
      <c r="R77" s="102">
        <f t="shared" si="34"/>
        <v>6.8000000000000005E-2</v>
      </c>
      <c r="V77" s="98" t="s">
        <v>541</v>
      </c>
      <c r="W77" s="98" t="s">
        <v>525</v>
      </c>
      <c r="Z77" s="98" t="s">
        <v>155</v>
      </c>
      <c r="AA77" s="98" t="s">
        <v>517</v>
      </c>
      <c r="AC77" s="103">
        <v>1E-4</v>
      </c>
      <c r="AD77" s="103">
        <f t="shared" si="35"/>
        <v>1E-4</v>
      </c>
      <c r="AE77" s="103">
        <f t="shared" si="35"/>
        <v>1E-4</v>
      </c>
      <c r="AF77" s="103">
        <f t="shared" si="35"/>
        <v>1E-4</v>
      </c>
      <c r="AG77" s="103">
        <f t="shared" si="35"/>
        <v>1E-4</v>
      </c>
      <c r="AH77" s="103">
        <f t="shared" si="35"/>
        <v>1E-4</v>
      </c>
      <c r="AI77" s="103">
        <f t="shared" si="35"/>
        <v>1E-4</v>
      </c>
      <c r="AJ77" s="103">
        <f t="shared" si="35"/>
        <v>1E-4</v>
      </c>
      <c r="AK77" s="103">
        <f t="shared" si="35"/>
        <v>1E-4</v>
      </c>
      <c r="AL77" s="103">
        <f t="shared" si="35"/>
        <v>1E-4</v>
      </c>
    </row>
    <row r="97" spans="3:16">
      <c r="C97" s="98" t="s">
        <v>702</v>
      </c>
      <c r="J97" s="98" t="s">
        <v>703</v>
      </c>
    </row>
    <row r="98" spans="3:16">
      <c r="C98" s="98" t="s">
        <v>704</v>
      </c>
      <c r="D98" s="98" t="s">
        <v>705</v>
      </c>
      <c r="E98" s="98" t="s">
        <v>706</v>
      </c>
      <c r="F98" s="98" t="s">
        <v>707</v>
      </c>
      <c r="G98" s="98">
        <v>2018</v>
      </c>
      <c r="H98" s="98">
        <v>2020</v>
      </c>
      <c r="I98" s="98">
        <v>2025</v>
      </c>
      <c r="J98" s="98">
        <v>2030</v>
      </c>
      <c r="K98" s="98">
        <v>2035</v>
      </c>
      <c r="L98" s="98">
        <v>2040</v>
      </c>
      <c r="M98" s="98">
        <v>2045</v>
      </c>
      <c r="N98" s="98">
        <v>2050</v>
      </c>
      <c r="O98" s="98">
        <v>2055</v>
      </c>
      <c r="P98" s="98">
        <v>2060</v>
      </c>
    </row>
    <row r="99" spans="3:16">
      <c r="C99" s="98" t="s">
        <v>708</v>
      </c>
      <c r="D99" s="98" t="s">
        <v>410</v>
      </c>
      <c r="E99" s="98" t="s">
        <v>709</v>
      </c>
      <c r="F99" s="98" t="s">
        <v>352</v>
      </c>
      <c r="G99" s="98">
        <v>1</v>
      </c>
      <c r="H99" s="98">
        <v>0.99616899999999997</v>
      </c>
      <c r="I99" s="98">
        <v>0.98765000000000003</v>
      </c>
      <c r="J99" s="98">
        <v>0.98046</v>
      </c>
      <c r="K99" s="98">
        <v>0.96997999999999995</v>
      </c>
      <c r="L99" s="98">
        <v>0.95631999999999995</v>
      </c>
      <c r="M99" s="98">
        <v>0.94284999999999997</v>
      </c>
      <c r="N99" s="98">
        <v>0.92957999999999996</v>
      </c>
      <c r="O99" s="98">
        <v>0.91649000000000003</v>
      </c>
      <c r="P99" s="98">
        <v>0.90358000000000005</v>
      </c>
    </row>
    <row r="100" spans="3:16">
      <c r="C100" s="98" t="s">
        <v>708</v>
      </c>
      <c r="D100" s="98" t="s">
        <v>410</v>
      </c>
      <c r="E100" s="98" t="s">
        <v>709</v>
      </c>
      <c r="F100" s="98" t="s">
        <v>336</v>
      </c>
      <c r="G100" s="98">
        <v>1</v>
      </c>
      <c r="H100" s="98">
        <v>0.99460199999999999</v>
      </c>
      <c r="I100" s="98">
        <v>0.99972000000000005</v>
      </c>
      <c r="J100" s="98">
        <v>0.97338000000000002</v>
      </c>
      <c r="K100" s="98">
        <v>0.94772999999999996</v>
      </c>
      <c r="L100" s="98">
        <v>0.93432000000000004</v>
      </c>
      <c r="M100" s="98">
        <v>0.93259000000000003</v>
      </c>
      <c r="N100" s="98">
        <v>0.93086999999999998</v>
      </c>
      <c r="O100" s="98">
        <v>0.92915999999999999</v>
      </c>
      <c r="P100" s="98">
        <v>0.92744000000000004</v>
      </c>
    </row>
    <row r="101" spans="3:16">
      <c r="C101" s="98" t="s">
        <v>708</v>
      </c>
      <c r="D101" s="98" t="s">
        <v>710</v>
      </c>
      <c r="E101" s="98" t="s">
        <v>711</v>
      </c>
      <c r="F101" s="98" t="s">
        <v>352</v>
      </c>
      <c r="G101" s="98">
        <v>1</v>
      </c>
      <c r="H101" s="98">
        <v>0.98331299999999999</v>
      </c>
      <c r="I101" s="98">
        <v>1.00284</v>
      </c>
      <c r="J101" s="98">
        <v>0.97150000000000003</v>
      </c>
      <c r="K101" s="98">
        <v>0.94115000000000004</v>
      </c>
      <c r="L101" s="98">
        <v>0.89890999999999999</v>
      </c>
      <c r="M101" s="98">
        <v>0.84643999999999997</v>
      </c>
      <c r="N101" s="98">
        <v>0.79703999999999997</v>
      </c>
      <c r="O101" s="98">
        <v>0.75051999999999996</v>
      </c>
      <c r="P101" s="98">
        <v>0.70670999999999995</v>
      </c>
    </row>
    <row r="102" spans="3:16">
      <c r="C102" s="98" t="s">
        <v>708</v>
      </c>
      <c r="D102" s="98" t="s">
        <v>710</v>
      </c>
      <c r="E102" s="98" t="s">
        <v>711</v>
      </c>
      <c r="F102" s="98" t="s">
        <v>336</v>
      </c>
      <c r="G102" s="98">
        <v>1</v>
      </c>
      <c r="H102" s="98">
        <v>0.98331299999999999</v>
      </c>
      <c r="I102" s="98">
        <v>1.00284</v>
      </c>
      <c r="J102" s="98">
        <v>0.91771999999999998</v>
      </c>
      <c r="K102" s="98">
        <v>0.83982000000000001</v>
      </c>
      <c r="L102" s="98">
        <v>0.80213000000000001</v>
      </c>
      <c r="M102" s="98">
        <v>0.79932000000000003</v>
      </c>
      <c r="N102" s="98">
        <v>0.79652999999999996</v>
      </c>
      <c r="O102" s="98">
        <v>0.79374</v>
      </c>
      <c r="P102" s="98">
        <v>0.79096</v>
      </c>
    </row>
    <row r="104" spans="3:16">
      <c r="E104" s="98" t="s">
        <v>280</v>
      </c>
      <c r="F104" s="98" t="s">
        <v>352</v>
      </c>
      <c r="G104" s="98">
        <v>1</v>
      </c>
      <c r="H104" s="98">
        <v>1.0612079999999999</v>
      </c>
      <c r="I104" s="98">
        <v>1.1299999999999999</v>
      </c>
      <c r="J104" s="98">
        <v>1.2</v>
      </c>
      <c r="K104" s="98">
        <v>1.29</v>
      </c>
      <c r="L104" s="98">
        <v>1.39</v>
      </c>
      <c r="M104" s="98">
        <v>1.51</v>
      </c>
      <c r="N104" s="98">
        <v>1.65</v>
      </c>
      <c r="O104" s="98">
        <v>1.81</v>
      </c>
      <c r="P104" s="98">
        <v>1.98</v>
      </c>
    </row>
    <row r="105" spans="3:16">
      <c r="E105" s="98" t="s">
        <v>280</v>
      </c>
      <c r="F105" s="98" t="s">
        <v>336</v>
      </c>
      <c r="G105" s="98">
        <v>1</v>
      </c>
      <c r="H105" s="98">
        <v>1.1248640000000001</v>
      </c>
      <c r="I105" s="98">
        <v>1.27</v>
      </c>
      <c r="J105" s="98">
        <v>1.42</v>
      </c>
      <c r="K105" s="98">
        <v>1.53</v>
      </c>
      <c r="L105" s="98">
        <v>1.65</v>
      </c>
      <c r="M105" s="98">
        <v>1.7</v>
      </c>
      <c r="N105" s="98">
        <v>1.75</v>
      </c>
      <c r="O105" s="98">
        <v>1.81</v>
      </c>
      <c r="P105" s="98">
        <v>1.86</v>
      </c>
    </row>
    <row r="136" spans="7:38">
      <c r="G136" s="98" t="s">
        <v>436</v>
      </c>
      <c r="I136" s="98">
        <f t="shared" ref="I136:R136" si="36">+ROUNDDOWN(I64,3)</f>
        <v>95.016999999999996</v>
      </c>
      <c r="J136" s="98">
        <f t="shared" si="36"/>
        <v>106.881</v>
      </c>
      <c r="K136" s="98">
        <f t="shared" si="36"/>
        <v>120.226</v>
      </c>
      <c r="L136" s="98">
        <f t="shared" si="36"/>
        <v>135.238</v>
      </c>
      <c r="M136" s="98">
        <f t="shared" si="36"/>
        <v>145.637</v>
      </c>
      <c r="N136" s="98">
        <f t="shared" si="36"/>
        <v>156.83500000000001</v>
      </c>
      <c r="O136" s="98">
        <f t="shared" si="36"/>
        <v>169.99</v>
      </c>
      <c r="P136" s="98">
        <f t="shared" si="36"/>
        <v>184.24799999999999</v>
      </c>
      <c r="Q136" s="98">
        <f t="shared" si="36"/>
        <v>199.702</v>
      </c>
      <c r="R136" s="98">
        <f t="shared" si="36"/>
        <v>216.452</v>
      </c>
      <c r="AC136" s="98">
        <f t="shared" ref="AC136:AL136" si="37">+ROUNDDOWN(AC64,3)</f>
        <v>22.93</v>
      </c>
      <c r="AD136" s="98">
        <f t="shared" si="37"/>
        <v>25.792999999999999</v>
      </c>
      <c r="AE136" s="98">
        <f t="shared" si="37"/>
        <v>29.013999999999999</v>
      </c>
      <c r="AF136" s="98">
        <f t="shared" si="37"/>
        <v>32.637</v>
      </c>
      <c r="AG136" s="98">
        <f t="shared" si="37"/>
        <v>35.146000000000001</v>
      </c>
      <c r="AH136" s="98">
        <f t="shared" si="37"/>
        <v>37.848999999999997</v>
      </c>
      <c r="AI136" s="98">
        <f t="shared" si="37"/>
        <v>41.024000000000001</v>
      </c>
      <c r="AJ136" s="98">
        <f t="shared" si="37"/>
        <v>44.463999999999999</v>
      </c>
      <c r="AK136" s="98">
        <f t="shared" si="37"/>
        <v>48.194000000000003</v>
      </c>
      <c r="AL136" s="98">
        <f t="shared" si="37"/>
        <v>52.235999999999997</v>
      </c>
    </row>
    <row r="137" spans="7:38">
      <c r="G137" s="98" t="s">
        <v>438</v>
      </c>
      <c r="I137" s="98">
        <f t="shared" ref="I137:R137" si="38">+ROUNDDOWN(I65,3)</f>
        <v>0.98799999999999999</v>
      </c>
      <c r="J137" s="98">
        <f t="shared" si="38"/>
        <v>1.111</v>
      </c>
      <c r="K137" s="98">
        <f t="shared" si="38"/>
        <v>1.25</v>
      </c>
      <c r="L137" s="98">
        <f t="shared" si="38"/>
        <v>1.4059999999999999</v>
      </c>
      <c r="M137" s="98">
        <f t="shared" si="38"/>
        <v>1.514</v>
      </c>
      <c r="N137" s="98">
        <f t="shared" si="38"/>
        <v>1.63</v>
      </c>
      <c r="O137" s="98">
        <f t="shared" si="38"/>
        <v>1.7669999999999999</v>
      </c>
      <c r="P137" s="98">
        <f t="shared" si="38"/>
        <v>1.9159999999999999</v>
      </c>
      <c r="Q137" s="98">
        <f t="shared" si="38"/>
        <v>2.0760000000000001</v>
      </c>
      <c r="R137" s="98">
        <f t="shared" si="38"/>
        <v>2.25</v>
      </c>
      <c r="AC137" s="98">
        <f t="shared" ref="AC137:AL137" si="39">+ROUNDDOWN(AC65,3)</f>
        <v>0.23799999999999999</v>
      </c>
      <c r="AD137" s="98">
        <f t="shared" si="39"/>
        <v>0.26800000000000002</v>
      </c>
      <c r="AE137" s="98">
        <f t="shared" si="39"/>
        <v>0.30099999999999999</v>
      </c>
      <c r="AF137" s="98">
        <f t="shared" si="39"/>
        <v>0.33900000000000002</v>
      </c>
      <c r="AG137" s="98">
        <f t="shared" si="39"/>
        <v>0.36499999999999999</v>
      </c>
      <c r="AH137" s="98">
        <f t="shared" si="39"/>
        <v>0.39300000000000002</v>
      </c>
      <c r="AI137" s="98">
        <f t="shared" si="39"/>
        <v>0.42599999999999999</v>
      </c>
      <c r="AJ137" s="98">
        <f t="shared" si="39"/>
        <v>0.46200000000000002</v>
      </c>
      <c r="AK137" s="98">
        <f t="shared" si="39"/>
        <v>0.501</v>
      </c>
      <c r="AL137" s="98">
        <f t="shared" si="39"/>
        <v>0.54300000000000004</v>
      </c>
    </row>
    <row r="138" spans="7:38">
      <c r="G138" s="98" t="s">
        <v>439</v>
      </c>
      <c r="I138" s="98">
        <f t="shared" ref="I138:R138" si="40">+ROUNDDOWN(I66,3)</f>
        <v>0.48699999999999999</v>
      </c>
      <c r="J138" s="98">
        <f t="shared" si="40"/>
        <v>0.54800000000000004</v>
      </c>
      <c r="K138" s="98">
        <f t="shared" si="40"/>
        <v>0.61599999999999999</v>
      </c>
      <c r="L138" s="98">
        <f t="shared" si="40"/>
        <v>0.69299999999999995</v>
      </c>
      <c r="M138" s="98">
        <f t="shared" si="40"/>
        <v>0.746</v>
      </c>
      <c r="N138" s="98">
        <f t="shared" si="40"/>
        <v>0.80400000000000005</v>
      </c>
      <c r="O138" s="98">
        <f t="shared" si="40"/>
        <v>0.871</v>
      </c>
      <c r="P138" s="98">
        <f t="shared" si="40"/>
        <v>0.94399999999999995</v>
      </c>
      <c r="Q138" s="98">
        <f t="shared" si="40"/>
        <v>1.024</v>
      </c>
      <c r="R138" s="98">
        <f t="shared" si="40"/>
        <v>1.1100000000000001</v>
      </c>
      <c r="AC138" s="98">
        <f t="shared" ref="AC138:AL138" si="41">+ROUNDDOWN(AC66,3)</f>
        <v>0.11700000000000001</v>
      </c>
      <c r="AD138" s="98">
        <f t="shared" si="41"/>
        <v>0.13200000000000001</v>
      </c>
      <c r="AE138" s="98">
        <f t="shared" si="41"/>
        <v>0.14799999999999999</v>
      </c>
      <c r="AF138" s="98">
        <f t="shared" si="41"/>
        <v>0.16700000000000001</v>
      </c>
      <c r="AG138" s="98">
        <f t="shared" si="41"/>
        <v>0.18</v>
      </c>
      <c r="AH138" s="98">
        <f t="shared" si="41"/>
        <v>0.19400000000000001</v>
      </c>
      <c r="AI138" s="98">
        <f t="shared" si="41"/>
        <v>0.21</v>
      </c>
      <c r="AJ138" s="98">
        <f t="shared" si="41"/>
        <v>0.22800000000000001</v>
      </c>
      <c r="AK138" s="98">
        <f t="shared" si="41"/>
        <v>0.247</v>
      </c>
      <c r="AL138" s="98">
        <f t="shared" si="41"/>
        <v>0.26700000000000002</v>
      </c>
    </row>
    <row r="139" spans="7:38">
      <c r="G139" s="98" t="s">
        <v>440</v>
      </c>
      <c r="I139" s="98">
        <f t="shared" ref="I139:R139" si="42">+ROUNDDOWN(I67,3)</f>
        <v>0.309</v>
      </c>
      <c r="J139" s="98">
        <f t="shared" si="42"/>
        <v>0.34799999999999998</v>
      </c>
      <c r="K139" s="98">
        <f t="shared" si="42"/>
        <v>0.39100000000000001</v>
      </c>
      <c r="L139" s="98">
        <f t="shared" si="42"/>
        <v>0.44</v>
      </c>
      <c r="M139" s="98">
        <f t="shared" si="42"/>
        <v>0.47399999999999998</v>
      </c>
      <c r="N139" s="98">
        <f t="shared" si="42"/>
        <v>0.51100000000000001</v>
      </c>
      <c r="O139" s="98">
        <f t="shared" si="42"/>
        <v>0.55400000000000005</v>
      </c>
      <c r="P139" s="98">
        <f t="shared" si="42"/>
        <v>0.6</v>
      </c>
      <c r="Q139" s="98">
        <f t="shared" si="42"/>
        <v>0.65</v>
      </c>
      <c r="R139" s="98">
        <f t="shared" si="42"/>
        <v>0.70499999999999996</v>
      </c>
      <c r="AC139" s="98">
        <f t="shared" ref="AC139:AL139" si="43">+ROUNDDOWN(AC67,3)</f>
        <v>7.3999999999999996E-2</v>
      </c>
      <c r="AD139" s="98">
        <f t="shared" si="43"/>
        <v>8.4000000000000005E-2</v>
      </c>
      <c r="AE139" s="98">
        <f t="shared" si="43"/>
        <v>9.4E-2</v>
      </c>
      <c r="AF139" s="98">
        <f t="shared" si="43"/>
        <v>0.106</v>
      </c>
      <c r="AG139" s="98">
        <f t="shared" si="43"/>
        <v>0.114</v>
      </c>
      <c r="AH139" s="98">
        <f t="shared" si="43"/>
        <v>0.123</v>
      </c>
      <c r="AI139" s="98">
        <f t="shared" si="43"/>
        <v>0.13300000000000001</v>
      </c>
      <c r="AJ139" s="98">
        <f t="shared" si="43"/>
        <v>0.14399999999999999</v>
      </c>
      <c r="AK139" s="98">
        <f t="shared" si="43"/>
        <v>0.157</v>
      </c>
      <c r="AL139" s="98">
        <f t="shared" si="43"/>
        <v>0.17</v>
      </c>
    </row>
    <row r="140" spans="7:38">
      <c r="G140" s="98" t="s">
        <v>441</v>
      </c>
      <c r="I140" s="98">
        <f t="shared" ref="I140:R140" si="44">+ROUNDDOWN(I68,3)</f>
        <v>0.219</v>
      </c>
      <c r="J140" s="98">
        <f t="shared" si="44"/>
        <v>0.246</v>
      </c>
      <c r="K140" s="98">
        <f t="shared" si="44"/>
        <v>0.27700000000000002</v>
      </c>
      <c r="L140" s="98">
        <f t="shared" si="44"/>
        <v>0.312</v>
      </c>
      <c r="M140" s="98">
        <f t="shared" si="44"/>
        <v>0.33600000000000002</v>
      </c>
      <c r="N140" s="98">
        <f t="shared" si="44"/>
        <v>0.36199999999999999</v>
      </c>
      <c r="O140" s="98">
        <f t="shared" si="44"/>
        <v>0.39200000000000002</v>
      </c>
      <c r="P140" s="98">
        <f t="shared" si="44"/>
        <v>0.42499999999999999</v>
      </c>
      <c r="Q140" s="98">
        <f t="shared" si="44"/>
        <v>0.46100000000000002</v>
      </c>
      <c r="R140" s="98">
        <f t="shared" si="44"/>
        <v>0.499</v>
      </c>
      <c r="AC140" s="98">
        <f t="shared" ref="AC140:AL140" si="45">+ROUNDDOWN(AC68,3)</f>
        <v>0</v>
      </c>
      <c r="AD140" s="98">
        <f t="shared" si="45"/>
        <v>0</v>
      </c>
      <c r="AE140" s="98">
        <f t="shared" si="45"/>
        <v>0</v>
      </c>
      <c r="AF140" s="98">
        <f t="shared" si="45"/>
        <v>0</v>
      </c>
      <c r="AG140" s="98">
        <f t="shared" si="45"/>
        <v>0</v>
      </c>
      <c r="AH140" s="98">
        <f t="shared" si="45"/>
        <v>0</v>
      </c>
      <c r="AI140" s="98">
        <f t="shared" si="45"/>
        <v>0</v>
      </c>
      <c r="AJ140" s="98">
        <f t="shared" si="45"/>
        <v>0</v>
      </c>
      <c r="AK140" s="98">
        <f t="shared" si="45"/>
        <v>0</v>
      </c>
      <c r="AL140" s="98">
        <f t="shared" si="45"/>
        <v>0</v>
      </c>
    </row>
    <row r="141" spans="7:38">
      <c r="G141" s="98" t="s">
        <v>442</v>
      </c>
      <c r="I141" s="98">
        <f t="shared" ref="I141:R141" si="46">+ROUNDDOWN(I69,3)</f>
        <v>0.246</v>
      </c>
      <c r="J141" s="98">
        <f t="shared" si="46"/>
        <v>0.27700000000000002</v>
      </c>
      <c r="K141" s="98">
        <f t="shared" si="46"/>
        <v>0.312</v>
      </c>
      <c r="L141" s="98">
        <f t="shared" si="46"/>
        <v>0.35099999999999998</v>
      </c>
      <c r="M141" s="98">
        <f t="shared" si="46"/>
        <v>0.378</v>
      </c>
      <c r="N141" s="98">
        <f t="shared" si="46"/>
        <v>0.40699999999999997</v>
      </c>
      <c r="O141" s="98">
        <f t="shared" si="46"/>
        <v>0.441</v>
      </c>
      <c r="P141" s="98">
        <f t="shared" si="46"/>
        <v>0.47799999999999998</v>
      </c>
      <c r="Q141" s="98">
        <f t="shared" si="46"/>
        <v>0.51800000000000002</v>
      </c>
      <c r="R141" s="98">
        <f t="shared" si="46"/>
        <v>0.56100000000000005</v>
      </c>
      <c r="AC141" s="98">
        <f t="shared" ref="AC141:AL141" si="47">+ROUNDDOWN(AC69,3)</f>
        <v>5.8999999999999997E-2</v>
      </c>
      <c r="AD141" s="98">
        <f t="shared" si="47"/>
        <v>6.6000000000000003E-2</v>
      </c>
      <c r="AE141" s="98">
        <f t="shared" si="47"/>
        <v>7.4999999999999997E-2</v>
      </c>
      <c r="AF141" s="98">
        <f t="shared" si="47"/>
        <v>8.4000000000000005E-2</v>
      </c>
      <c r="AG141" s="98">
        <f t="shared" si="47"/>
        <v>9.0999999999999998E-2</v>
      </c>
      <c r="AH141" s="98">
        <f t="shared" si="47"/>
        <v>9.8000000000000004E-2</v>
      </c>
      <c r="AI141" s="98">
        <f t="shared" si="47"/>
        <v>0.106</v>
      </c>
      <c r="AJ141" s="98">
        <f t="shared" si="47"/>
        <v>0.115</v>
      </c>
      <c r="AK141" s="98">
        <f t="shared" si="47"/>
        <v>0.125</v>
      </c>
      <c r="AL141" s="98">
        <f t="shared" si="47"/>
        <v>0.13500000000000001</v>
      </c>
    </row>
    <row r="142" spans="7:38">
      <c r="G142" s="98" t="s">
        <v>443</v>
      </c>
      <c r="I142" s="98">
        <f t="shared" ref="I142:R142" si="48">+ROUNDDOWN(I70,3)</f>
        <v>30.824000000000002</v>
      </c>
      <c r="J142" s="98">
        <f t="shared" si="48"/>
        <v>30.824000000000002</v>
      </c>
      <c r="K142" s="98">
        <f t="shared" si="48"/>
        <v>30.824000000000002</v>
      </c>
      <c r="L142" s="98">
        <f t="shared" si="48"/>
        <v>30.824000000000002</v>
      </c>
      <c r="M142" s="98">
        <f t="shared" si="48"/>
        <v>30.824000000000002</v>
      </c>
      <c r="N142" s="98">
        <f t="shared" si="48"/>
        <v>30.824000000000002</v>
      </c>
      <c r="O142" s="98">
        <f t="shared" si="48"/>
        <v>30.824000000000002</v>
      </c>
      <c r="P142" s="98">
        <f t="shared" si="48"/>
        <v>30.824000000000002</v>
      </c>
      <c r="Q142" s="98">
        <f t="shared" si="48"/>
        <v>30.824000000000002</v>
      </c>
      <c r="R142" s="98">
        <f t="shared" si="48"/>
        <v>30.824000000000002</v>
      </c>
      <c r="AC142" s="98">
        <f t="shared" ref="AC142:AL142" si="49">+ROUNDDOWN(AC70,3)</f>
        <v>2.1999999999999999E-2</v>
      </c>
      <c r="AD142" s="98">
        <f t="shared" si="49"/>
        <v>2.1999999999999999E-2</v>
      </c>
      <c r="AE142" s="98">
        <f t="shared" si="49"/>
        <v>2.1999999999999999E-2</v>
      </c>
      <c r="AF142" s="98">
        <f t="shared" si="49"/>
        <v>2.1999999999999999E-2</v>
      </c>
      <c r="AG142" s="98">
        <f t="shared" si="49"/>
        <v>2.1999999999999999E-2</v>
      </c>
      <c r="AH142" s="98">
        <f t="shared" si="49"/>
        <v>2.1999999999999999E-2</v>
      </c>
      <c r="AI142" s="98">
        <f t="shared" si="49"/>
        <v>2.1999999999999999E-2</v>
      </c>
      <c r="AJ142" s="98">
        <f t="shared" si="49"/>
        <v>2.1999999999999999E-2</v>
      </c>
      <c r="AK142" s="98">
        <f t="shared" si="49"/>
        <v>2.1999999999999999E-2</v>
      </c>
      <c r="AL142" s="98">
        <f t="shared" si="49"/>
        <v>2.1999999999999999E-2</v>
      </c>
    </row>
    <row r="143" spans="7:38">
      <c r="G143" s="98" t="s">
        <v>445</v>
      </c>
      <c r="I143" s="98">
        <f t="shared" ref="I143:R143" si="50">+ROUNDDOWN(I71,3)</f>
        <v>2.2719999999999998</v>
      </c>
      <c r="J143" s="98">
        <f t="shared" si="50"/>
        <v>2.2719999999999998</v>
      </c>
      <c r="K143" s="98">
        <f t="shared" si="50"/>
        <v>2.2719999999999998</v>
      </c>
      <c r="L143" s="98">
        <f t="shared" si="50"/>
        <v>2.2719999999999998</v>
      </c>
      <c r="M143" s="98">
        <f t="shared" si="50"/>
        <v>2.2719999999999998</v>
      </c>
      <c r="N143" s="98">
        <f t="shared" si="50"/>
        <v>2.2719999999999998</v>
      </c>
      <c r="O143" s="98">
        <f t="shared" si="50"/>
        <v>2.2719999999999998</v>
      </c>
      <c r="P143" s="98">
        <f t="shared" si="50"/>
        <v>2.2719999999999998</v>
      </c>
      <c r="Q143" s="98">
        <f t="shared" si="50"/>
        <v>2.2719999999999998</v>
      </c>
      <c r="R143" s="98">
        <f t="shared" si="50"/>
        <v>2.2719999999999998</v>
      </c>
      <c r="AC143" s="98">
        <f t="shared" ref="AC143:AL143" si="51">+ROUNDDOWN(AC71,3)</f>
        <v>3.0000000000000001E-3</v>
      </c>
      <c r="AD143" s="98">
        <f t="shared" si="51"/>
        <v>3.0000000000000001E-3</v>
      </c>
      <c r="AE143" s="98">
        <f t="shared" si="51"/>
        <v>3.0000000000000001E-3</v>
      </c>
      <c r="AF143" s="98">
        <f t="shared" si="51"/>
        <v>3.0000000000000001E-3</v>
      </c>
      <c r="AG143" s="98">
        <f t="shared" si="51"/>
        <v>3.0000000000000001E-3</v>
      </c>
      <c r="AH143" s="98">
        <f t="shared" si="51"/>
        <v>3.0000000000000001E-3</v>
      </c>
      <c r="AI143" s="98">
        <f t="shared" si="51"/>
        <v>3.0000000000000001E-3</v>
      </c>
      <c r="AJ143" s="98">
        <f t="shared" si="51"/>
        <v>3.0000000000000001E-3</v>
      </c>
      <c r="AK143" s="98">
        <f t="shared" si="51"/>
        <v>3.0000000000000001E-3</v>
      </c>
      <c r="AL143" s="98">
        <f t="shared" si="51"/>
        <v>3.0000000000000001E-3</v>
      </c>
    </row>
    <row r="144" spans="7:38">
      <c r="G144" s="98" t="s">
        <v>446</v>
      </c>
      <c r="I144" s="98">
        <f t="shared" ref="I144:R144" si="52">+ROUNDDOWN(I72,3)</f>
        <v>0.77700000000000002</v>
      </c>
      <c r="J144" s="98">
        <f t="shared" si="52"/>
        <v>0.77700000000000002</v>
      </c>
      <c r="K144" s="98">
        <f t="shared" si="52"/>
        <v>0.77700000000000002</v>
      </c>
      <c r="L144" s="98">
        <f t="shared" si="52"/>
        <v>0.77700000000000002</v>
      </c>
      <c r="M144" s="98">
        <f t="shared" si="52"/>
        <v>0.77700000000000002</v>
      </c>
      <c r="N144" s="98">
        <f t="shared" si="52"/>
        <v>0.77700000000000002</v>
      </c>
      <c r="O144" s="98">
        <f t="shared" si="52"/>
        <v>0.77700000000000002</v>
      </c>
      <c r="P144" s="98">
        <f t="shared" si="52"/>
        <v>0.77700000000000002</v>
      </c>
      <c r="Q144" s="98">
        <f t="shared" si="52"/>
        <v>0.77700000000000002</v>
      </c>
      <c r="R144" s="98">
        <f t="shared" si="52"/>
        <v>0.77700000000000002</v>
      </c>
      <c r="AC144" s="98">
        <f t="shared" ref="AC144:AL144" si="53">+ROUNDDOWN(AC72,3)</f>
        <v>0</v>
      </c>
      <c r="AD144" s="98">
        <f t="shared" si="53"/>
        <v>0</v>
      </c>
      <c r="AE144" s="98">
        <f t="shared" si="53"/>
        <v>0</v>
      </c>
      <c r="AF144" s="98">
        <f t="shared" si="53"/>
        <v>0</v>
      </c>
      <c r="AG144" s="98">
        <f t="shared" si="53"/>
        <v>0</v>
      </c>
      <c r="AH144" s="98">
        <f t="shared" si="53"/>
        <v>0</v>
      </c>
      <c r="AI144" s="98">
        <f t="shared" si="53"/>
        <v>0</v>
      </c>
      <c r="AJ144" s="98">
        <f t="shared" si="53"/>
        <v>0</v>
      </c>
      <c r="AK144" s="98">
        <f t="shared" si="53"/>
        <v>0</v>
      </c>
      <c r="AL144" s="98">
        <f t="shared" si="53"/>
        <v>0</v>
      </c>
    </row>
    <row r="145" spans="7:38">
      <c r="G145" s="98" t="s">
        <v>447</v>
      </c>
      <c r="I145" s="98">
        <f t="shared" ref="I145:R145" si="54">+ROUNDDOWN(I73,3)</f>
        <v>0.623</v>
      </c>
      <c r="J145" s="98">
        <f t="shared" si="54"/>
        <v>0.623</v>
      </c>
      <c r="K145" s="98">
        <f t="shared" si="54"/>
        <v>0.623</v>
      </c>
      <c r="L145" s="98">
        <f t="shared" si="54"/>
        <v>0.623</v>
      </c>
      <c r="M145" s="98">
        <f t="shared" si="54"/>
        <v>0.623</v>
      </c>
      <c r="N145" s="98">
        <f t="shared" si="54"/>
        <v>0.623</v>
      </c>
      <c r="O145" s="98">
        <f t="shared" si="54"/>
        <v>0.623</v>
      </c>
      <c r="P145" s="98">
        <f t="shared" si="54"/>
        <v>0.623</v>
      </c>
      <c r="Q145" s="98">
        <f t="shared" si="54"/>
        <v>0.623</v>
      </c>
      <c r="R145" s="98">
        <f t="shared" si="54"/>
        <v>0.623</v>
      </c>
      <c r="AC145" s="98">
        <f t="shared" ref="AC145:AL145" si="55">+ROUNDDOWN(AC73,3)</f>
        <v>0</v>
      </c>
      <c r="AD145" s="98">
        <f t="shared" si="55"/>
        <v>0</v>
      </c>
      <c r="AE145" s="98">
        <f t="shared" si="55"/>
        <v>0</v>
      </c>
      <c r="AF145" s="98">
        <f t="shared" si="55"/>
        <v>0</v>
      </c>
      <c r="AG145" s="98">
        <f t="shared" si="55"/>
        <v>0</v>
      </c>
      <c r="AH145" s="98">
        <f t="shared" si="55"/>
        <v>0</v>
      </c>
      <c r="AI145" s="98">
        <f t="shared" si="55"/>
        <v>0</v>
      </c>
      <c r="AJ145" s="98">
        <f t="shared" si="55"/>
        <v>0</v>
      </c>
      <c r="AK145" s="98">
        <f t="shared" si="55"/>
        <v>0</v>
      </c>
      <c r="AL145" s="98">
        <f t="shared" si="55"/>
        <v>0</v>
      </c>
    </row>
    <row r="146" spans="7:38">
      <c r="G146" s="98" t="s">
        <v>448</v>
      </c>
      <c r="I146" s="98">
        <f t="shared" ref="I146:R146" si="56">+ROUNDDOWN(I74,3)</f>
        <v>0.45</v>
      </c>
      <c r="J146" s="98">
        <f t="shared" si="56"/>
        <v>0.45</v>
      </c>
      <c r="K146" s="98">
        <f t="shared" si="56"/>
        <v>0.45</v>
      </c>
      <c r="L146" s="98">
        <f t="shared" si="56"/>
        <v>0.45</v>
      </c>
      <c r="M146" s="98">
        <f t="shared" si="56"/>
        <v>0.45</v>
      </c>
      <c r="N146" s="98">
        <f t="shared" si="56"/>
        <v>0.45</v>
      </c>
      <c r="O146" s="98">
        <f t="shared" si="56"/>
        <v>0.45</v>
      </c>
      <c r="P146" s="98">
        <f t="shared" si="56"/>
        <v>0.45</v>
      </c>
      <c r="Q146" s="98">
        <f t="shared" si="56"/>
        <v>0.45</v>
      </c>
      <c r="R146" s="98">
        <f t="shared" si="56"/>
        <v>0.45</v>
      </c>
      <c r="AC146" s="98">
        <f t="shared" ref="AC146:AL146" si="57">+ROUNDDOWN(AC74,3)</f>
        <v>0</v>
      </c>
      <c r="AD146" s="98">
        <f t="shared" si="57"/>
        <v>0</v>
      </c>
      <c r="AE146" s="98">
        <f t="shared" si="57"/>
        <v>0</v>
      </c>
      <c r="AF146" s="98">
        <f t="shared" si="57"/>
        <v>0</v>
      </c>
      <c r="AG146" s="98">
        <f t="shared" si="57"/>
        <v>0</v>
      </c>
      <c r="AH146" s="98">
        <f t="shared" si="57"/>
        <v>0</v>
      </c>
      <c r="AI146" s="98">
        <f t="shared" si="57"/>
        <v>0</v>
      </c>
      <c r="AJ146" s="98">
        <f t="shared" si="57"/>
        <v>0</v>
      </c>
      <c r="AK146" s="98">
        <f t="shared" si="57"/>
        <v>0</v>
      </c>
      <c r="AL146" s="98">
        <f t="shared" si="57"/>
        <v>0</v>
      </c>
    </row>
    <row r="147" spans="7:38">
      <c r="G147" s="98" t="s">
        <v>449</v>
      </c>
      <c r="I147" s="98">
        <f t="shared" ref="I147:R147" si="58">+ROUNDDOWN(I75,3)</f>
        <v>9.7810000000000006</v>
      </c>
      <c r="J147" s="98">
        <f t="shared" si="58"/>
        <v>9.7810000000000006</v>
      </c>
      <c r="K147" s="98">
        <f t="shared" si="58"/>
        <v>9.7810000000000006</v>
      </c>
      <c r="L147" s="98">
        <f t="shared" si="58"/>
        <v>9.7810000000000006</v>
      </c>
      <c r="M147" s="98">
        <f t="shared" si="58"/>
        <v>9.7810000000000006</v>
      </c>
      <c r="N147" s="98">
        <f t="shared" si="58"/>
        <v>9.7810000000000006</v>
      </c>
      <c r="O147" s="98">
        <f t="shared" si="58"/>
        <v>9.7810000000000006</v>
      </c>
      <c r="P147" s="98">
        <f t="shared" si="58"/>
        <v>9.7810000000000006</v>
      </c>
      <c r="Q147" s="98">
        <f t="shared" si="58"/>
        <v>9.7810000000000006</v>
      </c>
      <c r="R147" s="98">
        <f t="shared" si="58"/>
        <v>9.7810000000000006</v>
      </c>
      <c r="AC147" s="98">
        <f t="shared" ref="AC147:AL147" si="59">+ROUNDDOWN(AC75,3)</f>
        <v>1.4E-2</v>
      </c>
      <c r="AD147" s="98">
        <f t="shared" si="59"/>
        <v>1.4E-2</v>
      </c>
      <c r="AE147" s="98">
        <f t="shared" si="59"/>
        <v>1.4E-2</v>
      </c>
      <c r="AF147" s="98">
        <f t="shared" si="59"/>
        <v>1.4E-2</v>
      </c>
      <c r="AG147" s="98">
        <f t="shared" si="59"/>
        <v>1.4E-2</v>
      </c>
      <c r="AH147" s="98">
        <f t="shared" si="59"/>
        <v>1.4E-2</v>
      </c>
      <c r="AI147" s="98">
        <f t="shared" si="59"/>
        <v>1.4E-2</v>
      </c>
      <c r="AJ147" s="98">
        <f t="shared" si="59"/>
        <v>1.4E-2</v>
      </c>
      <c r="AK147" s="98">
        <f t="shared" si="59"/>
        <v>1.4E-2</v>
      </c>
      <c r="AL147" s="98">
        <f t="shared" si="59"/>
        <v>1.4E-2</v>
      </c>
    </row>
    <row r="148" spans="7:38">
      <c r="G148" s="98" t="s">
        <v>450</v>
      </c>
      <c r="I148" s="98">
        <f t="shared" ref="I148:R148" si="60">+ROUNDDOWN(I76,3)</f>
        <v>0.154</v>
      </c>
      <c r="J148" s="98">
        <f t="shared" si="60"/>
        <v>0.154</v>
      </c>
      <c r="K148" s="98">
        <f t="shared" si="60"/>
        <v>0.154</v>
      </c>
      <c r="L148" s="98">
        <f t="shared" si="60"/>
        <v>0.154</v>
      </c>
      <c r="M148" s="98">
        <f t="shared" si="60"/>
        <v>0.154</v>
      </c>
      <c r="N148" s="98">
        <f t="shared" si="60"/>
        <v>0.154</v>
      </c>
      <c r="O148" s="98">
        <f t="shared" si="60"/>
        <v>0.154</v>
      </c>
      <c r="P148" s="98">
        <f t="shared" si="60"/>
        <v>0.154</v>
      </c>
      <c r="Q148" s="98">
        <f t="shared" si="60"/>
        <v>0.154</v>
      </c>
      <c r="R148" s="98">
        <f t="shared" si="60"/>
        <v>0.154</v>
      </c>
      <c r="AC148" s="98">
        <f t="shared" ref="AC148:AL148" si="61">+ROUNDDOWN(AC76,3)</f>
        <v>0</v>
      </c>
      <c r="AD148" s="98">
        <f t="shared" si="61"/>
        <v>0</v>
      </c>
      <c r="AE148" s="98">
        <f t="shared" si="61"/>
        <v>0</v>
      </c>
      <c r="AF148" s="98">
        <f t="shared" si="61"/>
        <v>0</v>
      </c>
      <c r="AG148" s="98">
        <f t="shared" si="61"/>
        <v>0</v>
      </c>
      <c r="AH148" s="98">
        <f t="shared" si="61"/>
        <v>0</v>
      </c>
      <c r="AI148" s="98">
        <f t="shared" si="61"/>
        <v>0</v>
      </c>
      <c r="AJ148" s="98">
        <f t="shared" si="61"/>
        <v>0</v>
      </c>
      <c r="AK148" s="98">
        <f t="shared" si="61"/>
        <v>0</v>
      </c>
      <c r="AL148" s="98">
        <f t="shared" si="61"/>
        <v>0</v>
      </c>
    </row>
    <row r="149" spans="7:38">
      <c r="G149" s="98" t="s">
        <v>452</v>
      </c>
      <c r="I149" s="98">
        <f t="shared" ref="I149:R149" si="62">+ROUNDDOWN(I77,3)</f>
        <v>6.8000000000000005E-2</v>
      </c>
      <c r="J149" s="98">
        <f t="shared" si="62"/>
        <v>6.8000000000000005E-2</v>
      </c>
      <c r="K149" s="98">
        <f t="shared" si="62"/>
        <v>6.8000000000000005E-2</v>
      </c>
      <c r="L149" s="98">
        <f t="shared" si="62"/>
        <v>6.8000000000000005E-2</v>
      </c>
      <c r="M149" s="98">
        <f t="shared" si="62"/>
        <v>6.8000000000000005E-2</v>
      </c>
      <c r="N149" s="98">
        <f t="shared" si="62"/>
        <v>6.8000000000000005E-2</v>
      </c>
      <c r="O149" s="98">
        <f t="shared" si="62"/>
        <v>6.8000000000000005E-2</v>
      </c>
      <c r="P149" s="98">
        <f t="shared" si="62"/>
        <v>6.8000000000000005E-2</v>
      </c>
      <c r="Q149" s="98">
        <f t="shared" si="62"/>
        <v>6.8000000000000005E-2</v>
      </c>
      <c r="R149" s="98">
        <f t="shared" si="62"/>
        <v>6.8000000000000005E-2</v>
      </c>
      <c r="AC149" s="98">
        <f t="shared" ref="AC149:AL149" si="63">+ROUNDDOWN(AC77,3)</f>
        <v>0</v>
      </c>
      <c r="AD149" s="98">
        <f t="shared" si="63"/>
        <v>0</v>
      </c>
      <c r="AE149" s="98">
        <f t="shared" si="63"/>
        <v>0</v>
      </c>
      <c r="AF149" s="98">
        <f t="shared" si="63"/>
        <v>0</v>
      </c>
      <c r="AG149" s="98">
        <f t="shared" si="63"/>
        <v>0</v>
      </c>
      <c r="AH149" s="98">
        <f t="shared" si="63"/>
        <v>0</v>
      </c>
      <c r="AI149" s="98">
        <f t="shared" si="63"/>
        <v>0</v>
      </c>
      <c r="AJ149" s="98">
        <f t="shared" si="63"/>
        <v>0</v>
      </c>
      <c r="AK149" s="98">
        <f t="shared" si="63"/>
        <v>0</v>
      </c>
      <c r="AL149" s="98">
        <f t="shared" si="63"/>
        <v>0</v>
      </c>
    </row>
    <row r="150" spans="7:38">
      <c r="G150" s="98" t="s">
        <v>453</v>
      </c>
      <c r="I150" s="98" t="e">
        <f>+ROUNDDOWN(#REF!,3)</f>
        <v>#REF!</v>
      </c>
      <c r="J150" s="98" t="e">
        <f>+ROUNDDOWN(#REF!,3)</f>
        <v>#REF!</v>
      </c>
      <c r="K150" s="98" t="e">
        <f>+ROUNDDOWN(#REF!,3)</f>
        <v>#REF!</v>
      </c>
      <c r="L150" s="98" t="e">
        <f>+ROUNDDOWN(#REF!,3)</f>
        <v>#REF!</v>
      </c>
      <c r="M150" s="98" t="e">
        <f>+ROUNDDOWN(#REF!,3)</f>
        <v>#REF!</v>
      </c>
      <c r="N150" s="98" t="e">
        <f>+ROUNDDOWN(#REF!,3)</f>
        <v>#REF!</v>
      </c>
      <c r="O150" s="98" t="e">
        <f>+ROUNDDOWN(#REF!,3)</f>
        <v>#REF!</v>
      </c>
      <c r="P150" s="98" t="e">
        <f>+ROUNDDOWN(#REF!,3)</f>
        <v>#REF!</v>
      </c>
      <c r="Q150" s="98" t="e">
        <f>+ROUNDDOWN(#REF!,3)</f>
        <v>#REF!</v>
      </c>
      <c r="R150" s="98" t="e">
        <f>+ROUNDDOWN(#REF!,3)</f>
        <v>#REF!</v>
      </c>
      <c r="AC150" s="98" t="e">
        <f>+ROUNDDOWN(#REF!,3)</f>
        <v>#REF!</v>
      </c>
      <c r="AD150" s="98" t="e">
        <f>+ROUNDDOWN(#REF!,3)</f>
        <v>#REF!</v>
      </c>
      <c r="AE150" s="98" t="e">
        <f>+ROUNDDOWN(#REF!,3)</f>
        <v>#REF!</v>
      </c>
      <c r="AF150" s="98" t="e">
        <f>+ROUNDDOWN(#REF!,3)</f>
        <v>#REF!</v>
      </c>
      <c r="AG150" s="98" t="e">
        <f>+ROUNDDOWN(#REF!,3)</f>
        <v>#REF!</v>
      </c>
      <c r="AH150" s="98" t="e">
        <f>+ROUNDDOWN(#REF!,3)</f>
        <v>#REF!</v>
      </c>
      <c r="AI150" s="98" t="e">
        <f>+ROUNDDOWN(#REF!,3)</f>
        <v>#REF!</v>
      </c>
      <c r="AJ150" s="98" t="e">
        <f>+ROUNDDOWN(#REF!,3)</f>
        <v>#REF!</v>
      </c>
      <c r="AK150" s="98" t="e">
        <f>+ROUNDDOWN(#REF!,3)</f>
        <v>#REF!</v>
      </c>
      <c r="AL150" s="98" t="e">
        <f>+ROUNDDOWN(#REF!,3)</f>
        <v>#REF!</v>
      </c>
    </row>
    <row r="151" spans="7:38">
      <c r="G151" s="98" t="s">
        <v>454</v>
      </c>
      <c r="I151" s="98" t="e">
        <f>+ROUNDDOWN(#REF!,3)</f>
        <v>#REF!</v>
      </c>
      <c r="J151" s="98" t="e">
        <f>+ROUNDDOWN(#REF!,3)</f>
        <v>#REF!</v>
      </c>
      <c r="K151" s="98" t="e">
        <f>+ROUNDDOWN(#REF!,3)</f>
        <v>#REF!</v>
      </c>
      <c r="L151" s="98" t="e">
        <f>+ROUNDDOWN(#REF!,3)</f>
        <v>#REF!</v>
      </c>
      <c r="M151" s="98" t="e">
        <f>+ROUNDDOWN(#REF!,3)</f>
        <v>#REF!</v>
      </c>
      <c r="N151" s="98" t="e">
        <f>+ROUNDDOWN(#REF!,3)</f>
        <v>#REF!</v>
      </c>
      <c r="O151" s="98" t="e">
        <f>+ROUNDDOWN(#REF!,3)</f>
        <v>#REF!</v>
      </c>
      <c r="P151" s="98" t="e">
        <f>+ROUNDDOWN(#REF!,3)</f>
        <v>#REF!</v>
      </c>
      <c r="Q151" s="98" t="e">
        <f>+ROUNDDOWN(#REF!,3)</f>
        <v>#REF!</v>
      </c>
      <c r="R151" s="98" t="e">
        <f>+ROUNDDOWN(#REF!,3)</f>
        <v>#REF!</v>
      </c>
      <c r="AC151" s="98" t="e">
        <f>+ROUNDDOWN(#REF!,3)</f>
        <v>#REF!</v>
      </c>
      <c r="AD151" s="98" t="e">
        <f>+ROUNDDOWN(#REF!,3)</f>
        <v>#REF!</v>
      </c>
      <c r="AE151" s="98" t="e">
        <f>+ROUNDDOWN(#REF!,3)</f>
        <v>#REF!</v>
      </c>
      <c r="AF151" s="98" t="e">
        <f>+ROUNDDOWN(#REF!,3)</f>
        <v>#REF!</v>
      </c>
      <c r="AG151" s="98" t="e">
        <f>+ROUNDDOWN(#REF!,3)</f>
        <v>#REF!</v>
      </c>
      <c r="AH151" s="98" t="e">
        <f>+ROUNDDOWN(#REF!,3)</f>
        <v>#REF!</v>
      </c>
      <c r="AI151" s="98" t="e">
        <f>+ROUNDDOWN(#REF!,3)</f>
        <v>#REF!</v>
      </c>
      <c r="AJ151" s="98" t="e">
        <f>+ROUNDDOWN(#REF!,3)</f>
        <v>#REF!</v>
      </c>
      <c r="AK151" s="98" t="e">
        <f>+ROUNDDOWN(#REF!,3)</f>
        <v>#REF!</v>
      </c>
      <c r="AL151" s="98" t="e">
        <f>+ROUNDDOWN(#REF!,3)</f>
        <v>#REF!</v>
      </c>
    </row>
    <row r="152" spans="7:38">
      <c r="G152" s="98" t="s">
        <v>455</v>
      </c>
      <c r="I152" s="98" t="e">
        <f>+ROUNDDOWN(#REF!,3)</f>
        <v>#REF!</v>
      </c>
      <c r="J152" s="98" t="e">
        <f>+ROUNDDOWN(#REF!,3)</f>
        <v>#REF!</v>
      </c>
      <c r="K152" s="98" t="e">
        <f>+ROUNDDOWN(#REF!,3)</f>
        <v>#REF!</v>
      </c>
      <c r="L152" s="98" t="e">
        <f>+ROUNDDOWN(#REF!,3)</f>
        <v>#REF!</v>
      </c>
      <c r="M152" s="98" t="e">
        <f>+ROUNDDOWN(#REF!,3)</f>
        <v>#REF!</v>
      </c>
      <c r="N152" s="98" t="e">
        <f>+ROUNDDOWN(#REF!,3)</f>
        <v>#REF!</v>
      </c>
      <c r="O152" s="98" t="e">
        <f>+ROUNDDOWN(#REF!,3)</f>
        <v>#REF!</v>
      </c>
      <c r="P152" s="98" t="e">
        <f>+ROUNDDOWN(#REF!,3)</f>
        <v>#REF!</v>
      </c>
      <c r="Q152" s="98" t="e">
        <f>+ROUNDDOWN(#REF!,3)</f>
        <v>#REF!</v>
      </c>
      <c r="R152" s="98" t="e">
        <f>+ROUNDDOWN(#REF!,3)</f>
        <v>#REF!</v>
      </c>
      <c r="AC152" s="98" t="e">
        <f>+ROUNDDOWN(#REF!,3)</f>
        <v>#REF!</v>
      </c>
      <c r="AD152" s="98" t="e">
        <f>+ROUNDDOWN(#REF!,3)</f>
        <v>#REF!</v>
      </c>
      <c r="AE152" s="98" t="e">
        <f>+ROUNDDOWN(#REF!,3)</f>
        <v>#REF!</v>
      </c>
      <c r="AF152" s="98" t="e">
        <f>+ROUNDDOWN(#REF!,3)</f>
        <v>#REF!</v>
      </c>
      <c r="AG152" s="98" t="e">
        <f>+ROUNDDOWN(#REF!,3)</f>
        <v>#REF!</v>
      </c>
      <c r="AH152" s="98" t="e">
        <f>+ROUNDDOWN(#REF!,3)</f>
        <v>#REF!</v>
      </c>
      <c r="AI152" s="98" t="e">
        <f>+ROUNDDOWN(#REF!,3)</f>
        <v>#REF!</v>
      </c>
      <c r="AJ152" s="98" t="e">
        <f>+ROUNDDOWN(#REF!,3)</f>
        <v>#REF!</v>
      </c>
      <c r="AK152" s="98" t="e">
        <f>+ROUNDDOWN(#REF!,3)</f>
        <v>#REF!</v>
      </c>
      <c r="AL152" s="98" t="e">
        <f>+ROUNDDOWN(#REF!,3)</f>
        <v>#REF!</v>
      </c>
    </row>
    <row r="153" spans="7:38">
      <c r="G153" s="98" t="s">
        <v>456</v>
      </c>
      <c r="I153" s="98" t="e">
        <f>+ROUNDDOWN(#REF!,3)</f>
        <v>#REF!</v>
      </c>
      <c r="J153" s="98" t="e">
        <f>+ROUNDDOWN(#REF!,3)</f>
        <v>#REF!</v>
      </c>
      <c r="K153" s="98" t="e">
        <f>+ROUNDDOWN(#REF!,3)</f>
        <v>#REF!</v>
      </c>
      <c r="L153" s="98" t="e">
        <f>+ROUNDDOWN(#REF!,3)</f>
        <v>#REF!</v>
      </c>
      <c r="M153" s="98" t="e">
        <f>+ROUNDDOWN(#REF!,3)</f>
        <v>#REF!</v>
      </c>
      <c r="N153" s="98" t="e">
        <f>+ROUNDDOWN(#REF!,3)</f>
        <v>#REF!</v>
      </c>
      <c r="O153" s="98" t="e">
        <f>+ROUNDDOWN(#REF!,3)</f>
        <v>#REF!</v>
      </c>
      <c r="P153" s="98" t="e">
        <f>+ROUNDDOWN(#REF!,3)</f>
        <v>#REF!</v>
      </c>
      <c r="Q153" s="98" t="e">
        <f>+ROUNDDOWN(#REF!,3)</f>
        <v>#REF!</v>
      </c>
      <c r="R153" s="98" t="e">
        <f>+ROUNDDOWN(#REF!,3)</f>
        <v>#REF!</v>
      </c>
      <c r="AC153" s="98" t="e">
        <f>+ROUNDDOWN(#REF!,3)</f>
        <v>#REF!</v>
      </c>
      <c r="AD153" s="98" t="e">
        <f>+ROUNDDOWN(#REF!,3)</f>
        <v>#REF!</v>
      </c>
      <c r="AE153" s="98" t="e">
        <f>+ROUNDDOWN(#REF!,3)</f>
        <v>#REF!</v>
      </c>
      <c r="AF153" s="98" t="e">
        <f>+ROUNDDOWN(#REF!,3)</f>
        <v>#REF!</v>
      </c>
      <c r="AG153" s="98" t="e">
        <f>+ROUNDDOWN(#REF!,3)</f>
        <v>#REF!</v>
      </c>
      <c r="AH153" s="98" t="e">
        <f>+ROUNDDOWN(#REF!,3)</f>
        <v>#REF!</v>
      </c>
      <c r="AI153" s="98" t="e">
        <f>+ROUNDDOWN(#REF!,3)</f>
        <v>#REF!</v>
      </c>
      <c r="AJ153" s="98" t="e">
        <f>+ROUNDDOWN(#REF!,3)</f>
        <v>#REF!</v>
      </c>
      <c r="AK153" s="98" t="e">
        <f>+ROUNDDOWN(#REF!,3)</f>
        <v>#REF!</v>
      </c>
      <c r="AL153" s="98" t="e">
        <f>+ROUNDDOWN(#REF!,3)</f>
        <v>#REF!</v>
      </c>
    </row>
    <row r="154" spans="7:38">
      <c r="G154" s="98" t="s">
        <v>457</v>
      </c>
      <c r="I154" s="98" t="e">
        <f>+ROUNDDOWN(#REF!,3)</f>
        <v>#REF!</v>
      </c>
      <c r="J154" s="98" t="e">
        <f>+ROUNDDOWN(#REF!,3)</f>
        <v>#REF!</v>
      </c>
      <c r="K154" s="98" t="e">
        <f>+ROUNDDOWN(#REF!,3)</f>
        <v>#REF!</v>
      </c>
      <c r="L154" s="98" t="e">
        <f>+ROUNDDOWN(#REF!,3)</f>
        <v>#REF!</v>
      </c>
      <c r="M154" s="98" t="e">
        <f>+ROUNDDOWN(#REF!,3)</f>
        <v>#REF!</v>
      </c>
      <c r="N154" s="98" t="e">
        <f>+ROUNDDOWN(#REF!,3)</f>
        <v>#REF!</v>
      </c>
      <c r="O154" s="98" t="e">
        <f>+ROUNDDOWN(#REF!,3)</f>
        <v>#REF!</v>
      </c>
      <c r="P154" s="98" t="e">
        <f>+ROUNDDOWN(#REF!,3)</f>
        <v>#REF!</v>
      </c>
      <c r="Q154" s="98" t="e">
        <f>+ROUNDDOWN(#REF!,3)</f>
        <v>#REF!</v>
      </c>
      <c r="R154" s="98" t="e">
        <f>+ROUNDDOWN(#REF!,3)</f>
        <v>#REF!</v>
      </c>
      <c r="AC154" s="98" t="e">
        <f>+ROUNDDOWN(#REF!,3)</f>
        <v>#REF!</v>
      </c>
      <c r="AD154" s="98" t="e">
        <f>+ROUNDDOWN(#REF!,3)</f>
        <v>#REF!</v>
      </c>
      <c r="AE154" s="98" t="e">
        <f>+ROUNDDOWN(#REF!,3)</f>
        <v>#REF!</v>
      </c>
      <c r="AF154" s="98" t="e">
        <f>+ROUNDDOWN(#REF!,3)</f>
        <v>#REF!</v>
      </c>
      <c r="AG154" s="98" t="e">
        <f>+ROUNDDOWN(#REF!,3)</f>
        <v>#REF!</v>
      </c>
      <c r="AH154" s="98" t="e">
        <f>+ROUNDDOWN(#REF!,3)</f>
        <v>#REF!</v>
      </c>
      <c r="AI154" s="98" t="e">
        <f>+ROUNDDOWN(#REF!,3)</f>
        <v>#REF!</v>
      </c>
      <c r="AJ154" s="98" t="e">
        <f>+ROUNDDOWN(#REF!,3)</f>
        <v>#REF!</v>
      </c>
      <c r="AK154" s="98" t="e">
        <f>+ROUNDDOWN(#REF!,3)</f>
        <v>#REF!</v>
      </c>
      <c r="AL154" s="98" t="e">
        <f>+ROUNDDOWN(#REF!,3)</f>
        <v>#REF!</v>
      </c>
    </row>
    <row r="155" spans="7:38">
      <c r="G155" s="98" t="s">
        <v>458</v>
      </c>
      <c r="I155" s="98" t="e">
        <f>+ROUNDDOWN(#REF!,3)</f>
        <v>#REF!</v>
      </c>
      <c r="J155" s="98" t="e">
        <f>+ROUNDDOWN(#REF!,3)</f>
        <v>#REF!</v>
      </c>
      <c r="K155" s="98" t="e">
        <f>+ROUNDDOWN(#REF!,3)</f>
        <v>#REF!</v>
      </c>
      <c r="L155" s="98" t="e">
        <f>+ROUNDDOWN(#REF!,3)</f>
        <v>#REF!</v>
      </c>
      <c r="M155" s="98" t="e">
        <f>+ROUNDDOWN(#REF!,3)</f>
        <v>#REF!</v>
      </c>
      <c r="N155" s="98" t="e">
        <f>+ROUNDDOWN(#REF!,3)</f>
        <v>#REF!</v>
      </c>
      <c r="O155" s="98" t="e">
        <f>+ROUNDDOWN(#REF!,3)</f>
        <v>#REF!</v>
      </c>
      <c r="P155" s="98" t="e">
        <f>+ROUNDDOWN(#REF!,3)</f>
        <v>#REF!</v>
      </c>
      <c r="Q155" s="98" t="e">
        <f>+ROUNDDOWN(#REF!,3)</f>
        <v>#REF!</v>
      </c>
      <c r="R155" s="98" t="e">
        <f>+ROUNDDOWN(#REF!,3)</f>
        <v>#REF!</v>
      </c>
      <c r="AC155" s="98" t="e">
        <f>+ROUNDDOWN(#REF!,3)</f>
        <v>#REF!</v>
      </c>
      <c r="AD155" s="98" t="e">
        <f>+ROUNDDOWN(#REF!,3)</f>
        <v>#REF!</v>
      </c>
      <c r="AE155" s="98" t="e">
        <f>+ROUNDDOWN(#REF!,3)</f>
        <v>#REF!</v>
      </c>
      <c r="AF155" s="98" t="e">
        <f>+ROUNDDOWN(#REF!,3)</f>
        <v>#REF!</v>
      </c>
      <c r="AG155" s="98" t="e">
        <f>+ROUNDDOWN(#REF!,3)</f>
        <v>#REF!</v>
      </c>
      <c r="AH155" s="98" t="e">
        <f>+ROUNDDOWN(#REF!,3)</f>
        <v>#REF!</v>
      </c>
      <c r="AI155" s="98" t="e">
        <f>+ROUNDDOWN(#REF!,3)</f>
        <v>#REF!</v>
      </c>
      <c r="AJ155" s="98" t="e">
        <f>+ROUNDDOWN(#REF!,3)</f>
        <v>#REF!</v>
      </c>
      <c r="AK155" s="98" t="e">
        <f>+ROUNDDOWN(#REF!,3)</f>
        <v>#REF!</v>
      </c>
      <c r="AL155" s="98" t="e">
        <f>+ROUNDDOWN(#REF!,3)</f>
        <v>#REF!</v>
      </c>
    </row>
    <row r="156" spans="7:38">
      <c r="G156" s="98" t="s">
        <v>459</v>
      </c>
      <c r="I156" s="98" t="e">
        <f>+ROUNDDOWN(#REF!,3)</f>
        <v>#REF!</v>
      </c>
      <c r="J156" s="98" t="e">
        <f>+ROUNDDOWN(#REF!,3)</f>
        <v>#REF!</v>
      </c>
      <c r="K156" s="98" t="e">
        <f>+ROUNDDOWN(#REF!,3)</f>
        <v>#REF!</v>
      </c>
      <c r="L156" s="98" t="e">
        <f>+ROUNDDOWN(#REF!,3)</f>
        <v>#REF!</v>
      </c>
      <c r="M156" s="98" t="e">
        <f>+ROUNDDOWN(#REF!,3)</f>
        <v>#REF!</v>
      </c>
      <c r="N156" s="98" t="e">
        <f>+ROUNDDOWN(#REF!,3)</f>
        <v>#REF!</v>
      </c>
      <c r="O156" s="98" t="e">
        <f>+ROUNDDOWN(#REF!,3)</f>
        <v>#REF!</v>
      </c>
      <c r="P156" s="98" t="e">
        <f>+ROUNDDOWN(#REF!,3)</f>
        <v>#REF!</v>
      </c>
      <c r="Q156" s="98" t="e">
        <f>+ROUNDDOWN(#REF!,3)</f>
        <v>#REF!</v>
      </c>
      <c r="R156" s="98" t="e">
        <f>+ROUNDDOWN(#REF!,3)</f>
        <v>#REF!</v>
      </c>
      <c r="AC156" s="98" t="e">
        <f>+ROUNDDOWN(#REF!,3)</f>
        <v>#REF!</v>
      </c>
      <c r="AD156" s="98" t="e">
        <f>+ROUNDDOWN(#REF!,3)</f>
        <v>#REF!</v>
      </c>
      <c r="AE156" s="98" t="e">
        <f>+ROUNDDOWN(#REF!,3)</f>
        <v>#REF!</v>
      </c>
      <c r="AF156" s="98" t="e">
        <f>+ROUNDDOWN(#REF!,3)</f>
        <v>#REF!</v>
      </c>
      <c r="AG156" s="98" t="e">
        <f>+ROUNDDOWN(#REF!,3)</f>
        <v>#REF!</v>
      </c>
      <c r="AH156" s="98" t="e">
        <f>+ROUNDDOWN(#REF!,3)</f>
        <v>#REF!</v>
      </c>
      <c r="AI156" s="98" t="e">
        <f>+ROUNDDOWN(#REF!,3)</f>
        <v>#REF!</v>
      </c>
      <c r="AJ156" s="98" t="e">
        <f>+ROUNDDOWN(#REF!,3)</f>
        <v>#REF!</v>
      </c>
      <c r="AK156" s="98" t="e">
        <f>+ROUNDDOWN(#REF!,3)</f>
        <v>#REF!</v>
      </c>
      <c r="AL156" s="98" t="e">
        <f>+ROUNDDOWN(#REF!,3)</f>
        <v>#REF!</v>
      </c>
    </row>
    <row r="157" spans="7:38">
      <c r="G157" s="98" t="s">
        <v>460</v>
      </c>
      <c r="I157" s="98" t="e">
        <f>+ROUNDDOWN(#REF!,3)</f>
        <v>#REF!</v>
      </c>
      <c r="J157" s="98" t="e">
        <f>+ROUNDDOWN(#REF!,3)</f>
        <v>#REF!</v>
      </c>
      <c r="K157" s="98" t="e">
        <f>+ROUNDDOWN(#REF!,3)</f>
        <v>#REF!</v>
      </c>
      <c r="L157" s="98" t="e">
        <f>+ROUNDDOWN(#REF!,3)</f>
        <v>#REF!</v>
      </c>
      <c r="M157" s="98" t="e">
        <f>+ROUNDDOWN(#REF!,3)</f>
        <v>#REF!</v>
      </c>
      <c r="N157" s="98" t="e">
        <f>+ROUNDDOWN(#REF!,3)</f>
        <v>#REF!</v>
      </c>
      <c r="O157" s="98" t="e">
        <f>+ROUNDDOWN(#REF!,3)</f>
        <v>#REF!</v>
      </c>
      <c r="P157" s="98" t="e">
        <f>+ROUNDDOWN(#REF!,3)</f>
        <v>#REF!</v>
      </c>
      <c r="Q157" s="98" t="e">
        <f>+ROUNDDOWN(#REF!,3)</f>
        <v>#REF!</v>
      </c>
      <c r="R157" s="98" t="e">
        <f>+ROUNDDOWN(#REF!,3)</f>
        <v>#REF!</v>
      </c>
      <c r="AC157" s="98" t="e">
        <f>+ROUNDDOWN(#REF!,3)</f>
        <v>#REF!</v>
      </c>
      <c r="AD157" s="98" t="e">
        <f>+ROUNDDOWN(#REF!,3)</f>
        <v>#REF!</v>
      </c>
      <c r="AE157" s="98" t="e">
        <f>+ROUNDDOWN(#REF!,3)</f>
        <v>#REF!</v>
      </c>
      <c r="AF157" s="98" t="e">
        <f>+ROUNDDOWN(#REF!,3)</f>
        <v>#REF!</v>
      </c>
      <c r="AG157" s="98" t="e">
        <f>+ROUNDDOWN(#REF!,3)</f>
        <v>#REF!</v>
      </c>
      <c r="AH157" s="98" t="e">
        <f>+ROUNDDOWN(#REF!,3)</f>
        <v>#REF!</v>
      </c>
      <c r="AI157" s="98" t="e">
        <f>+ROUNDDOWN(#REF!,3)</f>
        <v>#REF!</v>
      </c>
      <c r="AJ157" s="98" t="e">
        <f>+ROUNDDOWN(#REF!,3)</f>
        <v>#REF!</v>
      </c>
      <c r="AK157" s="98" t="e">
        <f>+ROUNDDOWN(#REF!,3)</f>
        <v>#REF!</v>
      </c>
      <c r="AL157" s="98" t="e">
        <f>+ROUNDDOWN(#REF!,3)</f>
        <v>#REF!</v>
      </c>
    </row>
    <row r="158" spans="7:38">
      <c r="G158" s="98" t="s">
        <v>461</v>
      </c>
      <c r="I158" s="98" t="e">
        <f>+ROUNDDOWN(#REF!,3)</f>
        <v>#REF!</v>
      </c>
      <c r="J158" s="98" t="e">
        <f>+ROUNDDOWN(#REF!,3)</f>
        <v>#REF!</v>
      </c>
      <c r="K158" s="98" t="e">
        <f>+ROUNDDOWN(#REF!,3)</f>
        <v>#REF!</v>
      </c>
      <c r="L158" s="98" t="e">
        <f>+ROUNDDOWN(#REF!,3)</f>
        <v>#REF!</v>
      </c>
      <c r="M158" s="98" t="e">
        <f>+ROUNDDOWN(#REF!,3)</f>
        <v>#REF!</v>
      </c>
      <c r="N158" s="98" t="e">
        <f>+ROUNDDOWN(#REF!,3)</f>
        <v>#REF!</v>
      </c>
      <c r="O158" s="98" t="e">
        <f>+ROUNDDOWN(#REF!,3)</f>
        <v>#REF!</v>
      </c>
      <c r="P158" s="98" t="e">
        <f>+ROUNDDOWN(#REF!,3)</f>
        <v>#REF!</v>
      </c>
      <c r="Q158" s="98" t="e">
        <f>+ROUNDDOWN(#REF!,3)</f>
        <v>#REF!</v>
      </c>
      <c r="R158" s="98" t="e">
        <f>+ROUNDDOWN(#REF!,3)</f>
        <v>#REF!</v>
      </c>
      <c r="AC158" s="98" t="e">
        <f>+ROUNDDOWN(#REF!,3)</f>
        <v>#REF!</v>
      </c>
      <c r="AD158" s="98" t="e">
        <f>+ROUNDDOWN(#REF!,3)</f>
        <v>#REF!</v>
      </c>
      <c r="AE158" s="98" t="e">
        <f>+ROUNDDOWN(#REF!,3)</f>
        <v>#REF!</v>
      </c>
      <c r="AF158" s="98" t="e">
        <f>+ROUNDDOWN(#REF!,3)</f>
        <v>#REF!</v>
      </c>
      <c r="AG158" s="98" t="e">
        <f>+ROUNDDOWN(#REF!,3)</f>
        <v>#REF!</v>
      </c>
      <c r="AH158" s="98" t="e">
        <f>+ROUNDDOWN(#REF!,3)</f>
        <v>#REF!</v>
      </c>
      <c r="AI158" s="98" t="e">
        <f>+ROUNDDOWN(#REF!,3)</f>
        <v>#REF!</v>
      </c>
      <c r="AJ158" s="98" t="e">
        <f>+ROUNDDOWN(#REF!,3)</f>
        <v>#REF!</v>
      </c>
      <c r="AK158" s="98" t="e">
        <f>+ROUNDDOWN(#REF!,3)</f>
        <v>#REF!</v>
      </c>
      <c r="AL158" s="98" t="e">
        <f>+ROUNDDOWN(#REF!,3)</f>
        <v>#REF!</v>
      </c>
    </row>
    <row r="159" spans="7:38">
      <c r="G159" s="98" t="s">
        <v>462</v>
      </c>
      <c r="I159" s="98" t="e">
        <f>+ROUNDDOWN(#REF!,3)</f>
        <v>#REF!</v>
      </c>
      <c r="J159" s="98" t="e">
        <f>+ROUNDDOWN(#REF!,3)</f>
        <v>#REF!</v>
      </c>
      <c r="K159" s="98" t="e">
        <f>+ROUNDDOWN(#REF!,3)</f>
        <v>#REF!</v>
      </c>
      <c r="L159" s="98" t="e">
        <f>+ROUNDDOWN(#REF!,3)</f>
        <v>#REF!</v>
      </c>
      <c r="M159" s="98" t="e">
        <f>+ROUNDDOWN(#REF!,3)</f>
        <v>#REF!</v>
      </c>
      <c r="N159" s="98" t="e">
        <f>+ROUNDDOWN(#REF!,3)</f>
        <v>#REF!</v>
      </c>
      <c r="O159" s="98" t="e">
        <f>+ROUNDDOWN(#REF!,3)</f>
        <v>#REF!</v>
      </c>
      <c r="P159" s="98" t="e">
        <f>+ROUNDDOWN(#REF!,3)</f>
        <v>#REF!</v>
      </c>
      <c r="Q159" s="98" t="e">
        <f>+ROUNDDOWN(#REF!,3)</f>
        <v>#REF!</v>
      </c>
      <c r="R159" s="98" t="e">
        <f>+ROUNDDOWN(#REF!,3)</f>
        <v>#REF!</v>
      </c>
      <c r="AC159" s="98" t="e">
        <f>+ROUNDDOWN(#REF!,3)</f>
        <v>#REF!</v>
      </c>
      <c r="AD159" s="98" t="e">
        <f>+ROUNDDOWN(#REF!,3)</f>
        <v>#REF!</v>
      </c>
      <c r="AE159" s="98" t="e">
        <f>+ROUNDDOWN(#REF!,3)</f>
        <v>#REF!</v>
      </c>
      <c r="AF159" s="98" t="e">
        <f>+ROUNDDOWN(#REF!,3)</f>
        <v>#REF!</v>
      </c>
      <c r="AG159" s="98" t="e">
        <f>+ROUNDDOWN(#REF!,3)</f>
        <v>#REF!</v>
      </c>
      <c r="AH159" s="98" t="e">
        <f>+ROUNDDOWN(#REF!,3)</f>
        <v>#REF!</v>
      </c>
      <c r="AI159" s="98" t="e">
        <f>+ROUNDDOWN(#REF!,3)</f>
        <v>#REF!</v>
      </c>
      <c r="AJ159" s="98" t="e">
        <f>+ROUNDDOWN(#REF!,3)</f>
        <v>#REF!</v>
      </c>
      <c r="AK159" s="98" t="e">
        <f>+ROUNDDOWN(#REF!,3)</f>
        <v>#REF!</v>
      </c>
      <c r="AL159" s="98" t="e">
        <f>+ROUNDDOWN(#REF!,3)</f>
        <v>#REF!</v>
      </c>
    </row>
    <row r="160" spans="7:38">
      <c r="G160" s="98" t="s">
        <v>463</v>
      </c>
      <c r="I160" s="98" t="e">
        <f>+ROUNDDOWN(#REF!,3)</f>
        <v>#REF!</v>
      </c>
      <c r="J160" s="98" t="e">
        <f>+ROUNDDOWN(#REF!,3)</f>
        <v>#REF!</v>
      </c>
      <c r="K160" s="98" t="e">
        <f>+ROUNDDOWN(#REF!,3)</f>
        <v>#REF!</v>
      </c>
      <c r="L160" s="98" t="e">
        <f>+ROUNDDOWN(#REF!,3)</f>
        <v>#REF!</v>
      </c>
      <c r="M160" s="98" t="e">
        <f>+ROUNDDOWN(#REF!,3)</f>
        <v>#REF!</v>
      </c>
      <c r="N160" s="98" t="e">
        <f>+ROUNDDOWN(#REF!,3)</f>
        <v>#REF!</v>
      </c>
      <c r="O160" s="98" t="e">
        <f>+ROUNDDOWN(#REF!,3)</f>
        <v>#REF!</v>
      </c>
      <c r="P160" s="98" t="e">
        <f>+ROUNDDOWN(#REF!,3)</f>
        <v>#REF!</v>
      </c>
      <c r="Q160" s="98" t="e">
        <f>+ROUNDDOWN(#REF!,3)</f>
        <v>#REF!</v>
      </c>
      <c r="R160" s="98" t="e">
        <f>+ROUNDDOWN(#REF!,3)</f>
        <v>#REF!</v>
      </c>
      <c r="AC160" s="98" t="e">
        <f>+ROUNDDOWN(#REF!,3)</f>
        <v>#REF!</v>
      </c>
      <c r="AD160" s="98" t="e">
        <f>+ROUNDDOWN(#REF!,3)</f>
        <v>#REF!</v>
      </c>
      <c r="AE160" s="98" t="e">
        <f>+ROUNDDOWN(#REF!,3)</f>
        <v>#REF!</v>
      </c>
      <c r="AF160" s="98" t="e">
        <f>+ROUNDDOWN(#REF!,3)</f>
        <v>#REF!</v>
      </c>
      <c r="AG160" s="98" t="e">
        <f>+ROUNDDOWN(#REF!,3)</f>
        <v>#REF!</v>
      </c>
      <c r="AH160" s="98" t="e">
        <f>+ROUNDDOWN(#REF!,3)</f>
        <v>#REF!</v>
      </c>
      <c r="AI160" s="98" t="e">
        <f>+ROUNDDOWN(#REF!,3)</f>
        <v>#REF!</v>
      </c>
      <c r="AJ160" s="98" t="e">
        <f>+ROUNDDOWN(#REF!,3)</f>
        <v>#REF!</v>
      </c>
      <c r="AK160" s="98" t="e">
        <f>+ROUNDDOWN(#REF!,3)</f>
        <v>#REF!</v>
      </c>
      <c r="AL160" s="98" t="e">
        <f>+ROUNDDOWN(#REF!,3)</f>
        <v>#REF!</v>
      </c>
    </row>
    <row r="161" spans="7:38">
      <c r="G161" s="98" t="s">
        <v>464</v>
      </c>
      <c r="I161" s="98" t="e">
        <f>+ROUNDDOWN(#REF!,3)</f>
        <v>#REF!</v>
      </c>
      <c r="J161" s="98" t="e">
        <f>+ROUNDDOWN(#REF!,3)</f>
        <v>#REF!</v>
      </c>
      <c r="K161" s="98" t="e">
        <f>+ROUNDDOWN(#REF!,3)</f>
        <v>#REF!</v>
      </c>
      <c r="L161" s="98" t="e">
        <f>+ROUNDDOWN(#REF!,3)</f>
        <v>#REF!</v>
      </c>
      <c r="M161" s="98" t="e">
        <f>+ROUNDDOWN(#REF!,3)</f>
        <v>#REF!</v>
      </c>
      <c r="N161" s="98" t="e">
        <f>+ROUNDDOWN(#REF!,3)</f>
        <v>#REF!</v>
      </c>
      <c r="O161" s="98" t="e">
        <f>+ROUNDDOWN(#REF!,3)</f>
        <v>#REF!</v>
      </c>
      <c r="P161" s="98" t="e">
        <f>+ROUNDDOWN(#REF!,3)</f>
        <v>#REF!</v>
      </c>
      <c r="Q161" s="98" t="e">
        <f>+ROUNDDOWN(#REF!,3)</f>
        <v>#REF!</v>
      </c>
      <c r="R161" s="98" t="e">
        <f>+ROUNDDOWN(#REF!,3)</f>
        <v>#REF!</v>
      </c>
      <c r="AC161" s="98" t="e">
        <f>+ROUNDDOWN(#REF!,3)</f>
        <v>#REF!</v>
      </c>
      <c r="AD161" s="98" t="e">
        <f>+ROUNDDOWN(#REF!,3)</f>
        <v>#REF!</v>
      </c>
      <c r="AE161" s="98" t="e">
        <f>+ROUNDDOWN(#REF!,3)</f>
        <v>#REF!</v>
      </c>
      <c r="AF161" s="98" t="e">
        <f>+ROUNDDOWN(#REF!,3)</f>
        <v>#REF!</v>
      </c>
      <c r="AG161" s="98" t="e">
        <f>+ROUNDDOWN(#REF!,3)</f>
        <v>#REF!</v>
      </c>
      <c r="AH161" s="98" t="e">
        <f>+ROUNDDOWN(#REF!,3)</f>
        <v>#REF!</v>
      </c>
      <c r="AI161" s="98" t="e">
        <f>+ROUNDDOWN(#REF!,3)</f>
        <v>#REF!</v>
      </c>
      <c r="AJ161" s="98" t="e">
        <f>+ROUNDDOWN(#REF!,3)</f>
        <v>#REF!</v>
      </c>
      <c r="AK161" s="98" t="e">
        <f>+ROUNDDOWN(#REF!,3)</f>
        <v>#REF!</v>
      </c>
      <c r="AL161" s="98" t="e">
        <f>+ROUNDDOWN(#REF!,3)</f>
        <v>#REF!</v>
      </c>
    </row>
    <row r="162" spans="7:38">
      <c r="G162" s="98" t="s">
        <v>465</v>
      </c>
      <c r="I162" s="98" t="e">
        <f>+ROUNDDOWN(#REF!,3)</f>
        <v>#REF!</v>
      </c>
      <c r="J162" s="98" t="e">
        <f>+ROUNDDOWN(#REF!,3)</f>
        <v>#REF!</v>
      </c>
      <c r="K162" s="98" t="e">
        <f>+ROUNDDOWN(#REF!,3)</f>
        <v>#REF!</v>
      </c>
      <c r="L162" s="98" t="e">
        <f>+ROUNDDOWN(#REF!,3)</f>
        <v>#REF!</v>
      </c>
      <c r="M162" s="98" t="e">
        <f>+ROUNDDOWN(#REF!,3)</f>
        <v>#REF!</v>
      </c>
      <c r="N162" s="98" t="e">
        <f>+ROUNDDOWN(#REF!,3)</f>
        <v>#REF!</v>
      </c>
      <c r="O162" s="98" t="e">
        <f>+ROUNDDOWN(#REF!,3)</f>
        <v>#REF!</v>
      </c>
      <c r="P162" s="98" t="e">
        <f>+ROUNDDOWN(#REF!,3)</f>
        <v>#REF!</v>
      </c>
      <c r="Q162" s="98" t="e">
        <f>+ROUNDDOWN(#REF!,3)</f>
        <v>#REF!</v>
      </c>
      <c r="R162" s="98" t="e">
        <f>+ROUNDDOWN(#REF!,3)</f>
        <v>#REF!</v>
      </c>
      <c r="AC162" s="98" t="e">
        <f>+ROUNDDOWN(#REF!,3)</f>
        <v>#REF!</v>
      </c>
      <c r="AD162" s="98" t="e">
        <f>+ROUNDDOWN(#REF!,3)</f>
        <v>#REF!</v>
      </c>
      <c r="AE162" s="98" t="e">
        <f>+ROUNDDOWN(#REF!,3)</f>
        <v>#REF!</v>
      </c>
      <c r="AF162" s="98" t="e">
        <f>+ROUNDDOWN(#REF!,3)</f>
        <v>#REF!</v>
      </c>
      <c r="AG162" s="98" t="e">
        <f>+ROUNDDOWN(#REF!,3)</f>
        <v>#REF!</v>
      </c>
      <c r="AH162" s="98" t="e">
        <f>+ROUNDDOWN(#REF!,3)</f>
        <v>#REF!</v>
      </c>
      <c r="AI162" s="98" t="e">
        <f>+ROUNDDOWN(#REF!,3)</f>
        <v>#REF!</v>
      </c>
      <c r="AJ162" s="98" t="e">
        <f>+ROUNDDOWN(#REF!,3)</f>
        <v>#REF!</v>
      </c>
      <c r="AK162" s="98" t="e">
        <f>+ROUNDDOWN(#REF!,3)</f>
        <v>#REF!</v>
      </c>
      <c r="AL162" s="98" t="e">
        <f>+ROUNDDOWN(#REF!,3)</f>
        <v>#REF!</v>
      </c>
    </row>
    <row r="163" spans="7:38">
      <c r="G163" s="98" t="s">
        <v>466</v>
      </c>
      <c r="I163" s="98" t="e">
        <f>+ROUNDDOWN(#REF!,3)</f>
        <v>#REF!</v>
      </c>
      <c r="J163" s="98" t="e">
        <f>+ROUNDDOWN(#REF!,3)</f>
        <v>#REF!</v>
      </c>
      <c r="K163" s="98" t="e">
        <f>+ROUNDDOWN(#REF!,3)</f>
        <v>#REF!</v>
      </c>
      <c r="L163" s="98" t="e">
        <f>+ROUNDDOWN(#REF!,3)</f>
        <v>#REF!</v>
      </c>
      <c r="M163" s="98" t="e">
        <f>+ROUNDDOWN(#REF!,3)</f>
        <v>#REF!</v>
      </c>
      <c r="N163" s="98" t="e">
        <f>+ROUNDDOWN(#REF!,3)</f>
        <v>#REF!</v>
      </c>
      <c r="O163" s="98" t="e">
        <f>+ROUNDDOWN(#REF!,3)</f>
        <v>#REF!</v>
      </c>
      <c r="P163" s="98" t="e">
        <f>+ROUNDDOWN(#REF!,3)</f>
        <v>#REF!</v>
      </c>
      <c r="Q163" s="98" t="e">
        <f>+ROUNDDOWN(#REF!,3)</f>
        <v>#REF!</v>
      </c>
      <c r="R163" s="98" t="e">
        <f>+ROUNDDOWN(#REF!,3)</f>
        <v>#REF!</v>
      </c>
      <c r="AC163" s="98" t="e">
        <f>+ROUNDDOWN(#REF!,3)</f>
        <v>#REF!</v>
      </c>
      <c r="AD163" s="98" t="e">
        <f>+ROUNDDOWN(#REF!,3)</f>
        <v>#REF!</v>
      </c>
      <c r="AE163" s="98" t="e">
        <f>+ROUNDDOWN(#REF!,3)</f>
        <v>#REF!</v>
      </c>
      <c r="AF163" s="98" t="e">
        <f>+ROUNDDOWN(#REF!,3)</f>
        <v>#REF!</v>
      </c>
      <c r="AG163" s="98" t="e">
        <f>+ROUNDDOWN(#REF!,3)</f>
        <v>#REF!</v>
      </c>
      <c r="AH163" s="98" t="e">
        <f>+ROUNDDOWN(#REF!,3)</f>
        <v>#REF!</v>
      </c>
      <c r="AI163" s="98" t="e">
        <f>+ROUNDDOWN(#REF!,3)</f>
        <v>#REF!</v>
      </c>
      <c r="AJ163" s="98" t="e">
        <f>+ROUNDDOWN(#REF!,3)</f>
        <v>#REF!</v>
      </c>
      <c r="AK163" s="98" t="e">
        <f>+ROUNDDOWN(#REF!,3)</f>
        <v>#REF!</v>
      </c>
      <c r="AL163" s="98" t="e">
        <f>+ROUNDDOWN(#REF!,3)</f>
        <v>#REF!</v>
      </c>
    </row>
    <row r="164" spans="7:38">
      <c r="G164" s="98" t="s">
        <v>467</v>
      </c>
      <c r="I164" s="98" t="e">
        <f>+ROUNDDOWN(#REF!,3)</f>
        <v>#REF!</v>
      </c>
      <c r="J164" s="98" t="e">
        <f>+ROUNDDOWN(#REF!,3)</f>
        <v>#REF!</v>
      </c>
      <c r="K164" s="98" t="e">
        <f>+ROUNDDOWN(#REF!,3)</f>
        <v>#REF!</v>
      </c>
      <c r="L164" s="98" t="e">
        <f>+ROUNDDOWN(#REF!,3)</f>
        <v>#REF!</v>
      </c>
      <c r="M164" s="98" t="e">
        <f>+ROUNDDOWN(#REF!,3)</f>
        <v>#REF!</v>
      </c>
      <c r="N164" s="98" t="e">
        <f>+ROUNDDOWN(#REF!,3)</f>
        <v>#REF!</v>
      </c>
      <c r="O164" s="98" t="e">
        <f>+ROUNDDOWN(#REF!,3)</f>
        <v>#REF!</v>
      </c>
      <c r="P164" s="98" t="e">
        <f>+ROUNDDOWN(#REF!,3)</f>
        <v>#REF!</v>
      </c>
      <c r="Q164" s="98" t="e">
        <f>+ROUNDDOWN(#REF!,3)</f>
        <v>#REF!</v>
      </c>
      <c r="R164" s="98" t="e">
        <f>+ROUNDDOWN(#REF!,3)</f>
        <v>#REF!</v>
      </c>
      <c r="AC164" s="98" t="e">
        <f>+ROUNDDOWN(#REF!,3)</f>
        <v>#REF!</v>
      </c>
      <c r="AD164" s="98" t="e">
        <f>+ROUNDDOWN(#REF!,3)</f>
        <v>#REF!</v>
      </c>
      <c r="AE164" s="98" t="e">
        <f>+ROUNDDOWN(#REF!,3)</f>
        <v>#REF!</v>
      </c>
      <c r="AF164" s="98" t="e">
        <f>+ROUNDDOWN(#REF!,3)</f>
        <v>#REF!</v>
      </c>
      <c r="AG164" s="98" t="e">
        <f>+ROUNDDOWN(#REF!,3)</f>
        <v>#REF!</v>
      </c>
      <c r="AH164" s="98" t="e">
        <f>+ROUNDDOWN(#REF!,3)</f>
        <v>#REF!</v>
      </c>
      <c r="AI164" s="98" t="e">
        <f>+ROUNDDOWN(#REF!,3)</f>
        <v>#REF!</v>
      </c>
      <c r="AJ164" s="98" t="e">
        <f>+ROUNDDOWN(#REF!,3)</f>
        <v>#REF!</v>
      </c>
      <c r="AK164" s="98" t="e">
        <f>+ROUNDDOWN(#REF!,3)</f>
        <v>#REF!</v>
      </c>
      <c r="AL164" s="98" t="e">
        <f>+ROUNDDOWN(#REF!,3)</f>
        <v>#REF!</v>
      </c>
    </row>
    <row r="165" spans="7:38">
      <c r="G165" s="98" t="s">
        <v>468</v>
      </c>
      <c r="I165" s="98" t="e">
        <f>+ROUNDDOWN(#REF!,3)</f>
        <v>#REF!</v>
      </c>
      <c r="J165" s="98" t="e">
        <f>+ROUNDDOWN(#REF!,3)</f>
        <v>#REF!</v>
      </c>
      <c r="K165" s="98" t="e">
        <f>+ROUNDDOWN(#REF!,3)</f>
        <v>#REF!</v>
      </c>
      <c r="L165" s="98" t="e">
        <f>+ROUNDDOWN(#REF!,3)</f>
        <v>#REF!</v>
      </c>
      <c r="M165" s="98" t="e">
        <f>+ROUNDDOWN(#REF!,3)</f>
        <v>#REF!</v>
      </c>
      <c r="N165" s="98" t="e">
        <f>+ROUNDDOWN(#REF!,3)</f>
        <v>#REF!</v>
      </c>
      <c r="O165" s="98" t="e">
        <f>+ROUNDDOWN(#REF!,3)</f>
        <v>#REF!</v>
      </c>
      <c r="P165" s="98" t="e">
        <f>+ROUNDDOWN(#REF!,3)</f>
        <v>#REF!</v>
      </c>
      <c r="Q165" s="98" t="e">
        <f>+ROUNDDOWN(#REF!,3)</f>
        <v>#REF!</v>
      </c>
      <c r="R165" s="98" t="e">
        <f>+ROUNDDOWN(#REF!,3)</f>
        <v>#REF!</v>
      </c>
      <c r="AC165" s="98" t="e">
        <f>+ROUNDDOWN(#REF!,3)</f>
        <v>#REF!</v>
      </c>
      <c r="AD165" s="98" t="e">
        <f>+ROUNDDOWN(#REF!,3)</f>
        <v>#REF!</v>
      </c>
      <c r="AE165" s="98" t="e">
        <f>+ROUNDDOWN(#REF!,3)</f>
        <v>#REF!</v>
      </c>
      <c r="AF165" s="98" t="e">
        <f>+ROUNDDOWN(#REF!,3)</f>
        <v>#REF!</v>
      </c>
      <c r="AG165" s="98" t="e">
        <f>+ROUNDDOWN(#REF!,3)</f>
        <v>#REF!</v>
      </c>
      <c r="AH165" s="98" t="e">
        <f>+ROUNDDOWN(#REF!,3)</f>
        <v>#REF!</v>
      </c>
      <c r="AI165" s="98" t="e">
        <f>+ROUNDDOWN(#REF!,3)</f>
        <v>#REF!</v>
      </c>
      <c r="AJ165" s="98" t="e">
        <f>+ROUNDDOWN(#REF!,3)</f>
        <v>#REF!</v>
      </c>
      <c r="AK165" s="98" t="e">
        <f>+ROUNDDOWN(#REF!,3)</f>
        <v>#REF!</v>
      </c>
      <c r="AL165" s="98" t="e">
        <f>+ROUNDDOWN(#REF!,3)</f>
        <v>#REF!</v>
      </c>
    </row>
    <row r="166" spans="7:38">
      <c r="G166" s="98" t="s">
        <v>469</v>
      </c>
      <c r="I166" s="98" t="e">
        <f>+ROUNDDOWN(#REF!,3)</f>
        <v>#REF!</v>
      </c>
      <c r="J166" s="98" t="e">
        <f>+ROUNDDOWN(#REF!,3)</f>
        <v>#REF!</v>
      </c>
      <c r="K166" s="98" t="e">
        <f>+ROUNDDOWN(#REF!,3)</f>
        <v>#REF!</v>
      </c>
      <c r="L166" s="98" t="e">
        <f>+ROUNDDOWN(#REF!,3)</f>
        <v>#REF!</v>
      </c>
      <c r="M166" s="98" t="e">
        <f>+ROUNDDOWN(#REF!,3)</f>
        <v>#REF!</v>
      </c>
      <c r="N166" s="98" t="e">
        <f>+ROUNDDOWN(#REF!,3)</f>
        <v>#REF!</v>
      </c>
      <c r="O166" s="98" t="e">
        <f>+ROUNDDOWN(#REF!,3)</f>
        <v>#REF!</v>
      </c>
      <c r="P166" s="98" t="e">
        <f>+ROUNDDOWN(#REF!,3)</f>
        <v>#REF!</v>
      </c>
      <c r="Q166" s="98" t="e">
        <f>+ROUNDDOWN(#REF!,3)</f>
        <v>#REF!</v>
      </c>
      <c r="R166" s="98" t="e">
        <f>+ROUNDDOWN(#REF!,3)</f>
        <v>#REF!</v>
      </c>
      <c r="AC166" s="98" t="e">
        <f>+ROUNDDOWN(#REF!,3)</f>
        <v>#REF!</v>
      </c>
      <c r="AD166" s="98" t="e">
        <f>+ROUNDDOWN(#REF!,3)</f>
        <v>#REF!</v>
      </c>
      <c r="AE166" s="98" t="e">
        <f>+ROUNDDOWN(#REF!,3)</f>
        <v>#REF!</v>
      </c>
      <c r="AF166" s="98" t="e">
        <f>+ROUNDDOWN(#REF!,3)</f>
        <v>#REF!</v>
      </c>
      <c r="AG166" s="98" t="e">
        <f>+ROUNDDOWN(#REF!,3)</f>
        <v>#REF!</v>
      </c>
      <c r="AH166" s="98" t="e">
        <f>+ROUNDDOWN(#REF!,3)</f>
        <v>#REF!</v>
      </c>
      <c r="AI166" s="98" t="e">
        <f>+ROUNDDOWN(#REF!,3)</f>
        <v>#REF!</v>
      </c>
      <c r="AJ166" s="98" t="e">
        <f>+ROUNDDOWN(#REF!,3)</f>
        <v>#REF!</v>
      </c>
      <c r="AK166" s="98" t="e">
        <f>+ROUNDDOWN(#REF!,3)</f>
        <v>#REF!</v>
      </c>
      <c r="AL166" s="98" t="e">
        <f>+ROUNDDOWN(#REF!,3)</f>
        <v>#REF!</v>
      </c>
    </row>
    <row r="167" spans="7:38">
      <c r="G167" s="98" t="s">
        <v>470</v>
      </c>
      <c r="I167" s="98" t="e">
        <f>+ROUNDDOWN(#REF!,3)</f>
        <v>#REF!</v>
      </c>
      <c r="J167" s="98" t="e">
        <f>+ROUNDDOWN(#REF!,3)</f>
        <v>#REF!</v>
      </c>
      <c r="K167" s="98" t="e">
        <f>+ROUNDDOWN(#REF!,3)</f>
        <v>#REF!</v>
      </c>
      <c r="L167" s="98" t="e">
        <f>+ROUNDDOWN(#REF!,3)</f>
        <v>#REF!</v>
      </c>
      <c r="M167" s="98" t="e">
        <f>+ROUNDDOWN(#REF!,3)</f>
        <v>#REF!</v>
      </c>
      <c r="N167" s="98" t="e">
        <f>+ROUNDDOWN(#REF!,3)</f>
        <v>#REF!</v>
      </c>
      <c r="O167" s="98" t="e">
        <f>+ROUNDDOWN(#REF!,3)</f>
        <v>#REF!</v>
      </c>
      <c r="P167" s="98" t="e">
        <f>+ROUNDDOWN(#REF!,3)</f>
        <v>#REF!</v>
      </c>
      <c r="Q167" s="98" t="e">
        <f>+ROUNDDOWN(#REF!,3)</f>
        <v>#REF!</v>
      </c>
      <c r="R167" s="98" t="e">
        <f>+ROUNDDOWN(#REF!,3)</f>
        <v>#REF!</v>
      </c>
      <c r="AC167" s="98" t="e">
        <f>+ROUNDDOWN(#REF!,3)</f>
        <v>#REF!</v>
      </c>
      <c r="AD167" s="98" t="e">
        <f>+ROUNDDOWN(#REF!,3)</f>
        <v>#REF!</v>
      </c>
      <c r="AE167" s="98" t="e">
        <f>+ROUNDDOWN(#REF!,3)</f>
        <v>#REF!</v>
      </c>
      <c r="AF167" s="98" t="e">
        <f>+ROUNDDOWN(#REF!,3)</f>
        <v>#REF!</v>
      </c>
      <c r="AG167" s="98" t="e">
        <f>+ROUNDDOWN(#REF!,3)</f>
        <v>#REF!</v>
      </c>
      <c r="AH167" s="98" t="e">
        <f>+ROUNDDOWN(#REF!,3)</f>
        <v>#REF!</v>
      </c>
      <c r="AI167" s="98" t="e">
        <f>+ROUNDDOWN(#REF!,3)</f>
        <v>#REF!</v>
      </c>
      <c r="AJ167" s="98" t="e">
        <f>+ROUNDDOWN(#REF!,3)</f>
        <v>#REF!</v>
      </c>
      <c r="AK167" s="98" t="e">
        <f>+ROUNDDOWN(#REF!,3)</f>
        <v>#REF!</v>
      </c>
      <c r="AL167" s="98" t="e">
        <f>+ROUNDDOWN(#REF!,3)</f>
        <v>#REF!</v>
      </c>
    </row>
    <row r="168" spans="7:38">
      <c r="G168" s="98" t="s">
        <v>471</v>
      </c>
      <c r="I168" s="98" t="e">
        <f>+ROUNDDOWN(#REF!,3)</f>
        <v>#REF!</v>
      </c>
      <c r="J168" s="98" t="e">
        <f>+ROUNDDOWN(#REF!,3)</f>
        <v>#REF!</v>
      </c>
      <c r="K168" s="98" t="e">
        <f>+ROUNDDOWN(#REF!,3)</f>
        <v>#REF!</v>
      </c>
      <c r="L168" s="98" t="e">
        <f>+ROUNDDOWN(#REF!,3)</f>
        <v>#REF!</v>
      </c>
      <c r="M168" s="98" t="e">
        <f>+ROUNDDOWN(#REF!,3)</f>
        <v>#REF!</v>
      </c>
      <c r="N168" s="98" t="e">
        <f>+ROUNDDOWN(#REF!,3)</f>
        <v>#REF!</v>
      </c>
      <c r="O168" s="98" t="e">
        <f>+ROUNDDOWN(#REF!,3)</f>
        <v>#REF!</v>
      </c>
      <c r="P168" s="98" t="e">
        <f>+ROUNDDOWN(#REF!,3)</f>
        <v>#REF!</v>
      </c>
      <c r="Q168" s="98" t="e">
        <f>+ROUNDDOWN(#REF!,3)</f>
        <v>#REF!</v>
      </c>
      <c r="R168" s="98" t="e">
        <f>+ROUNDDOWN(#REF!,3)</f>
        <v>#REF!</v>
      </c>
      <c r="AC168" s="98" t="e">
        <f>+ROUNDDOWN(#REF!,3)</f>
        <v>#REF!</v>
      </c>
      <c r="AD168" s="98" t="e">
        <f>+ROUNDDOWN(#REF!,3)</f>
        <v>#REF!</v>
      </c>
      <c r="AE168" s="98" t="e">
        <f>+ROUNDDOWN(#REF!,3)</f>
        <v>#REF!</v>
      </c>
      <c r="AF168" s="98" t="e">
        <f>+ROUNDDOWN(#REF!,3)</f>
        <v>#REF!</v>
      </c>
      <c r="AG168" s="98" t="e">
        <f>+ROUNDDOWN(#REF!,3)</f>
        <v>#REF!</v>
      </c>
      <c r="AH168" s="98" t="e">
        <f>+ROUNDDOWN(#REF!,3)</f>
        <v>#REF!</v>
      </c>
      <c r="AI168" s="98" t="e">
        <f>+ROUNDDOWN(#REF!,3)</f>
        <v>#REF!</v>
      </c>
      <c r="AJ168" s="98" t="e">
        <f>+ROUNDDOWN(#REF!,3)</f>
        <v>#REF!</v>
      </c>
      <c r="AK168" s="98" t="e">
        <f>+ROUNDDOWN(#REF!,3)</f>
        <v>#REF!</v>
      </c>
      <c r="AL168" s="98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sheetData>
    <row r="4" spans="2:28">
      <c r="B4" s="1" t="s">
        <v>189</v>
      </c>
      <c r="C4" s="2"/>
      <c r="D4" s="2"/>
      <c r="E4" s="2"/>
      <c r="F4" s="2"/>
      <c r="P4" s="1" t="s">
        <v>190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479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479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155</v>
      </c>
      <c r="D6" s="104" t="s">
        <v>544</v>
      </c>
      <c r="E6">
        <v>0.60425899999999999</v>
      </c>
      <c r="F6" s="105">
        <v>0.59650099999999995</v>
      </c>
      <c r="G6" s="23">
        <v>0.59359499999999998</v>
      </c>
      <c r="H6" s="23">
        <v>0.57076800000000005</v>
      </c>
      <c r="I6" s="23">
        <v>0.54881899999999995</v>
      </c>
      <c r="J6" s="23">
        <v>0.53432000000000002</v>
      </c>
      <c r="K6" s="23">
        <v>0.52670099999999997</v>
      </c>
      <c r="L6" s="23">
        <v>0.51919099999999996</v>
      </c>
      <c r="M6" s="23">
        <v>0.51178800000000002</v>
      </c>
      <c r="N6" s="23">
        <v>0.50448999999999999</v>
      </c>
      <c r="Q6" t="s">
        <v>155</v>
      </c>
      <c r="R6" t="s">
        <v>544</v>
      </c>
      <c r="S6" s="23">
        <v>0.41243000000000002</v>
      </c>
      <c r="T6" s="23">
        <v>0.40713500000000002</v>
      </c>
      <c r="U6" s="23">
        <v>0.40515099999999998</v>
      </c>
      <c r="V6" s="23">
        <v>0.389571</v>
      </c>
      <c r="W6" s="23">
        <v>0.37458999999999998</v>
      </c>
      <c r="X6" s="23">
        <v>0.36469400000000002</v>
      </c>
      <c r="Y6" s="23">
        <v>0.35949399999999998</v>
      </c>
      <c r="Z6" s="23">
        <v>0.35436800000000002</v>
      </c>
      <c r="AA6" s="23">
        <v>0.34931499999999999</v>
      </c>
      <c r="AB6" s="23">
        <v>0.34433399999999997</v>
      </c>
    </row>
    <row r="7" spans="2:28">
      <c r="C7" t="s">
        <v>155</v>
      </c>
      <c r="D7" s="104" t="s">
        <v>545</v>
      </c>
      <c r="E7">
        <v>0.14716099999999999</v>
      </c>
      <c r="F7" s="105">
        <v>0.143098</v>
      </c>
      <c r="G7">
        <v>0.139567</v>
      </c>
      <c r="H7">
        <v>0.13086999999999999</v>
      </c>
      <c r="I7">
        <v>0.122715</v>
      </c>
      <c r="J7">
        <v>0.116509</v>
      </c>
      <c r="K7">
        <v>0.111998</v>
      </c>
      <c r="L7">
        <v>0.10766199999999999</v>
      </c>
      <c r="M7">
        <v>0.103493</v>
      </c>
      <c r="N7">
        <v>9.9486000000000005E-2</v>
      </c>
      <c r="Q7" t="s">
        <v>155</v>
      </c>
      <c r="R7" t="s">
        <v>545</v>
      </c>
      <c r="S7">
        <v>0.93586999999999998</v>
      </c>
      <c r="T7">
        <v>0.91003199999999995</v>
      </c>
      <c r="U7">
        <v>0.88757699999999995</v>
      </c>
      <c r="V7">
        <v>0.83226800000000001</v>
      </c>
      <c r="W7">
        <v>0.78040600000000004</v>
      </c>
      <c r="X7">
        <v>0.74093699999999996</v>
      </c>
      <c r="Y7">
        <v>0.71225000000000005</v>
      </c>
      <c r="Z7">
        <v>0.68467299999999998</v>
      </c>
      <c r="AA7">
        <v>0.65816300000000005</v>
      </c>
      <c r="AB7">
        <v>0.63268100000000005</v>
      </c>
    </row>
    <row r="8" spans="2:28">
      <c r="C8" t="s">
        <v>155</v>
      </c>
      <c r="D8" s="104" t="s">
        <v>546</v>
      </c>
      <c r="E8">
        <v>1.2336</v>
      </c>
      <c r="F8" s="105">
        <v>1.217762</v>
      </c>
      <c r="G8">
        <v>1.211829</v>
      </c>
      <c r="H8">
        <v>1.165227</v>
      </c>
      <c r="I8">
        <v>1.1204179999999999</v>
      </c>
      <c r="J8">
        <v>1.090819</v>
      </c>
      <c r="K8">
        <v>1.0752649999999999</v>
      </c>
      <c r="L8">
        <v>1.0599320000000001</v>
      </c>
      <c r="M8">
        <v>1.044818</v>
      </c>
      <c r="N8">
        <v>1.0299199999999999</v>
      </c>
      <c r="Q8" t="s">
        <v>155</v>
      </c>
      <c r="R8" t="s">
        <v>546</v>
      </c>
      <c r="S8">
        <v>0.84197900000000003</v>
      </c>
      <c r="T8">
        <v>0.83116900000000005</v>
      </c>
      <c r="U8">
        <v>0.82711999999999997</v>
      </c>
      <c r="V8">
        <v>0.79531200000000002</v>
      </c>
      <c r="W8">
        <v>0.76472799999999996</v>
      </c>
      <c r="X8">
        <v>0.74452600000000002</v>
      </c>
      <c r="Y8">
        <v>0.73390999999999995</v>
      </c>
      <c r="Z8">
        <v>0.72344399999999998</v>
      </c>
      <c r="AA8">
        <v>0.71312900000000001</v>
      </c>
      <c r="AB8">
        <v>0.70296000000000003</v>
      </c>
    </row>
    <row r="9" spans="2:28">
      <c r="C9" t="s">
        <v>155</v>
      </c>
      <c r="D9" s="104" t="s">
        <v>547</v>
      </c>
      <c r="E9" s="102">
        <v>0.213283</v>
      </c>
      <c r="F9" s="105">
        <v>0.20896600000000001</v>
      </c>
      <c r="G9">
        <v>0.205871</v>
      </c>
      <c r="H9">
        <v>0.19548599999999999</v>
      </c>
      <c r="I9">
        <v>0.18562400000000001</v>
      </c>
      <c r="J9">
        <v>0.17846699999999999</v>
      </c>
      <c r="K9">
        <v>0.17372899999999999</v>
      </c>
      <c r="L9">
        <v>0.16911599999999999</v>
      </c>
      <c r="M9">
        <v>0.16462599999999999</v>
      </c>
      <c r="N9">
        <v>0.16025500000000001</v>
      </c>
      <c r="Q9" t="s">
        <v>155</v>
      </c>
      <c r="R9" t="s">
        <v>547</v>
      </c>
      <c r="S9">
        <v>0.155615</v>
      </c>
      <c r="T9">
        <v>0.15246499999999999</v>
      </c>
      <c r="U9">
        <v>0.15020700000000001</v>
      </c>
      <c r="V9">
        <v>0.14263000000000001</v>
      </c>
      <c r="W9">
        <v>0.135435</v>
      </c>
      <c r="X9">
        <v>0.130213</v>
      </c>
      <c r="Y9">
        <v>0.12675600000000001</v>
      </c>
      <c r="Z9">
        <v>0.12339</v>
      </c>
      <c r="AA9">
        <v>0.120114</v>
      </c>
      <c r="AB9">
        <v>0.116925</v>
      </c>
    </row>
    <row r="10" spans="2:28">
      <c r="C10" t="s">
        <v>155</v>
      </c>
      <c r="D10" s="104" t="s">
        <v>548</v>
      </c>
      <c r="E10" s="102">
        <v>6.8644999999999998E-2</v>
      </c>
      <c r="F10" s="105">
        <v>6.7254999999999995E-2</v>
      </c>
      <c r="G10">
        <v>6.6258999999999998E-2</v>
      </c>
      <c r="H10">
        <v>6.2917000000000001E-2</v>
      </c>
      <c r="I10">
        <v>5.9742999999999997E-2</v>
      </c>
      <c r="J10">
        <v>5.7438999999999997E-2</v>
      </c>
      <c r="K10">
        <v>5.5913999999999998E-2</v>
      </c>
      <c r="L10">
        <v>5.4429999999999999E-2</v>
      </c>
      <c r="M10">
        <v>5.2984999999999997E-2</v>
      </c>
      <c r="N10">
        <v>5.1577999999999999E-2</v>
      </c>
      <c r="Q10" t="s">
        <v>155</v>
      </c>
      <c r="R10" t="s">
        <v>548</v>
      </c>
      <c r="S10">
        <v>5.0083999999999997E-2</v>
      </c>
      <c r="T10">
        <v>4.9070000000000003E-2</v>
      </c>
      <c r="U10">
        <v>4.8343999999999998E-2</v>
      </c>
      <c r="V10">
        <v>4.5905000000000001E-2</v>
      </c>
      <c r="W10">
        <v>4.3589000000000003E-2</v>
      </c>
      <c r="X10">
        <v>4.1909000000000002E-2</v>
      </c>
      <c r="Y10">
        <v>4.0795999999999999E-2</v>
      </c>
      <c r="Z10">
        <v>3.9712999999999998E-2</v>
      </c>
      <c r="AA10">
        <v>3.8657999999999998E-2</v>
      </c>
      <c r="AB10">
        <v>3.7631999999999999E-2</v>
      </c>
    </row>
    <row r="11" spans="2:28">
      <c r="C11" t="s">
        <v>155</v>
      </c>
      <c r="D11" s="104" t="s">
        <v>549</v>
      </c>
      <c r="E11" s="102">
        <v>6.3071000000000002E-2</v>
      </c>
      <c r="F11" s="105">
        <v>6.1794000000000002E-2</v>
      </c>
      <c r="G11">
        <v>6.0879000000000003E-2</v>
      </c>
      <c r="H11">
        <v>5.7807999999999998E-2</v>
      </c>
      <c r="I11">
        <v>5.4892000000000003E-2</v>
      </c>
      <c r="J11">
        <v>5.2775000000000002E-2</v>
      </c>
      <c r="K11">
        <v>5.1374000000000003E-2</v>
      </c>
      <c r="L11">
        <v>5.0009999999999999E-2</v>
      </c>
      <c r="M11">
        <v>4.8682000000000003E-2</v>
      </c>
      <c r="N11">
        <v>4.7390000000000002E-2</v>
      </c>
      <c r="Q11" t="s">
        <v>155</v>
      </c>
      <c r="R11" t="s">
        <v>549</v>
      </c>
      <c r="S11">
        <v>4.6018000000000003E-2</v>
      </c>
      <c r="T11">
        <v>4.5086000000000001E-2</v>
      </c>
      <c r="U11">
        <v>4.4417999999999999E-2</v>
      </c>
      <c r="V11">
        <v>4.2178E-2</v>
      </c>
      <c r="W11">
        <v>4.0050000000000002E-2</v>
      </c>
      <c r="X11">
        <v>3.8505999999999999E-2</v>
      </c>
      <c r="Y11">
        <v>3.7483000000000002E-2</v>
      </c>
      <c r="Z11">
        <v>3.6488E-2</v>
      </c>
      <c r="AA11">
        <v>3.5519000000000002E-2</v>
      </c>
      <c r="AB11">
        <v>3.4576000000000003E-2</v>
      </c>
    </row>
    <row r="12" spans="2:28">
      <c r="C12" t="s">
        <v>155</v>
      </c>
      <c r="D12" s="104" t="s">
        <v>550</v>
      </c>
      <c r="E12" s="102">
        <v>3.9351999999999998E-2</v>
      </c>
      <c r="F12" s="105">
        <v>3.8554999999999999E-2</v>
      </c>
      <c r="G12">
        <v>3.7983999999999997E-2</v>
      </c>
      <c r="H12">
        <v>3.6068000000000003E-2</v>
      </c>
      <c r="I12">
        <v>3.4249000000000002E-2</v>
      </c>
      <c r="J12">
        <v>3.2927999999999999E-2</v>
      </c>
      <c r="K12">
        <v>3.2053999999999999E-2</v>
      </c>
      <c r="L12">
        <v>3.1203000000000002E-2</v>
      </c>
      <c r="M12">
        <v>3.0374000000000002E-2</v>
      </c>
      <c r="N12">
        <v>2.9568000000000001E-2</v>
      </c>
      <c r="Q12" t="s">
        <v>155</v>
      </c>
      <c r="R12" t="s">
        <v>550</v>
      </c>
      <c r="S12">
        <v>2.8712000000000001E-2</v>
      </c>
      <c r="T12">
        <v>2.8131E-2</v>
      </c>
      <c r="U12">
        <v>2.7713999999999999E-2</v>
      </c>
      <c r="V12">
        <v>2.6315999999999999E-2</v>
      </c>
      <c r="W12">
        <v>2.4988E-2</v>
      </c>
      <c r="X12">
        <v>2.4025000000000001E-2</v>
      </c>
      <c r="Y12">
        <v>2.3387000000000002E-2</v>
      </c>
      <c r="Z12">
        <v>2.2766000000000002E-2</v>
      </c>
      <c r="AA12">
        <v>2.2162000000000001E-2</v>
      </c>
      <c r="AB12">
        <v>2.1572999999999998E-2</v>
      </c>
    </row>
    <row r="13" spans="2:28">
      <c r="C13" t="s">
        <v>155</v>
      </c>
      <c r="D13" s="104" t="s">
        <v>551</v>
      </c>
      <c r="E13" s="102">
        <v>0.53126399999999996</v>
      </c>
      <c r="F13" s="105">
        <v>0.52444299999999999</v>
      </c>
      <c r="G13">
        <v>0.52188800000000002</v>
      </c>
      <c r="H13">
        <v>0.50181900000000002</v>
      </c>
      <c r="I13">
        <v>0.48252099999999998</v>
      </c>
      <c r="J13">
        <v>0.46977400000000002</v>
      </c>
      <c r="K13">
        <v>0.46307500000000001</v>
      </c>
      <c r="L13">
        <v>0.45647199999999999</v>
      </c>
      <c r="M13">
        <v>0.449963</v>
      </c>
      <c r="N13">
        <v>0.44354700000000002</v>
      </c>
      <c r="Q13" t="s">
        <v>155</v>
      </c>
      <c r="R13" t="s">
        <v>551</v>
      </c>
      <c r="S13">
        <v>0.36260799999999999</v>
      </c>
      <c r="T13">
        <v>0.35795300000000002</v>
      </c>
      <c r="U13">
        <v>0.356209</v>
      </c>
      <c r="V13">
        <v>0.34250999999999998</v>
      </c>
      <c r="W13">
        <v>0.32933899999999999</v>
      </c>
      <c r="X13">
        <v>0.32063900000000001</v>
      </c>
      <c r="Y13">
        <v>0.31606699999999999</v>
      </c>
      <c r="Z13">
        <v>0.31156</v>
      </c>
      <c r="AA13">
        <v>0.30711699999999997</v>
      </c>
      <c r="AB13">
        <v>0.30273800000000001</v>
      </c>
    </row>
    <row r="14" spans="2:28">
      <c r="C14" t="s">
        <v>155</v>
      </c>
      <c r="D14" s="104" t="s">
        <v>552</v>
      </c>
      <c r="E14" s="102">
        <v>2.0049600000000001</v>
      </c>
      <c r="F14" s="105">
        <v>1.9792190000000001</v>
      </c>
      <c r="G14">
        <v>1.969576</v>
      </c>
      <c r="H14">
        <v>1.8938349999999999</v>
      </c>
      <c r="I14">
        <v>1.8210059999999999</v>
      </c>
      <c r="J14">
        <v>1.7728999999999999</v>
      </c>
      <c r="K14">
        <v>1.747619</v>
      </c>
      <c r="L14">
        <v>1.7226999999999999</v>
      </c>
      <c r="M14">
        <v>1.698135</v>
      </c>
      <c r="N14">
        <v>1.673921</v>
      </c>
      <c r="Q14" t="s">
        <v>155</v>
      </c>
      <c r="R14" t="s">
        <v>552</v>
      </c>
      <c r="S14">
        <v>1.3684620000000001</v>
      </c>
      <c r="T14">
        <v>1.3508929999999999</v>
      </c>
      <c r="U14">
        <v>1.344311</v>
      </c>
      <c r="V14">
        <v>1.2926150000000001</v>
      </c>
      <c r="W14">
        <v>1.242907</v>
      </c>
      <c r="X14">
        <v>1.210072</v>
      </c>
      <c r="Y14">
        <v>1.192817</v>
      </c>
      <c r="Z14">
        <v>1.175808</v>
      </c>
      <c r="AA14">
        <v>1.1590419999999999</v>
      </c>
      <c r="AB14">
        <v>1.1425149999999999</v>
      </c>
    </row>
    <row r="15" spans="2:28">
      <c r="C15" t="s">
        <v>155</v>
      </c>
      <c r="D15" s="104" t="s">
        <v>553</v>
      </c>
      <c r="E15" s="102">
        <v>7.0200000000000002E-3</v>
      </c>
      <c r="F15" s="105">
        <v>6.9300000000000004E-3</v>
      </c>
      <c r="G15">
        <v>6.8960000000000002E-3</v>
      </c>
      <c r="H15">
        <v>6.6309999999999997E-3</v>
      </c>
      <c r="I15">
        <v>6.3759999999999997E-3</v>
      </c>
      <c r="J15">
        <v>6.2069999999999998E-3</v>
      </c>
      <c r="K15">
        <v>6.1190000000000003E-3</v>
      </c>
      <c r="L15">
        <v>6.0309999999999999E-3</v>
      </c>
      <c r="M15">
        <v>5.9449999999999998E-3</v>
      </c>
      <c r="N15">
        <v>5.8609999999999999E-3</v>
      </c>
      <c r="Q15" t="s">
        <v>155</v>
      </c>
      <c r="R15" t="s">
        <v>553</v>
      </c>
      <c r="S15">
        <v>4.7910000000000001E-3</v>
      </c>
      <c r="T15">
        <v>4.7299999999999998E-3</v>
      </c>
      <c r="U15">
        <v>4.7070000000000002E-3</v>
      </c>
      <c r="V15">
        <v>4.5259999999999996E-3</v>
      </c>
      <c r="W15">
        <v>4.352E-3</v>
      </c>
      <c r="X15">
        <v>4.2370000000000003E-3</v>
      </c>
      <c r="Y15">
        <v>4.176E-3</v>
      </c>
      <c r="Z15">
        <v>4.117E-3</v>
      </c>
      <c r="AA15">
        <v>4.058E-3</v>
      </c>
      <c r="AB15">
        <v>4.0000000000000001E-3</v>
      </c>
    </row>
    <row r="16" spans="2:28">
      <c r="C16" t="s">
        <v>155</v>
      </c>
      <c r="D16" s="104" t="s">
        <v>554</v>
      </c>
      <c r="E16" s="102">
        <v>4.4329E-2</v>
      </c>
      <c r="F16" s="105">
        <v>4.2616000000000001E-2</v>
      </c>
      <c r="G16">
        <v>4.2173000000000002E-2</v>
      </c>
      <c r="H16">
        <v>3.7166999999999999E-2</v>
      </c>
      <c r="I16">
        <v>3.2756E-2</v>
      </c>
      <c r="J16">
        <v>3.0130000000000001E-2</v>
      </c>
      <c r="K16">
        <v>2.8916000000000001E-2</v>
      </c>
      <c r="L16">
        <v>2.775E-2</v>
      </c>
      <c r="M16">
        <v>2.6630999999999998E-2</v>
      </c>
      <c r="N16">
        <v>2.5558000000000001E-2</v>
      </c>
      <c r="Q16" t="s">
        <v>155</v>
      </c>
      <c r="R16" t="s">
        <v>554</v>
      </c>
      <c r="S16">
        <v>0.48082999999999998</v>
      </c>
      <c r="T16">
        <v>0.46224799999999999</v>
      </c>
      <c r="U16">
        <v>0.45744099999999999</v>
      </c>
      <c r="V16">
        <v>0.40314899999999998</v>
      </c>
      <c r="W16">
        <v>0.35530099999999998</v>
      </c>
      <c r="X16">
        <v>0.326818</v>
      </c>
      <c r="Y16">
        <v>0.31364399999999998</v>
      </c>
      <c r="Z16">
        <v>0.30099999999999999</v>
      </c>
      <c r="AA16">
        <v>0.28886699999999998</v>
      </c>
      <c r="AB16">
        <v>0.27722200000000002</v>
      </c>
    </row>
    <row r="17" spans="3:28">
      <c r="C17" t="s">
        <v>155</v>
      </c>
      <c r="D17" s="104" t="s">
        <v>555</v>
      </c>
      <c r="E17" s="102">
        <v>8.9800000000000005E-2</v>
      </c>
      <c r="F17" s="105">
        <v>8.6984000000000006E-2</v>
      </c>
      <c r="G17">
        <v>8.695E-2</v>
      </c>
      <c r="H17">
        <v>7.7600000000000002E-2</v>
      </c>
      <c r="I17">
        <v>6.9255999999999998E-2</v>
      </c>
      <c r="J17">
        <v>6.4509999999999998E-2</v>
      </c>
      <c r="K17">
        <v>6.2692999999999999E-2</v>
      </c>
      <c r="L17">
        <v>6.0928000000000003E-2</v>
      </c>
      <c r="M17">
        <v>5.9212000000000001E-2</v>
      </c>
      <c r="N17">
        <v>5.7543999999999998E-2</v>
      </c>
      <c r="Q17" t="s">
        <v>155</v>
      </c>
      <c r="R17" t="s">
        <v>555</v>
      </c>
      <c r="S17">
        <v>0.11573</v>
      </c>
      <c r="T17">
        <v>0.11210100000000001</v>
      </c>
      <c r="U17">
        <v>0.112057</v>
      </c>
      <c r="V17">
        <v>0.100007</v>
      </c>
      <c r="W17">
        <v>8.9254E-2</v>
      </c>
      <c r="X17">
        <v>8.3138000000000004E-2</v>
      </c>
      <c r="Y17">
        <v>8.0796000000000007E-2</v>
      </c>
      <c r="Z17">
        <v>7.8520999999999994E-2</v>
      </c>
      <c r="AA17">
        <v>7.6309000000000002E-2</v>
      </c>
      <c r="AB17">
        <v>7.4160000000000004E-2</v>
      </c>
    </row>
    <row r="18" spans="3:28">
      <c r="C18" t="s">
        <v>155</v>
      </c>
      <c r="D18" s="104" t="s">
        <v>556</v>
      </c>
      <c r="E18" s="102">
        <v>5.62E-3</v>
      </c>
      <c r="F18" s="105">
        <v>5.4440000000000001E-3</v>
      </c>
      <c r="G18">
        <v>5.4409999999999997E-3</v>
      </c>
      <c r="H18">
        <v>4.8560000000000001E-3</v>
      </c>
      <c r="I18">
        <v>4.3340000000000002E-3</v>
      </c>
      <c r="J18">
        <v>4.0369999999999998E-3</v>
      </c>
      <c r="K18">
        <v>3.9230000000000003E-3</v>
      </c>
      <c r="L18">
        <v>3.813E-3</v>
      </c>
      <c r="M18">
        <v>3.7060000000000001E-3</v>
      </c>
      <c r="N18">
        <v>3.601E-3</v>
      </c>
      <c r="Q18" t="s">
        <v>155</v>
      </c>
      <c r="R18" t="s">
        <v>556</v>
      </c>
      <c r="S18">
        <v>7.2430000000000003E-3</v>
      </c>
      <c r="T18">
        <v>7.0150000000000004E-3</v>
      </c>
      <c r="U18">
        <v>7.0130000000000001E-3</v>
      </c>
      <c r="V18">
        <v>6.2589999999999998E-3</v>
      </c>
      <c r="W18">
        <v>5.5859999999999998E-3</v>
      </c>
      <c r="X18">
        <v>5.2030000000000002E-3</v>
      </c>
      <c r="Y18">
        <v>5.0559999999999997E-3</v>
      </c>
      <c r="Z18">
        <v>4.914E-3</v>
      </c>
      <c r="AA18">
        <v>4.7759999999999999E-3</v>
      </c>
      <c r="AB18">
        <v>4.6410000000000002E-3</v>
      </c>
    </row>
    <row r="19" spans="3:28">
      <c r="C19" t="s">
        <v>155</v>
      </c>
      <c r="D19" s="104" t="s">
        <v>557</v>
      </c>
      <c r="E19" s="102">
        <v>1.0326999999999999E-2</v>
      </c>
      <c r="F19" s="105">
        <v>1.0003E-2</v>
      </c>
      <c r="G19">
        <v>9.9989999999999992E-3</v>
      </c>
      <c r="H19">
        <v>8.9239999999999996E-3</v>
      </c>
      <c r="I19">
        <v>7.9640000000000006E-3</v>
      </c>
      <c r="J19">
        <v>7.4190000000000002E-3</v>
      </c>
      <c r="K19">
        <v>7.2100000000000003E-3</v>
      </c>
      <c r="L19">
        <v>7.0070000000000002E-3</v>
      </c>
      <c r="M19">
        <v>6.8089999999999999E-3</v>
      </c>
      <c r="N19">
        <v>6.6179999999999998E-3</v>
      </c>
      <c r="Q19" t="s">
        <v>155</v>
      </c>
      <c r="R19" t="s">
        <v>557</v>
      </c>
      <c r="S19">
        <v>1.3309E-2</v>
      </c>
      <c r="T19">
        <v>1.2892000000000001E-2</v>
      </c>
      <c r="U19">
        <v>1.2886999999999999E-2</v>
      </c>
      <c r="V19">
        <v>1.1501000000000001E-2</v>
      </c>
      <c r="W19">
        <v>1.0264000000000001E-2</v>
      </c>
      <c r="X19">
        <v>9.5610000000000001E-3</v>
      </c>
      <c r="Y19">
        <v>9.2919999999999999E-3</v>
      </c>
      <c r="Z19">
        <v>9.0299999999999998E-3</v>
      </c>
      <c r="AA19">
        <v>8.7760000000000008E-3</v>
      </c>
      <c r="AB19">
        <v>8.5280000000000009E-3</v>
      </c>
    </row>
    <row r="20" spans="3:28">
      <c r="C20" t="s">
        <v>155</v>
      </c>
      <c r="D20" s="104" t="s">
        <v>558</v>
      </c>
      <c r="E20" s="102">
        <v>1.6539999999999999E-2</v>
      </c>
      <c r="F20" s="105">
        <v>1.6021000000000001E-2</v>
      </c>
      <c r="G20">
        <v>1.6015000000000001E-2</v>
      </c>
      <c r="H20">
        <v>1.4293E-2</v>
      </c>
      <c r="I20">
        <v>1.2756E-2</v>
      </c>
      <c r="J20">
        <v>1.1882E-2</v>
      </c>
      <c r="K20">
        <v>1.1547E-2</v>
      </c>
      <c r="L20">
        <v>1.1221999999999999E-2</v>
      </c>
      <c r="M20">
        <v>1.0906000000000001E-2</v>
      </c>
      <c r="N20">
        <v>1.0599000000000001E-2</v>
      </c>
      <c r="Q20" t="s">
        <v>155</v>
      </c>
      <c r="R20" t="s">
        <v>558</v>
      </c>
      <c r="S20">
        <v>2.1315000000000001E-2</v>
      </c>
      <c r="T20">
        <v>2.0646999999999999E-2</v>
      </c>
      <c r="U20">
        <v>2.0639000000000001E-2</v>
      </c>
      <c r="V20">
        <v>1.8419999999999999E-2</v>
      </c>
      <c r="W20">
        <v>1.6438999999999999E-2</v>
      </c>
      <c r="X20">
        <v>1.5311999999999999E-2</v>
      </c>
      <c r="Y20">
        <v>1.4881E-2</v>
      </c>
      <c r="Z20">
        <v>1.4461999999999999E-2</v>
      </c>
      <c r="AA20">
        <v>1.4055E-2</v>
      </c>
      <c r="AB20">
        <v>1.3658999999999999E-2</v>
      </c>
    </row>
    <row r="21" spans="3:28">
      <c r="C21" t="s">
        <v>155</v>
      </c>
      <c r="D21" s="104" t="s">
        <v>559</v>
      </c>
      <c r="E21" s="102">
        <v>2.5108999999999999E-2</v>
      </c>
      <c r="F21" s="105">
        <v>2.4504999999999999E-2</v>
      </c>
      <c r="G21">
        <v>2.4743000000000001E-2</v>
      </c>
      <c r="H21">
        <v>2.2360999999999999E-2</v>
      </c>
      <c r="I21">
        <v>2.0208E-2</v>
      </c>
      <c r="J21">
        <v>1.9061000000000002E-2</v>
      </c>
      <c r="K21">
        <v>1.8758E-2</v>
      </c>
      <c r="L21">
        <v>1.8460000000000001E-2</v>
      </c>
      <c r="M21">
        <v>1.8166999999999999E-2</v>
      </c>
      <c r="N21">
        <v>1.7878000000000002E-2</v>
      </c>
      <c r="Q21" t="s">
        <v>155</v>
      </c>
      <c r="R21" t="s">
        <v>559</v>
      </c>
      <c r="S21">
        <v>3.2358999999999999E-2</v>
      </c>
      <c r="T21">
        <v>3.1580999999999998E-2</v>
      </c>
      <c r="U21">
        <v>3.1886999999999999E-2</v>
      </c>
      <c r="V21">
        <v>2.8816999999999999E-2</v>
      </c>
      <c r="W21">
        <v>2.6043E-2</v>
      </c>
      <c r="X21">
        <v>2.4565E-2</v>
      </c>
      <c r="Y21">
        <v>2.4174999999999999E-2</v>
      </c>
      <c r="Z21">
        <v>2.3791E-2</v>
      </c>
      <c r="AA21">
        <v>2.3413E-2</v>
      </c>
      <c r="AB21">
        <v>2.3040000000000001E-2</v>
      </c>
    </row>
    <row r="22" spans="3:28">
      <c r="C22" t="s">
        <v>155</v>
      </c>
      <c r="D22" s="104" t="s">
        <v>560</v>
      </c>
      <c r="E22" s="102">
        <v>0.116908</v>
      </c>
      <c r="F22" s="105">
        <v>0.115091</v>
      </c>
      <c r="G22">
        <v>0.112956</v>
      </c>
      <c r="H22">
        <v>0.103135</v>
      </c>
      <c r="I22">
        <v>0.100504</v>
      </c>
      <c r="J22">
        <v>9.7956000000000001E-2</v>
      </c>
      <c r="K22">
        <v>9.5486000000000001E-2</v>
      </c>
      <c r="L22">
        <v>9.3093999999999996E-2</v>
      </c>
      <c r="M22">
        <v>8.9654999999999999E-2</v>
      </c>
      <c r="N22">
        <v>8.6343000000000003E-2</v>
      </c>
      <c r="Q22" t="s">
        <v>155</v>
      </c>
      <c r="R22" t="s">
        <v>560</v>
      </c>
      <c r="S22">
        <v>0.48653999999999997</v>
      </c>
      <c r="T22">
        <v>0.47897499999999998</v>
      </c>
      <c r="U22">
        <v>0.47009200000000001</v>
      </c>
      <c r="V22">
        <v>0.42921999999999999</v>
      </c>
      <c r="W22">
        <v>0.418271</v>
      </c>
      <c r="X22">
        <v>0.40766400000000003</v>
      </c>
      <c r="Y22">
        <v>0.39738800000000002</v>
      </c>
      <c r="Z22">
        <v>0.38743100000000003</v>
      </c>
      <c r="AA22">
        <v>0.37311800000000001</v>
      </c>
      <c r="AB22">
        <v>0.35933500000000002</v>
      </c>
    </row>
    <row r="23" spans="3:28">
      <c r="C23" t="s">
        <v>155</v>
      </c>
      <c r="D23" s="104" t="s">
        <v>561</v>
      </c>
      <c r="E23" s="102">
        <v>0.107476</v>
      </c>
      <c r="F23" s="105">
        <v>0.10660600000000001</v>
      </c>
      <c r="G23">
        <v>0.105687</v>
      </c>
      <c r="H23">
        <v>9.7720000000000001E-2</v>
      </c>
      <c r="I23">
        <v>9.6432000000000004E-2</v>
      </c>
      <c r="J23">
        <v>9.5176999999999998E-2</v>
      </c>
      <c r="K23">
        <v>9.3951999999999994E-2</v>
      </c>
      <c r="L23">
        <v>9.2757000000000006E-2</v>
      </c>
      <c r="M23">
        <v>9.0462000000000001E-2</v>
      </c>
      <c r="N23">
        <v>8.8222999999999996E-2</v>
      </c>
      <c r="Q23" t="s">
        <v>155</v>
      </c>
      <c r="R23" t="s">
        <v>561</v>
      </c>
      <c r="S23">
        <v>0.13403999999999999</v>
      </c>
      <c r="T23">
        <v>0.13295599999999999</v>
      </c>
      <c r="U23">
        <v>0.13181000000000001</v>
      </c>
      <c r="V23">
        <v>0.121873</v>
      </c>
      <c r="W23">
        <v>0.120267</v>
      </c>
      <c r="X23">
        <v>0.118701</v>
      </c>
      <c r="Y23">
        <v>0.117174</v>
      </c>
      <c r="Z23">
        <v>0.115684</v>
      </c>
      <c r="AA23">
        <v>0.112821</v>
      </c>
      <c r="AB23">
        <v>0.110028</v>
      </c>
    </row>
    <row r="24" spans="3:28">
      <c r="C24" t="s">
        <v>155</v>
      </c>
      <c r="D24" s="104" t="s">
        <v>562</v>
      </c>
      <c r="E24" s="102">
        <v>6.7260000000000002E-3</v>
      </c>
      <c r="F24" s="105">
        <v>6.672E-3</v>
      </c>
      <c r="G24">
        <v>6.6140000000000001E-3</v>
      </c>
      <c r="H24">
        <v>6.1149999999999998E-3</v>
      </c>
      <c r="I24">
        <v>6.0350000000000004E-3</v>
      </c>
      <c r="J24">
        <v>5.9560000000000004E-3</v>
      </c>
      <c r="K24">
        <v>5.8799999999999998E-3</v>
      </c>
      <c r="L24">
        <v>5.8050000000000003E-3</v>
      </c>
      <c r="M24">
        <v>5.6610000000000002E-3</v>
      </c>
      <c r="N24">
        <v>5.5209999999999999E-3</v>
      </c>
      <c r="Q24" t="s">
        <v>155</v>
      </c>
      <c r="R24" t="s">
        <v>562</v>
      </c>
      <c r="S24">
        <v>8.3879999999999996E-3</v>
      </c>
      <c r="T24">
        <v>8.3210000000000003E-3</v>
      </c>
      <c r="U24">
        <v>8.2489999999999994E-3</v>
      </c>
      <c r="V24">
        <v>7.6270000000000001E-3</v>
      </c>
      <c r="W24">
        <v>7.5269999999999998E-3</v>
      </c>
      <c r="X24">
        <v>7.4279999999999997E-3</v>
      </c>
      <c r="Y24">
        <v>7.3330000000000001E-3</v>
      </c>
      <c r="Z24">
        <v>7.2399999999999999E-3</v>
      </c>
      <c r="AA24">
        <v>7.0600000000000003E-3</v>
      </c>
      <c r="AB24">
        <v>6.8859999999999998E-3</v>
      </c>
    </row>
    <row r="25" spans="3:28">
      <c r="C25" t="s">
        <v>155</v>
      </c>
      <c r="D25" s="104" t="s">
        <v>563</v>
      </c>
      <c r="E25" s="102">
        <v>1.2359999999999999E-2</v>
      </c>
      <c r="F25" s="105">
        <v>1.226E-2</v>
      </c>
      <c r="G25">
        <v>1.2154E-2</v>
      </c>
      <c r="H25">
        <v>1.1238E-2</v>
      </c>
      <c r="I25">
        <v>1.1089999999999999E-2</v>
      </c>
      <c r="J25">
        <v>1.0945E-2</v>
      </c>
      <c r="K25">
        <v>1.0803999999999999E-2</v>
      </c>
      <c r="L25">
        <v>1.0666999999999999E-2</v>
      </c>
      <c r="M25">
        <v>1.0403000000000001E-2</v>
      </c>
      <c r="N25">
        <v>1.0146000000000001E-2</v>
      </c>
      <c r="Q25" t="s">
        <v>155</v>
      </c>
      <c r="R25" t="s">
        <v>563</v>
      </c>
      <c r="S25">
        <v>1.5415E-2</v>
      </c>
      <c r="T25">
        <v>1.529E-2</v>
      </c>
      <c r="U25">
        <v>1.5158E-2</v>
      </c>
      <c r="V25">
        <v>1.4015E-2</v>
      </c>
      <c r="W25">
        <v>1.3831E-2</v>
      </c>
      <c r="X25">
        <v>1.3651E-2</v>
      </c>
      <c r="Y25">
        <v>1.3475000000000001E-2</v>
      </c>
      <c r="Z25">
        <v>1.3304E-2</v>
      </c>
      <c r="AA25">
        <v>1.2973999999999999E-2</v>
      </c>
      <c r="AB25">
        <v>1.2652999999999999E-2</v>
      </c>
    </row>
    <row r="26" spans="3:28">
      <c r="C26" t="s">
        <v>155</v>
      </c>
      <c r="D26" s="104" t="s">
        <v>564</v>
      </c>
      <c r="E26" s="102">
        <v>5.6634999999999998E-2</v>
      </c>
      <c r="F26" s="105">
        <v>5.6176999999999998E-2</v>
      </c>
      <c r="G26">
        <v>5.5691999999999998E-2</v>
      </c>
      <c r="H26">
        <v>5.1493999999999998E-2</v>
      </c>
      <c r="I26">
        <v>5.0816E-2</v>
      </c>
      <c r="J26">
        <v>5.0153999999999997E-2</v>
      </c>
      <c r="K26">
        <v>4.9508000000000003E-2</v>
      </c>
      <c r="L26">
        <v>4.8878999999999999E-2</v>
      </c>
      <c r="M26">
        <v>4.7669000000000003E-2</v>
      </c>
      <c r="N26">
        <v>4.6489000000000003E-2</v>
      </c>
      <c r="Q26" t="s">
        <v>155</v>
      </c>
      <c r="R26" t="s">
        <v>564</v>
      </c>
      <c r="S26">
        <v>7.0633000000000001E-2</v>
      </c>
      <c r="T26">
        <v>7.0061999999999999E-2</v>
      </c>
      <c r="U26">
        <v>6.9458000000000006E-2</v>
      </c>
      <c r="V26">
        <v>6.4222000000000001E-2</v>
      </c>
      <c r="W26">
        <v>6.3375000000000001E-2</v>
      </c>
      <c r="X26">
        <v>6.2549999999999994E-2</v>
      </c>
      <c r="Y26">
        <v>6.1745000000000001E-2</v>
      </c>
      <c r="Z26">
        <v>6.096E-2</v>
      </c>
      <c r="AA26">
        <v>5.9450999999999997E-2</v>
      </c>
      <c r="AB26">
        <v>5.7979999999999997E-2</v>
      </c>
    </row>
    <row r="27" spans="3:28">
      <c r="C27" t="s">
        <v>155</v>
      </c>
      <c r="D27" s="104" t="s">
        <v>565</v>
      </c>
      <c r="E27" s="102">
        <v>1.853E-3</v>
      </c>
      <c r="F27" s="105">
        <v>1.8519999999999999E-3</v>
      </c>
      <c r="G27">
        <v>1.8550000000000001E-3</v>
      </c>
      <c r="H27">
        <v>1.737E-3</v>
      </c>
      <c r="I27">
        <v>1.7359999999999999E-3</v>
      </c>
      <c r="J27">
        <v>1.735E-3</v>
      </c>
      <c r="K27">
        <v>1.7340000000000001E-3</v>
      </c>
      <c r="L27">
        <v>1.7329999999999999E-3</v>
      </c>
      <c r="M27">
        <v>1.712E-3</v>
      </c>
      <c r="N27">
        <v>1.691E-3</v>
      </c>
      <c r="Q27" t="s">
        <v>155</v>
      </c>
      <c r="R27" t="s">
        <v>565</v>
      </c>
      <c r="S27">
        <v>2.3119999999999998E-3</v>
      </c>
      <c r="T27">
        <v>2.31E-3</v>
      </c>
      <c r="U27">
        <v>2.313E-3</v>
      </c>
      <c r="V27">
        <v>2.166E-3</v>
      </c>
      <c r="W27">
        <v>2.1640000000000001E-3</v>
      </c>
      <c r="X27">
        <v>2.163E-3</v>
      </c>
      <c r="Y27">
        <v>2.1619999999999999E-3</v>
      </c>
      <c r="Z27">
        <v>2.1619999999999999E-3</v>
      </c>
      <c r="AA27">
        <v>2.1350000000000002E-3</v>
      </c>
      <c r="AB27">
        <v>2.1080000000000001E-3</v>
      </c>
    </row>
    <row r="28" spans="3:28">
      <c r="C28" t="s">
        <v>155</v>
      </c>
      <c r="D28" s="104" t="s">
        <v>566</v>
      </c>
      <c r="E28" s="102">
        <v>2.1533820000000001</v>
      </c>
      <c r="F28" s="105">
        <v>2.270397</v>
      </c>
      <c r="G28">
        <v>2.371286</v>
      </c>
      <c r="H28">
        <v>2.4509789999999998</v>
      </c>
      <c r="I28">
        <v>2.4716149999999999</v>
      </c>
      <c r="J28">
        <v>2.437398</v>
      </c>
      <c r="K28">
        <v>2.3956270000000002</v>
      </c>
      <c r="L28">
        <v>2.3468900000000001</v>
      </c>
      <c r="M28">
        <v>2.2926630000000001</v>
      </c>
      <c r="N28">
        <v>2.2360959999999999</v>
      </c>
      <c r="Q28" t="s">
        <v>155</v>
      </c>
      <c r="R28" t="s">
        <v>566</v>
      </c>
      <c r="S28">
        <v>1.1955789999999999</v>
      </c>
      <c r="T28">
        <v>1.2605470000000001</v>
      </c>
      <c r="U28">
        <v>1.316562</v>
      </c>
      <c r="V28">
        <v>1.360808</v>
      </c>
      <c r="W28">
        <v>1.3722650000000001</v>
      </c>
      <c r="X28">
        <v>1.353267</v>
      </c>
      <c r="Y28">
        <v>1.330076</v>
      </c>
      <c r="Z28">
        <v>1.3030170000000001</v>
      </c>
      <c r="AA28">
        <v>1.2729090000000001</v>
      </c>
      <c r="AB28">
        <v>1.241503</v>
      </c>
    </row>
    <row r="29" spans="3:28">
      <c r="C29" t="s">
        <v>155</v>
      </c>
      <c r="D29" s="104" t="s">
        <v>567</v>
      </c>
      <c r="E29" s="102">
        <v>1.854E-3</v>
      </c>
      <c r="F29" s="105">
        <v>1.97E-3</v>
      </c>
      <c r="G29">
        <v>2.078E-3</v>
      </c>
      <c r="H29">
        <v>2.1749999999999999E-3</v>
      </c>
      <c r="I29">
        <v>2.2209999999999999E-3</v>
      </c>
      <c r="J29">
        <v>2.2179999999999999E-3</v>
      </c>
      <c r="K29">
        <v>2.2070000000000002E-3</v>
      </c>
      <c r="L29">
        <v>2.1900000000000001E-3</v>
      </c>
      <c r="M29">
        <v>2.166E-3</v>
      </c>
      <c r="N29">
        <v>2.1389999999999998E-3</v>
      </c>
      <c r="Q29" t="s">
        <v>155</v>
      </c>
      <c r="R29" t="s">
        <v>567</v>
      </c>
      <c r="S29">
        <v>1.029E-3</v>
      </c>
      <c r="T29">
        <v>1.0939999999999999E-3</v>
      </c>
      <c r="U29">
        <v>1.1540000000000001E-3</v>
      </c>
      <c r="V29">
        <v>1.2080000000000001E-3</v>
      </c>
      <c r="W29">
        <v>1.2329999999999999E-3</v>
      </c>
      <c r="X29">
        <v>1.2310000000000001E-3</v>
      </c>
      <c r="Y29">
        <v>1.2260000000000001E-3</v>
      </c>
      <c r="Z29">
        <v>1.2160000000000001E-3</v>
      </c>
      <c r="AA29">
        <v>1.2030000000000001E-3</v>
      </c>
      <c r="AB29">
        <v>1.188E-3</v>
      </c>
    </row>
    <row r="30" spans="3:28">
      <c r="C30" t="s">
        <v>155</v>
      </c>
      <c r="D30" s="104" t="s">
        <v>568</v>
      </c>
      <c r="E30" s="102">
        <v>0.152166</v>
      </c>
      <c r="F30" s="105">
        <v>0.15495800000000001</v>
      </c>
      <c r="G30">
        <v>0.16553799999999999</v>
      </c>
      <c r="H30">
        <v>0.17571600000000001</v>
      </c>
      <c r="I30">
        <v>0.18837400000000001</v>
      </c>
      <c r="J30">
        <v>0.20349900000000001</v>
      </c>
      <c r="K30">
        <v>0.22092999999999999</v>
      </c>
      <c r="L30">
        <v>0.240448</v>
      </c>
      <c r="M30">
        <v>0.237458</v>
      </c>
      <c r="N30">
        <v>0.23450399999999999</v>
      </c>
      <c r="Q30" t="s">
        <v>155</v>
      </c>
      <c r="R30" t="s">
        <v>568</v>
      </c>
      <c r="S30">
        <v>5.3577E-2</v>
      </c>
      <c r="T30">
        <v>5.4559999999999997E-2</v>
      </c>
      <c r="U30">
        <v>5.8285000000000003E-2</v>
      </c>
      <c r="V30">
        <v>6.1867999999999999E-2</v>
      </c>
      <c r="W30">
        <v>6.6324999999999995E-2</v>
      </c>
      <c r="X30">
        <v>7.1651000000000006E-2</v>
      </c>
      <c r="Y30">
        <v>7.7787999999999996E-2</v>
      </c>
      <c r="Z30">
        <v>8.4659999999999999E-2</v>
      </c>
      <c r="AA30">
        <v>8.3607000000000001E-2</v>
      </c>
      <c r="AB30">
        <v>8.2568000000000003E-2</v>
      </c>
    </row>
    <row r="31" spans="3:28">
      <c r="C31" t="s">
        <v>155</v>
      </c>
      <c r="D31" s="104" t="s">
        <v>569</v>
      </c>
      <c r="E31" s="106">
        <v>6.5501000000000004E-2</v>
      </c>
      <c r="F31" s="105">
        <v>6.6702999999999998E-2</v>
      </c>
      <c r="G31">
        <v>7.1257000000000001E-2</v>
      </c>
      <c r="H31">
        <v>7.5637999999999997E-2</v>
      </c>
      <c r="I31">
        <v>8.1087000000000006E-2</v>
      </c>
      <c r="J31">
        <v>8.7597999999999995E-2</v>
      </c>
      <c r="K31">
        <v>9.5101000000000005E-2</v>
      </c>
      <c r="L31">
        <v>0.103503</v>
      </c>
      <c r="M31">
        <v>0.102216</v>
      </c>
      <c r="N31">
        <v>0.10094400000000001</v>
      </c>
      <c r="Q31" t="s">
        <v>155</v>
      </c>
      <c r="R31" t="s">
        <v>569</v>
      </c>
      <c r="S31">
        <v>2.3063E-2</v>
      </c>
      <c r="T31">
        <v>2.3486E-2</v>
      </c>
      <c r="U31">
        <v>2.5089E-2</v>
      </c>
      <c r="V31">
        <v>2.6631999999999999E-2</v>
      </c>
      <c r="W31">
        <v>2.8549999999999999E-2</v>
      </c>
      <c r="X31">
        <v>3.0842999999999999E-2</v>
      </c>
      <c r="Y31">
        <v>3.3485000000000001E-2</v>
      </c>
      <c r="Z31">
        <v>3.6443000000000003E-2</v>
      </c>
      <c r="AA31">
        <v>3.5990000000000001E-2</v>
      </c>
      <c r="AB31">
        <v>3.5541999999999997E-2</v>
      </c>
    </row>
    <row r="32" spans="3:28">
      <c r="C32" t="s">
        <v>155</v>
      </c>
      <c r="D32" s="104" t="s">
        <v>570</v>
      </c>
      <c r="E32" s="106">
        <v>5.1522999999999999E-2</v>
      </c>
      <c r="F32" s="105">
        <v>5.2469000000000002E-2</v>
      </c>
      <c r="G32">
        <v>5.6050999999999997E-2</v>
      </c>
      <c r="H32">
        <v>5.9497000000000001E-2</v>
      </c>
      <c r="I32">
        <v>6.3783000000000006E-2</v>
      </c>
      <c r="J32">
        <v>6.8904999999999994E-2</v>
      </c>
      <c r="K32">
        <v>7.4806999999999998E-2</v>
      </c>
      <c r="L32">
        <v>8.1416000000000002E-2</v>
      </c>
      <c r="M32">
        <v>8.0403000000000002E-2</v>
      </c>
      <c r="N32">
        <v>7.9403000000000001E-2</v>
      </c>
      <c r="Q32" t="s">
        <v>155</v>
      </c>
      <c r="R32" t="s">
        <v>570</v>
      </c>
      <c r="S32">
        <v>1.8141000000000001E-2</v>
      </c>
      <c r="T32">
        <v>1.8474000000000001E-2</v>
      </c>
      <c r="U32">
        <v>1.9734999999999999E-2</v>
      </c>
      <c r="V32">
        <v>2.0948999999999999E-2</v>
      </c>
      <c r="W32">
        <v>2.2457999999999999E-2</v>
      </c>
      <c r="X32">
        <v>2.4261000000000001E-2</v>
      </c>
      <c r="Y32">
        <v>2.6339000000000001E-2</v>
      </c>
      <c r="Z32">
        <v>2.8666000000000001E-2</v>
      </c>
      <c r="AA32">
        <v>2.8309000000000001E-2</v>
      </c>
      <c r="AB32">
        <v>2.7956999999999999E-2</v>
      </c>
    </row>
    <row r="33" spans="3:28">
      <c r="C33" t="s">
        <v>155</v>
      </c>
      <c r="D33" s="104" t="s">
        <v>571</v>
      </c>
      <c r="E33" s="106">
        <v>5.9369999999999996E-3</v>
      </c>
      <c r="F33" s="105">
        <v>6.0000000000000001E-3</v>
      </c>
      <c r="G33">
        <v>6.3460000000000001E-3</v>
      </c>
      <c r="H33">
        <v>6.6519999999999999E-3</v>
      </c>
      <c r="I33">
        <v>7.0419999999999996E-3</v>
      </c>
      <c r="J33">
        <v>7.5129999999999997E-3</v>
      </c>
      <c r="K33">
        <v>8.0549999999999997E-3</v>
      </c>
      <c r="L33">
        <v>8.6569999999999998E-3</v>
      </c>
      <c r="M33">
        <v>8.4430000000000009E-3</v>
      </c>
      <c r="N33">
        <v>8.234E-3</v>
      </c>
      <c r="Q33" t="s">
        <v>155</v>
      </c>
      <c r="R33" t="s">
        <v>571</v>
      </c>
      <c r="S33">
        <v>2.0899999999999998E-3</v>
      </c>
      <c r="T33">
        <v>2.1129999999999999E-3</v>
      </c>
      <c r="U33">
        <v>2.2339999999999999E-3</v>
      </c>
      <c r="V33">
        <v>2.3419999999999999E-3</v>
      </c>
      <c r="W33">
        <v>2.48E-3</v>
      </c>
      <c r="X33">
        <v>2.6450000000000002E-3</v>
      </c>
      <c r="Y33">
        <v>2.836E-3</v>
      </c>
      <c r="Z33">
        <v>3.0479999999999999E-3</v>
      </c>
      <c r="AA33">
        <v>2.9729999999999999E-3</v>
      </c>
      <c r="AB33">
        <v>2.8990000000000001E-3</v>
      </c>
    </row>
    <row r="34" spans="3:28">
      <c r="C34" t="s">
        <v>155</v>
      </c>
      <c r="D34" s="104" t="s">
        <v>572</v>
      </c>
      <c r="E34" s="106">
        <v>0.15597800000000001</v>
      </c>
      <c r="F34" s="105">
        <v>0.15257999999999999</v>
      </c>
      <c r="G34">
        <v>0.14835100000000001</v>
      </c>
      <c r="H34">
        <v>0.14315600000000001</v>
      </c>
      <c r="I34">
        <v>0.13804</v>
      </c>
      <c r="J34">
        <v>0.13300699999999999</v>
      </c>
      <c r="K34">
        <v>0.12815799999999999</v>
      </c>
      <c r="L34">
        <v>0.123485</v>
      </c>
      <c r="M34">
        <v>0.11898300000000001</v>
      </c>
      <c r="N34">
        <v>0.114645</v>
      </c>
      <c r="Q34" t="s">
        <v>155</v>
      </c>
      <c r="R34" t="s">
        <v>572</v>
      </c>
      <c r="S34">
        <v>0.33720699999999998</v>
      </c>
      <c r="T34">
        <v>0.32986100000000002</v>
      </c>
      <c r="U34">
        <v>0.320716</v>
      </c>
      <c r="V34">
        <v>0.30948700000000001</v>
      </c>
      <c r="W34">
        <v>0.298427</v>
      </c>
      <c r="X34">
        <v>0.28754600000000002</v>
      </c>
      <c r="Y34">
        <v>0.27706199999999997</v>
      </c>
      <c r="Z34">
        <v>0.26695999999999998</v>
      </c>
      <c r="AA34">
        <v>0.25722699999999998</v>
      </c>
      <c r="AB34">
        <v>0.24784800000000001</v>
      </c>
    </row>
    <row r="35" spans="3:28">
      <c r="C35" t="s">
        <v>155</v>
      </c>
      <c r="D35" s="104" t="s">
        <v>573</v>
      </c>
      <c r="E35" s="106">
        <v>7.4650999999999995E-2</v>
      </c>
      <c r="F35" s="105">
        <v>7.4134000000000005E-2</v>
      </c>
      <c r="G35">
        <v>7.3542999999999997E-2</v>
      </c>
      <c r="H35">
        <v>7.2773000000000004E-2</v>
      </c>
      <c r="I35">
        <v>7.1957999999999994E-2</v>
      </c>
      <c r="J35">
        <v>7.1098999999999996E-2</v>
      </c>
      <c r="K35">
        <v>7.0249000000000006E-2</v>
      </c>
      <c r="L35">
        <v>6.9409999999999999E-2</v>
      </c>
      <c r="M35">
        <v>6.8581000000000003E-2</v>
      </c>
      <c r="N35">
        <v>6.7762000000000003E-2</v>
      </c>
      <c r="Q35" t="s">
        <v>155</v>
      </c>
      <c r="R35" t="s">
        <v>573</v>
      </c>
      <c r="S35">
        <v>0.161387</v>
      </c>
      <c r="T35">
        <v>0.16027</v>
      </c>
      <c r="U35">
        <v>0.15899099999999999</v>
      </c>
      <c r="V35">
        <v>0.15732699999999999</v>
      </c>
      <c r="W35">
        <v>0.15556500000000001</v>
      </c>
      <c r="X35">
        <v>0.15370700000000001</v>
      </c>
      <c r="Y35">
        <v>0.15187100000000001</v>
      </c>
      <c r="Z35">
        <v>0.150057</v>
      </c>
      <c r="AA35">
        <v>0.14826500000000001</v>
      </c>
      <c r="AB35">
        <v>0.14649400000000001</v>
      </c>
    </row>
    <row r="36" spans="3:28">
      <c r="C36" t="s">
        <v>155</v>
      </c>
      <c r="D36" s="104" t="s">
        <v>574</v>
      </c>
      <c r="E36" s="106">
        <v>9.1100000000000003E-4</v>
      </c>
      <c r="F36" s="105">
        <v>9.0399999999999996E-4</v>
      </c>
      <c r="G36">
        <v>8.9700000000000001E-4</v>
      </c>
      <c r="H36">
        <v>8.8800000000000001E-4</v>
      </c>
      <c r="I36">
        <v>8.7799999999999998E-4</v>
      </c>
      <c r="J36">
        <v>8.6700000000000004E-4</v>
      </c>
      <c r="K36">
        <v>8.5700000000000001E-4</v>
      </c>
      <c r="L36">
        <v>8.4699999999999999E-4</v>
      </c>
      <c r="M36">
        <v>8.3699999999999996E-4</v>
      </c>
      <c r="N36">
        <v>8.2700000000000004E-4</v>
      </c>
      <c r="Q36" t="s">
        <v>155</v>
      </c>
      <c r="R36" t="s">
        <v>574</v>
      </c>
      <c r="S36">
        <v>1.9689999999999998E-3</v>
      </c>
      <c r="T36">
        <v>1.9550000000000001E-3</v>
      </c>
      <c r="U36">
        <v>1.939E-3</v>
      </c>
      <c r="V36">
        <v>1.9189999999999999E-3</v>
      </c>
      <c r="W36">
        <v>1.8979999999999999E-3</v>
      </c>
      <c r="X36">
        <v>1.8749999999999999E-3</v>
      </c>
      <c r="Y36">
        <v>1.853E-3</v>
      </c>
      <c r="Z36">
        <v>1.83E-3</v>
      </c>
      <c r="AA36">
        <v>1.8090000000000001E-3</v>
      </c>
      <c r="AB36">
        <v>1.787E-3</v>
      </c>
    </row>
    <row r="37" spans="3:28">
      <c r="C37" t="s">
        <v>155</v>
      </c>
      <c r="D37" s="104" t="s">
        <v>575</v>
      </c>
      <c r="E37" s="106">
        <v>1.1645000000000001E-2</v>
      </c>
      <c r="F37" s="105">
        <v>1.1472E-2</v>
      </c>
      <c r="G37">
        <v>1.1244000000000001E-2</v>
      </c>
      <c r="H37">
        <v>1.0966E-2</v>
      </c>
      <c r="I37">
        <v>1.0694E-2</v>
      </c>
      <c r="J37">
        <v>1.043E-2</v>
      </c>
      <c r="K37">
        <v>1.0170999999999999E-2</v>
      </c>
      <c r="L37">
        <v>9.92E-3</v>
      </c>
      <c r="M37">
        <v>9.6740000000000003E-3</v>
      </c>
      <c r="N37">
        <v>9.4350000000000007E-3</v>
      </c>
      <c r="Q37" t="s">
        <v>155</v>
      </c>
      <c r="R37" t="s">
        <v>575</v>
      </c>
      <c r="S37">
        <v>1.1645000000000001E-2</v>
      </c>
      <c r="T37">
        <v>1.1472E-2</v>
      </c>
      <c r="U37">
        <v>1.1244000000000001E-2</v>
      </c>
      <c r="V37">
        <v>1.0966E-2</v>
      </c>
      <c r="W37">
        <v>1.0694E-2</v>
      </c>
      <c r="X37">
        <v>1.043E-2</v>
      </c>
      <c r="Y37">
        <v>1.0170999999999999E-2</v>
      </c>
      <c r="Z37">
        <v>9.92E-3</v>
      </c>
      <c r="AA37">
        <v>9.6740000000000003E-3</v>
      </c>
      <c r="AB37">
        <v>9.4350000000000007E-3</v>
      </c>
    </row>
    <row r="38" spans="3:28">
      <c r="C38" t="s">
        <v>155</v>
      </c>
      <c r="D38" s="104" t="s">
        <v>576</v>
      </c>
      <c r="E38" s="106">
        <v>6.2100000000000002E-4</v>
      </c>
      <c r="F38" s="105">
        <v>6.1200000000000002E-4</v>
      </c>
      <c r="G38">
        <v>5.9999999999999995E-4</v>
      </c>
      <c r="H38">
        <v>5.8500000000000002E-4</v>
      </c>
      <c r="I38">
        <v>5.6999999999999998E-4</v>
      </c>
      <c r="J38">
        <v>5.5599999999999996E-4</v>
      </c>
      <c r="K38">
        <v>5.4199999999999995E-4</v>
      </c>
      <c r="L38">
        <v>5.2899999999999996E-4</v>
      </c>
      <c r="M38">
        <v>5.1599999999999997E-4</v>
      </c>
      <c r="N38">
        <v>5.0299999999999997E-4</v>
      </c>
      <c r="P38" s="49" t="s">
        <v>403</v>
      </c>
      <c r="Q38" t="s">
        <v>155</v>
      </c>
      <c r="R38" s="104" t="s">
        <v>576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155</v>
      </c>
      <c r="D39" s="104" t="s">
        <v>577</v>
      </c>
      <c r="E39" s="106">
        <v>1.5942000000000001E-2</v>
      </c>
      <c r="F39" s="105">
        <v>1.5703999999999999E-2</v>
      </c>
      <c r="G39">
        <v>1.5393E-2</v>
      </c>
      <c r="H39">
        <v>1.5011999999999999E-2</v>
      </c>
      <c r="I39">
        <v>1.464E-2</v>
      </c>
      <c r="J39">
        <v>1.4278000000000001E-2</v>
      </c>
      <c r="K39">
        <v>1.3924000000000001E-2</v>
      </c>
      <c r="L39">
        <v>1.358E-2</v>
      </c>
      <c r="M39">
        <v>1.3244000000000001E-2</v>
      </c>
      <c r="N39">
        <v>1.2916E-2</v>
      </c>
      <c r="Q39" t="s">
        <v>155</v>
      </c>
      <c r="R39" t="s">
        <v>577</v>
      </c>
      <c r="S39">
        <v>1.5942000000000001E-2</v>
      </c>
      <c r="T39">
        <v>1.5703999999999999E-2</v>
      </c>
      <c r="U39">
        <v>1.5393E-2</v>
      </c>
      <c r="V39">
        <v>1.5011999999999999E-2</v>
      </c>
      <c r="W39">
        <v>1.464E-2</v>
      </c>
      <c r="X39">
        <v>1.4278000000000001E-2</v>
      </c>
      <c r="Y39">
        <v>1.3924000000000001E-2</v>
      </c>
      <c r="Z39">
        <v>1.358E-2</v>
      </c>
      <c r="AA39">
        <v>1.3244000000000001E-2</v>
      </c>
      <c r="AB39">
        <v>1.2916E-2</v>
      </c>
    </row>
    <row r="40" spans="3:28">
      <c r="C40" t="s">
        <v>155</v>
      </c>
      <c r="D40" s="104" t="s">
        <v>578</v>
      </c>
      <c r="E40" s="106">
        <v>5.5427999999999998E-2</v>
      </c>
      <c r="F40" s="105">
        <v>5.4600999999999997E-2</v>
      </c>
      <c r="G40">
        <v>5.3517000000000002E-2</v>
      </c>
      <c r="H40">
        <v>5.2192000000000002E-2</v>
      </c>
      <c r="I40">
        <v>5.0900000000000001E-2</v>
      </c>
      <c r="J40">
        <v>4.9640999999999998E-2</v>
      </c>
      <c r="K40">
        <v>4.8411999999999997E-2</v>
      </c>
      <c r="L40">
        <v>4.7213999999999999E-2</v>
      </c>
      <c r="M40">
        <v>4.6045000000000003E-2</v>
      </c>
      <c r="N40">
        <v>4.4905E-2</v>
      </c>
      <c r="Q40" t="s">
        <v>155</v>
      </c>
      <c r="R40" t="s">
        <v>578</v>
      </c>
      <c r="S40">
        <v>5.5427999999999998E-2</v>
      </c>
      <c r="T40">
        <v>5.4600999999999997E-2</v>
      </c>
      <c r="U40">
        <v>5.3517000000000002E-2</v>
      </c>
      <c r="V40">
        <v>5.2192000000000002E-2</v>
      </c>
      <c r="W40">
        <v>5.0900000000000001E-2</v>
      </c>
      <c r="X40">
        <v>4.9640999999999998E-2</v>
      </c>
      <c r="Y40">
        <v>4.8411999999999997E-2</v>
      </c>
      <c r="Z40">
        <v>4.7213999999999999E-2</v>
      </c>
      <c r="AA40">
        <v>4.6045000000000003E-2</v>
      </c>
      <c r="AB40">
        <v>4.4905E-2</v>
      </c>
    </row>
    <row r="41" spans="3:28">
      <c r="C41" t="s">
        <v>155</v>
      </c>
      <c r="D41" s="104" t="s">
        <v>579</v>
      </c>
      <c r="E41" s="106">
        <v>6.9420000000000003E-3</v>
      </c>
      <c r="F41" s="106">
        <v>6.8389999999999996E-3</v>
      </c>
      <c r="G41">
        <v>6.7029999999999998E-3</v>
      </c>
      <c r="H41">
        <v>6.5370000000000003E-3</v>
      </c>
      <c r="I41">
        <v>6.3749999999999996E-3</v>
      </c>
      <c r="J41">
        <v>6.2179999999999996E-3</v>
      </c>
      <c r="K41">
        <v>6.0639999999999999E-3</v>
      </c>
      <c r="L41">
        <v>5.914E-3</v>
      </c>
      <c r="M41">
        <v>5.7670000000000004E-3</v>
      </c>
      <c r="N41">
        <v>5.6239999999999997E-3</v>
      </c>
      <c r="Q41" t="s">
        <v>155</v>
      </c>
      <c r="R41" t="s">
        <v>579</v>
      </c>
      <c r="S41">
        <v>6.9420000000000003E-3</v>
      </c>
      <c r="T41">
        <v>6.8389999999999996E-3</v>
      </c>
      <c r="U41">
        <v>6.7029999999999998E-3</v>
      </c>
      <c r="V41">
        <v>6.5370000000000003E-3</v>
      </c>
      <c r="W41">
        <v>6.3749999999999996E-3</v>
      </c>
      <c r="X41">
        <v>6.2179999999999996E-3</v>
      </c>
      <c r="Y41">
        <v>6.0639999999999999E-3</v>
      </c>
      <c r="Z41">
        <v>5.914E-3</v>
      </c>
      <c r="AA41">
        <v>5.7670000000000004E-3</v>
      </c>
      <c r="AB41">
        <v>5.6239999999999997E-3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C115"/>
  <sheetViews>
    <sheetView topLeftCell="A92" workbookViewId="0">
      <selection activeCell="Y16" sqref="Y16"/>
    </sheetView>
  </sheetViews>
  <sheetFormatPr defaultRowHeight="15"/>
  <cols>
    <col min="5" max="5" width="17.42578125" customWidth="1"/>
    <col min="14" max="14" width="13.140625" bestFit="1" customWidth="1"/>
    <col min="15" max="15" width="13.85546875" customWidth="1"/>
  </cols>
  <sheetData>
    <row r="4" spans="3:29">
      <c r="C4" s="1" t="s">
        <v>189</v>
      </c>
      <c r="D4" s="2"/>
      <c r="E4" s="2"/>
      <c r="F4" s="2"/>
      <c r="G4" s="2"/>
      <c r="Q4" s="1" t="s">
        <v>190</v>
      </c>
      <c r="R4" s="2"/>
      <c r="S4" s="2"/>
      <c r="T4" s="2"/>
      <c r="U4" s="2"/>
    </row>
    <row r="5" spans="3:29" ht="15.75" thickBot="1">
      <c r="C5" s="3" t="s">
        <v>7</v>
      </c>
      <c r="D5" s="3" t="s">
        <v>4</v>
      </c>
      <c r="E5" s="5" t="s">
        <v>3</v>
      </c>
      <c r="F5" s="4" t="s">
        <v>479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479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3:29">
      <c r="D6" t="s">
        <v>155</v>
      </c>
      <c r="E6" s="104" t="s">
        <v>580</v>
      </c>
      <c r="F6" s="123">
        <v>7.9721040156300008E-2</v>
      </c>
      <c r="G6" s="123">
        <v>8.6606483004221274E-2</v>
      </c>
      <c r="H6" s="123">
        <v>9.3763521670709726E-2</v>
      </c>
      <c r="I6" s="123">
        <v>0.10111335740111251</v>
      </c>
      <c r="J6" s="123">
        <v>0.10585940465623479</v>
      </c>
      <c r="K6" s="123">
        <v>0.1078461539211768</v>
      </c>
      <c r="L6" s="123">
        <v>0.1089598533572823</v>
      </c>
      <c r="M6" s="123">
        <v>0.10950696183840239</v>
      </c>
      <c r="N6" s="123">
        <v>0.10974654339509109</v>
      </c>
      <c r="O6" s="123">
        <v>0.1098102224043985</v>
      </c>
      <c r="R6" t="s">
        <v>155</v>
      </c>
      <c r="S6" t="s">
        <v>580</v>
      </c>
      <c r="T6" s="123">
        <v>2.2399270541999996E-2</v>
      </c>
      <c r="U6" s="123">
        <v>2.4333877727878254E-2</v>
      </c>
      <c r="V6" s="123">
        <v>2.6344795360863513E-2</v>
      </c>
      <c r="W6" s="123">
        <v>2.840988330554884E-2</v>
      </c>
      <c r="X6" s="123">
        <v>2.9743383172888434E-2</v>
      </c>
      <c r="Y6" s="123">
        <v>3.0301601357163331E-2</v>
      </c>
      <c r="Z6" s="123">
        <v>3.0614518184677007E-2</v>
      </c>
      <c r="AA6" s="123">
        <v>3.0768239596996826E-2</v>
      </c>
      <c r="AB6" s="123">
        <v>3.083555497690936E-2</v>
      </c>
      <c r="AC6" s="123">
        <v>3.0853446908004675E-2</v>
      </c>
    </row>
    <row r="7" spans="3:29">
      <c r="D7" t="s">
        <v>155</v>
      </c>
      <c r="E7" t="s">
        <v>581</v>
      </c>
      <c r="F7" s="123">
        <v>7.3444216262166018E-2</v>
      </c>
      <c r="G7" s="123">
        <v>7.9787534821382664E-2</v>
      </c>
      <c r="H7" s="123">
        <v>8.6381065143963667E-2</v>
      </c>
      <c r="I7" s="123">
        <v>9.315221268314236E-2</v>
      </c>
      <c r="J7" s="123">
        <v>9.7524580634090557E-2</v>
      </c>
      <c r="K7" s="123">
        <v>9.9354903499760922E-2</v>
      </c>
      <c r="L7" s="123">
        <v>0.10038091598123405</v>
      </c>
      <c r="M7" s="123">
        <v>0.10088494795983681</v>
      </c>
      <c r="N7" s="123">
        <v>0.1011056660993314</v>
      </c>
      <c r="O7" s="123">
        <v>0.10116433135158807</v>
      </c>
      <c r="R7" t="s">
        <v>155</v>
      </c>
      <c r="S7" t="s">
        <v>581</v>
      </c>
      <c r="T7" s="123">
        <v>2.1183280584752003E-2</v>
      </c>
      <c r="U7" s="123">
        <v>2.3012863684920115E-2</v>
      </c>
      <c r="V7" s="123">
        <v>2.4914614564373026E-2</v>
      </c>
      <c r="W7" s="123">
        <v>2.6867595009983203E-2</v>
      </c>
      <c r="X7" s="123">
        <v>2.8128703124938002E-2</v>
      </c>
      <c r="Y7" s="123">
        <v>2.8656617299769434E-2</v>
      </c>
      <c r="Z7" s="123">
        <v>2.8952546800887945E-2</v>
      </c>
      <c r="AA7" s="123">
        <v>2.9097923133699737E-2</v>
      </c>
      <c r="AB7" s="123">
        <v>2.9161584161306982E-2</v>
      </c>
      <c r="AC7" s="123">
        <v>2.9178504792533987E-2</v>
      </c>
    </row>
    <row r="8" spans="3:29">
      <c r="D8" t="s">
        <v>155</v>
      </c>
      <c r="E8" t="s">
        <v>582</v>
      </c>
      <c r="F8" s="123">
        <v>1.7519896686385605</v>
      </c>
      <c r="G8" s="123">
        <v>1.9033076232200401</v>
      </c>
      <c r="H8" s="123">
        <v>2.0605943040906176</v>
      </c>
      <c r="I8" s="123">
        <v>2.2221179901916779</v>
      </c>
      <c r="J8" s="123">
        <v>2.3264195113652892</v>
      </c>
      <c r="K8" s="123">
        <v>2.3700813123092979</v>
      </c>
      <c r="L8" s="123">
        <v>2.3945565311749819</v>
      </c>
      <c r="M8" s="123">
        <v>2.4065800622863129</v>
      </c>
      <c r="N8" s="123">
        <v>2.4118452270570185</v>
      </c>
      <c r="O8" s="123">
        <v>2.4132446689884963</v>
      </c>
      <c r="R8" t="s">
        <v>155</v>
      </c>
      <c r="S8" t="s">
        <v>582</v>
      </c>
      <c r="T8" s="123">
        <v>0.33756070399040006</v>
      </c>
      <c r="U8" s="123">
        <v>0.36671555358183866</v>
      </c>
      <c r="V8" s="123">
        <v>0.3970204142059563</v>
      </c>
      <c r="W8" s="123">
        <v>0.42814163036801728</v>
      </c>
      <c r="X8" s="123">
        <v>0.44823769345838554</v>
      </c>
      <c r="Y8" s="123">
        <v>0.45665013362739704</v>
      </c>
      <c r="Z8" s="123">
        <v>0.46136584186387281</v>
      </c>
      <c r="AA8" s="123">
        <v>0.46368244891872218</v>
      </c>
      <c r="AB8" s="123">
        <v>0.46469690280417569</v>
      </c>
      <c r="AC8" s="123">
        <v>0.46496653715878367</v>
      </c>
    </row>
    <row r="9" spans="3:29">
      <c r="D9" t="s">
        <v>155</v>
      </c>
      <c r="E9" t="s">
        <v>583</v>
      </c>
      <c r="F9" s="123">
        <v>0.1292460397986</v>
      </c>
      <c r="G9" s="123">
        <v>0.14040891748570317</v>
      </c>
      <c r="H9" s="123">
        <v>0.15201211411378912</v>
      </c>
      <c r="I9" s="123">
        <v>0.16392787887880442</v>
      </c>
      <c r="J9" s="123">
        <v>0.17162230698986433</v>
      </c>
      <c r="K9" s="123">
        <v>0.1748432819553577</v>
      </c>
      <c r="L9" s="123">
        <v>0.17664884346534754</v>
      </c>
      <c r="M9" s="123">
        <v>0.17753583144727003</v>
      </c>
      <c r="N9" s="123">
        <v>0.17792424794748238</v>
      </c>
      <c r="O9" s="123">
        <v>0.17802748618615996</v>
      </c>
      <c r="R9" t="s">
        <v>155</v>
      </c>
      <c r="S9" t="s">
        <v>583</v>
      </c>
      <c r="T9" s="123">
        <v>2.7142494323999997E-2</v>
      </c>
      <c r="U9" s="123">
        <v>2.9486769976343703E-2</v>
      </c>
      <c r="V9" s="123">
        <v>3.1923515420218346E-2</v>
      </c>
      <c r="W9" s="123">
        <v>3.4425902170361934E-2</v>
      </c>
      <c r="X9" s="123">
        <v>3.6041781246086868E-2</v>
      </c>
      <c r="Y9" s="123">
        <v>3.6718206572966379E-2</v>
      </c>
      <c r="Z9" s="123">
        <v>3.7097386028777157E-2</v>
      </c>
      <c r="AA9" s="123">
        <v>3.728365917341124E-2</v>
      </c>
      <c r="AB9" s="123">
        <v>3.7365229120690013E-2</v>
      </c>
      <c r="AC9" s="123">
        <v>3.7386909810571828E-2</v>
      </c>
    </row>
    <row r="10" spans="3:29">
      <c r="D10" t="s">
        <v>155</v>
      </c>
      <c r="E10" t="s">
        <v>584</v>
      </c>
      <c r="F10" s="123">
        <v>7.3659150136440005E-2</v>
      </c>
      <c r="G10" s="123">
        <v>8.0021032363472494E-2</v>
      </c>
      <c r="H10" s="123">
        <v>8.663385859646687E-2</v>
      </c>
      <c r="I10" s="123">
        <v>9.3424821841332745E-2</v>
      </c>
      <c r="J10" s="123">
        <v>9.7809985489903939E-2</v>
      </c>
      <c r="K10" s="123">
        <v>9.9645664779874424E-2</v>
      </c>
      <c r="L10" s="123">
        <v>0.1006746798781487</v>
      </c>
      <c r="M10" s="123">
        <v>0.10118018690205022</v>
      </c>
      <c r="N10" s="123">
        <v>0.10140155097130291</v>
      </c>
      <c r="O10" s="123">
        <v>0.10146038790692138</v>
      </c>
      <c r="R10" t="s">
        <v>155</v>
      </c>
      <c r="S10" t="s">
        <v>584</v>
      </c>
      <c r="T10" s="123">
        <v>2.0696057509599994E-2</v>
      </c>
      <c r="U10" s="123">
        <v>2.2483559540183839E-2</v>
      </c>
      <c r="V10" s="123">
        <v>2.4341569465163103E-2</v>
      </c>
      <c r="W10" s="123">
        <v>2.6249630657845722E-2</v>
      </c>
      <c r="X10" s="123">
        <v>2.7481732832412342E-2</v>
      </c>
      <c r="Y10" s="123">
        <v>2.7997504791280166E-2</v>
      </c>
      <c r="Z10" s="123">
        <v>2.8286627807398098E-2</v>
      </c>
      <c r="AA10" s="123">
        <v>2.8428660432249099E-2</v>
      </c>
      <c r="AB10" s="123">
        <v>2.8490857233316264E-2</v>
      </c>
      <c r="AC10" s="123">
        <v>2.8507388683937037E-2</v>
      </c>
    </row>
    <row r="11" spans="3:29">
      <c r="D11" t="s">
        <v>155</v>
      </c>
      <c r="E11" t="s">
        <v>585</v>
      </c>
      <c r="F11" s="123">
        <v>7.8758367417000007E-3</v>
      </c>
      <c r="G11" s="123">
        <v>8.5560664985899499E-3</v>
      </c>
      <c r="H11" s="123">
        <v>9.2631278713565836E-3</v>
      </c>
      <c r="I11" s="123">
        <v>9.9892361381011575E-3</v>
      </c>
      <c r="J11" s="123">
        <v>1.0458109766398676E-2</v>
      </c>
      <c r="K11" s="123">
        <v>1.0654385590531149E-2</v>
      </c>
      <c r="L11" s="123">
        <v>1.0764410684545143E-2</v>
      </c>
      <c r="M11" s="123">
        <v>1.0818460870905648E-2</v>
      </c>
      <c r="N11" s="123">
        <v>1.0842129719469381E-2</v>
      </c>
      <c r="O11" s="123">
        <v>1.0848420724707084E-2</v>
      </c>
      <c r="R11" t="s">
        <v>155</v>
      </c>
      <c r="S11" t="s">
        <v>585</v>
      </c>
      <c r="T11" s="123">
        <v>2.2128787779999996E-3</v>
      </c>
      <c r="U11" s="123">
        <v>2.4040033584799341E-3</v>
      </c>
      <c r="V11" s="123">
        <v>2.6026668348639176E-3</v>
      </c>
      <c r="W11" s="123">
        <v>2.8066819289683958E-3</v>
      </c>
      <c r="X11" s="123">
        <v>2.9384216457314281E-3</v>
      </c>
      <c r="Y11" s="123">
        <v>2.9935693868669887E-3</v>
      </c>
      <c r="Z11" s="123">
        <v>3.0244832063856071E-3</v>
      </c>
      <c r="AA11" s="123">
        <v>3.0396697210718282E-3</v>
      </c>
      <c r="AB11" s="123">
        <v>3.0463199722647028E-3</v>
      </c>
      <c r="AC11" s="123">
        <v>3.0480875599432399E-3</v>
      </c>
    </row>
    <row r="12" spans="3:29">
      <c r="D12" t="s">
        <v>155</v>
      </c>
      <c r="E12" t="s">
        <v>586</v>
      </c>
      <c r="F12" s="123">
        <v>2.8561025897999998E-3</v>
      </c>
      <c r="G12" s="123">
        <v>3.1027818994441266E-3</v>
      </c>
      <c r="H12" s="123">
        <v>3.3591914574551559E-3</v>
      </c>
      <c r="I12" s="123">
        <v>3.622508203235837E-3</v>
      </c>
      <c r="J12" s="123">
        <v>3.7925410807558972E-3</v>
      </c>
      <c r="K12" s="123">
        <v>3.8637187737433328E-3</v>
      </c>
      <c r="L12" s="123">
        <v>3.903618401714611E-3</v>
      </c>
      <c r="M12" s="123">
        <v>3.9232192241168912E-3</v>
      </c>
      <c r="N12" s="123">
        <v>3.9318025228694585E-3</v>
      </c>
      <c r="O12" s="123">
        <v>3.9340839003206588E-3</v>
      </c>
      <c r="R12" t="s">
        <v>155</v>
      </c>
      <c r="S12" t="s">
        <v>586</v>
      </c>
      <c r="T12" s="123">
        <v>8.024809319999998E-4</v>
      </c>
      <c r="U12" s="123">
        <v>8.7179057200218097E-4</v>
      </c>
      <c r="V12" s="123">
        <v>9.4383412597718284E-4</v>
      </c>
      <c r="W12" s="123">
        <v>1.0178183968223297E-3</v>
      </c>
      <c r="X12" s="123">
        <v>1.0655926408254118E-3</v>
      </c>
      <c r="Y12" s="123">
        <v>1.0855914817669645E-3</v>
      </c>
      <c r="Z12" s="123">
        <v>1.0968021052071703E-3</v>
      </c>
      <c r="AA12" s="123">
        <v>1.1023093605436983E-3</v>
      </c>
      <c r="AB12" s="123">
        <v>1.1047210153656201E-3</v>
      </c>
      <c r="AC12" s="123">
        <v>1.1053620154157658E-3</v>
      </c>
    </row>
    <row r="13" spans="3:29">
      <c r="D13" t="s">
        <v>155</v>
      </c>
      <c r="E13" t="s">
        <v>587</v>
      </c>
      <c r="F13" s="123">
        <v>0.35446936136849999</v>
      </c>
      <c r="G13" s="123">
        <v>0.38508459825272523</v>
      </c>
      <c r="H13" s="123">
        <v>0.4169074510457384</v>
      </c>
      <c r="I13" s="123">
        <v>0.44958755121015365</v>
      </c>
      <c r="J13" s="123">
        <v>0.47069024049079483</v>
      </c>
      <c r="K13" s="123">
        <v>0.47952406581172147</v>
      </c>
      <c r="L13" s="123">
        <v>0.48447598725051338</v>
      </c>
      <c r="M13" s="123">
        <v>0.48690863481158014</v>
      </c>
      <c r="N13" s="123">
        <v>0.48797390341857039</v>
      </c>
      <c r="O13" s="123">
        <v>0.48825704395107627</v>
      </c>
      <c r="R13" t="s">
        <v>155</v>
      </c>
      <c r="S13" t="s">
        <v>587</v>
      </c>
      <c r="T13" s="123">
        <v>9.9595478289999984E-2</v>
      </c>
      <c r="U13" s="123">
        <v>0.10819746055632125</v>
      </c>
      <c r="V13" s="123">
        <v>0.11713874742025852</v>
      </c>
      <c r="W13" s="123">
        <v>0.12632089561460252</v>
      </c>
      <c r="X13" s="123">
        <v>0.1322501314278095</v>
      </c>
      <c r="Y13" s="123">
        <v>0.13473217685642236</v>
      </c>
      <c r="Z13" s="123">
        <v>0.1361235213219833</v>
      </c>
      <c r="AA13" s="123">
        <v>0.13680702382956272</v>
      </c>
      <c r="AB13" s="123">
        <v>0.13710633301671196</v>
      </c>
      <c r="AC13" s="123">
        <v>0.13718588718931898</v>
      </c>
    </row>
    <row r="14" spans="3:29">
      <c r="D14" t="s">
        <v>155</v>
      </c>
      <c r="E14" t="s">
        <v>588</v>
      </c>
      <c r="F14" s="123">
        <v>0.1601945983575</v>
      </c>
      <c r="G14" s="123">
        <v>0.17403047843851399</v>
      </c>
      <c r="H14" s="123">
        <v>0.18841211385570583</v>
      </c>
      <c r="I14" s="123">
        <v>0.20318116328753805</v>
      </c>
      <c r="J14" s="123">
        <v>0.21271805759209569</v>
      </c>
      <c r="K14" s="123">
        <v>0.21671030982451081</v>
      </c>
      <c r="L14" s="123">
        <v>0.21894822134081954</v>
      </c>
      <c r="M14" s="123">
        <v>0.2200476026737673</v>
      </c>
      <c r="N14" s="123">
        <v>0.22052902729106236</v>
      </c>
      <c r="O14" s="123">
        <v>0.22065698640072531</v>
      </c>
      <c r="R14" t="s">
        <v>155</v>
      </c>
      <c r="S14" t="s">
        <v>588</v>
      </c>
      <c r="T14" s="123">
        <v>5.6667476969999998E-2</v>
      </c>
      <c r="U14" s="123">
        <v>6.156180189661719E-2</v>
      </c>
      <c r="V14" s="123">
        <v>6.6649183132630616E-2</v>
      </c>
      <c r="W14" s="123">
        <v>7.1873608781986217E-2</v>
      </c>
      <c r="X14" s="123">
        <v>7.5247204046183486E-2</v>
      </c>
      <c r="Y14" s="123">
        <v>7.6659429325677278E-2</v>
      </c>
      <c r="Z14" s="123">
        <v>7.7451071494711657E-2</v>
      </c>
      <c r="AA14" s="123">
        <v>7.78399682927612E-2</v>
      </c>
      <c r="AB14" s="123">
        <v>7.8010268157382573E-2</v>
      </c>
      <c r="AC14" s="123">
        <v>7.8055532604338188E-2</v>
      </c>
    </row>
    <row r="15" spans="3:29">
      <c r="D15" t="s">
        <v>155</v>
      </c>
      <c r="E15" t="s">
        <v>589</v>
      </c>
      <c r="F15" s="123">
        <v>5.0468746842517502E-2</v>
      </c>
      <c r="G15" s="123">
        <v>5.4827692376959315E-2</v>
      </c>
      <c r="H15" s="123">
        <v>5.9358576217573261E-2</v>
      </c>
      <c r="I15" s="123">
        <v>6.4011513485884519E-2</v>
      </c>
      <c r="J15" s="123">
        <v>6.7016078616391833E-2</v>
      </c>
      <c r="K15" s="123">
        <v>6.8273823692162672E-2</v>
      </c>
      <c r="L15" s="123">
        <v>6.897886987306126E-2</v>
      </c>
      <c r="M15" s="123">
        <v>6.9325226109443888E-2</v>
      </c>
      <c r="N15" s="123">
        <v>6.9476897248066161E-2</v>
      </c>
      <c r="O15" s="123">
        <v>6.9517210317158309E-2</v>
      </c>
      <c r="R15" t="s">
        <v>155</v>
      </c>
      <c r="S15" t="s">
        <v>589</v>
      </c>
      <c r="T15" s="123">
        <v>1.8326656053524001E-2</v>
      </c>
      <c r="U15" s="123">
        <v>1.9909514764381873E-2</v>
      </c>
      <c r="V15" s="123">
        <v>2.1554809227993316E-2</v>
      </c>
      <c r="W15" s="123">
        <v>2.3244424807731191E-2</v>
      </c>
      <c r="X15" s="123">
        <v>2.4335468972331499E-2</v>
      </c>
      <c r="Y15" s="123">
        <v>2.4792192446734217E-2</v>
      </c>
      <c r="Z15" s="123">
        <v>2.5048215028382583E-2</v>
      </c>
      <c r="AA15" s="123">
        <v>2.5173986956819491E-2</v>
      </c>
      <c r="AB15" s="123">
        <v>2.5229063117110342E-2</v>
      </c>
      <c r="AC15" s="123">
        <v>2.5243701953973463E-2</v>
      </c>
    </row>
    <row r="16" spans="3:29">
      <c r="D16" t="s">
        <v>155</v>
      </c>
      <c r="E16" t="s">
        <v>590</v>
      </c>
      <c r="F16" s="123">
        <v>1.9829550314478999</v>
      </c>
      <c r="G16" s="123">
        <v>2.1542212807625538</v>
      </c>
      <c r="H16" s="123">
        <v>2.3322431154771492</v>
      </c>
      <c r="I16" s="123">
        <v>2.5150605211876536</v>
      </c>
      <c r="J16" s="123">
        <v>2.6331121455214905</v>
      </c>
      <c r="K16" s="123">
        <v>2.6825298957592971</v>
      </c>
      <c r="L16" s="123">
        <v>2.7102316906181736</v>
      </c>
      <c r="M16" s="123">
        <v>2.7238402877119627</v>
      </c>
      <c r="N16" s="123">
        <v>2.7297995608517329</v>
      </c>
      <c r="O16" s="123">
        <v>2.7313834916641784</v>
      </c>
      <c r="R16" t="s">
        <v>155</v>
      </c>
      <c r="S16" t="s">
        <v>590</v>
      </c>
      <c r="T16" s="123">
        <v>0.24567918885640003</v>
      </c>
      <c r="U16" s="123">
        <v>0.26689830504552459</v>
      </c>
      <c r="V16" s="123">
        <v>0.28895440781023274</v>
      </c>
      <c r="W16" s="123">
        <v>0.31160466020198413</v>
      </c>
      <c r="X16" s="123">
        <v>0.32623072425767802</v>
      </c>
      <c r="Y16" s="123">
        <v>0.33235336072748617</v>
      </c>
      <c r="Z16" s="123">
        <v>0.33578548822551912</v>
      </c>
      <c r="AA16" s="123">
        <v>0.33747153205528491</v>
      </c>
      <c r="AB16" s="123">
        <v>0.33820985913176099</v>
      </c>
      <c r="AC16" s="123">
        <v>0.33840610101876034</v>
      </c>
    </row>
    <row r="17" spans="4:29">
      <c r="D17" t="s">
        <v>155</v>
      </c>
      <c r="E17" t="s">
        <v>591</v>
      </c>
      <c r="F17" s="123">
        <v>0.47090572328729513</v>
      </c>
      <c r="G17" s="123">
        <v>0.51157747616579119</v>
      </c>
      <c r="H17" s="123">
        <v>0.5538535235333385</v>
      </c>
      <c r="I17" s="123">
        <v>0.59726840753237276</v>
      </c>
      <c r="J17" s="123">
        <v>0.62530292402948873</v>
      </c>
      <c r="K17" s="123">
        <v>0.63703849092329434</v>
      </c>
      <c r="L17" s="123">
        <v>0.64361702323365666</v>
      </c>
      <c r="M17" s="123">
        <v>0.64684874869174591</v>
      </c>
      <c r="N17" s="123">
        <v>0.64826393753044642</v>
      </c>
      <c r="O17" s="123">
        <v>0.64864008427762054</v>
      </c>
      <c r="R17" t="s">
        <v>155</v>
      </c>
      <c r="S17" t="s">
        <v>591</v>
      </c>
      <c r="T17" s="123">
        <v>0.1481772796686</v>
      </c>
      <c r="U17" s="123">
        <v>0.16097523349005377</v>
      </c>
      <c r="V17" s="123">
        <v>0.1742780017179146</v>
      </c>
      <c r="W17" s="123">
        <v>0.18793912132206086</v>
      </c>
      <c r="X17" s="123">
        <v>0.19676058639657384</v>
      </c>
      <c r="Y17" s="123">
        <v>0.20045335183071167</v>
      </c>
      <c r="Z17" s="123">
        <v>0.20252338193176178</v>
      </c>
      <c r="AA17" s="123">
        <v>0.20354029097179752</v>
      </c>
      <c r="AB17" s="123">
        <v>0.20398560055706258</v>
      </c>
      <c r="AC17" s="123">
        <v>0.20410396055779345</v>
      </c>
    </row>
    <row r="18" spans="4:29">
      <c r="D18" t="s">
        <v>155</v>
      </c>
      <c r="E18" t="s">
        <v>592</v>
      </c>
      <c r="F18" s="123">
        <v>0.21555267007679996</v>
      </c>
      <c r="G18" s="123">
        <v>0.23416978279410494</v>
      </c>
      <c r="H18" s="123">
        <v>0.25352124623938677</v>
      </c>
      <c r="I18" s="123">
        <v>0.27339400145191378</v>
      </c>
      <c r="J18" s="123">
        <v>0.2862265379585443</v>
      </c>
      <c r="K18" s="123">
        <v>0.29159838343361277</v>
      </c>
      <c r="L18" s="123">
        <v>0.2946096447850064</v>
      </c>
      <c r="M18" s="123">
        <v>0.29608893674727738</v>
      </c>
      <c r="N18" s="123">
        <v>0.29673672614069418</v>
      </c>
      <c r="O18" s="123">
        <v>0.2969089037798362</v>
      </c>
      <c r="R18" t="s">
        <v>155</v>
      </c>
      <c r="S18" t="s">
        <v>592</v>
      </c>
      <c r="T18" s="123">
        <v>7.6249924108799993E-2</v>
      </c>
      <c r="U18" s="123">
        <v>8.2835569423765021E-2</v>
      </c>
      <c r="V18" s="123">
        <v>8.9680985064272883E-2</v>
      </c>
      <c r="W18" s="123">
        <v>9.6710803234690598E-2</v>
      </c>
      <c r="X18" s="123">
        <v>0.10125020390370276</v>
      </c>
      <c r="Y18" s="123">
        <v>0.10315044856155012</v>
      </c>
      <c r="Z18" s="123">
        <v>0.10421565665864174</v>
      </c>
      <c r="AA18" s="123">
        <v>0.10473894361128183</v>
      </c>
      <c r="AB18" s="123">
        <v>0.10496809360078982</v>
      </c>
      <c r="AC18" s="123">
        <v>0.10502899997654075</v>
      </c>
    </row>
    <row r="19" spans="4:29">
      <c r="D19" t="s">
        <v>155</v>
      </c>
      <c r="E19" t="s">
        <v>593</v>
      </c>
      <c r="F19" s="123">
        <v>9.0414356514719983E-3</v>
      </c>
      <c r="G19" s="123">
        <v>9.822337259370156E-3</v>
      </c>
      <c r="H19" s="123">
        <v>1.0634041477369356E-2</v>
      </c>
      <c r="I19" s="123">
        <v>1.1467611469369454E-2</v>
      </c>
      <c r="J19" s="123">
        <v>1.2005876910611848E-2</v>
      </c>
      <c r="K19" s="123">
        <v>1.2231200935478614E-2</v>
      </c>
      <c r="L19" s="123">
        <v>1.2357509395163616E-2</v>
      </c>
      <c r="M19" s="123">
        <v>1.2419558838029936E-2</v>
      </c>
      <c r="N19" s="123">
        <v>1.2446730601266259E-2</v>
      </c>
      <c r="O19" s="123">
        <v>1.2453952655367331E-2</v>
      </c>
      <c r="R19" t="s">
        <v>155</v>
      </c>
      <c r="S19" t="s">
        <v>593</v>
      </c>
      <c r="T19" s="123">
        <v>3.1983309787519997E-3</v>
      </c>
      <c r="U19" s="123">
        <v>3.4745682822261773E-3</v>
      </c>
      <c r="V19" s="123">
        <v>3.7617017470966425E-3</v>
      </c>
      <c r="W19" s="123">
        <v>4.0565700435864719E-3</v>
      </c>
      <c r="X19" s="123">
        <v>4.2469768663388838E-3</v>
      </c>
      <c r="Y19" s="123">
        <v>4.3266833241148829E-3</v>
      </c>
      <c r="Z19" s="123">
        <v>4.3713638676769247E-3</v>
      </c>
      <c r="AA19" s="123">
        <v>4.3933133304595679E-3</v>
      </c>
      <c r="AB19" s="123">
        <v>4.4029251106520086E-3</v>
      </c>
      <c r="AC19" s="123">
        <v>4.405479850878238E-3</v>
      </c>
    </row>
    <row r="20" spans="4:29">
      <c r="D20" t="s">
        <v>155</v>
      </c>
      <c r="E20" t="s">
        <v>594</v>
      </c>
      <c r="F20" s="123">
        <v>4.5038687551199996E-2</v>
      </c>
      <c r="G20" s="123">
        <v>4.8928643182375532E-2</v>
      </c>
      <c r="H20" s="123">
        <v>5.2972037845313298E-2</v>
      </c>
      <c r="I20" s="123">
        <v>5.7124353900964972E-2</v>
      </c>
      <c r="J20" s="123">
        <v>5.9805650319170206E-2</v>
      </c>
      <c r="K20" s="123">
        <v>6.0928071441760497E-2</v>
      </c>
      <c r="L20" s="123">
        <v>6.1557259932406891E-2</v>
      </c>
      <c r="M20" s="123">
        <v>6.1866350830988605E-2</v>
      </c>
      <c r="N20" s="123">
        <v>6.200170329068528E-2</v>
      </c>
      <c r="O20" s="123">
        <v>6.2037678975374586E-2</v>
      </c>
      <c r="R20" t="s">
        <v>155</v>
      </c>
      <c r="S20" t="s">
        <v>594</v>
      </c>
      <c r="T20" s="123">
        <v>1.5932052739199998E-2</v>
      </c>
      <c r="U20" s="123">
        <v>1.7308091465874337E-2</v>
      </c>
      <c r="V20" s="123">
        <v>1.873840794528089E-2</v>
      </c>
      <c r="W20" s="123">
        <v>2.020725444115767E-2</v>
      </c>
      <c r="X20" s="123">
        <v>2.1155740248958162E-2</v>
      </c>
      <c r="Y20" s="123">
        <v>2.1552787176677173E-2</v>
      </c>
      <c r="Z20" s="123">
        <v>2.1775357255001068E-2</v>
      </c>
      <c r="AA20" s="123">
        <v>2.1884695532050382E-2</v>
      </c>
      <c r="AB20" s="123">
        <v>2.1932575313711788E-2</v>
      </c>
      <c r="AC20" s="123">
        <v>2.1945301406254943E-2</v>
      </c>
    </row>
    <row r="21" spans="4:29">
      <c r="D21" t="s">
        <v>155</v>
      </c>
      <c r="E21" t="s">
        <v>595</v>
      </c>
      <c r="F21" s="123">
        <v>8.8931149776000015E-2</v>
      </c>
      <c r="G21" s="123">
        <v>9.6612062468333759E-2</v>
      </c>
      <c r="H21" s="123">
        <v>0.10459594823242097</v>
      </c>
      <c r="I21" s="123">
        <v>0.11279490475491426</v>
      </c>
      <c r="J21" s="123">
        <v>0.11808925914945986</v>
      </c>
      <c r="K21" s="123">
        <v>0.12030553600813497</v>
      </c>
      <c r="L21" s="123">
        <v>0.12154790027186714</v>
      </c>
      <c r="M21" s="123">
        <v>0.12215821576929189</v>
      </c>
      <c r="N21" s="123">
        <v>0.12242547599644997</v>
      </c>
      <c r="O21" s="123">
        <v>0.12249651179205928</v>
      </c>
      <c r="R21" t="s">
        <v>155</v>
      </c>
      <c r="S21" t="s">
        <v>595</v>
      </c>
      <c r="T21" s="123">
        <v>3.1458638016000004E-2</v>
      </c>
      <c r="U21" s="123">
        <v>3.4175695567029631E-2</v>
      </c>
      <c r="V21" s="123">
        <v>3.6999927265890409E-2</v>
      </c>
      <c r="W21" s="123">
        <v>3.9900238416704363E-2</v>
      </c>
      <c r="X21" s="123">
        <v>4.1773071263754513E-2</v>
      </c>
      <c r="Y21" s="123">
        <v>4.2557060356619172E-2</v>
      </c>
      <c r="Z21" s="123">
        <v>4.2996536150592457E-2</v>
      </c>
      <c r="AA21" s="123">
        <v>4.3212430068048834E-2</v>
      </c>
      <c r="AB21" s="123">
        <v>4.3306971100785019E-2</v>
      </c>
      <c r="AC21" s="123">
        <v>4.3332099409435935E-2</v>
      </c>
    </row>
    <row r="22" spans="4:29">
      <c r="D22" t="s">
        <v>155</v>
      </c>
      <c r="E22" t="s">
        <v>596</v>
      </c>
      <c r="F22" s="123">
        <v>0.54798364199250005</v>
      </c>
      <c r="G22" s="123">
        <v>0.59531255342087064</v>
      </c>
      <c r="H22" s="123">
        <v>0.64450835049845756</v>
      </c>
      <c r="I22" s="123">
        <v>0.69502938915646151</v>
      </c>
      <c r="J22" s="123">
        <v>0.72765259947623928</v>
      </c>
      <c r="K22" s="123">
        <v>0.74130904570165657</v>
      </c>
      <c r="L22" s="123">
        <v>0.7489643531573239</v>
      </c>
      <c r="M22" s="123">
        <v>0.75272504791822226</v>
      </c>
      <c r="N22" s="123">
        <v>0.75437187507616077</v>
      </c>
      <c r="O22" s="123">
        <v>0.75480958957876054</v>
      </c>
      <c r="R22" t="s">
        <v>155</v>
      </c>
      <c r="S22" t="s">
        <v>596</v>
      </c>
      <c r="T22" s="123">
        <v>0.19384455363000003</v>
      </c>
      <c r="U22" s="123">
        <v>0.21058675359105633</v>
      </c>
      <c r="V22" s="123">
        <v>0.22798934847564489</v>
      </c>
      <c r="W22" s="123">
        <v>0.24586073630024494</v>
      </c>
      <c r="X22" s="123">
        <v>0.25740091954261524</v>
      </c>
      <c r="Y22" s="123">
        <v>0.26223177126861325</v>
      </c>
      <c r="Z22" s="123">
        <v>0.26493977118490375</v>
      </c>
      <c r="AA22" s="123">
        <v>0.26627008497787463</v>
      </c>
      <c r="AB22" s="123">
        <v>0.26685263608136311</v>
      </c>
      <c r="AC22" s="123">
        <v>0.26700747386459567</v>
      </c>
    </row>
    <row r="23" spans="4:29">
      <c r="D23" t="s">
        <v>155</v>
      </c>
      <c r="E23" t="s">
        <v>597</v>
      </c>
      <c r="F23" s="123">
        <v>1.5902751652271996</v>
      </c>
      <c r="G23" s="123">
        <v>1.7276259667367193</v>
      </c>
      <c r="H23" s="123">
        <v>1.8703945611450794</v>
      </c>
      <c r="I23" s="123">
        <v>2.0170090710366111</v>
      </c>
      <c r="J23" s="123">
        <v>2.1116832131202834</v>
      </c>
      <c r="K23" s="123">
        <v>2.1513148838734026</v>
      </c>
      <c r="L23" s="123">
        <v>2.1735309582158062</v>
      </c>
      <c r="M23" s="123">
        <v>2.1844446772102479</v>
      </c>
      <c r="N23" s="123">
        <v>2.1892238496708871</v>
      </c>
      <c r="O23" s="123">
        <v>2.1904941184336795</v>
      </c>
      <c r="R23" t="s">
        <v>155</v>
      </c>
      <c r="S23" t="s">
        <v>597</v>
      </c>
      <c r="T23" s="123">
        <v>0.47749776501599983</v>
      </c>
      <c r="U23" s="123">
        <v>0.5187388672969262</v>
      </c>
      <c r="V23" s="123">
        <v>0.56160672201484108</v>
      </c>
      <c r="W23" s="123">
        <v>0.6056293555331862</v>
      </c>
      <c r="X23" s="123">
        <v>0.63405631725543765</v>
      </c>
      <c r="Y23" s="123">
        <v>0.64595616617608709</v>
      </c>
      <c r="Z23" s="123">
        <v>0.65262678902041182</v>
      </c>
      <c r="AA23" s="123">
        <v>0.65590375425372982</v>
      </c>
      <c r="AB23" s="123">
        <v>0.65733875381762941</v>
      </c>
      <c r="AC23" s="123">
        <v>0.65772016610932937</v>
      </c>
    </row>
    <row r="24" spans="4:29">
      <c r="D24" t="s">
        <v>155</v>
      </c>
      <c r="E24" t="s">
        <v>598</v>
      </c>
      <c r="F24" s="123">
        <v>0.39998524100556909</v>
      </c>
      <c r="G24" s="123">
        <v>0.43453164822198592</v>
      </c>
      <c r="H24" s="123">
        <v>0.47044073608999382</v>
      </c>
      <c r="I24" s="123">
        <v>0.50731714676166484</v>
      </c>
      <c r="J24" s="123">
        <v>0.53112954122418099</v>
      </c>
      <c r="K24" s="123">
        <v>0.54109767989870716</v>
      </c>
      <c r="L24" s="123">
        <v>0.54668545618066555</v>
      </c>
      <c r="M24" s="123">
        <v>0.54943046950773655</v>
      </c>
      <c r="N24" s="123">
        <v>0.55063252465534551</v>
      </c>
      <c r="O24" s="123">
        <v>0.55095202204066418</v>
      </c>
      <c r="R24" t="s">
        <v>155</v>
      </c>
      <c r="S24" t="s">
        <v>598</v>
      </c>
      <c r="T24" s="123">
        <v>0.12328712701970602</v>
      </c>
      <c r="U24" s="123">
        <v>0.13393533814834005</v>
      </c>
      <c r="V24" s="123">
        <v>0.14500356723103069</v>
      </c>
      <c r="W24" s="123">
        <v>0.15636995343838039</v>
      </c>
      <c r="X24" s="123">
        <v>0.16370962850579793</v>
      </c>
      <c r="Y24" s="123">
        <v>0.16678209981955633</v>
      </c>
      <c r="Z24" s="123">
        <v>0.16850441557925683</v>
      </c>
      <c r="AA24" s="123">
        <v>0.1693505088147837</v>
      </c>
      <c r="AB24" s="123">
        <v>0.16972101729978525</v>
      </c>
      <c r="AC24" s="123">
        <v>0.16981949572020702</v>
      </c>
    </row>
    <row r="25" spans="4:29">
      <c r="D25" t="s">
        <v>155</v>
      </c>
      <c r="E25" t="s">
        <v>599</v>
      </c>
      <c r="F25" s="123">
        <v>5.8799862461184</v>
      </c>
      <c r="G25" s="123">
        <v>6.3878359827103255</v>
      </c>
      <c r="H25" s="123">
        <v>6.9157178171593214</v>
      </c>
      <c r="I25" s="123">
        <v>7.4578197882483508</v>
      </c>
      <c r="J25" s="123">
        <v>7.8078740841887146</v>
      </c>
      <c r="K25" s="123">
        <v>7.9544107867886957</v>
      </c>
      <c r="L25" s="123">
        <v>8.036553936875185</v>
      </c>
      <c r="M25" s="123">
        <v>8.0769070273242516</v>
      </c>
      <c r="N25" s="123">
        <v>8.0945778486706779</v>
      </c>
      <c r="O25" s="123">
        <v>8.0992746225481884</v>
      </c>
      <c r="R25" t="s">
        <v>155</v>
      </c>
      <c r="S25" t="s">
        <v>599</v>
      </c>
      <c r="T25" s="123">
        <v>1.4661924787019998</v>
      </c>
      <c r="U25" s="123">
        <v>1.5928263572409871</v>
      </c>
      <c r="V25" s="123">
        <v>1.7244553003908902</v>
      </c>
      <c r="W25" s="123">
        <v>1.8596300779211878</v>
      </c>
      <c r="X25" s="123">
        <v>1.946917182747989</v>
      </c>
      <c r="Y25" s="123">
        <v>1.9834565558371207</v>
      </c>
      <c r="Z25" s="123">
        <v>2.0039392004884085</v>
      </c>
      <c r="AA25" s="123">
        <v>2.0140013664922596</v>
      </c>
      <c r="AB25" s="123">
        <v>2.0184076396136841</v>
      </c>
      <c r="AC25" s="123">
        <v>2.0195787944846528</v>
      </c>
    </row>
    <row r="26" spans="4:29">
      <c r="D26" t="s">
        <v>155</v>
      </c>
      <c r="E26" t="s">
        <v>600</v>
      </c>
      <c r="F26" s="123">
        <v>0.59011078717862009</v>
      </c>
      <c r="G26" s="123">
        <v>0.64107818663921434</v>
      </c>
      <c r="H26" s="123">
        <v>0.69405599165867837</v>
      </c>
      <c r="I26" s="123">
        <v>0.74846091838815954</v>
      </c>
      <c r="J26" s="123">
        <v>0.78359209174234734</v>
      </c>
      <c r="K26" s="123">
        <v>0.79829839976796868</v>
      </c>
      <c r="L26" s="123">
        <v>0.80654222159508093</v>
      </c>
      <c r="M26" s="123">
        <v>0.81059202596081548</v>
      </c>
      <c r="N26" s="123">
        <v>0.81236545566938256</v>
      </c>
      <c r="O26" s="123">
        <v>0.81283682019542836</v>
      </c>
      <c r="R26" t="s">
        <v>155</v>
      </c>
      <c r="S26" t="s">
        <v>600</v>
      </c>
      <c r="T26" s="123">
        <v>0.17282150264109999</v>
      </c>
      <c r="U26" s="123">
        <v>0.18774795840477496</v>
      </c>
      <c r="V26" s="123">
        <v>0.20326318718726399</v>
      </c>
      <c r="W26" s="123">
        <v>0.21919636684225968</v>
      </c>
      <c r="X26" s="123">
        <v>0.22948498094749203</v>
      </c>
      <c r="Y26" s="123">
        <v>0.23379191162307286</v>
      </c>
      <c r="Z26" s="123">
        <v>0.23620622043867462</v>
      </c>
      <c r="AA26" s="123">
        <v>0.23739225752034698</v>
      </c>
      <c r="AB26" s="123">
        <v>0.23791162912602168</v>
      </c>
      <c r="AC26" s="123">
        <v>0.23804967426509197</v>
      </c>
    </row>
    <row r="27" spans="4:29">
      <c r="D27" t="s">
        <v>155</v>
      </c>
      <c r="E27" t="s">
        <v>601</v>
      </c>
      <c r="F27" s="123">
        <v>0.21971969317832002</v>
      </c>
      <c r="G27" s="123">
        <v>0.23869670836748477</v>
      </c>
      <c r="H27" s="123">
        <v>0.25842227061282314</v>
      </c>
      <c r="I27" s="123">
        <v>0.27867920213841529</v>
      </c>
      <c r="J27" s="123">
        <v>0.29175981479300156</v>
      </c>
      <c r="K27" s="123">
        <v>0.29723550776012114</v>
      </c>
      <c r="L27" s="123">
        <v>0.30030498224156554</v>
      </c>
      <c r="M27" s="123">
        <v>0.30181287159387804</v>
      </c>
      <c r="N27" s="123">
        <v>0.30247318392828337</v>
      </c>
      <c r="O27" s="123">
        <v>0.30264869007270262</v>
      </c>
      <c r="R27" t="s">
        <v>155</v>
      </c>
      <c r="S27" t="s">
        <v>601</v>
      </c>
      <c r="T27" s="123">
        <v>6.59732760196E-2</v>
      </c>
      <c r="U27" s="123">
        <v>7.1671335410602457E-2</v>
      </c>
      <c r="V27" s="123">
        <v>7.759415436155262E-2</v>
      </c>
      <c r="W27" s="123">
        <v>8.3676522835294392E-2</v>
      </c>
      <c r="X27" s="123">
        <v>8.7604121935235438E-2</v>
      </c>
      <c r="Y27" s="123">
        <v>8.9248259510219141E-2</v>
      </c>
      <c r="Z27" s="123">
        <v>9.0169903284020983E-2</v>
      </c>
      <c r="AA27" s="123">
        <v>9.0622663794506467E-2</v>
      </c>
      <c r="AB27" s="123">
        <v>9.0820929900137307E-2</v>
      </c>
      <c r="AC27" s="123">
        <v>9.0873627567521681E-2</v>
      </c>
    </row>
    <row r="28" spans="4:29">
      <c r="D28" t="s">
        <v>155</v>
      </c>
      <c r="E28" t="s">
        <v>602</v>
      </c>
      <c r="F28" s="123">
        <v>0.46676443225552006</v>
      </c>
      <c r="G28" s="123">
        <v>0.5070785051205593</v>
      </c>
      <c r="H28" s="123">
        <v>0.54898276381117161</v>
      </c>
      <c r="I28" s="123">
        <v>0.59201584385060313</v>
      </c>
      <c r="J28" s="123">
        <v>0.61980381611177482</v>
      </c>
      <c r="K28" s="123">
        <v>0.63143617678928976</v>
      </c>
      <c r="L28" s="123">
        <v>0.63795685544548753</v>
      </c>
      <c r="M28" s="123">
        <v>0.64116016010723709</v>
      </c>
      <c r="N28" s="123">
        <v>0.64256290333621968</v>
      </c>
      <c r="O28" s="123">
        <v>0.64293574213219751</v>
      </c>
      <c r="R28" t="s">
        <v>155</v>
      </c>
      <c r="S28" t="s">
        <v>602</v>
      </c>
      <c r="T28" s="123">
        <v>0.14015120028559999</v>
      </c>
      <c r="U28" s="123">
        <v>0.15225594801270054</v>
      </c>
      <c r="V28" s="123">
        <v>0.16483816667959458</v>
      </c>
      <c r="W28" s="123">
        <v>0.17775932648255705</v>
      </c>
      <c r="X28" s="123">
        <v>0.18610297350614649</v>
      </c>
      <c r="Y28" s="123">
        <v>0.18959571887929066</v>
      </c>
      <c r="Z28" s="123">
        <v>0.1915536250032143</v>
      </c>
      <c r="AA28" s="123">
        <v>0.19251545277371351</v>
      </c>
      <c r="AB28" s="123">
        <v>0.19293664199390409</v>
      </c>
      <c r="AC28" s="123">
        <v>0.19304859097964153</v>
      </c>
    </row>
    <row r="29" spans="4:29">
      <c r="D29" t="s">
        <v>155</v>
      </c>
      <c r="E29" t="s">
        <v>603</v>
      </c>
      <c r="F29" s="123">
        <v>4.4248587368930004</v>
      </c>
      <c r="G29" s="123">
        <v>4.807030267561295</v>
      </c>
      <c r="H29" s="123">
        <v>5.2042765279161882</v>
      </c>
      <c r="I29" s="123">
        <v>5.6122238500113202</v>
      </c>
      <c r="J29" s="123">
        <v>5.8756497739752005</v>
      </c>
      <c r="K29" s="123">
        <v>5.9859228565360745</v>
      </c>
      <c r="L29" s="123">
        <v>6.0477379391097896</v>
      </c>
      <c r="M29" s="123">
        <v>6.078104800078564</v>
      </c>
      <c r="N29" s="123">
        <v>6.0914026012893112</v>
      </c>
      <c r="O29" s="123">
        <v>6.0949370586940086</v>
      </c>
      <c r="R29" t="s">
        <v>155</v>
      </c>
      <c r="S29" t="s">
        <v>603</v>
      </c>
      <c r="T29" s="123">
        <v>1.3286129366649999</v>
      </c>
      <c r="U29" s="123">
        <v>1.4433641795549579</v>
      </c>
      <c r="V29" s="123">
        <v>1.5626417773116492</v>
      </c>
      <c r="W29" s="123">
        <v>1.6851324876013103</v>
      </c>
      <c r="X29" s="123">
        <v>1.7642290444050861</v>
      </c>
      <c r="Y29" s="123">
        <v>1.7973397611009099</v>
      </c>
      <c r="Z29" s="123">
        <v>1.8159004255812685</v>
      </c>
      <c r="AA29" s="123">
        <v>1.8250184125562272</v>
      </c>
      <c r="AB29" s="123">
        <v>1.8290112249302113</v>
      </c>
      <c r="AC29" s="123">
        <v>1.830072484986452</v>
      </c>
    </row>
    <row r="30" spans="4:29">
      <c r="D30" t="s">
        <v>155</v>
      </c>
      <c r="E30" t="s">
        <v>604</v>
      </c>
      <c r="F30" s="123">
        <v>0.51036136812360011</v>
      </c>
      <c r="G30" s="123">
        <v>0.55444087367335615</v>
      </c>
      <c r="H30" s="123">
        <v>0.60025909228140695</v>
      </c>
      <c r="I30" s="123">
        <v>0.6473115669041386</v>
      </c>
      <c r="J30" s="123">
        <v>0.67769500351703948</v>
      </c>
      <c r="K30" s="123">
        <v>0.69041385503962882</v>
      </c>
      <c r="L30" s="123">
        <v>0.69754358097866453</v>
      </c>
      <c r="M30" s="123">
        <v>0.70104608210495478</v>
      </c>
      <c r="N30" s="123">
        <v>0.70257984497118309</v>
      </c>
      <c r="O30" s="123">
        <v>0.70298750781962527</v>
      </c>
      <c r="R30" t="s">
        <v>155</v>
      </c>
      <c r="S30" t="s">
        <v>604</v>
      </c>
      <c r="T30" s="123">
        <v>0.15324166405799999</v>
      </c>
      <c r="U30" s="123">
        <v>0.16647702473220874</v>
      </c>
      <c r="V30" s="123">
        <v>0.18023445329598381</v>
      </c>
      <c r="W30" s="123">
        <v>0.19436248092421918</v>
      </c>
      <c r="X30" s="123">
        <v>0.20348544492025991</v>
      </c>
      <c r="Y30" s="123">
        <v>0.20730442122599824</v>
      </c>
      <c r="Z30" s="123">
        <v>0.2094452005549515</v>
      </c>
      <c r="AA30" s="123">
        <v>0.21049686538399426</v>
      </c>
      <c r="AB30" s="123">
        <v>0.21095739470414115</v>
      </c>
      <c r="AC30" s="123">
        <v>0.21107979999805981</v>
      </c>
    </row>
    <row r="31" spans="4:29">
      <c r="D31" t="s">
        <v>155</v>
      </c>
      <c r="E31" t="s">
        <v>605</v>
      </c>
      <c r="F31" s="123">
        <v>1.0917210037359599</v>
      </c>
      <c r="G31" s="123">
        <v>0</v>
      </c>
      <c r="H31" s="123">
        <v>0</v>
      </c>
      <c r="I31" s="123">
        <v>0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3">
        <v>0</v>
      </c>
      <c r="R31" t="s">
        <v>155</v>
      </c>
      <c r="S31" t="s">
        <v>605</v>
      </c>
      <c r="T31" s="123">
        <v>0.24857992096379999</v>
      </c>
      <c r="U31" s="123">
        <v>0</v>
      </c>
      <c r="V31" s="123">
        <v>0</v>
      </c>
      <c r="W31" s="123">
        <v>0</v>
      </c>
      <c r="X31" s="123">
        <v>0</v>
      </c>
      <c r="Y31" s="123">
        <v>0</v>
      </c>
      <c r="Z31" s="123">
        <v>0</v>
      </c>
      <c r="AA31" s="123">
        <v>0</v>
      </c>
      <c r="AB31" s="123">
        <v>0</v>
      </c>
      <c r="AC31" s="123">
        <v>0</v>
      </c>
    </row>
    <row r="32" spans="4:29">
      <c r="D32" t="s">
        <v>155</v>
      </c>
      <c r="E32" t="s">
        <v>606</v>
      </c>
      <c r="F32" s="123">
        <v>0.30806497485810308</v>
      </c>
      <c r="G32" s="123">
        <v>0.33467230177798574</v>
      </c>
      <c r="H32" s="123">
        <v>0.36232915287435213</v>
      </c>
      <c r="I32" s="123">
        <v>0.39073102714817626</v>
      </c>
      <c r="J32" s="123">
        <v>0.40907111560485043</v>
      </c>
      <c r="K32" s="123">
        <v>0.41674848485585048</v>
      </c>
      <c r="L32" s="123">
        <v>0.42105213904940669</v>
      </c>
      <c r="M32" s="123">
        <v>0.42316632321146058</v>
      </c>
      <c r="N32" s="123">
        <v>0.42409213509365712</v>
      </c>
      <c r="O32" s="123">
        <v>0.42433820905810637</v>
      </c>
      <c r="R32" t="s">
        <v>155</v>
      </c>
      <c r="S32" t="s">
        <v>606</v>
      </c>
      <c r="T32" s="123">
        <v>9.4954617800822011E-2</v>
      </c>
      <c r="U32" s="123">
        <v>0.10315577263688444</v>
      </c>
      <c r="V32" s="123">
        <v>0.11168042146020277</v>
      </c>
      <c r="W32" s="123">
        <v>0.12043470817436161</v>
      </c>
      <c r="X32" s="123">
        <v>0.12608765879180489</v>
      </c>
      <c r="Y32" s="123">
        <v>0.12845404810068453</v>
      </c>
      <c r="Z32" s="123">
        <v>0.12978055994866161</v>
      </c>
      <c r="AA32" s="123">
        <v>0.13043221322135465</v>
      </c>
      <c r="AB32" s="123">
        <v>0.13071757546829599</v>
      </c>
      <c r="AC32" s="123">
        <v>0.13079342264714444</v>
      </c>
    </row>
    <row r="33" spans="4:29">
      <c r="D33" t="s">
        <v>155</v>
      </c>
      <c r="E33" t="s">
        <v>607</v>
      </c>
      <c r="F33" s="123">
        <v>4.4732273416523114</v>
      </c>
      <c r="G33" s="123">
        <v>4.8595764302532549</v>
      </c>
      <c r="H33" s="123">
        <v>5.2611650320255174</v>
      </c>
      <c r="I33" s="123">
        <v>5.673571669989995</v>
      </c>
      <c r="J33" s="123">
        <v>5.9398771309418761</v>
      </c>
      <c r="K33" s="123">
        <v>6.051355620378569</v>
      </c>
      <c r="L33" s="123">
        <v>6.1138464102403489</v>
      </c>
      <c r="M33" s="123">
        <v>6.1445452146186916</v>
      </c>
      <c r="N33" s="123">
        <v>6.1579883755186797</v>
      </c>
      <c r="O33" s="123">
        <v>6.1615614684558118</v>
      </c>
      <c r="R33" t="s">
        <v>155</v>
      </c>
      <c r="S33" t="s">
        <v>607</v>
      </c>
      <c r="T33" s="123">
        <v>0.849605855736</v>
      </c>
      <c r="U33" s="123">
        <v>0.92298563792976218</v>
      </c>
      <c r="V33" s="123">
        <v>0.99925988057456339</v>
      </c>
      <c r="W33" s="123">
        <v>1.0775888068279724</v>
      </c>
      <c r="X33" s="123">
        <v>1.1281685475293739</v>
      </c>
      <c r="Y33" s="123">
        <v>1.1493418012408729</v>
      </c>
      <c r="Z33" s="123">
        <v>1.1612107577997688</v>
      </c>
      <c r="AA33" s="123">
        <v>1.1670414214284812</v>
      </c>
      <c r="AB33" s="123">
        <v>1.169594698368797</v>
      </c>
      <c r="AC33" s="123">
        <v>1.1702733405326347</v>
      </c>
    </row>
    <row r="34" spans="4:29">
      <c r="D34" t="s">
        <v>155</v>
      </c>
      <c r="E34" t="s">
        <v>630</v>
      </c>
      <c r="F34" s="123">
        <v>2.0634111837894</v>
      </c>
      <c r="G34" s="123">
        <v>2.241626367006885</v>
      </c>
      <c r="H34" s="123">
        <v>2.426871235843163</v>
      </c>
      <c r="I34" s="123">
        <v>2.617106250531811</v>
      </c>
      <c r="J34" s="123">
        <v>2.7399476856888558</v>
      </c>
      <c r="K34" s="123">
        <v>2.7913705051180719</v>
      </c>
      <c r="L34" s="123">
        <v>2.8201962688980546</v>
      </c>
      <c r="M34" s="123">
        <v>2.8343570193909726</v>
      </c>
      <c r="N34" s="123">
        <v>2.8405580832824109</v>
      </c>
      <c r="O34" s="123">
        <v>2.8422062802918822</v>
      </c>
      <c r="R34" t="s">
        <v>155</v>
      </c>
      <c r="S34" t="s">
        <v>630</v>
      </c>
      <c r="T34" s="123">
        <v>0.46130960870700005</v>
      </c>
      <c r="U34" s="123">
        <v>0.50115255279956983</v>
      </c>
      <c r="V34" s="123">
        <v>0.5425670990757544</v>
      </c>
      <c r="W34" s="123">
        <v>0.58509727477598816</v>
      </c>
      <c r="X34" s="123">
        <v>0.61256050402980733</v>
      </c>
      <c r="Y34" s="123">
        <v>0.62405692359749521</v>
      </c>
      <c r="Z34" s="123">
        <v>0.63050139860785337</v>
      </c>
      <c r="AA34" s="123">
        <v>0.63366726797999107</v>
      </c>
      <c r="AB34" s="123">
        <v>0.63505361810729499</v>
      </c>
      <c r="AC34" s="123">
        <v>0.63542209973785146</v>
      </c>
    </row>
    <row r="35" spans="4:29">
      <c r="D35" t="s">
        <v>155</v>
      </c>
      <c r="E35" t="s">
        <v>608</v>
      </c>
      <c r="F35" s="123">
        <v>4.4107797195364798E-2</v>
      </c>
      <c r="G35" s="123">
        <v>4.7917352566706574E-2</v>
      </c>
      <c r="H35" s="123">
        <v>5.1877175587102899E-2</v>
      </c>
      <c r="I35" s="123">
        <v>5.5943668738474964E-2</v>
      </c>
      <c r="J35" s="123">
        <v>5.8569546290977124E-2</v>
      </c>
      <c r="K35" s="123">
        <v>5.9668768447189512E-2</v>
      </c>
      <c r="L35" s="123">
        <v>6.0284952440374039E-2</v>
      </c>
      <c r="M35" s="123">
        <v>6.0587654837154066E-2</v>
      </c>
      <c r="N35" s="123">
        <v>6.0720209739767689E-2</v>
      </c>
      <c r="O35" s="123">
        <v>6.0755441854434364E-2</v>
      </c>
      <c r="R35" t="s">
        <v>155</v>
      </c>
      <c r="S35" t="s">
        <v>608</v>
      </c>
      <c r="T35" s="123">
        <v>1.3243855554743998E-2</v>
      </c>
      <c r="U35" s="123">
        <v>1.4387716828123382E-2</v>
      </c>
      <c r="V35" s="123">
        <v>1.5576697630592254E-2</v>
      </c>
      <c r="W35" s="123">
        <v>1.679770732356298E-2</v>
      </c>
      <c r="X35" s="123">
        <v>1.7586156197029686E-2</v>
      </c>
      <c r="Y35" s="123">
        <v>1.7916209847067349E-2</v>
      </c>
      <c r="Z35" s="123">
        <v>1.810122592857184E-2</v>
      </c>
      <c r="AA35" s="123">
        <v>1.8192115682174197E-2</v>
      </c>
      <c r="AB35" s="123">
        <v>1.823191676259343E-2</v>
      </c>
      <c r="AC35" s="123">
        <v>1.8242495595978986E-2</v>
      </c>
    </row>
    <row r="36" spans="4:29">
      <c r="D36" t="s">
        <v>155</v>
      </c>
      <c r="E36" t="s">
        <v>609</v>
      </c>
      <c r="F36" s="123">
        <v>0.9612887777100001</v>
      </c>
      <c r="G36" s="123">
        <v>1.0443145250697103</v>
      </c>
      <c r="H36" s="123">
        <v>1.1306152173115964</v>
      </c>
      <c r="I36" s="123">
        <v>1.2192406867208767</v>
      </c>
      <c r="J36" s="123">
        <v>1.2764692672296805</v>
      </c>
      <c r="K36" s="123">
        <v>1.3004258007717409</v>
      </c>
      <c r="L36" s="123">
        <v>1.3138549628545635</v>
      </c>
      <c r="M36" s="123">
        <v>1.3204520825366395</v>
      </c>
      <c r="N36" s="123">
        <v>1.3233409944391887</v>
      </c>
      <c r="O36" s="123">
        <v>1.3241088458985135</v>
      </c>
      <c r="R36" t="s">
        <v>155</v>
      </c>
      <c r="S36" t="s">
        <v>609</v>
      </c>
      <c r="T36" s="123">
        <v>0.28863762255000003</v>
      </c>
      <c r="U36" s="123">
        <v>0.31356702449873813</v>
      </c>
      <c r="V36" s="123">
        <v>0.33947976498912175</v>
      </c>
      <c r="W36" s="123">
        <v>0.36609054562115106</v>
      </c>
      <c r="X36" s="123">
        <v>0.38327406196191466</v>
      </c>
      <c r="Y36" s="123">
        <v>0.39046727699412603</v>
      </c>
      <c r="Z36" s="123">
        <v>0.39449953192761067</v>
      </c>
      <c r="AA36" s="123">
        <v>0.3964803903177902</v>
      </c>
      <c r="AB36" s="123">
        <v>0.39734781817364706</v>
      </c>
      <c r="AC36" s="123">
        <v>0.39757837409485425</v>
      </c>
    </row>
    <row r="37" spans="4:29">
      <c r="D37" t="s">
        <v>155</v>
      </c>
      <c r="E37" t="s">
        <v>610</v>
      </c>
      <c r="F37" s="123">
        <v>7.2568000149984009</v>
      </c>
      <c r="G37" s="123">
        <v>7.8835640620316862</v>
      </c>
      <c r="H37" s="123">
        <v>8.5350507737014052</v>
      </c>
      <c r="I37" s="123">
        <v>9.2040873032556121</v>
      </c>
      <c r="J37" s="123">
        <v>9.6361077049542079</v>
      </c>
      <c r="K37" s="123">
        <v>9.8169563500215915</v>
      </c>
      <c r="L37" s="123">
        <v>9.9183335281014156</v>
      </c>
      <c r="M37" s="123">
        <v>9.9681353975478491</v>
      </c>
      <c r="N37" s="123">
        <v>9.9899438867592707</v>
      </c>
      <c r="O37" s="123">
        <v>9.995740422213288</v>
      </c>
      <c r="R37" t="s">
        <v>155</v>
      </c>
      <c r="S37" t="s">
        <v>610</v>
      </c>
      <c r="T37" s="123">
        <v>2.1789347303520001</v>
      </c>
      <c r="U37" s="123">
        <v>2.3671275904272684</v>
      </c>
      <c r="V37" s="123">
        <v>2.5627437048972888</v>
      </c>
      <c r="W37" s="123">
        <v>2.7636293469305366</v>
      </c>
      <c r="X37" s="123">
        <v>2.8933482665006109</v>
      </c>
      <c r="Y37" s="123">
        <v>2.9476500789882065</v>
      </c>
      <c r="Z37" s="123">
        <v>2.9780897016492505</v>
      </c>
      <c r="AA37" s="123">
        <v>2.9930432655822528</v>
      </c>
      <c r="AB37" s="123">
        <v>2.9995915064681884</v>
      </c>
      <c r="AC37" s="123">
        <v>3.001331980560126</v>
      </c>
    </row>
    <row r="38" spans="4:29">
      <c r="D38" t="s">
        <v>155</v>
      </c>
      <c r="E38" t="s">
        <v>611</v>
      </c>
      <c r="F38" s="123">
        <v>0.95738193641999991</v>
      </c>
      <c r="G38" s="123">
        <v>1.0400702530040273</v>
      </c>
      <c r="H38" s="123">
        <v>1.1260202045365406</v>
      </c>
      <c r="I38" s="123">
        <v>1.2142854849461546</v>
      </c>
      <c r="J38" s="123">
        <v>1.2712814787583444</v>
      </c>
      <c r="K38" s="123">
        <v>1.2951406488685437</v>
      </c>
      <c r="L38" s="123">
        <v>1.3085152325498164</v>
      </c>
      <c r="M38" s="123">
        <v>1.3150855404140842</v>
      </c>
      <c r="N38" s="123">
        <v>1.3179627112867103</v>
      </c>
      <c r="O38" s="123">
        <v>1.3187274420669475</v>
      </c>
      <c r="R38" t="s">
        <v>155</v>
      </c>
      <c r="S38" t="s">
        <v>611</v>
      </c>
      <c r="T38" s="123">
        <v>0.28746455009999994</v>
      </c>
      <c r="U38" s="123">
        <v>0.31229263471400293</v>
      </c>
      <c r="V38" s="123">
        <v>0.33810006141436588</v>
      </c>
      <c r="W38" s="123">
        <v>0.36460269130237005</v>
      </c>
      <c r="X38" s="123">
        <v>0.38171637090655236</v>
      </c>
      <c r="Y38" s="123">
        <v>0.38888035148794381</v>
      </c>
      <c r="Z38" s="123">
        <v>0.39289621865072805</v>
      </c>
      <c r="AA38" s="123">
        <v>0.39486902649509048</v>
      </c>
      <c r="AB38" s="123">
        <v>0.39573292897642726</v>
      </c>
      <c r="AC38" s="123">
        <v>0.39596254787910939</v>
      </c>
    </row>
    <row r="39" spans="4:29">
      <c r="D39" t="s">
        <v>155</v>
      </c>
      <c r="E39" t="s">
        <v>612</v>
      </c>
      <c r="F39" s="123">
        <v>0.23705979309720002</v>
      </c>
      <c r="G39" s="123">
        <v>0.25753445892833593</v>
      </c>
      <c r="H39" s="123">
        <v>0.27881674654199468</v>
      </c>
      <c r="I39" s="123">
        <v>0.30067233866838516</v>
      </c>
      <c r="J39" s="123">
        <v>0.31478526266088419</v>
      </c>
      <c r="K39" s="123">
        <v>0.32069309287433567</v>
      </c>
      <c r="L39" s="123">
        <v>0.32400480779147689</v>
      </c>
      <c r="M39" s="123">
        <v>0.32563169854806723</v>
      </c>
      <c r="N39" s="123">
        <v>0.32634412219616787</v>
      </c>
      <c r="O39" s="123">
        <v>0.32653347914311004</v>
      </c>
      <c r="R39" t="s">
        <v>155</v>
      </c>
      <c r="S39" t="s">
        <v>612</v>
      </c>
      <c r="T39" s="123">
        <v>7.4469044952000005E-2</v>
      </c>
      <c r="U39" s="123">
        <v>8.090087715026259E-2</v>
      </c>
      <c r="V39" s="123">
        <v>8.7586412526281035E-2</v>
      </c>
      <c r="W39" s="123">
        <v>9.4452043560749238E-2</v>
      </c>
      <c r="X39" s="123">
        <v>9.8885422825408617E-2</v>
      </c>
      <c r="Y39" s="123">
        <v>0.10074128571968656</v>
      </c>
      <c r="Z39" s="123">
        <v>0.10178161501302936</v>
      </c>
      <c r="AA39" s="123">
        <v>0.10229268017216768</v>
      </c>
      <c r="AB39" s="123">
        <v>0.10251647817680662</v>
      </c>
      <c r="AC39" s="123">
        <v>0.10257596203448478</v>
      </c>
    </row>
    <row r="40" spans="4:29">
      <c r="D40" t="s">
        <v>155</v>
      </c>
      <c r="E40" t="s">
        <v>613</v>
      </c>
      <c r="F40" s="123">
        <v>0.10273819843942802</v>
      </c>
      <c r="G40" s="123">
        <v>0.11161161494611384</v>
      </c>
      <c r="H40" s="123">
        <v>0.12083504275531864</v>
      </c>
      <c r="I40" s="123">
        <v>0.1303069322375289</v>
      </c>
      <c r="J40" s="123">
        <v>0.13642326418382156</v>
      </c>
      <c r="K40" s="123">
        <v>0.1389836301779282</v>
      </c>
      <c r="L40" s="123">
        <v>0.14041887830620345</v>
      </c>
      <c r="M40" s="123">
        <v>0.14112394863131469</v>
      </c>
      <c r="N40" s="123">
        <v>0.14143270247428077</v>
      </c>
      <c r="O40" s="123">
        <v>0.1415147669666886</v>
      </c>
      <c r="R40" t="s">
        <v>155</v>
      </c>
      <c r="S40" t="s">
        <v>613</v>
      </c>
      <c r="T40" s="123">
        <v>3.3130235901984002E-2</v>
      </c>
      <c r="U40" s="123">
        <v>3.5991668033250955E-2</v>
      </c>
      <c r="V40" s="123">
        <v>3.8965969157715719E-2</v>
      </c>
      <c r="W40" s="123">
        <v>4.2020392320179088E-2</v>
      </c>
      <c r="X40" s="123">
        <v>4.3992740709711979E-2</v>
      </c>
      <c r="Y40" s="123">
        <v>4.4818388138503341E-2</v>
      </c>
      <c r="Z40" s="123">
        <v>4.5281216081662905E-2</v>
      </c>
      <c r="AA40" s="123">
        <v>4.5508581818586899E-2</v>
      </c>
      <c r="AB40" s="123">
        <v>4.5608146418789047E-2</v>
      </c>
      <c r="AC40" s="123">
        <v>4.5634609954591177E-2</v>
      </c>
    </row>
    <row r="41" spans="4:29">
      <c r="D41" t="s">
        <v>155</v>
      </c>
      <c r="E41" t="s">
        <v>614</v>
      </c>
      <c r="F41" s="123">
        <v>2.1585711330074804</v>
      </c>
      <c r="G41" s="123">
        <v>2.3450052053722663</v>
      </c>
      <c r="H41" s="123">
        <v>2.5387931568717859</v>
      </c>
      <c r="I41" s="123">
        <v>2.7378013886872439</v>
      </c>
      <c r="J41" s="123">
        <v>2.8663079984945266</v>
      </c>
      <c r="K41" s="123">
        <v>2.9201023243515349</v>
      </c>
      <c r="L41" s="123">
        <v>2.9502574684503924</v>
      </c>
      <c r="M41" s="123">
        <v>2.9650712813616891</v>
      </c>
      <c r="N41" s="123">
        <v>2.9715583245720549</v>
      </c>
      <c r="O41" s="123">
        <v>2.9732825327735535</v>
      </c>
      <c r="R41" t="s">
        <v>155</v>
      </c>
      <c r="S41" t="s">
        <v>614</v>
      </c>
      <c r="T41" s="123">
        <v>0.34866964765679997</v>
      </c>
      <c r="U41" s="123">
        <v>0.37878396787940205</v>
      </c>
      <c r="V41" s="123">
        <v>0.4100861453875993</v>
      </c>
      <c r="W41" s="123">
        <v>0.44223154426135419</v>
      </c>
      <c r="X41" s="123">
        <v>0.46298895812551888</v>
      </c>
      <c r="Y41" s="123">
        <v>0.47167824723704582</v>
      </c>
      <c r="Z41" s="123">
        <v>0.47654914692953804</v>
      </c>
      <c r="AA41" s="123">
        <v>0.47894199229342427</v>
      </c>
      <c r="AB41" s="123">
        <v>0.47998983131800227</v>
      </c>
      <c r="AC41" s="123">
        <v>0.48026833919615863</v>
      </c>
    </row>
    <row r="42" spans="4:29">
      <c r="D42" t="s">
        <v>155</v>
      </c>
      <c r="E42" t="s">
        <v>615</v>
      </c>
      <c r="F42" s="123">
        <v>2.2470864610274432</v>
      </c>
      <c r="G42" s="123">
        <v>2.4411655318901357</v>
      </c>
      <c r="H42" s="123">
        <v>2.6429000383263919</v>
      </c>
      <c r="I42" s="123">
        <v>2.8500688902152196</v>
      </c>
      <c r="J42" s="123">
        <v>2.9838450992244416</v>
      </c>
      <c r="K42" s="123">
        <v>3.0398453391354434</v>
      </c>
      <c r="L42" s="123">
        <v>3.0712370384863301</v>
      </c>
      <c r="M42" s="123">
        <v>3.0866583131991026</v>
      </c>
      <c r="N42" s="123">
        <v>3.0934113669888119</v>
      </c>
      <c r="O42" s="123">
        <v>3.0952062788387549</v>
      </c>
      <c r="R42" t="s">
        <v>155</v>
      </c>
      <c r="S42" t="s">
        <v>615</v>
      </c>
      <c r="T42" s="123">
        <v>2.61254907E-2</v>
      </c>
      <c r="U42" s="123">
        <v>2.8381928558011724E-2</v>
      </c>
      <c r="V42" s="123">
        <v>3.072737145181105E-2</v>
      </c>
      <c r="W42" s="123">
        <v>3.3135996134137043E-2</v>
      </c>
      <c r="X42" s="123">
        <v>3.4691329747225372E-2</v>
      </c>
      <c r="Y42" s="123">
        <v>3.534241005604611E-2</v>
      </c>
      <c r="Z42" s="123">
        <v>3.5707382015813874E-2</v>
      </c>
      <c r="AA42" s="123">
        <v>3.5886675681668839E-2</v>
      </c>
      <c r="AB42" s="123">
        <v>3.5965189280072606E-2</v>
      </c>
      <c r="AC42" s="123">
        <v>3.5986057614983746E-2</v>
      </c>
    </row>
    <row r="43" spans="4:29">
      <c r="D43" t="s">
        <v>155</v>
      </c>
      <c r="E43" t="s">
        <v>616</v>
      </c>
      <c r="F43" s="123">
        <v>0.12244500479384798</v>
      </c>
      <c r="G43" s="123">
        <v>0.1330204824954502</v>
      </c>
      <c r="H43" s="123">
        <v>0.14401310918609281</v>
      </c>
      <c r="I43" s="123">
        <v>0.15530185641616823</v>
      </c>
      <c r="J43" s="123">
        <v>0.1625913972671898</v>
      </c>
      <c r="K43" s="123">
        <v>0.16564288182876918</v>
      </c>
      <c r="L43" s="123">
        <v>0.16735343317789211</v>
      </c>
      <c r="M43" s="123">
        <v>0.16819374710834464</v>
      </c>
      <c r="N43" s="123">
        <v>0.16856172480657525</v>
      </c>
      <c r="O43" s="123">
        <v>0.16865953056255417</v>
      </c>
      <c r="R43" t="s">
        <v>155</v>
      </c>
      <c r="S43" t="s">
        <v>616</v>
      </c>
      <c r="T43" s="123">
        <v>3.8464399411679999E-2</v>
      </c>
      <c r="U43" s="123">
        <v>4.1786539003806349E-2</v>
      </c>
      <c r="V43" s="123">
        <v>4.5239720163170523E-2</v>
      </c>
      <c r="W43" s="123">
        <v>4.8785923481518827E-2</v>
      </c>
      <c r="X43" s="123">
        <v>5.1075831602258578E-2</v>
      </c>
      <c r="Y43" s="123">
        <v>5.2034413139927495E-2</v>
      </c>
      <c r="Z43" s="123">
        <v>5.2571759113473969E-2</v>
      </c>
      <c r="AA43" s="123">
        <v>5.2835732075919788E-2</v>
      </c>
      <c r="AB43" s="123">
        <v>5.2951327164369198E-2</v>
      </c>
      <c r="AC43" s="123">
        <v>5.2982051485619124E-2</v>
      </c>
    </row>
    <row r="44" spans="4:29">
      <c r="D44" t="s">
        <v>155</v>
      </c>
      <c r="E44" t="s">
        <v>617</v>
      </c>
      <c r="F44" s="123">
        <v>0.24589003723871997</v>
      </c>
      <c r="G44" s="123">
        <v>0.26712736423496891</v>
      </c>
      <c r="H44" s="123">
        <v>0.28920239613083326</v>
      </c>
      <c r="I44" s="123">
        <v>0.31187208756867629</v>
      </c>
      <c r="J44" s="123">
        <v>0.32651070409965394</v>
      </c>
      <c r="K44" s="123">
        <v>0.3326385951781296</v>
      </c>
      <c r="L44" s="123">
        <v>0.33607366821882023</v>
      </c>
      <c r="M44" s="123">
        <v>0.33776115905602561</v>
      </c>
      <c r="N44" s="123">
        <v>0.33850011978434019</v>
      </c>
      <c r="O44" s="123">
        <v>0.33869653009132095</v>
      </c>
      <c r="R44" t="s">
        <v>155</v>
      </c>
      <c r="S44" t="s">
        <v>617</v>
      </c>
      <c r="T44" s="123">
        <v>7.7242943635199984E-2</v>
      </c>
      <c r="U44" s="123">
        <v>8.3914355257058287E-2</v>
      </c>
      <c r="V44" s="123">
        <v>9.0848920250523532E-2</v>
      </c>
      <c r="W44" s="123">
        <v>9.7970289288589404E-2</v>
      </c>
      <c r="X44" s="123">
        <v>0.10256880757057189</v>
      </c>
      <c r="Y44" s="123">
        <v>0.10449379953239671</v>
      </c>
      <c r="Z44" s="123">
        <v>0.10557288006873931</v>
      </c>
      <c r="AA44" s="123">
        <v>0.1061029819024164</v>
      </c>
      <c r="AB44" s="123">
        <v>0.10633511616261994</v>
      </c>
      <c r="AC44" s="123">
        <v>0.10639681573549348</v>
      </c>
    </row>
    <row r="45" spans="4:29">
      <c r="D45" t="s">
        <v>155</v>
      </c>
      <c r="E45" t="s">
        <v>618</v>
      </c>
      <c r="F45" s="123">
        <v>1.010473830282</v>
      </c>
      <c r="G45" s="123">
        <v>1.0977476515227402</v>
      </c>
      <c r="H45" s="123">
        <v>1.1884639826271013</v>
      </c>
      <c r="I45" s="123">
        <v>1.2816240398451542</v>
      </c>
      <c r="J45" s="123">
        <v>1.3417807630788237</v>
      </c>
      <c r="K45" s="123">
        <v>1.3669630504099965</v>
      </c>
      <c r="L45" s="123">
        <v>1.3810793255210343</v>
      </c>
      <c r="M45" s="123">
        <v>1.3880139917197354</v>
      </c>
      <c r="N45" s="123">
        <v>1.3910507169402986</v>
      </c>
      <c r="O45" s="123">
        <v>1.3918578560884742</v>
      </c>
      <c r="R45" t="s">
        <v>155</v>
      </c>
      <c r="S45" t="s">
        <v>618</v>
      </c>
      <c r="T45" s="123">
        <v>0.31742633411999999</v>
      </c>
      <c r="U45" s="123">
        <v>0.34484219419562517</v>
      </c>
      <c r="V45" s="123">
        <v>0.37333947098233544</v>
      </c>
      <c r="W45" s="123">
        <v>0.40260441042256145</v>
      </c>
      <c r="X45" s="123">
        <v>0.42150181039125345</v>
      </c>
      <c r="Y45" s="123">
        <v>0.42941247656858517</v>
      </c>
      <c r="Z45" s="123">
        <v>0.4338469085406389</v>
      </c>
      <c r="AA45" s="123">
        <v>0.43602533771300572</v>
      </c>
      <c r="AB45" s="123">
        <v>0.43697928280847054</v>
      </c>
      <c r="AC45" s="123">
        <v>0.43723283437334243</v>
      </c>
    </row>
    <row r="50" spans="3:29">
      <c r="C50" s="96" t="s">
        <v>336</v>
      </c>
      <c r="O50" s="96" t="s">
        <v>336</v>
      </c>
    </row>
    <row r="51" spans="3:29">
      <c r="C51" s="107" t="s">
        <v>619</v>
      </c>
      <c r="D51" s="108">
        <v>2018</v>
      </c>
      <c r="E51" s="108">
        <v>2021</v>
      </c>
      <c r="F51" s="108">
        <v>2025</v>
      </c>
      <c r="G51" s="108">
        <v>2030</v>
      </c>
      <c r="H51" s="108">
        <v>2035</v>
      </c>
      <c r="I51" s="108">
        <v>2040</v>
      </c>
      <c r="J51" s="108">
        <v>2045</v>
      </c>
      <c r="K51" s="108">
        <v>2050</v>
      </c>
      <c r="L51" s="108">
        <v>2055</v>
      </c>
      <c r="M51" s="108">
        <v>2060</v>
      </c>
      <c r="O51" s="107" t="s">
        <v>619</v>
      </c>
      <c r="P51" s="108">
        <v>2018</v>
      </c>
      <c r="Q51" s="108">
        <v>2020</v>
      </c>
      <c r="R51" s="108">
        <v>2025</v>
      </c>
      <c r="S51" s="108">
        <v>2030</v>
      </c>
      <c r="T51" s="108">
        <v>2035</v>
      </c>
      <c r="U51" s="108">
        <v>2040</v>
      </c>
      <c r="V51" s="108">
        <v>2045</v>
      </c>
      <c r="W51" s="108">
        <v>2050</v>
      </c>
      <c r="X51" s="108">
        <v>2055</v>
      </c>
      <c r="Y51" s="108">
        <v>2060</v>
      </c>
      <c r="AA51" t="s">
        <v>730</v>
      </c>
      <c r="AB51" t="s">
        <v>233</v>
      </c>
      <c r="AC51" t="s">
        <v>234</v>
      </c>
    </row>
    <row r="52" spans="3:29">
      <c r="C52" s="112" t="s">
        <v>620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O52" s="112" t="str">
        <f>+C52</f>
        <v>Intermediate Heat (100-300 C), Cooking</v>
      </c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AA52" t="s">
        <v>731</v>
      </c>
      <c r="AB52" s="122">
        <v>0.78300000000000003</v>
      </c>
      <c r="AC52" s="122">
        <f>1-AB52</f>
        <v>0.21699999999999997</v>
      </c>
    </row>
    <row r="53" spans="3:29">
      <c r="C53" s="112" t="s">
        <v>621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O53" s="112" t="str">
        <f t="shared" ref="O53:O110" si="0">+C53</f>
        <v>Intermediate Heat (100-300 C), Process Requirements</v>
      </c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AA53" t="s">
        <v>732</v>
      </c>
      <c r="AB53" s="122">
        <v>0.73499999999999999</v>
      </c>
      <c r="AC53" s="122">
        <f t="shared" ref="AC53:AC56" si="1">1-AB53</f>
        <v>0.26500000000000001</v>
      </c>
    </row>
    <row r="54" spans="3:29">
      <c r="C54" s="112" t="s">
        <v>622</v>
      </c>
      <c r="D54" s="112">
        <v>113.12734</v>
      </c>
      <c r="E54" s="112">
        <v>122.89805840232133</v>
      </c>
      <c r="F54" s="112">
        <v>133.05418211858975</v>
      </c>
      <c r="G54" s="112">
        <v>143.48389256877027</v>
      </c>
      <c r="H54" s="112">
        <v>150.21872317852691</v>
      </c>
      <c r="I54" s="112">
        <v>153.03799973524511</v>
      </c>
      <c r="J54" s="112">
        <v>154.61838371567362</v>
      </c>
      <c r="K54" s="112">
        <v>155.39475250162033</v>
      </c>
      <c r="L54" s="112">
        <v>155.73472829932837</v>
      </c>
      <c r="M54" s="112">
        <v>155.82509135684316</v>
      </c>
      <c r="N54" t="s">
        <v>580</v>
      </c>
      <c r="O54" s="112" t="str">
        <f t="shared" si="0"/>
        <v>Electronics and Other Electrical Uses</v>
      </c>
      <c r="P54" s="109">
        <f t="shared" ref="P54:Y83" si="2">+D54/$D54</f>
        <v>1</v>
      </c>
      <c r="Q54" s="109">
        <f t="shared" si="2"/>
        <v>1.0863692048475755</v>
      </c>
      <c r="R54" s="109">
        <f t="shared" si="2"/>
        <v>1.1761452370274925</v>
      </c>
      <c r="S54" s="109">
        <f t="shared" si="2"/>
        <v>1.2683396654493093</v>
      </c>
      <c r="T54" s="109">
        <f t="shared" si="2"/>
        <v>1.3278728482303828</v>
      </c>
      <c r="U54" s="109">
        <f t="shared" si="2"/>
        <v>1.3527941144487716</v>
      </c>
      <c r="V54" s="109">
        <f t="shared" si="2"/>
        <v>1.3667640706099304</v>
      </c>
      <c r="W54" s="109">
        <f t="shared" si="2"/>
        <v>1.3736268571471788</v>
      </c>
      <c r="X54" s="109">
        <f t="shared" si="2"/>
        <v>1.3766321059023252</v>
      </c>
      <c r="Y54" s="109">
        <f t="shared" si="2"/>
        <v>1.3774308788383351</v>
      </c>
      <c r="AA54" t="s">
        <v>733</v>
      </c>
      <c r="AB54" s="122">
        <v>0.76600000000000001</v>
      </c>
      <c r="AC54" s="122">
        <f t="shared" si="1"/>
        <v>0.23399999999999999</v>
      </c>
    </row>
    <row r="55" spans="3:29">
      <c r="C55" s="112" t="s">
        <v>623</v>
      </c>
      <c r="D55" s="112">
        <v>607.10839799999997</v>
      </c>
      <c r="E55" s="112">
        <v>659.54386759154534</v>
      </c>
      <c r="F55" s="112">
        <v>714.04765066709126</v>
      </c>
      <c r="G55" s="112">
        <v>770.01966241078605</v>
      </c>
      <c r="H55" s="112">
        <v>806.16275763684462</v>
      </c>
      <c r="I55" s="112">
        <v>821.29266764682211</v>
      </c>
      <c r="J55" s="112">
        <v>829.77394535195344</v>
      </c>
      <c r="K55" s="112">
        <v>833.94040069239827</v>
      </c>
      <c r="L55" s="112">
        <v>835.76491244972681</v>
      </c>
      <c r="M55" s="112">
        <v>836.24985420727353</v>
      </c>
      <c r="N55" t="s">
        <v>581</v>
      </c>
      <c r="O55" s="112" t="str">
        <f t="shared" si="0"/>
        <v>Lighting</v>
      </c>
      <c r="P55" s="109">
        <f t="shared" si="2"/>
        <v>1</v>
      </c>
      <c r="Q55" s="109">
        <f t="shared" si="2"/>
        <v>1.0863692048475755</v>
      </c>
      <c r="R55" s="109">
        <f t="shared" si="2"/>
        <v>1.1761452370274925</v>
      </c>
      <c r="S55" s="109">
        <f t="shared" si="2"/>
        <v>1.2683396654493093</v>
      </c>
      <c r="T55" s="109">
        <f t="shared" si="2"/>
        <v>1.3278728482303825</v>
      </c>
      <c r="U55" s="109">
        <f t="shared" si="2"/>
        <v>1.3527941144487712</v>
      </c>
      <c r="V55" s="109">
        <f t="shared" si="2"/>
        <v>1.36676407060993</v>
      </c>
      <c r="W55" s="109">
        <f t="shared" si="2"/>
        <v>1.3736268571471784</v>
      </c>
      <c r="X55" s="109">
        <f t="shared" si="2"/>
        <v>1.376632105902325</v>
      </c>
      <c r="Y55" s="109">
        <f t="shared" si="2"/>
        <v>1.3774308788383349</v>
      </c>
      <c r="AA55" t="s">
        <v>629</v>
      </c>
      <c r="AB55" s="122">
        <v>0.76600000000000001</v>
      </c>
      <c r="AC55" s="122">
        <f t="shared" si="1"/>
        <v>0.23399999999999999</v>
      </c>
    </row>
    <row r="56" spans="3:29">
      <c r="C56" s="112" t="s">
        <v>624</v>
      </c>
      <c r="D56" s="112">
        <v>2183.6199280000001</v>
      </c>
      <c r="E56" s="112">
        <v>2372.2174448706801</v>
      </c>
      <c r="F56" s="112">
        <v>2568.2541777955162</v>
      </c>
      <c r="G56" s="112">
        <v>2769.5717689479648</v>
      </c>
      <c r="H56" s="112">
        <v>2899.569613245983</v>
      </c>
      <c r="I56" s="112">
        <v>2953.9881867914501</v>
      </c>
      <c r="J56" s="112">
        <v>2984.4932614582426</v>
      </c>
      <c r="K56" s="112">
        <v>2999.4789789025881</v>
      </c>
      <c r="L56" s="112">
        <v>3006.0412999729233</v>
      </c>
      <c r="M56" s="112">
        <v>3007.7855164739417</v>
      </c>
      <c r="N56" t="s">
        <v>582</v>
      </c>
      <c r="O56" s="112" t="str">
        <f t="shared" si="0"/>
        <v>Low Temperature Heat (&lt;100 C), Space Heating</v>
      </c>
      <c r="P56" s="109">
        <f t="shared" si="2"/>
        <v>1</v>
      </c>
      <c r="Q56" s="109">
        <f t="shared" si="2"/>
        <v>1.0863692048475755</v>
      </c>
      <c r="R56" s="109">
        <f t="shared" si="2"/>
        <v>1.1761452370274925</v>
      </c>
      <c r="S56" s="109">
        <f t="shared" si="2"/>
        <v>1.2683396654493093</v>
      </c>
      <c r="T56" s="109">
        <f t="shared" si="2"/>
        <v>1.3278728482303825</v>
      </c>
      <c r="U56" s="109">
        <f t="shared" si="2"/>
        <v>1.3527941144487714</v>
      </c>
      <c r="V56" s="109">
        <f t="shared" si="2"/>
        <v>1.3667640706099302</v>
      </c>
      <c r="W56" s="109">
        <f t="shared" si="2"/>
        <v>1.3736268571471784</v>
      </c>
      <c r="X56" s="109">
        <f t="shared" si="2"/>
        <v>1.376632105902325</v>
      </c>
      <c r="Y56" s="109">
        <f t="shared" si="2"/>
        <v>1.3774308788383349</v>
      </c>
      <c r="AA56" t="s">
        <v>734</v>
      </c>
      <c r="AB56" s="122">
        <v>0.76400000000000001</v>
      </c>
      <c r="AC56" s="122">
        <f t="shared" si="1"/>
        <v>0.23599999999999999</v>
      </c>
    </row>
    <row r="57" spans="3:29">
      <c r="C57" s="112" t="s">
        <v>625</v>
      </c>
      <c r="D57" s="112">
        <v>193.006215</v>
      </c>
      <c r="E57" s="112">
        <v>209.67600832019019</v>
      </c>
      <c r="F57" s="112">
        <v>227.00334048895419</v>
      </c>
      <c r="G57" s="112">
        <v>244.79743816273748</v>
      </c>
      <c r="H57" s="112">
        <v>256.28771243821558</v>
      </c>
      <c r="I57" s="112">
        <v>261.09767170403416</v>
      </c>
      <c r="J57" s="112">
        <v>263.79396006641537</v>
      </c>
      <c r="K57" s="112">
        <v>265.11852052032265</v>
      </c>
      <c r="L57" s="112">
        <v>265.69855220768693</v>
      </c>
      <c r="M57" s="112">
        <v>265.85272034871065</v>
      </c>
      <c r="N57" t="s">
        <v>583</v>
      </c>
      <c r="O57" s="112" t="str">
        <f t="shared" si="0"/>
        <v>Low Temperature Heat (&lt;100 C), Water Heating</v>
      </c>
      <c r="P57" s="109">
        <f t="shared" si="2"/>
        <v>1</v>
      </c>
      <c r="Q57" s="109">
        <f t="shared" si="2"/>
        <v>1.0863692048475755</v>
      </c>
      <c r="R57" s="109">
        <f t="shared" si="2"/>
        <v>1.1761452370274925</v>
      </c>
      <c r="S57" s="109">
        <f t="shared" si="2"/>
        <v>1.2683396654493093</v>
      </c>
      <c r="T57" s="109">
        <f t="shared" si="2"/>
        <v>1.3278728482303825</v>
      </c>
      <c r="U57" s="109">
        <f t="shared" si="2"/>
        <v>1.3527941144487714</v>
      </c>
      <c r="V57" s="109">
        <f t="shared" si="2"/>
        <v>1.3667640706099302</v>
      </c>
      <c r="W57" s="109">
        <f t="shared" si="2"/>
        <v>1.3736268571471786</v>
      </c>
      <c r="X57" s="109">
        <f t="shared" si="2"/>
        <v>1.3766321059023252</v>
      </c>
      <c r="Y57" s="109">
        <f t="shared" si="2"/>
        <v>1.3774308788383351</v>
      </c>
    </row>
    <row r="58" spans="3:29">
      <c r="C58" s="112" t="s">
        <v>408</v>
      </c>
      <c r="D58" s="112">
        <v>559.72563800000012</v>
      </c>
      <c r="E58" s="112">
        <v>608.06869628686195</v>
      </c>
      <c r="F58" s="112">
        <v>658.31864317587463</v>
      </c>
      <c r="G58" s="112">
        <v>709.92222844432138</v>
      </c>
      <c r="H58" s="112">
        <v>743.24447715862823</v>
      </c>
      <c r="I58" s="112">
        <v>757.19354879248374</v>
      </c>
      <c r="J58" s="112">
        <v>765.01289141762038</v>
      </c>
      <c r="K58" s="112">
        <v>768.85416899063955</v>
      </c>
      <c r="L58" s="112">
        <v>770.53628376746258</v>
      </c>
      <c r="M58" s="112">
        <v>770.98337745868787</v>
      </c>
      <c r="N58" t="s">
        <v>584</v>
      </c>
      <c r="O58" s="112" t="str">
        <f t="shared" si="0"/>
        <v>Motive Power, Mobile</v>
      </c>
      <c r="P58" s="109">
        <f t="shared" si="2"/>
        <v>1</v>
      </c>
      <c r="Q58" s="109">
        <f t="shared" si="2"/>
        <v>1.0863692048475755</v>
      </c>
      <c r="R58" s="109">
        <f t="shared" si="2"/>
        <v>1.1761452370274925</v>
      </c>
      <c r="S58" s="109">
        <f t="shared" si="2"/>
        <v>1.2683396654493093</v>
      </c>
      <c r="T58" s="109">
        <f t="shared" si="2"/>
        <v>1.3278728482303825</v>
      </c>
      <c r="U58" s="109">
        <f t="shared" si="2"/>
        <v>1.3527941144487714</v>
      </c>
      <c r="V58" s="109">
        <f t="shared" si="2"/>
        <v>1.3667640706099302</v>
      </c>
      <c r="W58" s="109">
        <f t="shared" si="2"/>
        <v>1.3736268571471786</v>
      </c>
      <c r="X58" s="109">
        <f t="shared" si="2"/>
        <v>1.376632105902325</v>
      </c>
      <c r="Y58" s="109">
        <f t="shared" si="2"/>
        <v>1.3774308788383349</v>
      </c>
    </row>
    <row r="59" spans="3:29">
      <c r="C59" s="112" t="s">
        <v>409</v>
      </c>
      <c r="D59" s="112">
        <v>14.642054</v>
      </c>
      <c r="E59" s="112">
        <v>15.90667656131526</v>
      </c>
      <c r="F59" s="112">
        <v>17.221182072399344</v>
      </c>
      <c r="G59" s="112">
        <v>18.571097871850718</v>
      </c>
      <c r="H59" s="112">
        <v>19.442785948923063</v>
      </c>
      <c r="I59" s="112">
        <v>19.807684474641086</v>
      </c>
      <c r="J59" s="112">
        <v>20.012233327130406</v>
      </c>
      <c r="K59" s="112">
        <v>20.112718618199271</v>
      </c>
      <c r="L59" s="112">
        <v>20.156721632755556</v>
      </c>
      <c r="M59" s="112">
        <v>20.168417309218352</v>
      </c>
      <c r="N59" t="s">
        <v>585</v>
      </c>
      <c r="O59" s="112" t="str">
        <f t="shared" si="0"/>
        <v>Motive Power, Stationary</v>
      </c>
      <c r="P59" s="109">
        <f t="shared" si="2"/>
        <v>1</v>
      </c>
      <c r="Q59" s="109">
        <f t="shared" si="2"/>
        <v>1.0863692048475753</v>
      </c>
      <c r="R59" s="109">
        <f t="shared" si="2"/>
        <v>1.1761452370274925</v>
      </c>
      <c r="S59" s="109">
        <f t="shared" si="2"/>
        <v>1.2683396654493091</v>
      </c>
      <c r="T59" s="109">
        <f t="shared" si="2"/>
        <v>1.3278728482303823</v>
      </c>
      <c r="U59" s="109">
        <f t="shared" si="2"/>
        <v>1.352794114448771</v>
      </c>
      <c r="V59" s="109">
        <f t="shared" si="2"/>
        <v>1.36676407060993</v>
      </c>
      <c r="W59" s="109">
        <f t="shared" si="2"/>
        <v>1.3736268571471784</v>
      </c>
      <c r="X59" s="109">
        <f t="shared" si="2"/>
        <v>1.3766321059023245</v>
      </c>
      <c r="Y59" s="109">
        <f t="shared" si="2"/>
        <v>1.3774308788383345</v>
      </c>
    </row>
    <row r="60" spans="3:29">
      <c r="C60" s="112" t="s">
        <v>413</v>
      </c>
      <c r="D60" s="112">
        <v>2.0264609999999998</v>
      </c>
      <c r="E60" s="112">
        <v>2.2014848252246222</v>
      </c>
      <c r="F60" s="112">
        <v>2.3834124531719691</v>
      </c>
      <c r="G60" s="112">
        <v>2.5702408667860723</v>
      </c>
      <c r="H60" s="112">
        <v>2.6908825398977885</v>
      </c>
      <c r="I60" s="112">
        <v>2.7413845139599706</v>
      </c>
      <c r="J60" s="112">
        <v>2.7696940852922687</v>
      </c>
      <c r="K60" s="112">
        <v>2.7836012545613276</v>
      </c>
      <c r="L60" s="112">
        <v>2.7896912739589306</v>
      </c>
      <c r="M60" s="112">
        <v>2.7913099561616099</v>
      </c>
      <c r="N60" t="s">
        <v>586</v>
      </c>
      <c r="O60" s="112" t="str">
        <f t="shared" si="0"/>
        <v>Refrigeration</v>
      </c>
      <c r="P60" s="109">
        <f t="shared" si="2"/>
        <v>1</v>
      </c>
      <c r="Q60" s="109">
        <f t="shared" si="2"/>
        <v>1.0863692048475753</v>
      </c>
      <c r="R60" s="109">
        <f t="shared" si="2"/>
        <v>1.1761452370274925</v>
      </c>
      <c r="S60" s="109">
        <f t="shared" si="2"/>
        <v>1.2683396654493091</v>
      </c>
      <c r="T60" s="109">
        <f t="shared" si="2"/>
        <v>1.3278728482303823</v>
      </c>
      <c r="U60" s="109">
        <f t="shared" si="2"/>
        <v>1.352794114448771</v>
      </c>
      <c r="V60" s="109">
        <f t="shared" si="2"/>
        <v>1.3667640706099298</v>
      </c>
      <c r="W60" s="109">
        <f t="shared" si="2"/>
        <v>1.3736268571471781</v>
      </c>
      <c r="X60" s="109">
        <f t="shared" si="2"/>
        <v>1.3766321059023248</v>
      </c>
      <c r="Y60" s="109">
        <f t="shared" si="2"/>
        <v>1.3774308788383345</v>
      </c>
    </row>
    <row r="61" spans="3:29">
      <c r="C61" s="112" t="s">
        <v>626</v>
      </c>
      <c r="D61" s="112">
        <v>129.34444500000001</v>
      </c>
      <c r="E61" s="112">
        <v>140.51582186610096</v>
      </c>
      <c r="F61" s="112">
        <v>152.12785292271448</v>
      </c>
      <c r="G61" s="112">
        <v>164.05269009902659</v>
      </c>
      <c r="H61" s="112">
        <v>171.75297658492809</v>
      </c>
      <c r="I61" s="112">
        <v>174.97640393264282</v>
      </c>
      <c r="J61" s="112">
        <v>176.78334015898224</v>
      </c>
      <c r="K61" s="112">
        <v>177.67100347479609</v>
      </c>
      <c r="L61" s="112">
        <v>178.05971570711748</v>
      </c>
      <c r="M61" s="112">
        <v>178.16303254920672</v>
      </c>
      <c r="N61" t="s">
        <v>587</v>
      </c>
      <c r="O61" s="112" t="str">
        <f t="shared" si="0"/>
        <v>Space Cooling</v>
      </c>
      <c r="P61" s="109">
        <f t="shared" si="2"/>
        <v>1</v>
      </c>
      <c r="Q61" s="109">
        <f t="shared" si="2"/>
        <v>1.0863692048475755</v>
      </c>
      <c r="R61" s="109">
        <f t="shared" si="2"/>
        <v>1.1761452370274925</v>
      </c>
      <c r="S61" s="109">
        <f t="shared" si="2"/>
        <v>1.2683396654493093</v>
      </c>
      <c r="T61" s="109">
        <f t="shared" si="2"/>
        <v>1.3278728482303828</v>
      </c>
      <c r="U61" s="109">
        <f t="shared" si="2"/>
        <v>1.3527941144487714</v>
      </c>
      <c r="V61" s="109">
        <f t="shared" si="2"/>
        <v>1.3667640706099302</v>
      </c>
      <c r="W61" s="109">
        <f t="shared" si="2"/>
        <v>1.3736268571471786</v>
      </c>
      <c r="X61" s="109">
        <f t="shared" si="2"/>
        <v>1.3766321059023252</v>
      </c>
      <c r="Y61" s="109">
        <f t="shared" si="2"/>
        <v>1.3774308788383351</v>
      </c>
    </row>
    <row r="62" spans="3:29">
      <c r="C62" s="119" t="s">
        <v>273</v>
      </c>
      <c r="D62" s="112">
        <v>3802.6004789999997</v>
      </c>
      <c r="E62" s="112">
        <v>4131.0280587242396</v>
      </c>
      <c r="F62" s="112">
        <v>4472.4104416943128</v>
      </c>
      <c r="G62" s="112">
        <v>4822.9890193722422</v>
      </c>
      <c r="H62" s="112">
        <v>5049.3699287319469</v>
      </c>
      <c r="I62" s="112">
        <v>5144.1355475912787</v>
      </c>
      <c r="J62" s="112">
        <v>5197.2577095813103</v>
      </c>
      <c r="K62" s="112">
        <v>5223.3541449551258</v>
      </c>
      <c r="L62" s="112">
        <v>5234.7819053109606</v>
      </c>
      <c r="M62" s="112">
        <v>5237.8193196600441</v>
      </c>
      <c r="O62" s="112" t="str">
        <f t="shared" si="0"/>
        <v>Total</v>
      </c>
      <c r="P62" s="109">
        <f t="shared" si="2"/>
        <v>1</v>
      </c>
      <c r="Q62" s="109">
        <f t="shared" si="2"/>
        <v>1.0863692048475755</v>
      </c>
      <c r="R62" s="109">
        <f t="shared" si="2"/>
        <v>1.176145237027493</v>
      </c>
      <c r="S62" s="109">
        <f t="shared" si="2"/>
        <v>1.2683396654493091</v>
      </c>
      <c r="T62" s="109">
        <f t="shared" si="2"/>
        <v>1.3278728482303825</v>
      </c>
      <c r="U62" s="109">
        <f t="shared" si="2"/>
        <v>1.3527941144487714</v>
      </c>
      <c r="V62" s="109">
        <f t="shared" si="2"/>
        <v>1.3667640706099302</v>
      </c>
      <c r="W62" s="109">
        <f t="shared" si="2"/>
        <v>1.3736268571471786</v>
      </c>
      <c r="X62" s="109">
        <f t="shared" si="2"/>
        <v>1.3766321059023254</v>
      </c>
      <c r="Y62" s="109">
        <f t="shared" si="2"/>
        <v>1.3774308788383351</v>
      </c>
    </row>
    <row r="63" spans="3:29">
      <c r="C63" s="107" t="s">
        <v>627</v>
      </c>
      <c r="D63" s="111">
        <v>2018</v>
      </c>
      <c r="E63" s="108">
        <v>2021</v>
      </c>
      <c r="F63" s="108">
        <v>2025</v>
      </c>
      <c r="G63" s="108">
        <v>2030</v>
      </c>
      <c r="H63" s="108">
        <v>2035</v>
      </c>
      <c r="I63" s="108">
        <v>2040</v>
      </c>
      <c r="J63" s="108">
        <v>2045</v>
      </c>
      <c r="K63" s="108">
        <v>2050</v>
      </c>
      <c r="L63" s="108">
        <v>2055</v>
      </c>
      <c r="M63" s="108">
        <v>2060</v>
      </c>
      <c r="O63" s="107" t="str">
        <f t="shared" si="0"/>
        <v>Healthcare</v>
      </c>
      <c r="P63" s="111">
        <v>2018</v>
      </c>
      <c r="Q63" s="108">
        <v>2020</v>
      </c>
      <c r="R63" s="108">
        <v>2025</v>
      </c>
      <c r="S63" s="108">
        <v>2030</v>
      </c>
      <c r="T63" s="108">
        <v>2035</v>
      </c>
      <c r="U63" s="108">
        <v>2040</v>
      </c>
      <c r="V63" s="108">
        <v>2045</v>
      </c>
      <c r="W63" s="108">
        <v>2050</v>
      </c>
      <c r="X63" s="108">
        <v>2055</v>
      </c>
      <c r="Y63" s="108">
        <v>2060</v>
      </c>
    </row>
    <row r="64" spans="3:29">
      <c r="C64" s="112" t="s">
        <v>620</v>
      </c>
      <c r="D64" s="112">
        <v>0</v>
      </c>
      <c r="E64" s="112">
        <v>0</v>
      </c>
      <c r="F64" s="112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O64" s="112" t="str">
        <f t="shared" si="0"/>
        <v>Intermediate Heat (100-300 C), Cooking</v>
      </c>
      <c r="P64" s="109"/>
      <c r="Q64" s="109"/>
      <c r="R64" s="109"/>
      <c r="S64" s="109"/>
      <c r="T64" s="109"/>
      <c r="U64" s="109"/>
      <c r="V64" s="109"/>
      <c r="W64" s="109"/>
      <c r="X64" s="109"/>
      <c r="Y64" s="109"/>
    </row>
    <row r="65" spans="3:25">
      <c r="C65" s="112" t="s">
        <v>621</v>
      </c>
      <c r="D65" s="112">
        <v>582.28693999999996</v>
      </c>
      <c r="E65" s="112">
        <v>632.57860000092785</v>
      </c>
      <c r="F65" s="112">
        <v>684.85401106431323</v>
      </c>
      <c r="G65" s="112">
        <v>738.53762267510194</v>
      </c>
      <c r="H65" s="112">
        <v>773.20301750515375</v>
      </c>
      <c r="I65" s="112">
        <v>787.71434535238473</v>
      </c>
      <c r="J65" s="112">
        <v>795.84886837739998</v>
      </c>
      <c r="K65" s="112">
        <v>799.84497935004754</v>
      </c>
      <c r="L65" s="112">
        <v>801.59489645162057</v>
      </c>
      <c r="M65" s="112">
        <v>802.06001150028453</v>
      </c>
      <c r="N65" t="s">
        <v>592</v>
      </c>
      <c r="O65" s="112" t="str">
        <f t="shared" si="0"/>
        <v>Intermediate Heat (100-300 C), Process Requirements</v>
      </c>
      <c r="P65" s="109">
        <f t="shared" ref="P65" si="3">+D65/$D65</f>
        <v>1</v>
      </c>
      <c r="Q65" s="109">
        <f t="shared" ref="Q65" si="4">+E65/$D65</f>
        <v>1.0863692048475755</v>
      </c>
      <c r="R65" s="109">
        <f t="shared" ref="R65" si="5">+F65/$D65</f>
        <v>1.1761452370274925</v>
      </c>
      <c r="S65" s="109">
        <f t="shared" ref="S65" si="6">+G65/$D65</f>
        <v>1.2683396654493093</v>
      </c>
      <c r="T65" s="109">
        <f t="shared" ref="T65" si="7">+H65/$D65</f>
        <v>1.3278728482303825</v>
      </c>
      <c r="U65" s="109">
        <f t="shared" ref="U65" si="8">+I65/$D65</f>
        <v>1.3527941144487712</v>
      </c>
      <c r="V65" s="109">
        <f t="shared" ref="V65" si="9">+J65/$D65</f>
        <v>1.36676407060993</v>
      </c>
      <c r="W65" s="109">
        <f t="shared" ref="W65" si="10">+K65/$D65</f>
        <v>1.3736268571471784</v>
      </c>
      <c r="X65" s="109">
        <f t="shared" ref="X65" si="11">+L65/$D65</f>
        <v>1.3766321059023248</v>
      </c>
      <c r="Y65" s="109">
        <f t="shared" ref="Y65" si="12">+M65/$D65</f>
        <v>1.3774308788383345</v>
      </c>
    </row>
    <row r="66" spans="3:25">
      <c r="C66" s="112" t="s">
        <v>622</v>
      </c>
      <c r="D66" s="112">
        <v>242.16808399999999</v>
      </c>
      <c r="E66" s="112">
        <v>263.08394885454084</v>
      </c>
      <c r="F66" s="112">
        <v>284.82483855667368</v>
      </c>
      <c r="G66" s="112">
        <v>307.15138664306016</v>
      </c>
      <c r="H66" s="112">
        <v>321.56842345157446</v>
      </c>
      <c r="I66" s="112">
        <v>327.6035587425356</v>
      </c>
      <c r="J66" s="112">
        <v>330.98663625964741</v>
      </c>
      <c r="K66" s="112">
        <v>332.64858412627387</v>
      </c>
      <c r="L66" s="112">
        <v>333.37635945925109</v>
      </c>
      <c r="M66" s="112">
        <v>333.5697967707157</v>
      </c>
      <c r="N66" t="s">
        <v>588</v>
      </c>
      <c r="O66" s="112" t="str">
        <f t="shared" si="0"/>
        <v>Electronics and Other Electrical Uses</v>
      </c>
      <c r="P66" s="109">
        <f t="shared" si="2"/>
        <v>1</v>
      </c>
      <c r="Q66" s="109">
        <f t="shared" si="2"/>
        <v>1.0863692048475755</v>
      </c>
      <c r="R66" s="109">
        <f t="shared" si="2"/>
        <v>1.1761452370274923</v>
      </c>
      <c r="S66" s="109">
        <f t="shared" si="2"/>
        <v>1.2683396654493091</v>
      </c>
      <c r="T66" s="109">
        <f t="shared" si="2"/>
        <v>1.3278728482303823</v>
      </c>
      <c r="U66" s="109">
        <f t="shared" si="2"/>
        <v>1.3527941144487712</v>
      </c>
      <c r="V66" s="109">
        <f t="shared" si="2"/>
        <v>1.3667640706099298</v>
      </c>
      <c r="W66" s="109">
        <f t="shared" si="2"/>
        <v>1.3736268571471784</v>
      </c>
      <c r="X66" s="109">
        <f t="shared" si="2"/>
        <v>1.3766321059023248</v>
      </c>
      <c r="Y66" s="109">
        <f t="shared" si="2"/>
        <v>1.3774308788383349</v>
      </c>
    </row>
    <row r="67" spans="3:25">
      <c r="C67" s="112" t="s">
        <v>623</v>
      </c>
      <c r="D67" s="112">
        <v>444.43226900000002</v>
      </c>
      <c r="E67" s="112">
        <v>482.81753068213374</v>
      </c>
      <c r="F67" s="112">
        <v>522.71689636567135</v>
      </c>
      <c r="G67" s="112">
        <v>563.69107537833736</v>
      </c>
      <c r="H67" s="112">
        <v>590.14954288252147</v>
      </c>
      <c r="I67" s="112">
        <v>601.22535777431312</v>
      </c>
      <c r="J67" s="112">
        <v>607.43405708884757</v>
      </c>
      <c r="K67" s="112">
        <v>610.48410088125956</v>
      </c>
      <c r="L67" s="112">
        <v>611.81973040441881</v>
      </c>
      <c r="M67" s="112">
        <v>612.17473087278552</v>
      </c>
      <c r="N67" t="s">
        <v>589</v>
      </c>
      <c r="O67" s="112" t="str">
        <f t="shared" si="0"/>
        <v>Lighting</v>
      </c>
      <c r="P67" s="109">
        <f t="shared" si="2"/>
        <v>1</v>
      </c>
      <c r="Q67" s="109">
        <f t="shared" si="2"/>
        <v>1.0863692048475753</v>
      </c>
      <c r="R67" s="109">
        <f t="shared" si="2"/>
        <v>1.1761452370274925</v>
      </c>
      <c r="S67" s="109">
        <f t="shared" si="2"/>
        <v>1.2683396654493091</v>
      </c>
      <c r="T67" s="109">
        <f t="shared" si="2"/>
        <v>1.3278728482303823</v>
      </c>
      <c r="U67" s="109">
        <f t="shared" si="2"/>
        <v>1.3527941144487712</v>
      </c>
      <c r="V67" s="109">
        <f t="shared" si="2"/>
        <v>1.3667640706099302</v>
      </c>
      <c r="W67" s="109">
        <f t="shared" si="2"/>
        <v>1.3736268571471788</v>
      </c>
      <c r="X67" s="109">
        <f t="shared" si="2"/>
        <v>1.3766321059023254</v>
      </c>
      <c r="Y67" s="109">
        <f t="shared" si="2"/>
        <v>1.3774308788383354</v>
      </c>
    </row>
    <row r="68" spans="3:25">
      <c r="C68" s="112" t="s">
        <v>624</v>
      </c>
      <c r="D68" s="112">
        <v>2234.2706840000001</v>
      </c>
      <c r="E68" s="112">
        <v>2427.2428663913283</v>
      </c>
      <c r="F68" s="112">
        <v>2627.8268232167579</v>
      </c>
      <c r="G68" s="112">
        <v>2833.8141318677594</v>
      </c>
      <c r="H68" s="112">
        <v>2966.8273768807248</v>
      </c>
      <c r="I68" s="112">
        <v>3022.5082314006304</v>
      </c>
      <c r="J68" s="112">
        <v>3053.7208949082728</v>
      </c>
      <c r="K68" s="112">
        <v>3069.0542176789968</v>
      </c>
      <c r="L68" s="112">
        <v>3075.7687568707479</v>
      </c>
      <c r="M68" s="112">
        <v>3077.5534318248474</v>
      </c>
      <c r="N68" t="s">
        <v>590</v>
      </c>
      <c r="O68" s="112" t="str">
        <f t="shared" si="0"/>
        <v>Low Temperature Heat (&lt;100 C), Space Heating</v>
      </c>
      <c r="P68" s="109">
        <f t="shared" si="2"/>
        <v>1</v>
      </c>
      <c r="Q68" s="109">
        <f t="shared" si="2"/>
        <v>1.0863692048475753</v>
      </c>
      <c r="R68" s="109">
        <f t="shared" si="2"/>
        <v>1.1761452370274925</v>
      </c>
      <c r="S68" s="109">
        <f t="shared" si="2"/>
        <v>1.2683396654493093</v>
      </c>
      <c r="T68" s="109">
        <f t="shared" si="2"/>
        <v>1.3278728482303825</v>
      </c>
      <c r="U68" s="109">
        <f t="shared" si="2"/>
        <v>1.3527941144487712</v>
      </c>
      <c r="V68" s="109">
        <f t="shared" si="2"/>
        <v>1.36676407060993</v>
      </c>
      <c r="W68" s="109">
        <f t="shared" si="2"/>
        <v>1.3736268571471784</v>
      </c>
      <c r="X68" s="109">
        <f t="shared" si="2"/>
        <v>1.3766321059023248</v>
      </c>
      <c r="Y68" s="109">
        <f t="shared" si="2"/>
        <v>1.3774308788383347</v>
      </c>
    </row>
    <row r="69" spans="3:25">
      <c r="C69" s="112" t="s">
        <v>625</v>
      </c>
      <c r="D69" s="112">
        <v>698.502838</v>
      </c>
      <c r="E69" s="112">
        <v>758.83197270183484</v>
      </c>
      <c r="F69" s="112">
        <v>821.54078596388638</v>
      </c>
      <c r="G69" s="112">
        <v>885.93885586431315</v>
      </c>
      <c r="H69" s="112">
        <v>927.5229529920656</v>
      </c>
      <c r="I69" s="112">
        <v>944.93052817216369</v>
      </c>
      <c r="J69" s="112">
        <v>954.68858219746869</v>
      </c>
      <c r="K69" s="112">
        <v>959.48225807032486</v>
      </c>
      <c r="L69" s="112">
        <v>961.58143285469066</v>
      </c>
      <c r="M69" s="112">
        <v>962.13937801741122</v>
      </c>
      <c r="N69" t="s">
        <v>591</v>
      </c>
      <c r="O69" s="112" t="str">
        <f t="shared" si="0"/>
        <v>Low Temperature Heat (&lt;100 C), Water Heating</v>
      </c>
      <c r="P69" s="109">
        <f t="shared" si="2"/>
        <v>1</v>
      </c>
      <c r="Q69" s="109">
        <f t="shared" si="2"/>
        <v>1.0863692048475755</v>
      </c>
      <c r="R69" s="109">
        <f t="shared" si="2"/>
        <v>1.1761452370274927</v>
      </c>
      <c r="S69" s="109">
        <f t="shared" si="2"/>
        <v>1.2683396654493093</v>
      </c>
      <c r="T69" s="109">
        <f t="shared" si="2"/>
        <v>1.3278728482303828</v>
      </c>
      <c r="U69" s="109">
        <f t="shared" si="2"/>
        <v>1.3527941144487714</v>
      </c>
      <c r="V69" s="109">
        <f t="shared" si="2"/>
        <v>1.3667640706099302</v>
      </c>
      <c r="W69" s="109">
        <f t="shared" si="2"/>
        <v>1.3736268571471786</v>
      </c>
      <c r="X69" s="109">
        <f t="shared" si="2"/>
        <v>1.3766321059023252</v>
      </c>
      <c r="Y69" s="109">
        <f t="shared" si="2"/>
        <v>1.3774308788383351</v>
      </c>
    </row>
    <row r="70" spans="3:25">
      <c r="C70" s="112" t="s">
        <v>408</v>
      </c>
      <c r="D70" s="112">
        <v>75.924226000000004</v>
      </c>
      <c r="E70" s="112">
        <v>82.481741028287615</v>
      </c>
      <c r="F70" s="112">
        <v>89.297916784898916</v>
      </c>
      <c r="G70" s="112">
        <v>96.297707404337757</v>
      </c>
      <c r="H70" s="112">
        <v>100.81771822830727</v>
      </c>
      <c r="I70" s="112">
        <v>102.70984607687839</v>
      </c>
      <c r="J70" s="112">
        <v>103.7705041856683</v>
      </c>
      <c r="K70" s="112">
        <v>104.2915559417121</v>
      </c>
      <c r="L70" s="112">
        <v>104.51972712738407</v>
      </c>
      <c r="M70" s="112">
        <v>104.58037334430038</v>
      </c>
      <c r="N70" t="s">
        <v>593</v>
      </c>
      <c r="O70" s="112" t="str">
        <f t="shared" si="0"/>
        <v>Motive Power, Mobile</v>
      </c>
      <c r="P70" s="109">
        <f t="shared" si="2"/>
        <v>1</v>
      </c>
      <c r="Q70" s="109">
        <f t="shared" si="2"/>
        <v>1.0863692048475755</v>
      </c>
      <c r="R70" s="109">
        <f t="shared" si="2"/>
        <v>1.1761452370274925</v>
      </c>
      <c r="S70" s="109">
        <f t="shared" si="2"/>
        <v>1.2683396654493093</v>
      </c>
      <c r="T70" s="109">
        <f t="shared" si="2"/>
        <v>1.3278728482303825</v>
      </c>
      <c r="U70" s="109">
        <f t="shared" si="2"/>
        <v>1.3527941144487714</v>
      </c>
      <c r="V70" s="109">
        <f t="shared" si="2"/>
        <v>1.3667640706099302</v>
      </c>
      <c r="W70" s="109">
        <f t="shared" si="2"/>
        <v>1.3736268571471786</v>
      </c>
      <c r="X70" s="109">
        <f t="shared" si="2"/>
        <v>1.3766321059023252</v>
      </c>
      <c r="Y70" s="109">
        <f t="shared" si="2"/>
        <v>1.3774308788383351</v>
      </c>
    </row>
    <row r="71" spans="3:25">
      <c r="C71" s="112" t="s">
        <v>409</v>
      </c>
      <c r="D71" s="112">
        <v>71.252289000000005</v>
      </c>
      <c r="E71" s="112">
        <v>77.406292544499649</v>
      </c>
      <c r="F71" s="112">
        <v>83.803040334656401</v>
      </c>
      <c r="G71" s="112">
        <v>90.372104392757493</v>
      </c>
      <c r="H71" s="112">
        <v>94.613979937364348</v>
      </c>
      <c r="I71" s="112">
        <v>96.389677200202911</v>
      </c>
      <c r="J71" s="112">
        <v>97.385068553915119</v>
      </c>
      <c r="K71" s="112">
        <v>97.874057803612445</v>
      </c>
      <c r="L71" s="112">
        <v>98.088188656431029</v>
      </c>
      <c r="M71" s="112">
        <v>98.14510305651298</v>
      </c>
      <c r="N71" t="s">
        <v>594</v>
      </c>
      <c r="O71" s="112" t="str">
        <f t="shared" si="0"/>
        <v>Motive Power, Stationary</v>
      </c>
      <c r="P71" s="109">
        <f t="shared" si="2"/>
        <v>1</v>
      </c>
      <c r="Q71" s="109">
        <f t="shared" si="2"/>
        <v>1.0863692048475755</v>
      </c>
      <c r="R71" s="109">
        <f t="shared" si="2"/>
        <v>1.1761452370274925</v>
      </c>
      <c r="S71" s="109">
        <f t="shared" si="2"/>
        <v>1.2683396654493091</v>
      </c>
      <c r="T71" s="109">
        <f t="shared" si="2"/>
        <v>1.3278728482303823</v>
      </c>
      <c r="U71" s="109">
        <f t="shared" si="2"/>
        <v>1.352794114448771</v>
      </c>
      <c r="V71" s="109">
        <f t="shared" si="2"/>
        <v>1.3667640706099295</v>
      </c>
      <c r="W71" s="109">
        <f t="shared" si="2"/>
        <v>1.3736268571471779</v>
      </c>
      <c r="X71" s="109">
        <f t="shared" si="2"/>
        <v>1.3766321059023243</v>
      </c>
      <c r="Y71" s="109">
        <f t="shared" si="2"/>
        <v>1.3774308788383343</v>
      </c>
    </row>
    <row r="72" spans="3:25">
      <c r="C72" s="112" t="s">
        <v>413</v>
      </c>
      <c r="D72" s="112">
        <v>67.219139999999996</v>
      </c>
      <c r="E72" s="112">
        <v>73.024803672337853</v>
      </c>
      <c r="F72" s="112">
        <v>79.059471348084202</v>
      </c>
      <c r="G72" s="112">
        <v>85.256701539390278</v>
      </c>
      <c r="H72" s="112">
        <v>89.258470887396825</v>
      </c>
      <c r="I72" s="112">
        <v>90.933656970307965</v>
      </c>
      <c r="J72" s="112">
        <v>91.872705409298774</v>
      </c>
      <c r="K72" s="112">
        <v>92.334016018336186</v>
      </c>
      <c r="L72" s="112">
        <v>92.536026255143213</v>
      </c>
      <c r="M72" s="112">
        <v>92.589719084957082</v>
      </c>
      <c r="N72" t="s">
        <v>595</v>
      </c>
      <c r="O72" s="112" t="str">
        <f t="shared" si="0"/>
        <v>Refrigeration</v>
      </c>
      <c r="P72" s="109">
        <f t="shared" si="2"/>
        <v>1</v>
      </c>
      <c r="Q72" s="109">
        <f t="shared" si="2"/>
        <v>1.0863692048475755</v>
      </c>
      <c r="R72" s="109">
        <f t="shared" si="2"/>
        <v>1.1761452370274925</v>
      </c>
      <c r="S72" s="109">
        <f t="shared" si="2"/>
        <v>1.2683396654493093</v>
      </c>
      <c r="T72" s="109">
        <f t="shared" si="2"/>
        <v>1.3278728482303825</v>
      </c>
      <c r="U72" s="109">
        <f t="shared" si="2"/>
        <v>1.3527941144487712</v>
      </c>
      <c r="V72" s="109">
        <f t="shared" si="2"/>
        <v>1.3667640706099302</v>
      </c>
      <c r="W72" s="109">
        <f t="shared" si="2"/>
        <v>1.3736268571471786</v>
      </c>
      <c r="X72" s="109">
        <f t="shared" si="2"/>
        <v>1.3766321059023252</v>
      </c>
      <c r="Y72" s="109">
        <f t="shared" si="2"/>
        <v>1.3774308788383351</v>
      </c>
    </row>
    <row r="73" spans="3:25">
      <c r="C73" s="112" t="s">
        <v>626</v>
      </c>
      <c r="D73" s="112">
        <v>213.015446</v>
      </c>
      <c r="E73" s="112">
        <v>231.41342069127163</v>
      </c>
      <c r="F73" s="112">
        <v>250.53710222618702</v>
      </c>
      <c r="G73" s="112">
        <v>270.1759395151754</v>
      </c>
      <c r="H73" s="112">
        <v>282.85742699708521</v>
      </c>
      <c r="I73" s="112">
        <v>288.16604163548004</v>
      </c>
      <c r="J73" s="112">
        <v>291.1418580777497</v>
      </c>
      <c r="K73" s="112">
        <v>292.60373761278447</v>
      </c>
      <c r="L73" s="112">
        <v>293.24390201670298</v>
      </c>
      <c r="M73" s="112">
        <v>293.41405298991987</v>
      </c>
      <c r="N73" t="s">
        <v>596</v>
      </c>
      <c r="O73" s="112" t="str">
        <f t="shared" si="0"/>
        <v>Space Cooling</v>
      </c>
      <c r="P73" s="109">
        <f t="shared" si="2"/>
        <v>1</v>
      </c>
      <c r="Q73" s="109">
        <f t="shared" si="2"/>
        <v>1.0863692048475753</v>
      </c>
      <c r="R73" s="109">
        <f t="shared" si="2"/>
        <v>1.1761452370274925</v>
      </c>
      <c r="S73" s="109">
        <f t="shared" si="2"/>
        <v>1.2683396654493093</v>
      </c>
      <c r="T73" s="109">
        <f t="shared" si="2"/>
        <v>1.3278728482303823</v>
      </c>
      <c r="U73" s="109">
        <f t="shared" si="2"/>
        <v>1.3527941144487712</v>
      </c>
      <c r="V73" s="109">
        <f t="shared" si="2"/>
        <v>1.36676407060993</v>
      </c>
      <c r="W73" s="109">
        <f t="shared" si="2"/>
        <v>1.3736268571471784</v>
      </c>
      <c r="X73" s="109">
        <f t="shared" si="2"/>
        <v>1.376632105902325</v>
      </c>
      <c r="Y73" s="109">
        <f t="shared" si="2"/>
        <v>1.3774308788383349</v>
      </c>
    </row>
    <row r="74" spans="3:25">
      <c r="C74" s="119" t="s">
        <v>273</v>
      </c>
      <c r="D74" s="112">
        <v>4629.0719160000008</v>
      </c>
      <c r="E74" s="112">
        <v>5028.8811765671626</v>
      </c>
      <c r="F74" s="112">
        <v>5444.4608858611291</v>
      </c>
      <c r="G74" s="112">
        <v>5871.2355252802336</v>
      </c>
      <c r="H74" s="112">
        <v>6146.8189097621926</v>
      </c>
      <c r="I74" s="112">
        <v>6262.181243324897</v>
      </c>
      <c r="J74" s="112">
        <v>6326.8491750582689</v>
      </c>
      <c r="K74" s="112">
        <v>6358.6175074833473</v>
      </c>
      <c r="L74" s="112">
        <v>6372.52902009639</v>
      </c>
      <c r="M74" s="112">
        <v>6376.2265974617349</v>
      </c>
      <c r="O74" s="112" t="str">
        <f t="shared" si="0"/>
        <v>Total</v>
      </c>
      <c r="P74" s="109">
        <f t="shared" si="2"/>
        <v>1</v>
      </c>
      <c r="Q74" s="109">
        <f t="shared" si="2"/>
        <v>1.0863692048475753</v>
      </c>
      <c r="R74" s="109">
        <f t="shared" si="2"/>
        <v>1.1761452370274923</v>
      </c>
      <c r="S74" s="109">
        <f t="shared" si="2"/>
        <v>1.2683396654493091</v>
      </c>
      <c r="T74" s="109">
        <f t="shared" si="2"/>
        <v>1.3278728482303819</v>
      </c>
      <c r="U74" s="109">
        <f t="shared" si="2"/>
        <v>1.352794114448771</v>
      </c>
      <c r="V74" s="109">
        <f t="shared" si="2"/>
        <v>1.36676407060993</v>
      </c>
      <c r="W74" s="109">
        <f t="shared" si="2"/>
        <v>1.3736268571471781</v>
      </c>
      <c r="X74" s="109">
        <f t="shared" si="2"/>
        <v>1.3766321059023248</v>
      </c>
      <c r="Y74" s="109">
        <f t="shared" si="2"/>
        <v>1.3774308788383347</v>
      </c>
    </row>
    <row r="75" spans="3:25">
      <c r="C75" s="107" t="s">
        <v>628</v>
      </c>
      <c r="D75" s="111">
        <v>2018</v>
      </c>
      <c r="E75" s="108">
        <v>2021</v>
      </c>
      <c r="F75" s="108">
        <v>2025</v>
      </c>
      <c r="G75" s="108">
        <v>2030</v>
      </c>
      <c r="H75" s="108">
        <v>2035</v>
      </c>
      <c r="I75" s="108">
        <v>2040</v>
      </c>
      <c r="J75" s="108">
        <v>2045</v>
      </c>
      <c r="K75" s="108">
        <v>2050</v>
      </c>
      <c r="L75" s="108">
        <v>2055</v>
      </c>
      <c r="M75" s="108">
        <v>2060</v>
      </c>
      <c r="O75" s="107" t="str">
        <f t="shared" si="0"/>
        <v>Office Blocks</v>
      </c>
      <c r="P75" s="111">
        <v>2018</v>
      </c>
      <c r="Q75" s="108">
        <v>2020</v>
      </c>
      <c r="R75" s="108">
        <v>2025</v>
      </c>
      <c r="S75" s="108">
        <v>2030</v>
      </c>
      <c r="T75" s="108">
        <v>2035</v>
      </c>
      <c r="U75" s="108">
        <v>2040</v>
      </c>
      <c r="V75" s="108">
        <v>2045</v>
      </c>
      <c r="W75" s="108">
        <v>2050</v>
      </c>
      <c r="X75" s="108">
        <v>2055</v>
      </c>
      <c r="Y75" s="108">
        <v>2060</v>
      </c>
    </row>
    <row r="76" spans="3:25">
      <c r="C76" s="112" t="s">
        <v>620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O76" s="112" t="str">
        <f t="shared" si="0"/>
        <v>Intermediate Heat (100-300 C), Cooking</v>
      </c>
      <c r="P76" s="109"/>
      <c r="Q76" s="109"/>
      <c r="R76" s="109"/>
      <c r="S76" s="109"/>
      <c r="T76" s="109"/>
      <c r="U76" s="109"/>
      <c r="V76" s="109"/>
      <c r="W76" s="109"/>
      <c r="X76" s="109"/>
      <c r="Y76" s="109"/>
    </row>
    <row r="77" spans="3:25">
      <c r="C77" s="112" t="s">
        <v>621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O77" s="112" t="str">
        <f t="shared" si="0"/>
        <v>Intermediate Heat (100-300 C), Process Requirements</v>
      </c>
      <c r="P77" s="109"/>
      <c r="Q77" s="109"/>
      <c r="R77" s="109"/>
      <c r="S77" s="109"/>
      <c r="T77" s="109"/>
      <c r="U77" s="109"/>
      <c r="V77" s="109"/>
      <c r="W77" s="109"/>
      <c r="X77" s="109"/>
      <c r="Y77" s="109"/>
    </row>
    <row r="78" spans="3:25">
      <c r="C78" s="112" t="s">
        <v>622</v>
      </c>
      <c r="D78" s="112">
        <v>2312.1048890000002</v>
      </c>
      <c r="E78" s="112">
        <v>2491.113829768603</v>
      </c>
      <c r="F78" s="112">
        <v>2859.9979656807377</v>
      </c>
      <c r="G78" s="112">
        <v>3382.9307187181753</v>
      </c>
      <c r="H78" s="112">
        <v>3724.9238710635905</v>
      </c>
      <c r="I78" s="112">
        <v>3799.7715600977745</v>
      </c>
      <c r="J78" s="112">
        <v>3856.8868763604937</v>
      </c>
      <c r="K78" s="112">
        <v>3907.0505112961569</v>
      </c>
      <c r="L78" s="112">
        <v>3957.866587008702</v>
      </c>
      <c r="M78" s="112">
        <v>4009.3435893059836</v>
      </c>
      <c r="N78" t="s">
        <v>597</v>
      </c>
      <c r="O78" s="112" t="str">
        <f t="shared" si="0"/>
        <v>Electronics and Other Electrical Uses</v>
      </c>
      <c r="P78" s="109">
        <f t="shared" ref="P78:P79" si="13">+D78/$D78</f>
        <v>1</v>
      </c>
      <c r="Q78" s="109">
        <f t="shared" ref="Q78:Q79" si="14">+E78/$D78</f>
        <v>1.0774225000000002</v>
      </c>
      <c r="R78" s="109">
        <f t="shared" ref="R78:R79" si="15">+F78/$D78</f>
        <v>1.2369672238000002</v>
      </c>
      <c r="S78" s="109">
        <f t="shared" ref="S78:S79" si="16">+G78/$D78</f>
        <v>1.4631389496266816</v>
      </c>
      <c r="T78" s="109">
        <f t="shared" ref="T78:T79" si="17">+H78/$D78</f>
        <v>1.6110531528155037</v>
      </c>
      <c r="U78" s="109">
        <f t="shared" ref="U78:U79" si="18">+I78/$D78</f>
        <v>1.6434252521048902</v>
      </c>
      <c r="V78" s="109">
        <f t="shared" ref="V78:V79" si="19">+J78/$D78</f>
        <v>1.6681279879255917</v>
      </c>
      <c r="W78" s="109">
        <f t="shared" ref="W78:W79" si="20">+K78/$D78</f>
        <v>1.6898240775685487</v>
      </c>
      <c r="X78" s="109">
        <f t="shared" ref="X78:X79" si="21">+L78/$D78</f>
        <v>1.7118023519774244</v>
      </c>
      <c r="Y78" s="109">
        <f t="shared" ref="Y78:Y79" si="22">+M78/$D78</f>
        <v>1.7340664813178306</v>
      </c>
    </row>
    <row r="79" spans="3:25">
      <c r="C79" s="112" t="s">
        <v>623</v>
      </c>
      <c r="D79" s="112">
        <v>3378.0489459999999</v>
      </c>
      <c r="E79" s="112">
        <v>3639.5859405216852</v>
      </c>
      <c r="F79" s="112">
        <v>4178.5358265941359</v>
      </c>
      <c r="G79" s="112">
        <v>4942.5549866379579</v>
      </c>
      <c r="H79" s="112">
        <v>5442.2164048183886</v>
      </c>
      <c r="I79" s="112">
        <v>5551.5709407027089</v>
      </c>
      <c r="J79" s="112">
        <v>5635.0179914051459</v>
      </c>
      <c r="K79" s="112">
        <v>5708.3084441558585</v>
      </c>
      <c r="L79" s="112">
        <v>5782.5521308576599</v>
      </c>
      <c r="M79" s="112">
        <v>5857.7614495096268</v>
      </c>
      <c r="N79" t="s">
        <v>598</v>
      </c>
      <c r="O79" s="112" t="str">
        <f t="shared" si="0"/>
        <v>Lighting</v>
      </c>
      <c r="P79" s="109">
        <f t="shared" si="13"/>
        <v>1</v>
      </c>
      <c r="Q79" s="109">
        <f t="shared" si="14"/>
        <v>1.0774225000000002</v>
      </c>
      <c r="R79" s="109">
        <f t="shared" si="15"/>
        <v>1.2369672238</v>
      </c>
      <c r="S79" s="109">
        <f t="shared" si="16"/>
        <v>1.4631389496266813</v>
      </c>
      <c r="T79" s="109">
        <f t="shared" si="17"/>
        <v>1.6110531528155037</v>
      </c>
      <c r="U79" s="109">
        <f t="shared" si="18"/>
        <v>1.6434252521048904</v>
      </c>
      <c r="V79" s="109">
        <f t="shared" si="19"/>
        <v>1.6681279879255919</v>
      </c>
      <c r="W79" s="109">
        <f t="shared" si="20"/>
        <v>1.6898240775685489</v>
      </c>
      <c r="X79" s="109">
        <f t="shared" si="21"/>
        <v>1.7118023519774246</v>
      </c>
      <c r="Y79" s="109">
        <f t="shared" si="22"/>
        <v>1.7340664813178308</v>
      </c>
    </row>
    <row r="80" spans="3:25">
      <c r="C80" s="112" t="s">
        <v>624</v>
      </c>
      <c r="D80" s="112">
        <v>4600.2050810000001</v>
      </c>
      <c r="E80" s="112">
        <v>4956.3644588837224</v>
      </c>
      <c r="F80" s="112">
        <v>5690.3029079552243</v>
      </c>
      <c r="G80" s="112">
        <v>6730.7392302816634</v>
      </c>
      <c r="H80" s="112">
        <v>7411.1748993429492</v>
      </c>
      <c r="I80" s="112">
        <v>7560.0931949766218</v>
      </c>
      <c r="J80" s="112">
        <v>7673.7308458136131</v>
      </c>
      <c r="K80" s="112">
        <v>7773.5373076269752</v>
      </c>
      <c r="L80" s="112">
        <v>7874.6418772342986</v>
      </c>
      <c r="M80" s="112">
        <v>7977.0614381500764</v>
      </c>
      <c r="N80" t="s">
        <v>599</v>
      </c>
      <c r="O80" s="112" t="str">
        <f t="shared" si="0"/>
        <v>Low Temperature Heat (&lt;100 C), Space Heating</v>
      </c>
      <c r="P80" s="109">
        <f t="shared" si="2"/>
        <v>1</v>
      </c>
      <c r="Q80" s="109">
        <f t="shared" si="2"/>
        <v>1.0774224999999999</v>
      </c>
      <c r="R80" s="109">
        <f t="shared" si="2"/>
        <v>1.2369672238</v>
      </c>
      <c r="S80" s="109">
        <f t="shared" si="2"/>
        <v>1.4631389496266816</v>
      </c>
      <c r="T80" s="109">
        <f t="shared" si="2"/>
        <v>1.6110531528155037</v>
      </c>
      <c r="U80" s="109">
        <f t="shared" si="2"/>
        <v>1.6434252521048902</v>
      </c>
      <c r="V80" s="109">
        <f t="shared" si="2"/>
        <v>1.6681279879255915</v>
      </c>
      <c r="W80" s="109">
        <f t="shared" si="2"/>
        <v>1.6898240775685485</v>
      </c>
      <c r="X80" s="109">
        <f t="shared" si="2"/>
        <v>1.7118023519774246</v>
      </c>
      <c r="Y80" s="109">
        <f t="shared" si="2"/>
        <v>1.7340664813178306</v>
      </c>
    </row>
    <row r="81" spans="3:25">
      <c r="C81" s="112" t="s">
        <v>625</v>
      </c>
      <c r="D81" s="112">
        <v>471.37402600000001</v>
      </c>
      <c r="E81" s="112">
        <v>507.868981527985</v>
      </c>
      <c r="F81" s="112">
        <v>583.074220312649</v>
      </c>
      <c r="G81" s="112">
        <v>689.68569728294005</v>
      </c>
      <c r="H81" s="112">
        <v>759.40861074263717</v>
      </c>
      <c r="I81" s="112">
        <v>774.66797751474701</v>
      </c>
      <c r="J81" s="112">
        <v>786.31220555176549</v>
      </c>
      <c r="K81" s="112">
        <v>796.53917867522307</v>
      </c>
      <c r="L81" s="112">
        <v>806.89916636786756</v>
      </c>
      <c r="M81" s="112">
        <v>817.39389865043961</v>
      </c>
      <c r="N81" t="s">
        <v>600</v>
      </c>
      <c r="O81" s="112" t="str">
        <f t="shared" si="0"/>
        <v>Low Temperature Heat (&lt;100 C), Water Heating</v>
      </c>
      <c r="P81" s="109">
        <f t="shared" si="2"/>
        <v>1</v>
      </c>
      <c r="Q81" s="109">
        <f t="shared" si="2"/>
        <v>1.0774224999999999</v>
      </c>
      <c r="R81" s="109">
        <f t="shared" si="2"/>
        <v>1.2369672238</v>
      </c>
      <c r="S81" s="109">
        <f t="shared" si="2"/>
        <v>1.4631389496266816</v>
      </c>
      <c r="T81" s="109">
        <f t="shared" si="2"/>
        <v>1.6110531528155037</v>
      </c>
      <c r="U81" s="109">
        <f t="shared" si="2"/>
        <v>1.64342525210489</v>
      </c>
      <c r="V81" s="109">
        <f t="shared" si="2"/>
        <v>1.6681279879255915</v>
      </c>
      <c r="W81" s="109">
        <f t="shared" si="2"/>
        <v>1.6898240775685487</v>
      </c>
      <c r="X81" s="109">
        <f t="shared" si="2"/>
        <v>1.7118023519774244</v>
      </c>
      <c r="Y81" s="109">
        <f t="shared" si="2"/>
        <v>1.7340664813178306</v>
      </c>
    </row>
    <row r="82" spans="3:25">
      <c r="C82" s="112" t="s">
        <v>408</v>
      </c>
      <c r="D82" s="112">
        <v>1779.1312529999998</v>
      </c>
      <c r="E82" s="112">
        <v>1916.8760424353923</v>
      </c>
      <c r="F82" s="112">
        <v>2200.7270467992253</v>
      </c>
      <c r="G82" s="112">
        <v>2603.1162327624215</v>
      </c>
      <c r="H82" s="112">
        <v>2866.2750144182473</v>
      </c>
      <c r="I82" s="112">
        <v>2923.8692279892143</v>
      </c>
      <c r="J82" s="112">
        <v>2967.8186373224266</v>
      </c>
      <c r="K82" s="112">
        <v>3006.4188284741012</v>
      </c>
      <c r="L82" s="112">
        <v>3045.5210633619422</v>
      </c>
      <c r="M82" s="112">
        <v>3085.1318716922929</v>
      </c>
      <c r="N82" t="s">
        <v>601</v>
      </c>
      <c r="O82" s="112" t="str">
        <f t="shared" si="0"/>
        <v>Motive Power, Mobile</v>
      </c>
      <c r="P82" s="109">
        <f t="shared" si="2"/>
        <v>1</v>
      </c>
      <c r="Q82" s="109">
        <f t="shared" si="2"/>
        <v>1.0774224999999999</v>
      </c>
      <c r="R82" s="109">
        <f t="shared" si="2"/>
        <v>1.2369672238</v>
      </c>
      <c r="S82" s="109">
        <f t="shared" si="2"/>
        <v>1.4631389496266816</v>
      </c>
      <c r="T82" s="109">
        <f t="shared" si="2"/>
        <v>1.6110531528155037</v>
      </c>
      <c r="U82" s="109">
        <f t="shared" si="2"/>
        <v>1.6434252521048904</v>
      </c>
      <c r="V82" s="109">
        <f t="shared" si="2"/>
        <v>1.6681279879255917</v>
      </c>
      <c r="W82" s="109">
        <f t="shared" si="2"/>
        <v>1.6898240775685489</v>
      </c>
      <c r="X82" s="109">
        <f t="shared" si="2"/>
        <v>1.7118023519774246</v>
      </c>
      <c r="Y82" s="109">
        <f t="shared" si="2"/>
        <v>1.7340664813178308</v>
      </c>
    </row>
    <row r="83" spans="3:25">
      <c r="C83" s="112" t="s">
        <v>409</v>
      </c>
      <c r="D83" s="112">
        <v>742.04921100000001</v>
      </c>
      <c r="E83" s="112">
        <v>799.50051603864756</v>
      </c>
      <c r="F83" s="112">
        <v>917.89055245365046</v>
      </c>
      <c r="G83" s="112">
        <v>1085.7211031538477</v>
      </c>
      <c r="H83" s="112">
        <v>1195.4807209258067</v>
      </c>
      <c r="I83" s="112">
        <v>1219.5024116619097</v>
      </c>
      <c r="J83" s="112">
        <v>1237.8330572872028</v>
      </c>
      <c r="K83" s="112">
        <v>1253.9326234885446</v>
      </c>
      <c r="L83" s="112">
        <v>1270.2415846727924</v>
      </c>
      <c r="M83" s="112">
        <v>1286.7626642834427</v>
      </c>
      <c r="N83" t="s">
        <v>602</v>
      </c>
      <c r="O83" s="112" t="str">
        <f t="shared" si="0"/>
        <v>Motive Power, Stationary</v>
      </c>
      <c r="P83" s="109">
        <f t="shared" si="2"/>
        <v>1</v>
      </c>
      <c r="Q83" s="109">
        <f t="shared" si="2"/>
        <v>1.0774225000000002</v>
      </c>
      <c r="R83" s="109">
        <f t="shared" si="2"/>
        <v>1.2369672238</v>
      </c>
      <c r="S83" s="109">
        <f t="shared" si="2"/>
        <v>1.4631389496266813</v>
      </c>
      <c r="T83" s="109">
        <f t="shared" si="2"/>
        <v>1.6110531528155034</v>
      </c>
      <c r="U83" s="109">
        <f t="shared" ref="U83:Y108" si="23">+I83/$D83</f>
        <v>1.64342525210489</v>
      </c>
      <c r="V83" s="109">
        <f t="shared" si="23"/>
        <v>1.6681279879255917</v>
      </c>
      <c r="W83" s="109">
        <f t="shared" si="23"/>
        <v>1.6898240775685489</v>
      </c>
      <c r="X83" s="109">
        <f t="shared" si="23"/>
        <v>1.7118023519774248</v>
      </c>
      <c r="Y83" s="109">
        <f t="shared" si="23"/>
        <v>1.734066481317831</v>
      </c>
    </row>
    <row r="84" spans="3:25">
      <c r="C84" s="112" t="s">
        <v>413</v>
      </c>
      <c r="D84" s="112">
        <v>0</v>
      </c>
      <c r="E84" s="112">
        <v>0</v>
      </c>
      <c r="F84" s="112">
        <v>0</v>
      </c>
      <c r="G84" s="112">
        <v>0</v>
      </c>
      <c r="H84" s="112">
        <v>0</v>
      </c>
      <c r="I84" s="112">
        <v>0</v>
      </c>
      <c r="J84" s="112">
        <v>0</v>
      </c>
      <c r="K84" s="112">
        <v>0</v>
      </c>
      <c r="L84" s="112">
        <v>0</v>
      </c>
      <c r="M84" s="112">
        <v>0</v>
      </c>
      <c r="O84" s="112" t="str">
        <f t="shared" si="0"/>
        <v>Refrigeration</v>
      </c>
      <c r="P84" s="109" t="e">
        <f t="shared" ref="P84:P85" si="24">+D84/$D84</f>
        <v>#DIV/0!</v>
      </c>
      <c r="Q84" s="109" t="e">
        <f t="shared" ref="Q84:Q85" si="25">+E84/$D84</f>
        <v>#DIV/0!</v>
      </c>
      <c r="R84" s="109" t="e">
        <f t="shared" ref="R84:R85" si="26">+F84/$D84</f>
        <v>#DIV/0!</v>
      </c>
      <c r="S84" s="109" t="e">
        <f t="shared" ref="S84:S85" si="27">+G84/$D84</f>
        <v>#DIV/0!</v>
      </c>
      <c r="T84" s="109" t="e">
        <f t="shared" ref="T84:T85" si="28">+H84/$D84</f>
        <v>#DIV/0!</v>
      </c>
      <c r="U84" s="109" t="e">
        <f t="shared" ref="U84:U85" si="29">+I84/$D84</f>
        <v>#DIV/0!</v>
      </c>
      <c r="V84" s="109" t="e">
        <f t="shared" ref="V84:V85" si="30">+J84/$D84</f>
        <v>#DIV/0!</v>
      </c>
      <c r="W84" s="109" t="e">
        <f t="shared" ref="W84:W85" si="31">+K84/$D84</f>
        <v>#DIV/0!</v>
      </c>
      <c r="X84" s="109" t="e">
        <f t="shared" ref="X84:X85" si="32">+L84/$D84</f>
        <v>#DIV/0!</v>
      </c>
      <c r="Y84" s="109" t="e">
        <f t="shared" ref="Y84:Y85" si="33">+M84/$D84</f>
        <v>#DIV/0!</v>
      </c>
    </row>
    <row r="85" spans="3:25">
      <c r="C85" s="112" t="s">
        <v>626</v>
      </c>
      <c r="D85" s="112">
        <v>1651.585204</v>
      </c>
      <c r="E85" s="112">
        <v>1779.4550594566899</v>
      </c>
      <c r="F85" s="112">
        <v>2042.9567646610362</v>
      </c>
      <c r="G85" s="112">
        <v>2416.4986405995282</v>
      </c>
      <c r="H85" s="112">
        <v>2660.7915500476365</v>
      </c>
      <c r="I85" s="112">
        <v>2714.2568302564059</v>
      </c>
      <c r="J85" s="112">
        <v>2755.0555032361972</v>
      </c>
      <c r="K85" s="112">
        <v>2790.8884438751625</v>
      </c>
      <c r="L85" s="112">
        <v>2827.1874366983134</v>
      </c>
      <c r="M85" s="112">
        <v>2863.9585432968706</v>
      </c>
      <c r="N85" t="s">
        <v>603</v>
      </c>
      <c r="O85" s="112" t="str">
        <f t="shared" si="0"/>
        <v>Space Cooling</v>
      </c>
      <c r="P85" s="109">
        <f t="shared" si="24"/>
        <v>1</v>
      </c>
      <c r="Q85" s="109">
        <f t="shared" si="25"/>
        <v>1.0774224999999999</v>
      </c>
      <c r="R85" s="109">
        <f t="shared" si="26"/>
        <v>1.2369672237999998</v>
      </c>
      <c r="S85" s="109">
        <f t="shared" si="27"/>
        <v>1.4631389496266813</v>
      </c>
      <c r="T85" s="109">
        <f t="shared" si="28"/>
        <v>1.6110531528155034</v>
      </c>
      <c r="U85" s="109">
        <f t="shared" si="29"/>
        <v>1.6434252521048898</v>
      </c>
      <c r="V85" s="109">
        <f t="shared" si="30"/>
        <v>1.6681279879255912</v>
      </c>
      <c r="W85" s="109">
        <f t="shared" si="31"/>
        <v>1.6898240775685482</v>
      </c>
      <c r="X85" s="109">
        <f t="shared" si="32"/>
        <v>1.7118023519774239</v>
      </c>
      <c r="Y85" s="109">
        <f t="shared" si="33"/>
        <v>1.7340664813178301</v>
      </c>
    </row>
    <row r="86" spans="3:25">
      <c r="C86" s="119" t="s">
        <v>273</v>
      </c>
      <c r="D86" s="112">
        <v>14934.498609999999</v>
      </c>
      <c r="E86" s="112">
        <v>16090.764828632726</v>
      </c>
      <c r="F86" s="112">
        <v>18473.485284456659</v>
      </c>
      <c r="G86" s="112">
        <v>21851.246609436537</v>
      </c>
      <c r="H86" s="112">
        <v>24060.271071359257</v>
      </c>
      <c r="I86" s="112">
        <v>24543.732143199381</v>
      </c>
      <c r="J86" s="112">
        <v>24912.65511697685</v>
      </c>
      <c r="K86" s="112">
        <v>25236.675337592023</v>
      </c>
      <c r="L86" s="112">
        <v>25564.909846201575</v>
      </c>
      <c r="M86" s="112">
        <v>25897.413454888734</v>
      </c>
      <c r="O86" s="112" t="str">
        <f t="shared" si="0"/>
        <v>Total</v>
      </c>
      <c r="P86" s="109">
        <f t="shared" ref="P86:T108" si="34">+D86/$D86</f>
        <v>1</v>
      </c>
      <c r="Q86" s="109">
        <f t="shared" si="34"/>
        <v>1.0774225000000002</v>
      </c>
      <c r="R86" s="109">
        <f t="shared" si="34"/>
        <v>1.2369672238000002</v>
      </c>
      <c r="S86" s="109">
        <f t="shared" si="34"/>
        <v>1.4631389496266818</v>
      </c>
      <c r="T86" s="109">
        <f t="shared" si="34"/>
        <v>1.6110531528155039</v>
      </c>
      <c r="U86" s="109">
        <f t="shared" si="23"/>
        <v>1.6434252521048902</v>
      </c>
      <c r="V86" s="109">
        <f t="shared" si="23"/>
        <v>1.6681279879255921</v>
      </c>
      <c r="W86" s="109">
        <f t="shared" si="23"/>
        <v>1.6898240775685489</v>
      </c>
      <c r="X86" s="109">
        <f t="shared" si="23"/>
        <v>1.7118023519774246</v>
      </c>
      <c r="Y86" s="109">
        <f t="shared" si="23"/>
        <v>1.7340664813178308</v>
      </c>
    </row>
    <row r="87" spans="3:25">
      <c r="C87" s="107" t="s">
        <v>629</v>
      </c>
      <c r="D87" s="111">
        <v>2018</v>
      </c>
      <c r="E87" s="108">
        <v>2021</v>
      </c>
      <c r="F87" s="108">
        <v>2025</v>
      </c>
      <c r="G87" s="108">
        <v>2030</v>
      </c>
      <c r="H87" s="108">
        <v>2035</v>
      </c>
      <c r="I87" s="108">
        <v>2040</v>
      </c>
      <c r="J87" s="108">
        <v>2045</v>
      </c>
      <c r="K87" s="108">
        <v>2050</v>
      </c>
      <c r="L87" s="108">
        <v>2055</v>
      </c>
      <c r="M87" s="108">
        <v>2060</v>
      </c>
      <c r="O87" s="107" t="str">
        <f t="shared" si="0"/>
        <v>WSR</v>
      </c>
      <c r="P87" s="111">
        <v>2018</v>
      </c>
      <c r="Q87" s="108">
        <v>2020</v>
      </c>
      <c r="R87" s="108">
        <v>2025</v>
      </c>
      <c r="S87" s="108">
        <v>2030</v>
      </c>
      <c r="T87" s="108">
        <v>2035</v>
      </c>
      <c r="U87" s="108">
        <v>2040</v>
      </c>
      <c r="V87" s="108">
        <v>2045</v>
      </c>
      <c r="W87" s="108">
        <v>2050</v>
      </c>
      <c r="X87" s="108">
        <v>2055</v>
      </c>
      <c r="Y87" s="108">
        <v>2060</v>
      </c>
    </row>
    <row r="88" spans="3:25">
      <c r="C88" s="112" t="s">
        <v>620</v>
      </c>
      <c r="D88" s="112">
        <v>3088.5155530000002</v>
      </c>
      <c r="E88" s="112">
        <v>3229.2823706168579</v>
      </c>
      <c r="F88" s="112">
        <v>3590.7036535362959</v>
      </c>
      <c r="G88" s="112">
        <v>4101.1446197843152</v>
      </c>
      <c r="H88" s="112">
        <v>4404.2448393402492</v>
      </c>
      <c r="I88" s="112">
        <v>4425.8531655832621</v>
      </c>
      <c r="J88" s="112">
        <v>4469.9733893276707</v>
      </c>
      <c r="K88" s="112">
        <v>4523.5851326659194</v>
      </c>
      <c r="L88" s="112">
        <v>4577.8398818508313</v>
      </c>
      <c r="M88" s="112">
        <v>4632.7453489337795</v>
      </c>
      <c r="N88" t="s">
        <v>605</v>
      </c>
      <c r="O88" s="112" t="str">
        <f t="shared" si="0"/>
        <v>Intermediate Heat (100-300 C), Cooking</v>
      </c>
      <c r="P88" s="109">
        <f t="shared" si="34"/>
        <v>1</v>
      </c>
      <c r="Q88" s="109">
        <f t="shared" si="34"/>
        <v>1.0455775</v>
      </c>
      <c r="R88" s="109">
        <f t="shared" si="34"/>
        <v>1.1625985337999998</v>
      </c>
      <c r="S88" s="109">
        <f t="shared" si="34"/>
        <v>1.3278691816205062</v>
      </c>
      <c r="T88" s="109">
        <f t="shared" si="34"/>
        <v>1.4260070133246465</v>
      </c>
      <c r="U88" s="109">
        <f t="shared" si="23"/>
        <v>1.4330033602337704</v>
      </c>
      <c r="V88" s="109">
        <f t="shared" si="23"/>
        <v>1.4472886124811011</v>
      </c>
      <c r="W88" s="109">
        <f t="shared" si="23"/>
        <v>1.4646470302770462</v>
      </c>
      <c r="X88" s="109">
        <f t="shared" si="23"/>
        <v>1.4822136405964315</v>
      </c>
      <c r="Y88" s="109">
        <f t="shared" si="23"/>
        <v>1.4999909404483349</v>
      </c>
    </row>
    <row r="89" spans="3:25">
      <c r="C89" s="112" t="s">
        <v>667</v>
      </c>
      <c r="D89" s="112">
        <v>434.75</v>
      </c>
      <c r="E89" s="112">
        <v>454.56481812500004</v>
      </c>
      <c r="F89" s="112">
        <v>505.43971256955001</v>
      </c>
      <c r="G89" s="112">
        <v>577.2911267095152</v>
      </c>
      <c r="H89" s="112">
        <v>619.95654904289029</v>
      </c>
      <c r="I89" s="112">
        <v>622.99821086163195</v>
      </c>
      <c r="J89" s="112">
        <v>629.20872427615893</v>
      </c>
      <c r="K89" s="112">
        <v>636.75529641294611</v>
      </c>
      <c r="L89" s="112">
        <v>644.39238024929898</v>
      </c>
      <c r="M89" s="112">
        <v>652.12106135991405</v>
      </c>
      <c r="O89" s="112" t="str">
        <f t="shared" si="0"/>
        <v>Intermediate Heat (100-300 C), Cooking Ovens</v>
      </c>
      <c r="P89" s="109"/>
      <c r="Q89" s="109"/>
      <c r="R89" s="109"/>
      <c r="S89" s="109"/>
      <c r="T89" s="109"/>
      <c r="U89" s="109"/>
      <c r="V89" s="109"/>
      <c r="W89" s="109"/>
      <c r="X89" s="109"/>
      <c r="Y89" s="109"/>
    </row>
    <row r="90" spans="3:25">
      <c r="C90" s="112" t="s">
        <v>668</v>
      </c>
      <c r="D90" s="112">
        <v>2653.7655530000002</v>
      </c>
      <c r="E90" s="112">
        <v>2774.717552491858</v>
      </c>
      <c r="F90" s="112">
        <v>3085.2639409667463</v>
      </c>
      <c r="G90" s="112">
        <v>3523.8534930748006</v>
      </c>
      <c r="H90" s="112">
        <v>3784.2882902973597</v>
      </c>
      <c r="I90" s="112">
        <v>3802.8549547216312</v>
      </c>
      <c r="J90" s="112">
        <v>3840.7646650515126</v>
      </c>
      <c r="K90" s="112">
        <v>3886.829836252974</v>
      </c>
      <c r="L90" s="112">
        <v>3933.4475016015331</v>
      </c>
      <c r="M90" s="112">
        <v>3980.6242875738662</v>
      </c>
      <c r="O90" s="112" t="str">
        <f t="shared" si="0"/>
        <v>Intermediate Heat (100-300 C), Cooking Elements</v>
      </c>
      <c r="P90" s="109">
        <f t="shared" si="34"/>
        <v>1</v>
      </c>
      <c r="Q90" s="109">
        <f t="shared" si="34"/>
        <v>1.0455775</v>
      </c>
      <c r="R90" s="109">
        <f t="shared" si="34"/>
        <v>1.1625985338</v>
      </c>
      <c r="S90" s="109">
        <f t="shared" si="34"/>
        <v>1.3278691816205064</v>
      </c>
      <c r="T90" s="109">
        <f t="shared" si="34"/>
        <v>1.4260070133246467</v>
      </c>
      <c r="U90" s="109">
        <f t="shared" si="23"/>
        <v>1.4330033602337708</v>
      </c>
      <c r="V90" s="109">
        <f t="shared" si="23"/>
        <v>1.4472886124811013</v>
      </c>
      <c r="W90" s="109">
        <f t="shared" si="23"/>
        <v>1.4646470302770465</v>
      </c>
      <c r="X90" s="109">
        <f t="shared" si="23"/>
        <v>1.4822136405964317</v>
      </c>
      <c r="Y90" s="109">
        <f t="shared" si="23"/>
        <v>1.4999909404483351</v>
      </c>
    </row>
    <row r="91" spans="3:25">
      <c r="C91" s="112" t="s">
        <v>622</v>
      </c>
      <c r="D91" s="112">
        <v>737.22576500000002</v>
      </c>
      <c r="E91" s="112">
        <v>770.82667230428763</v>
      </c>
      <c r="F91" s="112">
        <v>857.09759346858345</v>
      </c>
      <c r="G91" s="112">
        <v>978.93937324010199</v>
      </c>
      <c r="H91" s="112">
        <v>1051.2891112936281</v>
      </c>
      <c r="I91" s="112">
        <v>1056.4469984959126</v>
      </c>
      <c r="J91" s="112">
        <v>1066.9784545121686</v>
      </c>
      <c r="K91" s="112">
        <v>1079.775527350974</v>
      </c>
      <c r="L91" s="112">
        <v>1092.7260850821399</v>
      </c>
      <c r="M91" s="112">
        <v>1105.8319685650938</v>
      </c>
      <c r="N91" t="s">
        <v>604</v>
      </c>
      <c r="O91" s="112" t="str">
        <f t="shared" si="0"/>
        <v>Electronics and Other Electrical Uses</v>
      </c>
      <c r="P91" s="109">
        <f t="shared" si="34"/>
        <v>1</v>
      </c>
      <c r="Q91" s="109">
        <f t="shared" si="34"/>
        <v>1.0455775</v>
      </c>
      <c r="R91" s="109">
        <f t="shared" si="34"/>
        <v>1.1625985338</v>
      </c>
      <c r="S91" s="109">
        <f t="shared" si="34"/>
        <v>1.3278691816205066</v>
      </c>
      <c r="T91" s="109">
        <f t="shared" si="34"/>
        <v>1.426007013324647</v>
      </c>
      <c r="U91" s="109">
        <f t="shared" si="23"/>
        <v>1.4330033602337713</v>
      </c>
      <c r="V91" s="109">
        <f t="shared" si="23"/>
        <v>1.4472886124811015</v>
      </c>
      <c r="W91" s="109">
        <f t="shared" si="23"/>
        <v>1.4646470302770467</v>
      </c>
      <c r="X91" s="109">
        <f t="shared" si="23"/>
        <v>1.4822136405964323</v>
      </c>
      <c r="Y91" s="109">
        <f t="shared" si="23"/>
        <v>1.4999909404483358</v>
      </c>
    </row>
    <row r="92" spans="3:25">
      <c r="C92" s="112" t="s">
        <v>623</v>
      </c>
      <c r="D92" s="112">
        <v>2573.0260100000005</v>
      </c>
      <c r="E92" s="112">
        <v>2690.2981029707757</v>
      </c>
      <c r="F92" s="112">
        <v>2991.3962666552648</v>
      </c>
      <c r="G92" s="112">
        <v>3416.6419421869778</v>
      </c>
      <c r="H92" s="112">
        <v>3669.153135726734</v>
      </c>
      <c r="I92" s="112">
        <v>3687.1549182988933</v>
      </c>
      <c r="J92" s="112">
        <v>3723.9112438906855</v>
      </c>
      <c r="K92" s="112">
        <v>3768.5749043720998</v>
      </c>
      <c r="L92" s="112">
        <v>3813.7742496314127</v>
      </c>
      <c r="M92" s="112">
        <v>3859.5157045379292</v>
      </c>
      <c r="N92" t="s">
        <v>606</v>
      </c>
      <c r="O92" s="112" t="str">
        <f t="shared" si="0"/>
        <v>Lighting</v>
      </c>
      <c r="P92" s="109">
        <f t="shared" ref="P92" si="35">+D92/$D92</f>
        <v>1</v>
      </c>
      <c r="Q92" s="109">
        <f t="shared" ref="Q92" si="36">+E92/$D92</f>
        <v>1.0455775</v>
      </c>
      <c r="R92" s="109">
        <f t="shared" ref="R92" si="37">+F92/$D92</f>
        <v>1.1625985338</v>
      </c>
      <c r="S92" s="109">
        <f t="shared" ref="S92" si="38">+G92/$D92</f>
        <v>1.3278691816205064</v>
      </c>
      <c r="T92" s="109">
        <f t="shared" ref="T92" si="39">+H92/$D92</f>
        <v>1.426007013324647</v>
      </c>
      <c r="U92" s="109">
        <f t="shared" ref="U92" si="40">+I92/$D92</f>
        <v>1.4330033602337711</v>
      </c>
      <c r="V92" s="109">
        <f t="shared" ref="V92" si="41">+J92/$D92</f>
        <v>1.4472886124811015</v>
      </c>
      <c r="W92" s="109">
        <f t="shared" ref="W92" si="42">+K92/$D92</f>
        <v>1.4646470302770469</v>
      </c>
      <c r="X92" s="109">
        <f t="shared" ref="X92" si="43">+L92/$D92</f>
        <v>1.4822136405964321</v>
      </c>
      <c r="Y92" s="109">
        <f t="shared" ref="Y92" si="44">+M92/$D92</f>
        <v>1.4999909404483356</v>
      </c>
    </row>
    <row r="93" spans="3:25">
      <c r="C93" s="112" t="s">
        <v>624</v>
      </c>
      <c r="D93" s="112">
        <v>5106.2921859999997</v>
      </c>
      <c r="E93" s="112">
        <v>5339.0242181074145</v>
      </c>
      <c r="F93" s="112">
        <v>5936.5678085979953</v>
      </c>
      <c r="G93" s="112">
        <v>6780.4880261390044</v>
      </c>
      <c r="H93" s="112">
        <v>7281.6084693208404</v>
      </c>
      <c r="I93" s="112">
        <v>7317.3338608734457</v>
      </c>
      <c r="J93" s="112">
        <v>7390.2785327990277</v>
      </c>
      <c r="K93" s="112">
        <v>7478.9156859517861</v>
      </c>
      <c r="L93" s="112">
        <v>7568.6159309601699</v>
      </c>
      <c r="M93" s="112">
        <v>7659.3920182821239</v>
      </c>
      <c r="N93" t="s">
        <v>607</v>
      </c>
      <c r="O93" s="112" t="str">
        <f t="shared" si="0"/>
        <v>Low Temperature Heat (&lt;100 C), Space Heating</v>
      </c>
      <c r="P93" s="109">
        <f t="shared" si="34"/>
        <v>1</v>
      </c>
      <c r="Q93" s="109">
        <f t="shared" si="34"/>
        <v>1.0455775</v>
      </c>
      <c r="R93" s="109">
        <f t="shared" si="34"/>
        <v>1.1625985337999998</v>
      </c>
      <c r="S93" s="109">
        <f t="shared" si="34"/>
        <v>1.3278691816205062</v>
      </c>
      <c r="T93" s="109">
        <f t="shared" si="34"/>
        <v>1.4260070133246465</v>
      </c>
      <c r="U93" s="109">
        <f t="shared" si="23"/>
        <v>1.4330033602337706</v>
      </c>
      <c r="V93" s="109">
        <f t="shared" si="23"/>
        <v>1.4472886124811011</v>
      </c>
      <c r="W93" s="109">
        <f t="shared" si="23"/>
        <v>1.4646470302770462</v>
      </c>
      <c r="X93" s="109">
        <f t="shared" si="23"/>
        <v>1.4822136405964315</v>
      </c>
      <c r="Y93" s="109">
        <f t="shared" si="23"/>
        <v>1.4999909404483349</v>
      </c>
    </row>
    <row r="94" spans="3:25">
      <c r="C94" s="112" t="s">
        <v>625</v>
      </c>
      <c r="D94" s="112">
        <v>3120.3283190000002</v>
      </c>
      <c r="E94" s="112">
        <v>3262.5450829592228</v>
      </c>
      <c r="F94" s="112">
        <v>3627.6891286440186</v>
      </c>
      <c r="G94" s="112">
        <v>4143.3878113378205</v>
      </c>
      <c r="H94" s="112">
        <v>4449.6100667695064</v>
      </c>
      <c r="I94" s="112">
        <v>4471.4409661595937</v>
      </c>
      <c r="J94" s="112">
        <v>4516.0156432909971</v>
      </c>
      <c r="K94" s="112">
        <v>4570.1796059127182</v>
      </c>
      <c r="L94" s="112">
        <v>4624.9931975611344</v>
      </c>
      <c r="M94" s="112">
        <v>4680.4642097243832</v>
      </c>
      <c r="N94" t="s">
        <v>630</v>
      </c>
      <c r="O94" s="112" t="str">
        <f t="shared" si="0"/>
        <v>Low Temperature Heat (&lt;100 C), Water Heating</v>
      </c>
      <c r="P94" s="109">
        <f t="shared" ref="P94" si="45">+D94/$D94</f>
        <v>1</v>
      </c>
      <c r="Q94" s="109">
        <f t="shared" ref="Q94" si="46">+E94/$D94</f>
        <v>1.0455775</v>
      </c>
      <c r="R94" s="109">
        <f t="shared" ref="R94" si="47">+F94/$D94</f>
        <v>1.1625985338</v>
      </c>
      <c r="S94" s="109">
        <f t="shared" ref="S94" si="48">+G94/$D94</f>
        <v>1.3278691816205064</v>
      </c>
      <c r="T94" s="109">
        <f t="shared" ref="T94" si="49">+H94/$D94</f>
        <v>1.426007013324647</v>
      </c>
      <c r="U94" s="109">
        <f t="shared" ref="U94" si="50">+I94/$D94</f>
        <v>1.4330033602337708</v>
      </c>
      <c r="V94" s="109">
        <f t="shared" ref="V94" si="51">+J94/$D94</f>
        <v>1.4472886124811011</v>
      </c>
      <c r="W94" s="109">
        <f t="shared" ref="W94" si="52">+K94/$D94</f>
        <v>1.4646470302770462</v>
      </c>
      <c r="X94" s="109">
        <f t="shared" ref="X94" si="53">+L94/$D94</f>
        <v>1.4822136405964317</v>
      </c>
      <c r="Y94" s="109">
        <f t="shared" ref="Y94" si="54">+M94/$D94</f>
        <v>1.4999909404483351</v>
      </c>
    </row>
    <row r="95" spans="3:25">
      <c r="C95" s="112" t="s">
        <v>408</v>
      </c>
      <c r="D95" s="112">
        <v>338.55230400000005</v>
      </c>
      <c r="E95" s="112">
        <v>353.98267163556005</v>
      </c>
      <c r="F95" s="112">
        <v>393.60041224501185</v>
      </c>
      <c r="G95" s="112">
        <v>449.55317084821684</v>
      </c>
      <c r="H95" s="112">
        <v>482.77795988121784</v>
      </c>
      <c r="I95" s="112">
        <v>485.14658924688501</v>
      </c>
      <c r="J95" s="112">
        <v>489.98289430843988</v>
      </c>
      <c r="K95" s="112">
        <v>495.8596266470517</v>
      </c>
      <c r="L95" s="112">
        <v>501.80684304414973</v>
      </c>
      <c r="M95" s="112">
        <v>507.82538886791048</v>
      </c>
      <c r="N95" t="s">
        <v>608</v>
      </c>
      <c r="O95" s="112" t="str">
        <f t="shared" si="0"/>
        <v>Motive Power, Mobile</v>
      </c>
      <c r="P95" s="109">
        <f t="shared" si="34"/>
        <v>1</v>
      </c>
      <c r="Q95" s="109">
        <f t="shared" si="34"/>
        <v>1.0455775</v>
      </c>
      <c r="R95" s="109">
        <f t="shared" si="34"/>
        <v>1.1625985337999998</v>
      </c>
      <c r="S95" s="109">
        <f t="shared" si="34"/>
        <v>1.3278691816205059</v>
      </c>
      <c r="T95" s="109">
        <f t="shared" si="34"/>
        <v>1.4260070133246465</v>
      </c>
      <c r="U95" s="109">
        <f t="shared" si="23"/>
        <v>1.4330033602337704</v>
      </c>
      <c r="V95" s="109">
        <f t="shared" si="23"/>
        <v>1.4472886124811006</v>
      </c>
      <c r="W95" s="109">
        <f t="shared" si="23"/>
        <v>1.4646470302770458</v>
      </c>
      <c r="X95" s="109">
        <f t="shared" si="23"/>
        <v>1.482213640596431</v>
      </c>
      <c r="Y95" s="109">
        <f t="shared" si="23"/>
        <v>1.4999909404483345</v>
      </c>
    </row>
    <row r="96" spans="3:25">
      <c r="C96" s="112" t="s">
        <v>409</v>
      </c>
      <c r="D96" s="112">
        <v>1448.1901700000001</v>
      </c>
      <c r="E96" s="112">
        <v>1514.1950574731752</v>
      </c>
      <c r="F96" s="112">
        <v>1683.6637683055728</v>
      </c>
      <c r="G96" s="112">
        <v>1923.0070958687622</v>
      </c>
      <c r="H96" s="112">
        <v>2065.1293390478131</v>
      </c>
      <c r="I96" s="112">
        <v>2075.2613798675166</v>
      </c>
      <c r="J96" s="112">
        <v>2095.9491417480708</v>
      </c>
      <c r="K96" s="112">
        <v>2121.0874317669118</v>
      </c>
      <c r="L96" s="112">
        <v>2146.5272241516664</v>
      </c>
      <c r="M96" s="112">
        <v>2172.2721350463353</v>
      </c>
      <c r="N96" t="s">
        <v>609</v>
      </c>
      <c r="O96" s="112" t="str">
        <f t="shared" si="0"/>
        <v>Motive Power, Stationary</v>
      </c>
      <c r="P96" s="109">
        <f t="shared" si="34"/>
        <v>1</v>
      </c>
      <c r="Q96" s="109">
        <f t="shared" si="34"/>
        <v>1.0455775</v>
      </c>
      <c r="R96" s="109">
        <f t="shared" si="34"/>
        <v>1.1625985338</v>
      </c>
      <c r="S96" s="109">
        <f t="shared" si="34"/>
        <v>1.3278691816205064</v>
      </c>
      <c r="T96" s="109">
        <f t="shared" si="34"/>
        <v>1.4260070133246472</v>
      </c>
      <c r="U96" s="109">
        <f t="shared" si="23"/>
        <v>1.4330033602337713</v>
      </c>
      <c r="V96" s="109">
        <f t="shared" si="23"/>
        <v>1.4472886124811017</v>
      </c>
      <c r="W96" s="109">
        <f t="shared" si="23"/>
        <v>1.4646470302770469</v>
      </c>
      <c r="X96" s="109">
        <f t="shared" si="23"/>
        <v>1.4822136405964323</v>
      </c>
      <c r="Y96" s="109">
        <f t="shared" si="23"/>
        <v>1.4999909404483358</v>
      </c>
    </row>
    <row r="97" spans="3:25">
      <c r="C97" s="112" t="s">
        <v>413</v>
      </c>
      <c r="D97" s="112">
        <v>5305.3214170000001</v>
      </c>
      <c r="E97" s="112">
        <v>5547.124703883318</v>
      </c>
      <c r="F97" s="112">
        <v>6167.958900741939</v>
      </c>
      <c r="G97" s="112">
        <v>7044.7728082255362</v>
      </c>
      <c r="H97" s="112">
        <v>7565.4255485834537</v>
      </c>
      <c r="I97" s="112">
        <v>7602.5434176811914</v>
      </c>
      <c r="J97" s="112">
        <v>7678.331272376201</v>
      </c>
      <c r="K97" s="112">
        <v>7770.4232580742628</v>
      </c>
      <c r="L97" s="112">
        <v>7863.6197720257906</v>
      </c>
      <c r="M97" s="112">
        <v>7957.9340616665249</v>
      </c>
      <c r="N97" t="s">
        <v>610</v>
      </c>
      <c r="O97" s="112" t="str">
        <f t="shared" si="0"/>
        <v>Refrigeration</v>
      </c>
      <c r="P97" s="109">
        <f t="shared" ref="P97" si="55">+D97/$D97</f>
        <v>1</v>
      </c>
      <c r="Q97" s="109">
        <f t="shared" ref="Q97" si="56">+E97/$D97</f>
        <v>1.0455775</v>
      </c>
      <c r="R97" s="109">
        <f t="shared" ref="R97" si="57">+F97/$D97</f>
        <v>1.1625985338</v>
      </c>
      <c r="S97" s="109">
        <f t="shared" ref="S97" si="58">+G97/$D97</f>
        <v>1.3278691816205066</v>
      </c>
      <c r="T97" s="109">
        <f t="shared" ref="T97" si="59">+H97/$D97</f>
        <v>1.426007013324647</v>
      </c>
      <c r="U97" s="109">
        <f t="shared" ref="U97" si="60">+I97/$D97</f>
        <v>1.4330033602337711</v>
      </c>
      <c r="V97" s="109">
        <f t="shared" ref="V97" si="61">+J97/$D97</f>
        <v>1.4472886124811015</v>
      </c>
      <c r="W97" s="109">
        <f t="shared" ref="W97" si="62">+K97/$D97</f>
        <v>1.4646470302770467</v>
      </c>
      <c r="X97" s="109">
        <f t="shared" ref="X97" si="63">+L97/$D97</f>
        <v>1.4822136405964319</v>
      </c>
      <c r="Y97" s="109">
        <f t="shared" ref="Y97" si="64">+M97/$D97</f>
        <v>1.4999909404483354</v>
      </c>
    </row>
    <row r="98" spans="3:25">
      <c r="C98" s="112" t="s">
        <v>626</v>
      </c>
      <c r="D98" s="112">
        <v>354.294174</v>
      </c>
      <c r="E98" s="112">
        <v>370.44201671548501</v>
      </c>
      <c r="F98" s="112">
        <v>411.90188722628204</v>
      </c>
      <c r="G98" s="112">
        <v>470.45631488229327</v>
      </c>
      <c r="H98" s="112">
        <v>505.22597690406269</v>
      </c>
      <c r="I98" s="112">
        <v>507.70474185324827</v>
      </c>
      <c r="J98" s="112">
        <v>512.76592349859789</v>
      </c>
      <c r="K98" s="112">
        <v>518.91590979355931</v>
      </c>
      <c r="L98" s="112">
        <v>525.13965748664589</v>
      </c>
      <c r="M98" s="112">
        <v>531.43805125362633</v>
      </c>
      <c r="N98" t="s">
        <v>611</v>
      </c>
      <c r="O98" s="112" t="str">
        <f t="shared" si="0"/>
        <v>Space Cooling</v>
      </c>
      <c r="P98" s="109">
        <f t="shared" si="34"/>
        <v>1</v>
      </c>
      <c r="Q98" s="109">
        <f t="shared" si="34"/>
        <v>1.0455775</v>
      </c>
      <c r="R98" s="109">
        <f t="shared" si="34"/>
        <v>1.1625985338</v>
      </c>
      <c r="S98" s="109">
        <f t="shared" si="34"/>
        <v>1.3278691816205064</v>
      </c>
      <c r="T98" s="109">
        <f t="shared" si="34"/>
        <v>1.4260070133246467</v>
      </c>
      <c r="U98" s="109">
        <f t="shared" si="23"/>
        <v>1.4330033602337708</v>
      </c>
      <c r="V98" s="109">
        <f t="shared" si="23"/>
        <v>1.4472886124811013</v>
      </c>
      <c r="W98" s="109">
        <f t="shared" si="23"/>
        <v>1.4646470302770469</v>
      </c>
      <c r="X98" s="109">
        <f t="shared" si="23"/>
        <v>1.4822136405964323</v>
      </c>
      <c r="Y98" s="109">
        <f t="shared" si="23"/>
        <v>1.4999909404483358</v>
      </c>
    </row>
    <row r="99" spans="3:25">
      <c r="C99" s="119" t="s">
        <v>273</v>
      </c>
      <c r="D99" s="112">
        <v>22071.745898000001</v>
      </c>
      <c r="E99" s="112">
        <v>23077.720896666095</v>
      </c>
      <c r="F99" s="112">
        <v>25660.579419420963</v>
      </c>
      <c r="G99" s="112">
        <v>29308.391162513028</v>
      </c>
      <c r="H99" s="112">
        <v>31474.464446867507</v>
      </c>
      <c r="I99" s="112">
        <v>31628.886038059947</v>
      </c>
      <c r="J99" s="112">
        <v>31944.186495751863</v>
      </c>
      <c r="K99" s="112">
        <v>32327.317082535283</v>
      </c>
      <c r="L99" s="112">
        <v>32715.04284179394</v>
      </c>
      <c r="M99" s="112">
        <v>33107.418886877713</v>
      </c>
      <c r="O99" s="107" t="str">
        <f t="shared" si="0"/>
        <v>Total</v>
      </c>
      <c r="P99" s="111">
        <v>2018</v>
      </c>
      <c r="Q99" s="108">
        <v>2020</v>
      </c>
      <c r="R99" s="108">
        <v>2025</v>
      </c>
      <c r="S99" s="108">
        <v>2030</v>
      </c>
      <c r="T99" s="108">
        <v>2035</v>
      </c>
      <c r="U99" s="108">
        <v>2040</v>
      </c>
      <c r="V99" s="108">
        <v>2045</v>
      </c>
      <c r="W99" s="108">
        <v>2050</v>
      </c>
      <c r="X99" s="108">
        <v>2055</v>
      </c>
      <c r="Y99" s="108">
        <v>2060</v>
      </c>
    </row>
    <row r="100" spans="3:25">
      <c r="C100" s="107" t="s">
        <v>281</v>
      </c>
      <c r="D100" s="111">
        <v>2018</v>
      </c>
      <c r="E100" s="108">
        <v>2021</v>
      </c>
      <c r="F100" s="108">
        <v>2025</v>
      </c>
      <c r="G100" s="108">
        <v>2030</v>
      </c>
      <c r="H100" s="108">
        <v>2035</v>
      </c>
      <c r="I100" s="108">
        <v>2040</v>
      </c>
      <c r="J100" s="108">
        <v>2045</v>
      </c>
      <c r="K100" s="108">
        <v>2050</v>
      </c>
      <c r="L100" s="108">
        <v>2055</v>
      </c>
      <c r="M100" s="108">
        <v>2060</v>
      </c>
      <c r="O100" s="112" t="str">
        <f t="shared" si="0"/>
        <v>Other</v>
      </c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</row>
    <row r="101" spans="3:25">
      <c r="C101" s="112" t="s">
        <v>620</v>
      </c>
      <c r="D101" s="112">
        <v>0</v>
      </c>
      <c r="E101" s="112">
        <v>0</v>
      </c>
      <c r="F101" s="112">
        <v>0</v>
      </c>
      <c r="G101" s="112">
        <v>0</v>
      </c>
      <c r="H101" s="112">
        <v>0</v>
      </c>
      <c r="I101" s="112">
        <v>0</v>
      </c>
      <c r="J101" s="112">
        <v>0</v>
      </c>
      <c r="K101" s="112">
        <v>0</v>
      </c>
      <c r="L101" s="112">
        <v>0</v>
      </c>
      <c r="M101" s="112">
        <v>0</v>
      </c>
      <c r="O101" s="112" t="str">
        <f t="shared" si="0"/>
        <v>Intermediate Heat (100-300 C), Cooking</v>
      </c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</row>
    <row r="102" spans="3:25">
      <c r="C102" s="112" t="s">
        <v>621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  <c r="I102" s="112">
        <v>0</v>
      </c>
      <c r="J102" s="112">
        <v>0</v>
      </c>
      <c r="K102" s="112">
        <v>0</v>
      </c>
      <c r="L102" s="112">
        <v>0</v>
      </c>
      <c r="M102" s="112">
        <v>0</v>
      </c>
      <c r="O102" s="112" t="str">
        <f t="shared" si="0"/>
        <v>Intermediate Heat (100-300 C), Process Requirements</v>
      </c>
      <c r="P102" s="109" t="e">
        <f t="shared" si="34"/>
        <v>#DIV/0!</v>
      </c>
      <c r="Q102" s="109" t="e">
        <f t="shared" si="34"/>
        <v>#DIV/0!</v>
      </c>
      <c r="R102" s="109" t="e">
        <f t="shared" si="34"/>
        <v>#DIV/0!</v>
      </c>
      <c r="S102" s="109" t="e">
        <f t="shared" si="34"/>
        <v>#DIV/0!</v>
      </c>
      <c r="T102" s="109" t="e">
        <f t="shared" si="34"/>
        <v>#DIV/0!</v>
      </c>
      <c r="U102" s="109" t="e">
        <f t="shared" si="23"/>
        <v>#DIV/0!</v>
      </c>
      <c r="V102" s="109" t="e">
        <f t="shared" si="23"/>
        <v>#DIV/0!</v>
      </c>
      <c r="W102" s="109" t="e">
        <f t="shared" si="23"/>
        <v>#DIV/0!</v>
      </c>
      <c r="X102" s="109" t="e">
        <f t="shared" si="23"/>
        <v>#DIV/0!</v>
      </c>
      <c r="Y102" s="109" t="e">
        <f t="shared" si="23"/>
        <v>#DIV/0!</v>
      </c>
    </row>
    <row r="103" spans="3:25">
      <c r="C103" s="112" t="s">
        <v>622</v>
      </c>
      <c r="D103" s="112">
        <v>344.91319299999998</v>
      </c>
      <c r="E103" s="112">
        <v>360.63347405395751</v>
      </c>
      <c r="F103" s="112">
        <v>400.99557247007641</v>
      </c>
      <c r="G103" s="112">
        <v>457.99959931902578</v>
      </c>
      <c r="H103" s="112">
        <v>491.84863220619752</v>
      </c>
      <c r="I103" s="112">
        <v>494.26176455795922</v>
      </c>
      <c r="J103" s="112">
        <v>499.18893652339642</v>
      </c>
      <c r="K103" s="112">
        <v>505.17608383082393</v>
      </c>
      <c r="L103" s="112">
        <v>511.23503948626984</v>
      </c>
      <c r="M103" s="112">
        <v>517.36666474110825</v>
      </c>
      <c r="N103" t="s">
        <v>612</v>
      </c>
      <c r="O103" s="112" t="str">
        <f t="shared" si="0"/>
        <v>Electronics and Other Electrical Uses</v>
      </c>
      <c r="P103" s="109">
        <f t="shared" si="34"/>
        <v>1</v>
      </c>
      <c r="Q103" s="109">
        <f t="shared" si="34"/>
        <v>1.0455775</v>
      </c>
      <c r="R103" s="109">
        <f t="shared" si="34"/>
        <v>1.1625985338</v>
      </c>
      <c r="S103" s="109">
        <f t="shared" si="34"/>
        <v>1.3278691816205064</v>
      </c>
      <c r="T103" s="109">
        <f t="shared" si="34"/>
        <v>1.426007013324647</v>
      </c>
      <c r="U103" s="109">
        <f t="shared" si="23"/>
        <v>1.4330033602337713</v>
      </c>
      <c r="V103" s="109">
        <f t="shared" si="23"/>
        <v>1.4472886124811017</v>
      </c>
      <c r="W103" s="109">
        <f t="shared" si="23"/>
        <v>1.4646470302770469</v>
      </c>
      <c r="X103" s="109">
        <f t="shared" si="23"/>
        <v>1.4822136405964323</v>
      </c>
      <c r="Y103" s="109">
        <f t="shared" si="23"/>
        <v>1.4999909404483356</v>
      </c>
    </row>
    <row r="104" spans="3:25">
      <c r="C104" s="112" t="s">
        <v>623</v>
      </c>
      <c r="D104" s="112">
        <v>871.13685599999997</v>
      </c>
      <c r="E104" s="112">
        <v>910.84109605434003</v>
      </c>
      <c r="F104" s="112">
        <v>1012.7824315247416</v>
      </c>
      <c r="G104" s="112">
        <v>1156.7557840561806</v>
      </c>
      <c r="H104" s="112">
        <v>1242.2472662215828</v>
      </c>
      <c r="I104" s="112">
        <v>1248.3420418714825</v>
      </c>
      <c r="J104" s="112">
        <v>1260.7864516013888</v>
      </c>
      <c r="K104" s="112">
        <v>1275.9080091052829</v>
      </c>
      <c r="L104" s="112">
        <v>1291.2109307894893</v>
      </c>
      <c r="M104" s="112">
        <v>1306.6973918906458</v>
      </c>
      <c r="N104" t="s">
        <v>613</v>
      </c>
      <c r="O104" s="112" t="str">
        <f t="shared" si="0"/>
        <v>Lighting</v>
      </c>
      <c r="P104" s="109">
        <f t="shared" ref="P104:P106" si="65">+D104/$D104</f>
        <v>1</v>
      </c>
      <c r="Q104" s="109">
        <f t="shared" ref="Q104:Q106" si="66">+E104/$D104</f>
        <v>1.0455775</v>
      </c>
      <c r="R104" s="109">
        <f t="shared" ref="R104:R106" si="67">+F104/$D104</f>
        <v>1.1625985337999998</v>
      </c>
      <c r="S104" s="109">
        <f t="shared" ref="S104:S106" si="68">+G104/$D104</f>
        <v>1.3278691816205059</v>
      </c>
      <c r="T104" s="109">
        <f t="shared" ref="T104:T106" si="69">+H104/$D104</f>
        <v>1.4260070133246467</v>
      </c>
      <c r="U104" s="109">
        <f t="shared" ref="U104:U106" si="70">+I104/$D104</f>
        <v>1.4330033602337708</v>
      </c>
      <c r="V104" s="109">
        <f t="shared" ref="V104:V106" si="71">+J104/$D104</f>
        <v>1.4472886124811011</v>
      </c>
      <c r="W104" s="109">
        <f t="shared" ref="W104:W106" si="72">+K104/$D104</f>
        <v>1.4646470302770462</v>
      </c>
      <c r="X104" s="109">
        <f t="shared" ref="X104:X106" si="73">+L104/$D104</f>
        <v>1.4822136405964317</v>
      </c>
      <c r="Y104" s="109">
        <f t="shared" ref="Y104:Y106" si="74">+M104/$D104</f>
        <v>1.4999909404483351</v>
      </c>
    </row>
    <row r="105" spans="3:25">
      <c r="C105" s="112" t="s">
        <v>624</v>
      </c>
      <c r="D105" s="112">
        <v>2257.6122350000001</v>
      </c>
      <c r="E105" s="112">
        <v>2360.5085566407129</v>
      </c>
      <c r="F105" s="112">
        <v>2624.6966742999412</v>
      </c>
      <c r="G105" s="112">
        <v>2997.8137109058925</v>
      </c>
      <c r="H105" s="112">
        <v>3219.370880477531</v>
      </c>
      <c r="I105" s="112">
        <v>3235.1659188598737</v>
      </c>
      <c r="J105" s="112">
        <v>3267.4164791135081</v>
      </c>
      <c r="K105" s="112">
        <v>3306.6050555098759</v>
      </c>
      <c r="L105" s="112">
        <v>3346.2636498943975</v>
      </c>
      <c r="M105" s="112">
        <v>3386.3978995453185</v>
      </c>
      <c r="N105" t="s">
        <v>614</v>
      </c>
      <c r="O105" s="112" t="str">
        <f t="shared" si="0"/>
        <v>Low Temperature Heat (&lt;100 C), Space Heating</v>
      </c>
      <c r="P105" s="109">
        <f t="shared" si="65"/>
        <v>1</v>
      </c>
      <c r="Q105" s="109">
        <f t="shared" si="66"/>
        <v>1.0455775</v>
      </c>
      <c r="R105" s="109">
        <f t="shared" si="67"/>
        <v>1.1625985338</v>
      </c>
      <c r="S105" s="109">
        <f t="shared" si="68"/>
        <v>1.3278691816205064</v>
      </c>
      <c r="T105" s="109">
        <f t="shared" si="69"/>
        <v>1.426007013324647</v>
      </c>
      <c r="U105" s="109">
        <f t="shared" si="70"/>
        <v>1.4330033602337708</v>
      </c>
      <c r="V105" s="109">
        <f t="shared" si="71"/>
        <v>1.4472886124811013</v>
      </c>
      <c r="W105" s="109">
        <f t="shared" si="72"/>
        <v>1.4646470302770467</v>
      </c>
      <c r="X105" s="109">
        <f t="shared" si="73"/>
        <v>1.4822136405964319</v>
      </c>
      <c r="Y105" s="109">
        <f t="shared" si="74"/>
        <v>1.4999909404483354</v>
      </c>
    </row>
    <row r="106" spans="3:25">
      <c r="C106" s="112" t="s">
        <v>625</v>
      </c>
      <c r="D106" s="112">
        <v>2499.1694739999998</v>
      </c>
      <c r="E106" s="112">
        <v>2613.075370701235</v>
      </c>
      <c r="F106" s="112">
        <v>2905.530766190117</v>
      </c>
      <c r="G106" s="112">
        <v>3318.5701241713309</v>
      </c>
      <c r="H106" s="112">
        <v>3563.8331974108683</v>
      </c>
      <c r="I106" s="112">
        <v>3581.3182540356652</v>
      </c>
      <c r="J106" s="112">
        <v>3617.0195203805833</v>
      </c>
      <c r="K106" s="112">
        <v>3660.4011482531478</v>
      </c>
      <c r="L106" s="112">
        <v>3704.3030845250091</v>
      </c>
      <c r="M106" s="112">
        <v>3748.731569645031</v>
      </c>
      <c r="N106" t="s">
        <v>615</v>
      </c>
      <c r="O106" s="112" t="str">
        <f t="shared" si="0"/>
        <v>Low Temperature Heat (&lt;100 C), Water Heating</v>
      </c>
      <c r="P106" s="109">
        <f t="shared" si="65"/>
        <v>1</v>
      </c>
      <c r="Q106" s="109">
        <f t="shared" si="66"/>
        <v>1.0455775</v>
      </c>
      <c r="R106" s="109">
        <f t="shared" si="67"/>
        <v>1.1625985338</v>
      </c>
      <c r="S106" s="109">
        <f t="shared" si="68"/>
        <v>1.3278691816205064</v>
      </c>
      <c r="T106" s="109">
        <f t="shared" si="69"/>
        <v>1.4260070133246467</v>
      </c>
      <c r="U106" s="109">
        <f t="shared" si="70"/>
        <v>1.4330033602337708</v>
      </c>
      <c r="V106" s="109">
        <f t="shared" si="71"/>
        <v>1.4472886124811013</v>
      </c>
      <c r="W106" s="109">
        <f t="shared" si="72"/>
        <v>1.4646470302770465</v>
      </c>
      <c r="X106" s="109">
        <f t="shared" si="73"/>
        <v>1.4822136405964317</v>
      </c>
      <c r="Y106" s="109">
        <f t="shared" si="74"/>
        <v>1.4999909404483351</v>
      </c>
    </row>
    <row r="107" spans="3:25">
      <c r="C107" s="112" t="s">
        <v>408</v>
      </c>
      <c r="D107" s="112">
        <v>966.46564000000001</v>
      </c>
      <c r="E107" s="112">
        <v>1010.5147277071</v>
      </c>
      <c r="F107" s="112">
        <v>1123.6115360320784</v>
      </c>
      <c r="G107" s="112">
        <v>1283.3399384511388</v>
      </c>
      <c r="H107" s="112">
        <v>1378.1867807772933</v>
      </c>
      <c r="I107" s="112">
        <v>1384.9485096704818</v>
      </c>
      <c r="J107" s="112">
        <v>1398.7547151262595</v>
      </c>
      <c r="K107" s="112">
        <v>1415.5310294908049</v>
      </c>
      <c r="L107" s="112">
        <v>1432.5085547757603</v>
      </c>
      <c r="M107" s="112">
        <v>1449.6897042546022</v>
      </c>
      <c r="N107" t="s">
        <v>616</v>
      </c>
      <c r="O107" s="112" t="str">
        <f t="shared" si="0"/>
        <v>Motive Power, Mobile</v>
      </c>
      <c r="P107" s="109">
        <f t="shared" si="34"/>
        <v>1</v>
      </c>
      <c r="Q107" s="109">
        <f t="shared" si="34"/>
        <v>1.0455775</v>
      </c>
      <c r="R107" s="109">
        <f t="shared" si="34"/>
        <v>1.1625985337999998</v>
      </c>
      <c r="S107" s="109">
        <f t="shared" si="34"/>
        <v>1.3278691816205062</v>
      </c>
      <c r="T107" s="109">
        <f t="shared" si="34"/>
        <v>1.4260070133246467</v>
      </c>
      <c r="U107" s="109">
        <f t="shared" si="23"/>
        <v>1.4330033602337708</v>
      </c>
      <c r="V107" s="109">
        <f t="shared" si="23"/>
        <v>1.4472886124811013</v>
      </c>
      <c r="W107" s="109">
        <f t="shared" si="23"/>
        <v>1.4646470302770462</v>
      </c>
      <c r="X107" s="109">
        <f t="shared" si="23"/>
        <v>1.4822136405964317</v>
      </c>
      <c r="Y107" s="109">
        <f t="shared" si="23"/>
        <v>1.4999909404483354</v>
      </c>
    </row>
    <row r="108" spans="3:25">
      <c r="C108" s="112" t="s">
        <v>409</v>
      </c>
      <c r="D108" s="112">
        <v>374.38808799999998</v>
      </c>
      <c r="E108" s="112">
        <v>391.45176108082001</v>
      </c>
      <c r="F108" s="112">
        <v>435.26304218098534</v>
      </c>
      <c r="G108" s="112">
        <v>497.13840402102608</v>
      </c>
      <c r="H108" s="112">
        <v>533.88003919320499</v>
      </c>
      <c r="I108" s="112">
        <v>536.49938813549659</v>
      </c>
      <c r="J108" s="112">
        <v>541.84761641097236</v>
      </c>
      <c r="K108" s="112">
        <v>548.34640126030149</v>
      </c>
      <c r="L108" s="112">
        <v>554.92313091041717</v>
      </c>
      <c r="M108" s="112">
        <v>561.57874021177395</v>
      </c>
      <c r="N108" t="s">
        <v>617</v>
      </c>
      <c r="O108" s="112" t="str">
        <f t="shared" si="0"/>
        <v>Motive Power, Stationary</v>
      </c>
      <c r="P108" s="109">
        <f t="shared" si="34"/>
        <v>1</v>
      </c>
      <c r="Q108" s="109">
        <f t="shared" si="34"/>
        <v>1.0455775</v>
      </c>
      <c r="R108" s="109">
        <f t="shared" si="34"/>
        <v>1.1625985338</v>
      </c>
      <c r="S108" s="109">
        <f t="shared" si="34"/>
        <v>1.3278691816205064</v>
      </c>
      <c r="T108" s="109">
        <f t="shared" si="34"/>
        <v>1.4260070133246467</v>
      </c>
      <c r="U108" s="109">
        <f t="shared" si="23"/>
        <v>1.4330033602337706</v>
      </c>
      <c r="V108" s="109">
        <f t="shared" si="23"/>
        <v>1.4472886124811011</v>
      </c>
      <c r="W108" s="109">
        <f t="shared" si="23"/>
        <v>1.4646470302770465</v>
      </c>
      <c r="X108" s="109">
        <f t="shared" si="23"/>
        <v>1.4822136405964317</v>
      </c>
      <c r="Y108" s="109">
        <f t="shared" si="23"/>
        <v>1.4999909404483349</v>
      </c>
    </row>
    <row r="109" spans="3:25">
      <c r="C109" s="112" t="s">
        <v>413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O109" s="112" t="str">
        <f t="shared" si="0"/>
        <v>Refrigeration</v>
      </c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</row>
    <row r="110" spans="3:25">
      <c r="C110" s="112" t="s">
        <v>626</v>
      </c>
      <c r="D110" s="112">
        <v>378.40021300000001</v>
      </c>
      <c r="E110" s="112">
        <v>395.64674870800752</v>
      </c>
      <c r="F110" s="112">
        <v>439.92753282340766</v>
      </c>
      <c r="G110" s="112">
        <v>502.46598116133526</v>
      </c>
      <c r="H110" s="112">
        <v>539.60135758154013</v>
      </c>
      <c r="I110" s="112">
        <v>542.24877674217464</v>
      </c>
      <c r="J110" s="112">
        <v>547.65431923532321</v>
      </c>
      <c r="K110" s="112">
        <v>554.2227482266519</v>
      </c>
      <c r="L110" s="112">
        <v>560.8699573131953</v>
      </c>
      <c r="M110" s="112">
        <v>567.59689136372037</v>
      </c>
      <c r="N110" t="s">
        <v>618</v>
      </c>
      <c r="O110" s="112" t="str">
        <f t="shared" si="0"/>
        <v>Space Cooling</v>
      </c>
      <c r="P110" s="109">
        <f t="shared" ref="P110" si="75">+D110/$D110</f>
        <v>1</v>
      </c>
      <c r="Q110" s="109">
        <f t="shared" ref="Q110" si="76">+E110/$D110</f>
        <v>1.0455775</v>
      </c>
      <c r="R110" s="109">
        <f t="shared" ref="R110" si="77">+F110/$D110</f>
        <v>1.1625985337999998</v>
      </c>
      <c r="S110" s="109">
        <f t="shared" ref="S110" si="78">+G110/$D110</f>
        <v>1.3278691816205062</v>
      </c>
      <c r="T110" s="109">
        <f t="shared" ref="T110" si="79">+H110/$D110</f>
        <v>1.4260070133246465</v>
      </c>
      <c r="U110" s="109">
        <f t="shared" ref="U110" si="80">+I110/$D110</f>
        <v>1.4330033602337708</v>
      </c>
      <c r="V110" s="109">
        <f t="shared" ref="V110" si="81">+J110/$D110</f>
        <v>1.4472886124811013</v>
      </c>
      <c r="W110" s="109">
        <f t="shared" ref="W110" si="82">+K110/$D110</f>
        <v>1.4646470302770467</v>
      </c>
      <c r="X110" s="109">
        <f t="shared" ref="X110" si="83">+L110/$D110</f>
        <v>1.4822136405964319</v>
      </c>
      <c r="Y110" s="109">
        <f t="shared" ref="Y110" si="84">+M110/$D110</f>
        <v>1.4999909404483351</v>
      </c>
    </row>
    <row r="111" spans="3:25">
      <c r="C111" s="119" t="s">
        <v>273</v>
      </c>
      <c r="D111" s="112">
        <v>7692.0856990000002</v>
      </c>
      <c r="E111" s="112">
        <v>8042.6717349461724</v>
      </c>
      <c r="F111" s="112">
        <v>8942.8075555213454</v>
      </c>
      <c r="G111" s="112">
        <v>10214.083542085931</v>
      </c>
      <c r="H111" s="112">
        <v>10968.968153868218</v>
      </c>
      <c r="I111" s="112">
        <v>11022.784653873134</v>
      </c>
      <c r="J111" s="112">
        <v>11132.668038391432</v>
      </c>
      <c r="K111" s="112">
        <v>11266.190475676889</v>
      </c>
      <c r="L111" s="112">
        <v>11401.314347694541</v>
      </c>
      <c r="M111" s="112">
        <v>11538.058861652202</v>
      </c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</row>
    <row r="112" spans="3:25"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</row>
    <row r="113" spans="3:25"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</row>
    <row r="114" spans="3:25"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</row>
    <row r="115" spans="3:25"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O115" s="110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5"/>
  <cols>
    <col min="4" max="4" width="45.42578125" bestFit="1" customWidth="1"/>
    <col min="6" max="6" width="13.28515625" bestFit="1" customWidth="1"/>
    <col min="18" max="18" width="12.85546875" bestFit="1" customWidth="1"/>
    <col min="30" max="30" width="23.5703125" customWidth="1"/>
    <col min="31" max="31" width="11.140625" bestFit="1" customWidth="1"/>
  </cols>
  <sheetData>
    <row r="4" spans="2:28">
      <c r="B4" s="1" t="s">
        <v>189</v>
      </c>
      <c r="C4" s="2"/>
      <c r="D4" s="2"/>
      <c r="E4" s="2"/>
      <c r="F4" s="2"/>
      <c r="P4" s="1" t="s">
        <v>190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479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479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155</v>
      </c>
      <c r="D6" s="115" t="str">
        <f>+D37</f>
        <v>R_DDW-SH</v>
      </c>
      <c r="E6" s="23">
        <f>+E37</f>
        <v>17.788706422804264</v>
      </c>
      <c r="F6" s="23">
        <f t="shared" ref="F6:N6" si="0">+F37</f>
        <v>18.770279915095404</v>
      </c>
      <c r="G6" s="23">
        <f t="shared" si="0"/>
        <v>19.750269766569943</v>
      </c>
      <c r="H6" s="23">
        <f t="shared" si="0"/>
        <v>20.70299782129775</v>
      </c>
      <c r="I6" s="23">
        <f t="shared" si="0"/>
        <v>21.276930384386798</v>
      </c>
      <c r="J6" s="23">
        <f t="shared" si="0"/>
        <v>21.47206745583707</v>
      </c>
      <c r="K6" s="23">
        <f t="shared" si="0"/>
        <v>21.60981127097844</v>
      </c>
      <c r="L6" s="23">
        <f t="shared" si="0"/>
        <v>21.690161829810908</v>
      </c>
      <c r="M6" s="23">
        <f t="shared" si="0"/>
        <v>21.720293289373082</v>
      </c>
      <c r="N6" s="23">
        <f t="shared" si="0"/>
        <v>21.72172812078081</v>
      </c>
      <c r="Q6" t="s">
        <v>155</v>
      </c>
      <c r="R6" s="115" t="str">
        <f>+R37</f>
        <v>R_DDW-SH</v>
      </c>
      <c r="S6" s="23">
        <f>+S37</f>
        <v>10.134853744543925</v>
      </c>
      <c r="T6" s="23">
        <f t="shared" ref="T6:AB6" si="1">+T37</f>
        <v>10.69409079907977</v>
      </c>
      <c r="U6" s="23">
        <f t="shared" si="1"/>
        <v>11.252425597561764</v>
      </c>
      <c r="V6" s="23">
        <f t="shared" si="1"/>
        <v>11.795228388472516</v>
      </c>
      <c r="W6" s="23">
        <f t="shared" si="1"/>
        <v>12.122218021551284</v>
      </c>
      <c r="X6" s="23">
        <f t="shared" si="1"/>
        <v>12.233394496798066</v>
      </c>
      <c r="Y6" s="23">
        <f t="shared" si="1"/>
        <v>12.31187200873697</v>
      </c>
      <c r="Z6" s="23">
        <f t="shared" si="1"/>
        <v>12.357650557367997</v>
      </c>
      <c r="AA6" s="23">
        <f t="shared" si="1"/>
        <v>12.374817513104635</v>
      </c>
      <c r="AB6" s="23">
        <f t="shared" si="1"/>
        <v>12.375634987187333</v>
      </c>
    </row>
    <row r="7" spans="2:28">
      <c r="C7" t="s">
        <v>155</v>
      </c>
      <c r="D7" s="115" t="str">
        <f t="shared" ref="D7:N22" si="2">+D38</f>
        <v>R_DDW-WH</v>
      </c>
      <c r="E7" s="23">
        <f t="shared" si="2"/>
        <v>13.835685770952232</v>
      </c>
      <c r="F7" s="23">
        <f t="shared" si="2"/>
        <v>14.599133212134721</v>
      </c>
      <c r="G7" s="23">
        <f t="shared" si="2"/>
        <v>15.361348930436872</v>
      </c>
      <c r="H7" s="23">
        <f t="shared" si="2"/>
        <v>16.1023609903968</v>
      </c>
      <c r="I7" s="23">
        <f t="shared" si="2"/>
        <v>16.548753797601574</v>
      </c>
      <c r="J7" s="23">
        <f t="shared" si="2"/>
        <v>16.7005273520512</v>
      </c>
      <c r="K7" s="23">
        <f t="shared" si="2"/>
        <v>16.807661625780344</v>
      </c>
      <c r="L7" s="23">
        <f t="shared" si="2"/>
        <v>16.870156618789014</v>
      </c>
      <c r="M7" s="23">
        <f t="shared" si="2"/>
        <v>16.893592241167266</v>
      </c>
      <c r="N7" s="23">
        <f t="shared" si="2"/>
        <v>16.894708223185276</v>
      </c>
      <c r="Q7" t="s">
        <v>155</v>
      </c>
      <c r="R7" s="115" t="str">
        <f t="shared" ref="R7:AB22" si="3">+R38</f>
        <v>R_DDW-WH</v>
      </c>
      <c r="S7" s="23">
        <f t="shared" si="3"/>
        <v>3.3244062910980494</v>
      </c>
      <c r="T7" s="23">
        <f t="shared" si="3"/>
        <v>3.5078456607401582</v>
      </c>
      <c r="U7" s="23">
        <f t="shared" si="3"/>
        <v>3.6909890748828382</v>
      </c>
      <c r="V7" s="23">
        <f t="shared" si="3"/>
        <v>3.8690377234783577</v>
      </c>
      <c r="W7" s="23">
        <f t="shared" si="3"/>
        <v>3.9762959455238516</v>
      </c>
      <c r="X7" s="23">
        <f t="shared" si="3"/>
        <v>4.0127637410193193</v>
      </c>
      <c r="Y7" s="23">
        <f t="shared" si="3"/>
        <v>4.0385057143102383</v>
      </c>
      <c r="Z7" s="23">
        <f t="shared" si="3"/>
        <v>4.0535218653966067</v>
      </c>
      <c r="AA7" s="23">
        <f t="shared" si="3"/>
        <v>4.0591529220539959</v>
      </c>
      <c r="AB7" s="23">
        <f t="shared" si="3"/>
        <v>4.0594210676091098</v>
      </c>
    </row>
    <row r="8" spans="2:28">
      <c r="C8" t="s">
        <v>155</v>
      </c>
      <c r="D8" s="115" t="str">
        <f t="shared" si="2"/>
        <v>R_DDW-CK</v>
      </c>
      <c r="E8" s="23">
        <f t="shared" si="2"/>
        <v>1.759208123495914</v>
      </c>
      <c r="F8" s="23">
        <f t="shared" si="2"/>
        <v>1.8562805030385416</v>
      </c>
      <c r="G8" s="23">
        <f t="shared" si="2"/>
        <v>1.9531962689566</v>
      </c>
      <c r="H8" s="23">
        <f t="shared" si="2"/>
        <v>2.0474159886778165</v>
      </c>
      <c r="I8" s="23">
        <f t="shared" si="2"/>
        <v>2.1041748559797542</v>
      </c>
      <c r="J8" s="23">
        <f t="shared" si="2"/>
        <v>2.1234728708624133</v>
      </c>
      <c r="K8" s="23">
        <f t="shared" si="2"/>
        <v>2.1370949990148782</v>
      </c>
      <c r="L8" s="23">
        <f t="shared" si="2"/>
        <v>2.1450412404371497</v>
      </c>
      <c r="M8" s="23">
        <f t="shared" si="2"/>
        <v>2.1480210809705018</v>
      </c>
      <c r="N8" s="23">
        <f t="shared" si="2"/>
        <v>2.1481629781387563</v>
      </c>
      <c r="Q8" t="s">
        <v>155</v>
      </c>
      <c r="R8" s="115" t="str">
        <f t="shared" si="3"/>
        <v>R_DDW-CK</v>
      </c>
      <c r="S8" s="23">
        <f t="shared" si="3"/>
        <v>0.61069185571072104</v>
      </c>
      <c r="T8" s="23">
        <f t="shared" si="3"/>
        <v>0.64438958073221431</v>
      </c>
      <c r="U8" s="23">
        <f t="shared" si="3"/>
        <v>0.67803293886911886</v>
      </c>
      <c r="V8" s="23">
        <f t="shared" si="3"/>
        <v>0.71074039099635855</v>
      </c>
      <c r="W8" s="23">
        <f t="shared" si="3"/>
        <v>0.73044367541035837</v>
      </c>
      <c r="X8" s="23">
        <f t="shared" si="3"/>
        <v>0.73714279211111844</v>
      </c>
      <c r="Y8" s="23">
        <f t="shared" si="3"/>
        <v>0.74187158037047829</v>
      </c>
      <c r="Z8" s="23">
        <f t="shared" si="3"/>
        <v>0.74463004018843837</v>
      </c>
      <c r="AA8" s="23">
        <f t="shared" si="3"/>
        <v>0.74566446262017338</v>
      </c>
      <c r="AB8" s="23">
        <f t="shared" si="3"/>
        <v>0.74571372083120846</v>
      </c>
    </row>
    <row r="9" spans="2:28">
      <c r="C9" t="s">
        <v>155</v>
      </c>
      <c r="D9" s="115" t="str">
        <f t="shared" si="2"/>
        <v>R_DDW-RF</v>
      </c>
      <c r="E9" s="23">
        <f t="shared" si="2"/>
        <v>5.1267755706482792</v>
      </c>
      <c r="F9" s="23">
        <f t="shared" si="2"/>
        <v>5.4096689346437055</v>
      </c>
      <c r="G9" s="23">
        <f t="shared" si="2"/>
        <v>5.6921058870902383</v>
      </c>
      <c r="H9" s="23">
        <f t="shared" si="2"/>
        <v>5.9666858818552422</v>
      </c>
      <c r="I9" s="23">
        <f t="shared" si="2"/>
        <v>6.1320955172558467</v>
      </c>
      <c r="J9" s="23">
        <f t="shared" si="2"/>
        <v>6.1883347932920536</v>
      </c>
      <c r="K9" s="23">
        <f t="shared" si="2"/>
        <v>6.2280331057881986</v>
      </c>
      <c r="L9" s="23">
        <f t="shared" si="2"/>
        <v>6.2511904547442825</v>
      </c>
      <c r="M9" s="23">
        <f t="shared" si="2"/>
        <v>6.2598744606028145</v>
      </c>
      <c r="N9" s="23">
        <f t="shared" si="2"/>
        <v>6.2602879846913178</v>
      </c>
      <c r="Q9" t="s">
        <v>155</v>
      </c>
      <c r="R9" s="115" t="str">
        <f t="shared" si="3"/>
        <v>R_DDW-RF</v>
      </c>
      <c r="S9" s="23">
        <f t="shared" si="3"/>
        <v>1.8012995248223687</v>
      </c>
      <c r="T9" s="23">
        <f t="shared" si="3"/>
        <v>1.9006944905504914</v>
      </c>
      <c r="U9" s="23">
        <f t="shared" si="3"/>
        <v>1.999929095464138</v>
      </c>
      <c r="V9" s="23">
        <f t="shared" si="3"/>
        <v>2.0964031476788691</v>
      </c>
      <c r="W9" s="23">
        <f t="shared" si="3"/>
        <v>2.1545200466034062</v>
      </c>
      <c r="X9" s="23">
        <f t="shared" si="3"/>
        <v>2.174279792237749</v>
      </c>
      <c r="Y9" s="23">
        <f t="shared" si="3"/>
        <v>2.188227847979638</v>
      </c>
      <c r="Z9" s="23">
        <f t="shared" si="3"/>
        <v>2.1963642138290731</v>
      </c>
      <c r="AA9" s="23">
        <f t="shared" si="3"/>
        <v>2.1994153510226115</v>
      </c>
      <c r="AB9" s="23">
        <f t="shared" si="3"/>
        <v>2.1995606432699226</v>
      </c>
    </row>
    <row r="10" spans="2:28">
      <c r="C10" t="s">
        <v>155</v>
      </c>
      <c r="D10" s="115" t="str">
        <f t="shared" si="2"/>
        <v>R_DDW-CD</v>
      </c>
      <c r="E10" s="23">
        <f t="shared" si="2"/>
        <v>0.14902669102885208</v>
      </c>
      <c r="F10" s="23">
        <f t="shared" si="2"/>
        <v>0.15724992244776279</v>
      </c>
      <c r="G10" s="23">
        <f t="shared" si="2"/>
        <v>0.16545988675522272</v>
      </c>
      <c r="H10" s="23">
        <f t="shared" si="2"/>
        <v>0.17344146259732146</v>
      </c>
      <c r="I10" s="23">
        <f t="shared" si="2"/>
        <v>0.17824964081545319</v>
      </c>
      <c r="J10" s="23">
        <f t="shared" si="2"/>
        <v>0.17988442140961799</v>
      </c>
      <c r="K10" s="23">
        <f t="shared" si="2"/>
        <v>0.18103838418196963</v>
      </c>
      <c r="L10" s="23">
        <f t="shared" si="2"/>
        <v>0.18171152913250807</v>
      </c>
      <c r="M10" s="23">
        <f t="shared" si="2"/>
        <v>0.18196395848895999</v>
      </c>
      <c r="N10" s="23">
        <f t="shared" si="2"/>
        <v>0.18197597893450534</v>
      </c>
      <c r="Q10" t="s">
        <v>155</v>
      </c>
      <c r="R10" s="115" t="str">
        <f t="shared" si="3"/>
        <v>R_DDW-CD</v>
      </c>
      <c r="S10" s="23">
        <f t="shared" si="3"/>
        <v>5.2360729280407491E-2</v>
      </c>
      <c r="T10" s="23">
        <f t="shared" si="3"/>
        <v>5.5249972751916655E-2</v>
      </c>
      <c r="U10" s="23">
        <f t="shared" si="3"/>
        <v>5.8134554805889076E-2</v>
      </c>
      <c r="V10" s="23">
        <f t="shared" si="3"/>
        <v>6.0938892263923752E-2</v>
      </c>
      <c r="W10" s="23">
        <f t="shared" si="3"/>
        <v>6.2628252178402483E-2</v>
      </c>
      <c r="X10" s="23">
        <f t="shared" si="3"/>
        <v>6.3202634549325246E-2</v>
      </c>
      <c r="Y10" s="23">
        <f t="shared" si="3"/>
        <v>6.3608080928800145E-2</v>
      </c>
      <c r="Z10" s="23">
        <f t="shared" si="3"/>
        <v>6.3844591316827168E-2</v>
      </c>
      <c r="AA10" s="23">
        <f t="shared" si="3"/>
        <v>6.3933282712337308E-2</v>
      </c>
      <c r="AB10" s="23">
        <f t="shared" si="3"/>
        <v>6.3937506112123496E-2</v>
      </c>
    </row>
    <row r="11" spans="2:28">
      <c r="C11" t="s">
        <v>155</v>
      </c>
      <c r="D11" s="115" t="str">
        <f t="shared" si="2"/>
        <v>R_DDW-SC</v>
      </c>
      <c r="E11" s="23">
        <f t="shared" si="2"/>
        <v>1.0578140733688828</v>
      </c>
      <c r="F11" s="23">
        <f t="shared" si="2"/>
        <v>1.1161838181672079</v>
      </c>
      <c r="G11" s="23">
        <f t="shared" si="2"/>
        <v>1.1744593909946686</v>
      </c>
      <c r="H11" s="23">
        <f t="shared" si="2"/>
        <v>1.2311138278283931</v>
      </c>
      <c r="I11" s="23">
        <f t="shared" si="2"/>
        <v>1.2652430066438902</v>
      </c>
      <c r="J11" s="23">
        <f t="shared" si="2"/>
        <v>1.2768469274411591</v>
      </c>
      <c r="K11" s="23">
        <f t="shared" si="2"/>
        <v>1.2850379303568782</v>
      </c>
      <c r="L11" s="23">
        <f t="shared" si="2"/>
        <v>1.2898160153910478</v>
      </c>
      <c r="M11" s="23">
        <f t="shared" si="2"/>
        <v>1.2916077972788613</v>
      </c>
      <c r="N11" s="23">
        <f t="shared" si="2"/>
        <v>1.2916931202259003</v>
      </c>
      <c r="Q11" t="s">
        <v>155</v>
      </c>
      <c r="R11" s="115" t="str">
        <f t="shared" si="3"/>
        <v>R_DDW-SC</v>
      </c>
      <c r="S11" s="23">
        <f t="shared" si="3"/>
        <v>0.37166440415663454</v>
      </c>
      <c r="T11" s="23">
        <f t="shared" si="3"/>
        <v>0.39217269286955958</v>
      </c>
      <c r="U11" s="23">
        <f t="shared" si="3"/>
        <v>0.41264789413326197</v>
      </c>
      <c r="V11" s="23">
        <f t="shared" si="3"/>
        <v>0.43255350707484091</v>
      </c>
      <c r="W11" s="23">
        <f t="shared" si="3"/>
        <v>0.4445448401721776</v>
      </c>
      <c r="X11" s="23">
        <f t="shared" si="3"/>
        <v>0.44862189342527209</v>
      </c>
      <c r="Y11" s="23">
        <f t="shared" si="3"/>
        <v>0.45149981336863293</v>
      </c>
      <c r="Z11" s="23">
        <f t="shared" si="3"/>
        <v>0.45317860000226012</v>
      </c>
      <c r="AA11" s="23">
        <f t="shared" si="3"/>
        <v>0.45380814498987032</v>
      </c>
      <c r="AB11" s="23">
        <f t="shared" si="3"/>
        <v>0.4538381233226137</v>
      </c>
    </row>
    <row r="12" spans="2:28">
      <c r="C12" t="s">
        <v>155</v>
      </c>
      <c r="D12" s="115" t="str">
        <f t="shared" si="2"/>
        <v>R_DDW-CW</v>
      </c>
      <c r="E12" s="23">
        <f t="shared" si="2"/>
        <v>0.48234457986160145</v>
      </c>
      <c r="F12" s="23">
        <f t="shared" si="2"/>
        <v>0.50896015507484493</v>
      </c>
      <c r="G12" s="23">
        <f t="shared" si="2"/>
        <v>0.53553278952858752</v>
      </c>
      <c r="H12" s="23">
        <f t="shared" si="2"/>
        <v>0.56136621453193314</v>
      </c>
      <c r="I12" s="23">
        <f t="shared" si="2"/>
        <v>0.57692851875081597</v>
      </c>
      <c r="J12" s="23">
        <f t="shared" si="2"/>
        <v>0.58221970218523622</v>
      </c>
      <c r="K12" s="23">
        <f t="shared" si="2"/>
        <v>0.58595465519776813</v>
      </c>
      <c r="L12" s="23">
        <f t="shared" si="2"/>
        <v>0.58813337778841168</v>
      </c>
      <c r="M12" s="23">
        <f t="shared" si="2"/>
        <v>0.58895039875990307</v>
      </c>
      <c r="N12" s="23">
        <f t="shared" si="2"/>
        <v>0.58898930452045029</v>
      </c>
      <c r="Q12" t="s">
        <v>155</v>
      </c>
      <c r="R12" s="115" t="str">
        <f t="shared" si="3"/>
        <v>R_DDW-CW</v>
      </c>
      <c r="S12" s="23">
        <f t="shared" si="3"/>
        <v>0.16947241995137349</v>
      </c>
      <c r="T12" s="23">
        <f t="shared" si="3"/>
        <v>0.17882383826954015</v>
      </c>
      <c r="U12" s="23">
        <f t="shared" si="3"/>
        <v>0.18816016929382806</v>
      </c>
      <c r="V12" s="23">
        <f t="shared" si="3"/>
        <v>0.19723677807878731</v>
      </c>
      <c r="W12" s="23">
        <f t="shared" si="3"/>
        <v>0.20270461469623269</v>
      </c>
      <c r="X12" s="23">
        <f t="shared" si="3"/>
        <v>0.20456367914616411</v>
      </c>
      <c r="Y12" s="23">
        <f t="shared" si="3"/>
        <v>0.20587595993435098</v>
      </c>
      <c r="Z12" s="23">
        <f t="shared" si="3"/>
        <v>0.20664145706079332</v>
      </c>
      <c r="AA12" s="23">
        <f t="shared" si="3"/>
        <v>0.20692851848320923</v>
      </c>
      <c r="AB12" s="23">
        <f t="shared" si="3"/>
        <v>0.20694218807475287</v>
      </c>
    </row>
    <row r="13" spans="2:28">
      <c r="C13" t="s">
        <v>155</v>
      </c>
      <c r="D13" s="115" t="str">
        <f t="shared" si="2"/>
        <v>R_DDW-DW</v>
      </c>
      <c r="E13" s="23">
        <f t="shared" si="2"/>
        <v>0.1601931465528143</v>
      </c>
      <c r="F13" s="23">
        <f t="shared" si="2"/>
        <v>0.16903253838747725</v>
      </c>
      <c r="G13" s="23">
        <f>+G44</f>
        <v>0.177857669016216</v>
      </c>
      <c r="H13" s="23">
        <f t="shared" si="2"/>
        <v>0.18643729820725924</v>
      </c>
      <c r="I13" s="23">
        <f t="shared" si="2"/>
        <v>0.19160574952716478</v>
      </c>
      <c r="J13" s="23">
        <f t="shared" si="2"/>
        <v>0.19336302297593269</v>
      </c>
      <c r="K13" s="23">
        <f t="shared" si="2"/>
        <v>0.19460345129271001</v>
      </c>
      <c r="L13" s="23">
        <f t="shared" si="2"/>
        <v>0.19532703447749683</v>
      </c>
      <c r="M13" s="23">
        <f t="shared" si="2"/>
        <v>0.19559837817179188</v>
      </c>
      <c r="N13" s="23">
        <f t="shared" si="2"/>
        <v>0.19561129930009163</v>
      </c>
      <c r="Q13" t="s">
        <v>155</v>
      </c>
      <c r="R13" s="115" t="str">
        <f t="shared" si="3"/>
        <v>R_DDW-DW</v>
      </c>
      <c r="S13" s="23">
        <f t="shared" si="3"/>
        <v>5.6284078518556387E-2</v>
      </c>
      <c r="T13" s="23">
        <f t="shared" si="3"/>
        <v>5.9389810784789311E-2</v>
      </c>
      <c r="U13" s="23">
        <f t="shared" si="3"/>
        <v>6.2490532357048871E-2</v>
      </c>
      <c r="V13" s="23">
        <f t="shared" si="3"/>
        <v>6.550499666741541E-2</v>
      </c>
      <c r="W13" s="23">
        <f t="shared" si="3"/>
        <v>6.7320939023057899E-2</v>
      </c>
      <c r="X13" s="23">
        <f t="shared" si="3"/>
        <v>6.7938359423976358E-2</v>
      </c>
      <c r="Y13" s="23">
        <f t="shared" si="3"/>
        <v>6.8374185589330547E-2</v>
      </c>
      <c r="Z13" s="23">
        <f t="shared" si="3"/>
        <v>6.8628417519120508E-2</v>
      </c>
      <c r="AA13" s="23">
        <f t="shared" si="3"/>
        <v>6.8723754492791736E-2</v>
      </c>
      <c r="AB13" s="23">
        <f t="shared" si="3"/>
        <v>6.8728294348680857E-2</v>
      </c>
    </row>
    <row r="14" spans="2:28">
      <c r="C14" t="s">
        <v>155</v>
      </c>
      <c r="D14" s="115" t="str">
        <f t="shared" si="2"/>
        <v>R_DDW-LT</v>
      </c>
      <c r="E14" s="23">
        <f t="shared" si="2"/>
        <v>2.3600935354279646</v>
      </c>
      <c r="F14" s="23">
        <f t="shared" si="2"/>
        <v>2.4903225244641769</v>
      </c>
      <c r="G14" s="23">
        <f t="shared" si="2"/>
        <v>2.620341406010565</v>
      </c>
      <c r="H14" s="23">
        <f t="shared" si="2"/>
        <v>2.7467433640585912</v>
      </c>
      <c r="I14" s="23">
        <f t="shared" si="2"/>
        <v>2.8228891219188488</v>
      </c>
      <c r="J14" s="23">
        <f t="shared" si="2"/>
        <v>2.8487786795913363</v>
      </c>
      <c r="K14" s="23">
        <f t="shared" si="2"/>
        <v>2.8670536614777982</v>
      </c>
      <c r="L14" s="23">
        <f t="shared" si="2"/>
        <v>2.8777140675782338</v>
      </c>
      <c r="M14" s="23">
        <f t="shared" si="2"/>
        <v>2.8817117198658977</v>
      </c>
      <c r="N14" s="23">
        <f t="shared" si="2"/>
        <v>2.8819020842605481</v>
      </c>
      <c r="Q14" t="s">
        <v>155</v>
      </c>
      <c r="R14" s="115" t="str">
        <f t="shared" si="3"/>
        <v>R_DDW-LT</v>
      </c>
      <c r="S14" s="23">
        <f t="shared" si="3"/>
        <v>0.17489952708425854</v>
      </c>
      <c r="T14" s="23">
        <f t="shared" si="3"/>
        <v>0.18455041093830224</v>
      </c>
      <c r="U14" s="23">
        <f t="shared" si="3"/>
        <v>0.19418572434988021</v>
      </c>
      <c r="V14" s="23">
        <f t="shared" si="3"/>
        <v>0.2035529982961288</v>
      </c>
      <c r="W14" s="23">
        <f t="shared" si="3"/>
        <v>0.20919593440832676</v>
      </c>
      <c r="X14" s="23">
        <f t="shared" si="3"/>
        <v>0.21111453268647409</v>
      </c>
      <c r="Y14" s="23">
        <f t="shared" si="3"/>
        <v>0.21246883735340161</v>
      </c>
      <c r="Z14" s="23">
        <f t="shared" si="3"/>
        <v>0.21325884840910933</v>
      </c>
      <c r="AA14" s="23">
        <f t="shared" si="3"/>
        <v>0.21355510255499974</v>
      </c>
      <c r="AB14" s="23">
        <f t="shared" si="3"/>
        <v>0.21356920989528025</v>
      </c>
    </row>
    <row r="15" spans="2:28">
      <c r="C15" t="s">
        <v>155</v>
      </c>
      <c r="D15" s="115" t="str">
        <f t="shared" si="2"/>
        <v>R_DDW-OTH</v>
      </c>
      <c r="E15" s="23">
        <f t="shared" si="2"/>
        <v>1.8623025737266132</v>
      </c>
      <c r="F15" s="23">
        <f t="shared" si="2"/>
        <v>1.9650636625628546</v>
      </c>
      <c r="G15" s="23">
        <f t="shared" si="2"/>
        <v>2.0676589597839827</v>
      </c>
      <c r="H15" s="23">
        <f t="shared" si="2"/>
        <v>2.1674002150619169</v>
      </c>
      <c r="I15" s="23">
        <f t="shared" si="2"/>
        <v>2.2274853086028417</v>
      </c>
      <c r="J15" s="23">
        <f t="shared" si="2"/>
        <v>2.2479142404067556</v>
      </c>
      <c r="K15" s="23">
        <f t="shared" si="2"/>
        <v>2.2623346628565777</v>
      </c>
      <c r="L15" s="23">
        <f t="shared" si="2"/>
        <v>2.2707465759523071</v>
      </c>
      <c r="M15" s="23">
        <f t="shared" si="2"/>
        <v>2.2739010433632059</v>
      </c>
      <c r="N15" s="23">
        <f t="shared" si="2"/>
        <v>2.2740512560970583</v>
      </c>
      <c r="Q15" t="s">
        <v>155</v>
      </c>
      <c r="R15" s="115" t="str">
        <f t="shared" si="3"/>
        <v>R_DDW-OTH</v>
      </c>
      <c r="S15" s="23">
        <f t="shared" si="3"/>
        <v>0.65432252590394524</v>
      </c>
      <c r="T15" s="23">
        <f t="shared" si="3"/>
        <v>0.69042777333289496</v>
      </c>
      <c r="U15" s="23">
        <f t="shared" si="3"/>
        <v>0.72647476965383195</v>
      </c>
      <c r="V15" s="23">
        <f t="shared" si="3"/>
        <v>0.76151899448121418</v>
      </c>
      <c r="W15" s="23">
        <f t="shared" si="3"/>
        <v>0.7826299732928903</v>
      </c>
      <c r="X15" s="23">
        <f t="shared" si="3"/>
        <v>0.7898077060888602</v>
      </c>
      <c r="Y15" s="23">
        <f t="shared" si="3"/>
        <v>0.7948743410036625</v>
      </c>
      <c r="Z15" s="23">
        <f t="shared" si="3"/>
        <v>0.7978298780372971</v>
      </c>
      <c r="AA15" s="23">
        <f t="shared" si="3"/>
        <v>0.79893820442491026</v>
      </c>
      <c r="AB15" s="23">
        <f t="shared" si="3"/>
        <v>0.7989909818719394</v>
      </c>
    </row>
    <row r="16" spans="2:28">
      <c r="C16" t="s">
        <v>155</v>
      </c>
      <c r="D16" s="115" t="str">
        <f t="shared" si="2"/>
        <v>R_DDW-MPS</v>
      </c>
      <c r="E16" s="23">
        <f t="shared" si="2"/>
        <v>0.14768862255953705</v>
      </c>
      <c r="F16" s="23">
        <f t="shared" si="2"/>
        <v>0.15583801991153287</v>
      </c>
      <c r="G16" s="23">
        <f t="shared" si="2"/>
        <v>0.16397426927371578</v>
      </c>
      <c r="H16" s="23">
        <f t="shared" si="2"/>
        <v>0.17188418080591114</v>
      </c>
      <c r="I16" s="23">
        <f t="shared" si="2"/>
        <v>0.1766491877530168</v>
      </c>
      <c r="J16" s="23">
        <f t="shared" si="2"/>
        <v>0.17826929011503273</v>
      </c>
      <c r="K16" s="23">
        <f t="shared" si="2"/>
        <v>0.1794128917823381</v>
      </c>
      <c r="L16" s="23">
        <f t="shared" si="2"/>
        <v>0.18007999275493292</v>
      </c>
      <c r="M16" s="23">
        <f t="shared" si="2"/>
        <v>0.18033015561965596</v>
      </c>
      <c r="N16" s="23">
        <f t="shared" si="2"/>
        <v>0.18034206813702372</v>
      </c>
      <c r="Q16" t="s">
        <v>155</v>
      </c>
      <c r="R16" s="115" t="str">
        <f t="shared" si="3"/>
        <v>R_DDW-MPS</v>
      </c>
      <c r="S16" s="23">
        <f t="shared" si="3"/>
        <v>5.1890597115513006E-2</v>
      </c>
      <c r="T16" s="23">
        <f t="shared" si="3"/>
        <v>5.4753898887835876E-2</v>
      </c>
      <c r="U16" s="23">
        <f t="shared" si="3"/>
        <v>5.7612581096170401E-2</v>
      </c>
      <c r="V16" s="23">
        <f t="shared" si="3"/>
        <v>6.0391739202076883E-2</v>
      </c>
      <c r="W16" s="23">
        <f t="shared" si="3"/>
        <v>6.2065930832141028E-2</v>
      </c>
      <c r="X16" s="23">
        <f t="shared" si="3"/>
        <v>6.2635155986362837E-2</v>
      </c>
      <c r="Y16" s="23">
        <f t="shared" si="3"/>
        <v>6.3036961977578243E-2</v>
      </c>
      <c r="Z16" s="23">
        <f t="shared" si="3"/>
        <v>6.327134880578722E-2</v>
      </c>
      <c r="AA16" s="23">
        <f t="shared" si="3"/>
        <v>6.33592438663656E-2</v>
      </c>
      <c r="AB16" s="23">
        <f t="shared" si="3"/>
        <v>6.3363429345440758E-2</v>
      </c>
    </row>
    <row r="17" spans="3:28">
      <c r="C17" t="s">
        <v>155</v>
      </c>
      <c r="D17" s="115" t="str">
        <f t="shared" si="2"/>
        <v>R_DDW-MPM</v>
      </c>
      <c r="E17" s="23">
        <f t="shared" si="2"/>
        <v>3.7042487809168515E-5</v>
      </c>
      <c r="F17" s="23">
        <f t="shared" si="2"/>
        <v>3.9086477026697336E-5</v>
      </c>
      <c r="G17" s="23">
        <f t="shared" si="2"/>
        <v>4.1127168534193228E-5</v>
      </c>
      <c r="H17" s="23">
        <f t="shared" si="2"/>
        <v>4.3111091171056017E-5</v>
      </c>
      <c r="I17" s="23">
        <f t="shared" si="2"/>
        <v>4.4306225289648054E-5</v>
      </c>
      <c r="J17" s="23">
        <f t="shared" si="2"/>
        <v>4.4712570889969339E-5</v>
      </c>
      <c r="K17" s="23">
        <f t="shared" si="2"/>
        <v>4.4999403078431432E-5</v>
      </c>
      <c r="L17" s="23">
        <f t="shared" si="2"/>
        <v>4.5166721855034318E-5</v>
      </c>
      <c r="M17" s="23">
        <f t="shared" si="2"/>
        <v>4.5229466396260408E-5</v>
      </c>
      <c r="N17" s="23">
        <f t="shared" si="2"/>
        <v>4.5232454231556892E-5</v>
      </c>
      <c r="Q17" t="s">
        <v>155</v>
      </c>
      <c r="R17" s="115" t="str">
        <f t="shared" si="3"/>
        <v>R_DDW-MPM</v>
      </c>
      <c r="S17" s="23">
        <f t="shared" si="3"/>
        <v>1.3014928149167314E-5</v>
      </c>
      <c r="T17" s="23">
        <f t="shared" si="3"/>
        <v>1.3733086522893654E-5</v>
      </c>
      <c r="U17" s="23">
        <f t="shared" si="3"/>
        <v>1.4450086241743565E-5</v>
      </c>
      <c r="V17" s="23">
        <f t="shared" si="3"/>
        <v>1.5147140141181841E-5</v>
      </c>
      <c r="W17" s="23">
        <f t="shared" si="3"/>
        <v>1.556705212879526E-5</v>
      </c>
      <c r="X17" s="23">
        <f t="shared" si="3"/>
        <v>1.570982220458382E-5</v>
      </c>
      <c r="Y17" s="23">
        <f t="shared" si="3"/>
        <v>1.5810601081611042E-5</v>
      </c>
      <c r="Z17" s="23">
        <f t="shared" si="3"/>
        <v>1.5869388759876921E-5</v>
      </c>
      <c r="AA17" s="23">
        <f t="shared" si="3"/>
        <v>1.5891434139226627E-5</v>
      </c>
      <c r="AB17" s="23">
        <f t="shared" si="3"/>
        <v>1.5892483919195659E-5</v>
      </c>
    </row>
    <row r="18" spans="3:28">
      <c r="C18" t="s">
        <v>155</v>
      </c>
      <c r="D18" s="115" t="str">
        <f t="shared" si="2"/>
        <v>R_DDW-UNAL</v>
      </c>
      <c r="E18" s="23">
        <f t="shared" si="2"/>
        <v>8.7480000000000016E-2</v>
      </c>
      <c r="F18" s="23">
        <f t="shared" si="2"/>
        <v>8.7480000000000016E-2</v>
      </c>
      <c r="G18" s="23">
        <f t="shared" si="2"/>
        <v>8.7480000000000016E-2</v>
      </c>
      <c r="H18" s="23">
        <f t="shared" si="2"/>
        <v>8.7480000000000016E-2</v>
      </c>
      <c r="I18" s="23">
        <f t="shared" si="2"/>
        <v>8.7480000000000016E-2</v>
      </c>
      <c r="J18" s="23">
        <f t="shared" si="2"/>
        <v>8.7480000000000016E-2</v>
      </c>
      <c r="K18" s="23">
        <f t="shared" si="2"/>
        <v>8.7480000000000016E-2</v>
      </c>
      <c r="L18" s="23">
        <f t="shared" si="2"/>
        <v>8.7480000000000016E-2</v>
      </c>
      <c r="M18" s="23">
        <f t="shared" si="2"/>
        <v>8.7480000000000016E-2</v>
      </c>
      <c r="N18" s="23">
        <f t="shared" si="2"/>
        <v>8.7480000000000016E-2</v>
      </c>
      <c r="Q18" t="s">
        <v>155</v>
      </c>
      <c r="R18" s="117" t="str">
        <f t="shared" si="3"/>
        <v>R_JDW-SH</v>
      </c>
      <c r="S18" s="23">
        <f t="shared" si="3"/>
        <v>1.3657579118132808</v>
      </c>
      <c r="T18" s="23">
        <f t="shared" si="3"/>
        <v>1.5584868560008938</v>
      </c>
      <c r="U18" s="23">
        <f t="shared" si="3"/>
        <v>1.7509048571720616</v>
      </c>
      <c r="V18" s="23">
        <f t="shared" si="3"/>
        <v>1.9379700881788779</v>
      </c>
      <c r="W18" s="23">
        <f t="shared" si="3"/>
        <v>2.0506599863757553</v>
      </c>
      <c r="X18" s="23">
        <f t="shared" si="3"/>
        <v>2.0889745517626928</v>
      </c>
      <c r="Y18" s="23">
        <f t="shared" si="3"/>
        <v>2.1160201273299437</v>
      </c>
      <c r="Z18" s="23">
        <f t="shared" si="3"/>
        <v>2.1317967130775064</v>
      </c>
      <c r="AA18" s="23">
        <f t="shared" si="3"/>
        <v>2.1377129327328426</v>
      </c>
      <c r="AB18" s="23">
        <f t="shared" si="3"/>
        <v>2.1379946574783348</v>
      </c>
    </row>
    <row r="19" spans="3:28">
      <c r="C19" t="s">
        <v>155</v>
      </c>
      <c r="D19" s="117" t="str">
        <f t="shared" si="2"/>
        <v>R_JDW-SH</v>
      </c>
      <c r="E19" s="23">
        <f t="shared" si="2"/>
        <v>2.4343347885822273</v>
      </c>
      <c r="F19" s="23">
        <f t="shared" si="2"/>
        <v>2.7778559716151183</v>
      </c>
      <c r="G19" s="23">
        <f t="shared" si="2"/>
        <v>3.1208229280199578</v>
      </c>
      <c r="H19" s="23">
        <f t="shared" si="2"/>
        <v>3.4542490759742961</v>
      </c>
      <c r="I19" s="23">
        <f t="shared" si="2"/>
        <v>3.6551082012479936</v>
      </c>
      <c r="J19" s="23">
        <f t="shared" si="2"/>
        <v>3.7234003038410508</v>
      </c>
      <c r="K19" s="23">
        <f t="shared" si="2"/>
        <v>3.7716064939067384</v>
      </c>
      <c r="L19" s="23">
        <f t="shared" si="2"/>
        <v>3.7997267714450564</v>
      </c>
      <c r="M19" s="23">
        <f t="shared" si="2"/>
        <v>3.8102718755219254</v>
      </c>
      <c r="N19" s="23">
        <f t="shared" si="2"/>
        <v>3.8107740233351097</v>
      </c>
      <c r="Q19" t="s">
        <v>155</v>
      </c>
      <c r="R19" s="117" t="str">
        <f t="shared" si="3"/>
        <v>R_JDW-WH</v>
      </c>
      <c r="S19" s="23">
        <f t="shared" si="3"/>
        <v>0.76271651728403533</v>
      </c>
      <c r="T19" s="23">
        <f t="shared" si="3"/>
        <v>0.87034726781393035</v>
      </c>
      <c r="U19" s="23">
        <f t="shared" si="3"/>
        <v>0.97780437016465271</v>
      </c>
      <c r="V19" s="23">
        <f t="shared" si="3"/>
        <v>1.0822721826988835</v>
      </c>
      <c r="W19" s="23">
        <f t="shared" si="3"/>
        <v>1.145204599888179</v>
      </c>
      <c r="X19" s="23">
        <f t="shared" si="3"/>
        <v>1.1666016217325397</v>
      </c>
      <c r="Y19" s="23">
        <f t="shared" si="3"/>
        <v>1.1817054018579707</v>
      </c>
      <c r="Z19" s="23">
        <f t="shared" si="3"/>
        <v>1.1905159402644721</v>
      </c>
      <c r="AA19" s="23">
        <f t="shared" si="3"/>
        <v>1.1938198921669101</v>
      </c>
      <c r="AB19" s="23">
        <f t="shared" si="3"/>
        <v>1.1939772232098833</v>
      </c>
    </row>
    <row r="20" spans="3:28">
      <c r="C20" t="s">
        <v>155</v>
      </c>
      <c r="D20" s="117" t="str">
        <f t="shared" si="2"/>
        <v>R_JDW-WH</v>
      </c>
      <c r="E20" s="23">
        <f t="shared" si="2"/>
        <v>3.1751365195422769</v>
      </c>
      <c r="F20" s="23">
        <f t="shared" si="2"/>
        <v>3.6231959477688052</v>
      </c>
      <c r="G20" s="23">
        <f t="shared" si="2"/>
        <v>4.0705324905421554</v>
      </c>
      <c r="H20" s="23">
        <f t="shared" si="2"/>
        <v>4.5054248249513869</v>
      </c>
      <c r="I20" s="23">
        <f t="shared" si="2"/>
        <v>4.7674081589328505</v>
      </c>
      <c r="J20" s="23">
        <f t="shared" si="2"/>
        <v>4.8564824924865491</v>
      </c>
      <c r="K20" s="23">
        <f t="shared" si="2"/>
        <v>4.9193584926421012</v>
      </c>
      <c r="L20" s="23">
        <f t="shared" si="2"/>
        <v>4.9560361593995061</v>
      </c>
      <c r="M20" s="23">
        <f t="shared" si="2"/>
        <v>4.9697902844335324</v>
      </c>
      <c r="N20" s="23">
        <f t="shared" si="2"/>
        <v>4.970445242768486</v>
      </c>
      <c r="Q20" t="s">
        <v>155</v>
      </c>
      <c r="R20" s="117" t="str">
        <f t="shared" si="3"/>
        <v>R_JDW-CK</v>
      </c>
      <c r="S20" s="23">
        <f t="shared" si="3"/>
        <v>0.134040414243323</v>
      </c>
      <c r="T20" s="23">
        <f t="shared" si="3"/>
        <v>0.15295552891491773</v>
      </c>
      <c r="U20" s="23">
        <f t="shared" si="3"/>
        <v>0.17184012651582961</v>
      </c>
      <c r="V20" s="23">
        <f t="shared" si="3"/>
        <v>0.19019938391993724</v>
      </c>
      <c r="W20" s="23">
        <f t="shared" si="3"/>
        <v>0.20125917753686953</v>
      </c>
      <c r="X20" s="23">
        <f t="shared" si="3"/>
        <v>0.20501950736662652</v>
      </c>
      <c r="Y20" s="23">
        <f t="shared" si="3"/>
        <v>0.20767385783469031</v>
      </c>
      <c r="Z20" s="23">
        <f t="shared" si="3"/>
        <v>0.20922222894106082</v>
      </c>
      <c r="AA20" s="23">
        <f t="shared" si="3"/>
        <v>0.20980286810594975</v>
      </c>
      <c r="AB20" s="23">
        <f t="shared" si="3"/>
        <v>0.2098305175899921</v>
      </c>
    </row>
    <row r="21" spans="3:28">
      <c r="C21" t="s">
        <v>155</v>
      </c>
      <c r="D21" s="117" t="str">
        <f t="shared" si="2"/>
        <v>R_JDW-CK</v>
      </c>
      <c r="E21" s="23">
        <f t="shared" si="2"/>
        <v>0.38612808800088722</v>
      </c>
      <c r="F21" s="23">
        <f t="shared" si="2"/>
        <v>0.44061655779330444</v>
      </c>
      <c r="G21" s="23">
        <f t="shared" si="2"/>
        <v>0.49501711754589778</v>
      </c>
      <c r="H21" s="23">
        <f t="shared" si="2"/>
        <v>0.54790433815456829</v>
      </c>
      <c r="I21" s="23">
        <f t="shared" si="2"/>
        <v>0.57976410960557478</v>
      </c>
      <c r="J21" s="23">
        <f t="shared" si="2"/>
        <v>0.59059643189891686</v>
      </c>
      <c r="K21" s="23">
        <f t="shared" si="2"/>
        <v>0.59824277704715834</v>
      </c>
      <c r="L21" s="23">
        <f t="shared" si="2"/>
        <v>0.60270314505029932</v>
      </c>
      <c r="M21" s="23">
        <f t="shared" si="2"/>
        <v>0.6043757830514771</v>
      </c>
      <c r="N21" s="23">
        <f t="shared" si="2"/>
        <v>0.60445543248010458</v>
      </c>
      <c r="Q21" t="s">
        <v>155</v>
      </c>
      <c r="R21" s="117" t="str">
        <f t="shared" si="3"/>
        <v>R_JDW-RF</v>
      </c>
      <c r="S21" s="23">
        <f t="shared" si="3"/>
        <v>0.39540721276588586</v>
      </c>
      <c r="T21" s="23">
        <f t="shared" si="3"/>
        <v>0.45120510636136124</v>
      </c>
      <c r="U21" s="23">
        <f t="shared" si="3"/>
        <v>0.50691297733247676</v>
      </c>
      <c r="V21" s="23">
        <f t="shared" si="3"/>
        <v>0.56107114179048667</v>
      </c>
      <c r="W21" s="23">
        <f t="shared" si="3"/>
        <v>0.5936965420663961</v>
      </c>
      <c r="X21" s="23">
        <f t="shared" si="3"/>
        <v>0.60478917816020528</v>
      </c>
      <c r="Y21" s="23">
        <f t="shared" si="3"/>
        <v>0.61261927422642359</v>
      </c>
      <c r="Z21" s="23">
        <f t="shared" si="3"/>
        <v>0.61718683026505095</v>
      </c>
      <c r="AA21" s="23">
        <f t="shared" si="3"/>
        <v>0.6188996637795362</v>
      </c>
      <c r="AB21" s="23">
        <f t="shared" si="3"/>
        <v>0.61898122728022598</v>
      </c>
    </row>
    <row r="22" spans="3:28">
      <c r="C22" t="s">
        <v>155</v>
      </c>
      <c r="D22" s="117" t="str">
        <f t="shared" si="2"/>
        <v>R_JDW-RF</v>
      </c>
      <c r="E22" s="23">
        <f t="shared" si="2"/>
        <v>1.1253897594105982</v>
      </c>
      <c r="F22" s="23">
        <f t="shared" si="2"/>
        <v>1.2841991488746434</v>
      </c>
      <c r="G22" s="23">
        <f t="shared" si="2"/>
        <v>1.442752320100126</v>
      </c>
      <c r="H22" s="23">
        <f t="shared" si="2"/>
        <v>1.5968947881729232</v>
      </c>
      <c r="I22" s="23">
        <f t="shared" si="2"/>
        <v>1.6897516966505117</v>
      </c>
      <c r="J22" s="23">
        <f t="shared" si="2"/>
        <v>1.7213230455328918</v>
      </c>
      <c r="K22" s="23">
        <f t="shared" si="2"/>
        <v>1.7436087035675132</v>
      </c>
      <c r="L22" s="23">
        <f t="shared" si="2"/>
        <v>1.7566086707543758</v>
      </c>
      <c r="M22" s="23">
        <f t="shared" si="2"/>
        <v>1.7614836584494491</v>
      </c>
      <c r="N22" s="23">
        <f t="shared" si="2"/>
        <v>1.761715800720643</v>
      </c>
      <c r="Q22" t="s">
        <v>155</v>
      </c>
      <c r="R22" s="117" t="str">
        <f t="shared" si="3"/>
        <v>R_JDW-CD</v>
      </c>
      <c r="S22" s="23">
        <f t="shared" si="3"/>
        <v>1.1493818622528474E-2</v>
      </c>
      <c r="T22" s="23">
        <f t="shared" si="3"/>
        <v>1.3115768975986642E-2</v>
      </c>
      <c r="U22" s="23">
        <f t="shared" si="3"/>
        <v>1.4735102524078315E-2</v>
      </c>
      <c r="V22" s="23">
        <f t="shared" si="3"/>
        <v>1.6309388726029814E-2</v>
      </c>
      <c r="W22" s="23">
        <f t="shared" si="3"/>
        <v>1.7257753907928299E-2</v>
      </c>
      <c r="X22" s="23">
        <f t="shared" si="3"/>
        <v>1.7580198069773789E-2</v>
      </c>
      <c r="Y22" s="23">
        <f t="shared" si="3"/>
        <v>1.7807805713429426E-2</v>
      </c>
      <c r="Z22" s="23">
        <f t="shared" si="3"/>
        <v>1.7940576838895213E-2</v>
      </c>
      <c r="AA22" s="23">
        <f t="shared" si="3"/>
        <v>1.7990366010944885E-2</v>
      </c>
      <c r="AB22" s="23">
        <f t="shared" si="3"/>
        <v>1.7992736923899633E-2</v>
      </c>
    </row>
    <row r="23" spans="3:28">
      <c r="C23" t="s">
        <v>155</v>
      </c>
      <c r="D23" s="117" t="str">
        <f t="shared" ref="D23:N31" si="4">+D54</f>
        <v>R_JDW-CD</v>
      </c>
      <c r="E23" s="23">
        <f t="shared" si="4"/>
        <v>3.2713176079504115E-2</v>
      </c>
      <c r="F23" s="23">
        <f t="shared" si="4"/>
        <v>3.7329496316269667E-2</v>
      </c>
      <c r="G23" s="23">
        <f t="shared" si="4"/>
        <v>4.1938368722376745E-2</v>
      </c>
      <c r="H23" s="23">
        <f t="shared" si="4"/>
        <v>4.6419029451007926E-2</v>
      </c>
      <c r="I23" s="23">
        <f t="shared" si="4"/>
        <v>4.9118222661026702E-2</v>
      </c>
      <c r="J23" s="23">
        <f t="shared" si="4"/>
        <v>5.0035948352433079E-2</v>
      </c>
      <c r="K23" s="23">
        <f t="shared" si="4"/>
        <v>5.0683754722837593E-2</v>
      </c>
      <c r="L23" s="23">
        <f t="shared" si="4"/>
        <v>5.1061641772240228E-2</v>
      </c>
      <c r="M23" s="23">
        <f t="shared" si="4"/>
        <v>5.1203349415766215E-2</v>
      </c>
      <c r="N23" s="23">
        <f t="shared" si="4"/>
        <v>5.1210097398791253E-2</v>
      </c>
      <c r="Q23" t="s">
        <v>155</v>
      </c>
      <c r="R23" s="117" t="str">
        <f t="shared" ref="R23:AB29" si="5">+R54</f>
        <v>R_JDW-SC</v>
      </c>
      <c r="S23" s="23">
        <f t="shared" si="5"/>
        <v>8.1584869205114915E-2</v>
      </c>
      <c r="T23" s="23">
        <f t="shared" si="5"/>
        <v>9.3097719006373092E-2</v>
      </c>
      <c r="U23" s="23">
        <f t="shared" si="5"/>
        <v>0.10459199432594056</v>
      </c>
      <c r="V23" s="23">
        <f t="shared" si="5"/>
        <v>0.11576651674496369</v>
      </c>
      <c r="W23" s="23">
        <f t="shared" si="5"/>
        <v>0.12249815675642338</v>
      </c>
      <c r="X23" s="23">
        <f t="shared" si="5"/>
        <v>0.12478691436031969</v>
      </c>
      <c r="Y23" s="23">
        <f t="shared" si="5"/>
        <v>0.12640250796307001</v>
      </c>
      <c r="Z23" s="23">
        <f t="shared" si="5"/>
        <v>0.12734493756467438</v>
      </c>
      <c r="AA23" s="23">
        <f t="shared" si="5"/>
        <v>0.12769834866527599</v>
      </c>
      <c r="AB23" s="23">
        <f t="shared" si="5"/>
        <v>0.12771517776530467</v>
      </c>
    </row>
    <row r="24" spans="3:28">
      <c r="C24" t="s">
        <v>155</v>
      </c>
      <c r="D24" s="117" t="str">
        <f t="shared" si="4"/>
        <v>R_JDW-SC</v>
      </c>
      <c r="E24" s="23">
        <f t="shared" si="4"/>
        <v>0.23220308927609629</v>
      </c>
      <c r="F24" s="23">
        <f t="shared" si="4"/>
        <v>0.26497043101813883</v>
      </c>
      <c r="G24" s="23">
        <f t="shared" si="4"/>
        <v>0.29768490692767691</v>
      </c>
      <c r="H24" s="23">
        <f t="shared" si="4"/>
        <v>0.32948931688951194</v>
      </c>
      <c r="I24" s="23">
        <f t="shared" si="4"/>
        <v>0.34864859999905112</v>
      </c>
      <c r="J24" s="23">
        <f t="shared" si="4"/>
        <v>0.3551627562562944</v>
      </c>
      <c r="K24" s="23">
        <f t="shared" si="4"/>
        <v>0.35976098420258379</v>
      </c>
      <c r="L24" s="23">
        <f t="shared" si="4"/>
        <v>0.36244328383791935</v>
      </c>
      <c r="M24" s="23">
        <f t="shared" si="4"/>
        <v>0.36344914620117014</v>
      </c>
      <c r="N24" s="23">
        <f t="shared" si="4"/>
        <v>0.36349704440894398</v>
      </c>
      <c r="Q24" t="s">
        <v>155</v>
      </c>
      <c r="R24" s="117" t="str">
        <f t="shared" si="5"/>
        <v>R_JDW-CW</v>
      </c>
      <c r="S24" s="23">
        <f t="shared" si="5"/>
        <v>3.7201262916155158E-2</v>
      </c>
      <c r="T24" s="23">
        <f t="shared" si="5"/>
        <v>4.2450919580971615E-2</v>
      </c>
      <c r="U24" s="23">
        <f t="shared" si="5"/>
        <v>4.7692106609400334E-2</v>
      </c>
      <c r="V24" s="23">
        <f t="shared" si="5"/>
        <v>5.2787491948897661E-2</v>
      </c>
      <c r="W24" s="23">
        <f t="shared" si="5"/>
        <v>5.5857001189558692E-2</v>
      </c>
      <c r="X24" s="23">
        <f t="shared" si="5"/>
        <v>5.690063433138344E-2</v>
      </c>
      <c r="Y24" s="23">
        <f t="shared" si="5"/>
        <v>5.7637316549142094E-2</v>
      </c>
      <c r="Z24" s="23">
        <f t="shared" si="5"/>
        <v>5.8067047842834639E-2</v>
      </c>
      <c r="AA24" s="23">
        <f t="shared" si="5"/>
        <v>5.8228197077969342E-2</v>
      </c>
      <c r="AB24" s="23">
        <f t="shared" si="5"/>
        <v>5.8235870851071E-2</v>
      </c>
    </row>
    <row r="25" spans="3:28">
      <c r="C25" t="s">
        <v>155</v>
      </c>
      <c r="D25" s="117" t="str">
        <f t="shared" si="4"/>
        <v>R_JDW-CW</v>
      </c>
      <c r="E25" s="23">
        <f t="shared" si="4"/>
        <v>0.10588051753059545</v>
      </c>
      <c r="F25" s="23">
        <f t="shared" si="4"/>
        <v>0.12082184803814998</v>
      </c>
      <c r="G25" s="23">
        <f t="shared" si="4"/>
        <v>0.13573907265752405</v>
      </c>
      <c r="H25" s="23">
        <f t="shared" si="4"/>
        <v>0.15024132323917028</v>
      </c>
      <c r="I25" s="23">
        <f t="shared" si="4"/>
        <v>0.15897761877028244</v>
      </c>
      <c r="J25" s="23">
        <f t="shared" si="4"/>
        <v>0.16194795925086058</v>
      </c>
      <c r="K25" s="23">
        <f t="shared" si="4"/>
        <v>0.16404467017832752</v>
      </c>
      <c r="L25" s="23">
        <f t="shared" si="4"/>
        <v>0.16526775155268322</v>
      </c>
      <c r="M25" s="23">
        <f t="shared" si="4"/>
        <v>0.1657264070680666</v>
      </c>
      <c r="N25" s="23">
        <f t="shared" si="4"/>
        <v>0.1657482478068944</v>
      </c>
      <c r="Q25" t="s">
        <v>155</v>
      </c>
      <c r="R25" s="117" t="str">
        <f t="shared" si="5"/>
        <v>R_JDW-DW</v>
      </c>
      <c r="S25" s="23">
        <f t="shared" si="5"/>
        <v>1.2355041626024577E-2</v>
      </c>
      <c r="T25" s="23">
        <f t="shared" si="5"/>
        <v>1.4098523474001798E-2</v>
      </c>
      <c r="U25" s="23">
        <f t="shared" si="5"/>
        <v>1.5839192441395811E-2</v>
      </c>
      <c r="V25" s="23">
        <f t="shared" si="5"/>
        <v>1.7531438699594379E-2</v>
      </c>
      <c r="W25" s="23">
        <f t="shared" si="5"/>
        <v>1.8550864156340507E-2</v>
      </c>
      <c r="X25" s="23">
        <f t="shared" si="5"/>
        <v>1.8897468811634188E-2</v>
      </c>
      <c r="Y25" s="23">
        <f t="shared" si="5"/>
        <v>1.9142130921253258E-2</v>
      </c>
      <c r="Z25" s="23">
        <f t="shared" si="5"/>
        <v>1.9284850485197715E-2</v>
      </c>
      <c r="AA25" s="23">
        <f t="shared" si="5"/>
        <v>1.9338370321676887E-2</v>
      </c>
      <c r="AB25" s="23">
        <f t="shared" si="5"/>
        <v>1.9340918885318754E-2</v>
      </c>
    </row>
    <row r="26" spans="3:28">
      <c r="C26" t="s">
        <v>155</v>
      </c>
      <c r="D26" s="117" t="str">
        <f t="shared" si="4"/>
        <v>R_JDW-DW</v>
      </c>
      <c r="E26" s="23">
        <f t="shared" si="4"/>
        <v>3.516434924330071E-2</v>
      </c>
      <c r="F26" s="23">
        <f t="shared" si="4"/>
        <v>4.0126566810620497E-2</v>
      </c>
      <c r="G26" s="23">
        <f t="shared" si="4"/>
        <v>4.5080778487049597E-2</v>
      </c>
      <c r="H26" s="23">
        <f t="shared" si="4"/>
        <v>4.9897171683460917E-2</v>
      </c>
      <c r="I26" s="23">
        <f t="shared" si="4"/>
        <v>5.2798613368046039E-2</v>
      </c>
      <c r="J26" s="23">
        <f t="shared" si="4"/>
        <v>5.3785103540804985E-2</v>
      </c>
      <c r="K26" s="23">
        <f t="shared" si="4"/>
        <v>5.448144954510542E-2</v>
      </c>
      <c r="L26" s="23">
        <f t="shared" si="4"/>
        <v>5.4887651380947339E-2</v>
      </c>
      <c r="M26" s="23">
        <f t="shared" si="4"/>
        <v>5.5039977069388055E-2</v>
      </c>
      <c r="N26" s="23">
        <f t="shared" si="4"/>
        <v>5.5047230673599512E-2</v>
      </c>
      <c r="Q26" t="s">
        <v>155</v>
      </c>
      <c r="R26" s="117" t="str">
        <f t="shared" si="5"/>
        <v>R_JDW-LT</v>
      </c>
      <c r="S26" s="23">
        <f t="shared" si="5"/>
        <v>3.5489268658362397E-2</v>
      </c>
      <c r="T26" s="23">
        <f t="shared" si="5"/>
        <v>4.0497337232855E-2</v>
      </c>
      <c r="U26" s="23">
        <f t="shared" si="5"/>
        <v>4.5497325941836586E-2</v>
      </c>
      <c r="V26" s="23">
        <f t="shared" si="5"/>
        <v>5.0358222724799645E-2</v>
      </c>
      <c r="W26" s="23">
        <f t="shared" si="5"/>
        <v>5.3286473798873774E-2</v>
      </c>
      <c r="X26" s="23">
        <f t="shared" si="5"/>
        <v>5.4282079164058979E-2</v>
      </c>
      <c r="Y26" s="23">
        <f t="shared" si="5"/>
        <v>5.4984859421836771E-2</v>
      </c>
      <c r="Z26" s="23">
        <f t="shared" si="5"/>
        <v>5.539481457220715E-2</v>
      </c>
      <c r="AA26" s="23">
        <f t="shared" si="5"/>
        <v>5.5548547753596036E-2</v>
      </c>
      <c r="AB26" s="23">
        <f t="shared" si="5"/>
        <v>5.555586838128123E-2</v>
      </c>
    </row>
    <row r="27" spans="3:28">
      <c r="C27" t="s">
        <v>155</v>
      </c>
      <c r="D27" s="117" t="str">
        <f t="shared" si="4"/>
        <v>R_JDW-LT</v>
      </c>
      <c r="E27" s="23">
        <f t="shared" si="4"/>
        <v>0.10100791848918528</v>
      </c>
      <c r="F27" s="23">
        <f t="shared" si="4"/>
        <v>0.11526165212427961</v>
      </c>
      <c r="G27" s="23">
        <f t="shared" si="4"/>
        <v>0.12949238921907336</v>
      </c>
      <c r="H27" s="23">
        <f t="shared" si="4"/>
        <v>0.14332724929366047</v>
      </c>
      <c r="I27" s="23">
        <f t="shared" si="4"/>
        <v>0.15166150235064071</v>
      </c>
      <c r="J27" s="23">
        <f t="shared" si="4"/>
        <v>0.15449514839001399</v>
      </c>
      <c r="K27" s="23">
        <f t="shared" si="4"/>
        <v>0.15649536912368925</v>
      </c>
      <c r="L27" s="23">
        <f t="shared" si="4"/>
        <v>0.15766216455166648</v>
      </c>
      <c r="M27" s="23">
        <f t="shared" si="4"/>
        <v>0.15809971283715793</v>
      </c>
      <c r="N27" s="23">
        <f t="shared" si="4"/>
        <v>0.15812054846980039</v>
      </c>
      <c r="Q27" t="s">
        <v>155</v>
      </c>
      <c r="R27" s="117" t="str">
        <f t="shared" si="5"/>
        <v>R_JDW-OTH</v>
      </c>
      <c r="S27" s="23">
        <f t="shared" si="5"/>
        <v>0.14363177397891483</v>
      </c>
      <c r="T27" s="23">
        <f t="shared" si="5"/>
        <v>0.16390037349520648</v>
      </c>
      <c r="U27" s="23">
        <f t="shared" si="5"/>
        <v>0.18413627226953491</v>
      </c>
      <c r="V27" s="23">
        <f t="shared" si="5"/>
        <v>0.20380923974560239</v>
      </c>
      <c r="W27" s="23">
        <f t="shared" si="5"/>
        <v>0.21566042497214905</v>
      </c>
      <c r="X27" s="23">
        <f t="shared" si="5"/>
        <v>0.21968982794917491</v>
      </c>
      <c r="Y27" s="23">
        <f t="shared" si="5"/>
        <v>0.22253411240354612</v>
      </c>
      <c r="Z27" s="23">
        <f t="shared" si="5"/>
        <v>0.22419327833526267</v>
      </c>
      <c r="AA27" s="23">
        <f t="shared" si="5"/>
        <v>0.22481546555965637</v>
      </c>
      <c r="AB27" s="23">
        <f t="shared" si="5"/>
        <v>0.22484509352272275</v>
      </c>
    </row>
    <row r="28" spans="3:28">
      <c r="C28" t="s">
        <v>155</v>
      </c>
      <c r="D28" s="117" t="str">
        <f t="shared" si="4"/>
        <v>R_JDW-OTH</v>
      </c>
      <c r="E28" s="23">
        <f t="shared" si="4"/>
        <v>0.40879812593998838</v>
      </c>
      <c r="F28" s="23">
        <f t="shared" si="4"/>
        <v>0.46648567840943383</v>
      </c>
      <c r="G28" s="23">
        <f t="shared" si="4"/>
        <v>0.52408015953636866</v>
      </c>
      <c r="H28" s="23">
        <f t="shared" si="4"/>
        <v>0.58007245158363763</v>
      </c>
      <c r="I28" s="23">
        <f t="shared" si="4"/>
        <v>0.613802747997655</v>
      </c>
      <c r="J28" s="23">
        <f t="shared" si="4"/>
        <v>0.62527104877842099</v>
      </c>
      <c r="K28" s="23">
        <f t="shared" si="4"/>
        <v>0.63336631991778514</v>
      </c>
      <c r="L28" s="23">
        <f t="shared" si="4"/>
        <v>0.63808856141574766</v>
      </c>
      <c r="M28" s="23">
        <f t="shared" si="4"/>
        <v>0.63985940197748359</v>
      </c>
      <c r="N28" s="23">
        <f t="shared" si="4"/>
        <v>0.6399437277185186</v>
      </c>
      <c r="Q28" t="s">
        <v>155</v>
      </c>
      <c r="R28" s="117" t="str">
        <f t="shared" si="5"/>
        <v>R_JDW-MPS</v>
      </c>
      <c r="S28" s="23">
        <f t="shared" si="5"/>
        <v>1.1390618879015053E-2</v>
      </c>
      <c r="T28" s="23">
        <f t="shared" si="5"/>
        <v>1.2998006199423411E-2</v>
      </c>
      <c r="U28" s="23">
        <f t="shared" si="5"/>
        <v>1.4602800210019846E-2</v>
      </c>
      <c r="V28" s="23">
        <f t="shared" si="5"/>
        <v>1.6162951341844194E-2</v>
      </c>
      <c r="W28" s="23">
        <f t="shared" si="5"/>
        <v>1.7102801421256454E-2</v>
      </c>
      <c r="X28" s="23">
        <f t="shared" si="5"/>
        <v>1.7422350448256622E-2</v>
      </c>
      <c r="Y28" s="23">
        <f t="shared" si="5"/>
        <v>1.7647914467315565E-2</v>
      </c>
      <c r="Z28" s="23">
        <f t="shared" si="5"/>
        <v>1.7779493478433279E-2</v>
      </c>
      <c r="AA28" s="23">
        <f t="shared" si="5"/>
        <v>1.7828835607602424E-2</v>
      </c>
      <c r="AB28" s="23">
        <f t="shared" si="5"/>
        <v>1.7831185232800955E-2</v>
      </c>
    </row>
    <row r="29" spans="3:28">
      <c r="C29" t="s">
        <v>155</v>
      </c>
      <c r="D29" s="117" t="str">
        <f t="shared" si="4"/>
        <v>R_JDW-MPS</v>
      </c>
      <c r="E29" s="23">
        <f t="shared" si="4"/>
        <v>3.2419453732581302E-2</v>
      </c>
      <c r="F29" s="23">
        <f t="shared" si="4"/>
        <v>3.6994325336820483E-2</v>
      </c>
      <c r="G29" s="23">
        <f t="shared" si="4"/>
        <v>4.1561815982364171E-2</v>
      </c>
      <c r="H29" s="23">
        <f t="shared" si="4"/>
        <v>4.6002246126787327E-2</v>
      </c>
      <c r="I29" s="23">
        <f t="shared" si="4"/>
        <v>4.8677204045114532E-2</v>
      </c>
      <c r="J29" s="23">
        <f t="shared" si="4"/>
        <v>4.9586689737345771E-2</v>
      </c>
      <c r="K29" s="23">
        <f t="shared" si="4"/>
        <v>5.02286796377443E-2</v>
      </c>
      <c r="L29" s="23">
        <f t="shared" si="4"/>
        <v>5.0603173746310112E-2</v>
      </c>
      <c r="M29" s="23">
        <f t="shared" si="4"/>
        <v>5.074360903702229E-2</v>
      </c>
      <c r="N29" s="23">
        <f t="shared" si="4"/>
        <v>5.0750296431818109E-2</v>
      </c>
      <c r="Q29" t="s">
        <v>155</v>
      </c>
      <c r="R29" s="117" t="str">
        <f t="shared" si="5"/>
        <v>R_JDW-MPM</v>
      </c>
      <c r="S29" s="23">
        <f t="shared" si="5"/>
        <v>2.8569354473781914E-6</v>
      </c>
      <c r="T29" s="23">
        <f t="shared" si="5"/>
        <v>3.2600919274708669E-6</v>
      </c>
      <c r="U29" s="23">
        <f t="shared" si="5"/>
        <v>3.6625979671611012E-6</v>
      </c>
      <c r="V29" s="23">
        <f t="shared" si="5"/>
        <v>4.0539069135070977E-6</v>
      </c>
      <c r="W29" s="23">
        <f t="shared" si="5"/>
        <v>4.28963519443842E-6</v>
      </c>
      <c r="X29" s="23">
        <f t="shared" si="5"/>
        <v>4.3697828099550702E-6</v>
      </c>
      <c r="Y29" s="23">
        <f t="shared" si="5"/>
        <v>4.4263575973785872E-6</v>
      </c>
      <c r="Z29" s="23">
        <f t="shared" si="5"/>
        <v>4.4593595567089728E-6</v>
      </c>
      <c r="AA29" s="23">
        <f t="shared" si="5"/>
        <v>4.4717352914578672E-6</v>
      </c>
      <c r="AB29" s="23">
        <f t="shared" si="5"/>
        <v>4.4723246121601954E-6</v>
      </c>
    </row>
    <row r="30" spans="3:28">
      <c r="C30" t="s">
        <v>155</v>
      </c>
      <c r="D30" s="117" t="str">
        <f t="shared" si="4"/>
        <v>R_JDW-MPM</v>
      </c>
      <c r="E30" s="23">
        <f t="shared" si="4"/>
        <v>8.1312778117687007E-6</v>
      </c>
      <c r="F30" s="23">
        <f t="shared" si="4"/>
        <v>9.2787231781863157E-6</v>
      </c>
      <c r="G30" s="23">
        <f t="shared" si="4"/>
        <v>1.0424317291150827E-5</v>
      </c>
      <c r="H30" s="23">
        <f t="shared" si="4"/>
        <v>1.1538042753827895E-5</v>
      </c>
      <c r="I30" s="23">
        <f t="shared" si="4"/>
        <v>1.2208961707247813E-5</v>
      </c>
      <c r="J30" s="23">
        <f t="shared" si="4"/>
        <v>1.2437074151410587E-5</v>
      </c>
      <c r="K30" s="23">
        <f t="shared" si="4"/>
        <v>1.2598094700231369E-5</v>
      </c>
      <c r="L30" s="23">
        <f t="shared" si="4"/>
        <v>1.2692023353710157E-5</v>
      </c>
      <c r="M30" s="23">
        <f t="shared" si="4"/>
        <v>1.2727246598764702E-5</v>
      </c>
      <c r="N30" s="23">
        <f t="shared" si="4"/>
        <v>1.2728923896148253E-5</v>
      </c>
      <c r="T30" s="23"/>
      <c r="U30" s="23"/>
      <c r="V30" s="23"/>
      <c r="W30" s="23"/>
      <c r="X30" s="23"/>
      <c r="Y30" s="23"/>
      <c r="Z30" s="23"/>
      <c r="AA30" s="23"/>
      <c r="AB30" s="23"/>
    </row>
    <row r="31" spans="3:28">
      <c r="C31" t="s">
        <v>155</v>
      </c>
      <c r="D31" s="117" t="str">
        <f t="shared" si="4"/>
        <v>R_JDW-UNAL</v>
      </c>
      <c r="E31" s="23">
        <f t="shared" si="4"/>
        <v>2.052E-2</v>
      </c>
      <c r="F31" s="23">
        <f t="shared" si="4"/>
        <v>2.052E-2</v>
      </c>
      <c r="G31" s="23">
        <f t="shared" si="4"/>
        <v>2.052E-2</v>
      </c>
      <c r="H31" s="23">
        <f t="shared" si="4"/>
        <v>2.052E-2</v>
      </c>
      <c r="I31" s="23">
        <f t="shared" si="4"/>
        <v>2.052E-2</v>
      </c>
      <c r="J31" s="23">
        <f t="shared" si="4"/>
        <v>2.052E-2</v>
      </c>
      <c r="K31" s="23">
        <f t="shared" si="4"/>
        <v>2.052E-2</v>
      </c>
      <c r="L31" s="23">
        <f t="shared" si="4"/>
        <v>2.052E-2</v>
      </c>
      <c r="M31" s="23">
        <f t="shared" si="4"/>
        <v>2.052E-2</v>
      </c>
      <c r="N31" s="23">
        <f t="shared" si="4"/>
        <v>2.052E-2</v>
      </c>
      <c r="T31" s="23"/>
      <c r="U31" s="23"/>
      <c r="V31" s="23"/>
      <c r="W31" s="23"/>
      <c r="X31" s="23"/>
      <c r="Y31" s="23"/>
      <c r="Z31" s="23"/>
      <c r="AA31" s="23"/>
      <c r="AB31" s="23"/>
    </row>
    <row r="35" spans="3:40">
      <c r="C35" s="124" t="s">
        <v>634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Q35" s="124" t="s">
        <v>634</v>
      </c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D35" s="107" t="s">
        <v>700</v>
      </c>
    </row>
    <row r="36" spans="3:40" ht="15.75" thickBot="1">
      <c r="C36" s="113" t="s">
        <v>635</v>
      </c>
      <c r="D36" s="114"/>
      <c r="E36" s="107">
        <v>2018</v>
      </c>
      <c r="F36" s="107">
        <v>2021</v>
      </c>
      <c r="G36" s="107">
        <v>2025</v>
      </c>
      <c r="H36" s="107">
        <v>2030</v>
      </c>
      <c r="I36" s="107">
        <v>2035</v>
      </c>
      <c r="J36" s="107">
        <v>2040</v>
      </c>
      <c r="K36" s="107">
        <v>2045</v>
      </c>
      <c r="L36" s="107">
        <v>2050</v>
      </c>
      <c r="M36" s="107">
        <v>2055</v>
      </c>
      <c r="N36" s="107">
        <v>2060</v>
      </c>
      <c r="Q36" s="113" t="s">
        <v>635</v>
      </c>
      <c r="R36" s="114"/>
      <c r="S36" s="107">
        <v>2018</v>
      </c>
      <c r="T36" s="107">
        <v>2021</v>
      </c>
      <c r="U36" s="107">
        <v>2025</v>
      </c>
      <c r="V36" s="107">
        <v>2030</v>
      </c>
      <c r="W36" s="107">
        <v>2035</v>
      </c>
      <c r="X36" s="107">
        <v>2040</v>
      </c>
      <c r="Y36" s="107">
        <v>2045</v>
      </c>
      <c r="Z36" s="107">
        <v>2050</v>
      </c>
      <c r="AA36" s="107">
        <v>2055</v>
      </c>
      <c r="AB36" s="107">
        <v>2060</v>
      </c>
      <c r="AD36" s="107" t="s">
        <v>635</v>
      </c>
      <c r="AE36" s="107">
        <v>2018</v>
      </c>
      <c r="AF36" s="107">
        <v>2021</v>
      </c>
      <c r="AG36" s="107">
        <v>2025</v>
      </c>
      <c r="AH36" s="107">
        <v>2030</v>
      </c>
      <c r="AI36" s="107">
        <v>2035</v>
      </c>
      <c r="AJ36" s="107">
        <v>2040</v>
      </c>
      <c r="AK36" s="107">
        <v>2045</v>
      </c>
      <c r="AL36" s="107">
        <v>2050</v>
      </c>
      <c r="AM36" s="107">
        <v>2055</v>
      </c>
      <c r="AN36" s="107">
        <v>2060</v>
      </c>
    </row>
    <row r="37" spans="3:40">
      <c r="C37" s="115" t="s">
        <v>624</v>
      </c>
      <c r="D37" s="115" t="s">
        <v>641</v>
      </c>
      <c r="E37" s="116">
        <f>AE64/1000</f>
        <v>17.788706422804264</v>
      </c>
      <c r="F37" s="116">
        <f t="shared" ref="F37:N52" si="6">AF64/1000</f>
        <v>18.770279915095404</v>
      </c>
      <c r="G37" s="116">
        <f t="shared" si="6"/>
        <v>19.750269766569943</v>
      </c>
      <c r="H37" s="116">
        <f t="shared" si="6"/>
        <v>20.70299782129775</v>
      </c>
      <c r="I37" s="116">
        <f t="shared" si="6"/>
        <v>21.276930384386798</v>
      </c>
      <c r="J37" s="116">
        <f t="shared" si="6"/>
        <v>21.47206745583707</v>
      </c>
      <c r="K37" s="116">
        <f t="shared" si="6"/>
        <v>21.60981127097844</v>
      </c>
      <c r="L37" s="116">
        <f t="shared" si="6"/>
        <v>21.690161829810908</v>
      </c>
      <c r="M37" s="116">
        <f t="shared" si="6"/>
        <v>21.720293289373082</v>
      </c>
      <c r="N37" s="116">
        <f t="shared" si="6"/>
        <v>21.72172812078081</v>
      </c>
      <c r="Q37" s="115" t="s">
        <v>624</v>
      </c>
      <c r="R37" s="115" t="s">
        <v>641</v>
      </c>
      <c r="S37" s="116">
        <f>AE37/1000</f>
        <v>10.134853744543925</v>
      </c>
      <c r="T37" s="116">
        <f t="shared" ref="T37:AB52" si="7">AF37/1000</f>
        <v>10.69409079907977</v>
      </c>
      <c r="U37" s="116">
        <f t="shared" si="7"/>
        <v>11.252425597561764</v>
      </c>
      <c r="V37" s="116">
        <f t="shared" si="7"/>
        <v>11.795228388472516</v>
      </c>
      <c r="W37" s="116">
        <f t="shared" si="7"/>
        <v>12.122218021551284</v>
      </c>
      <c r="X37" s="116">
        <f t="shared" si="7"/>
        <v>12.233394496798066</v>
      </c>
      <c r="Y37" s="116">
        <f t="shared" si="7"/>
        <v>12.31187200873697</v>
      </c>
      <c r="Z37" s="116">
        <f t="shared" si="7"/>
        <v>12.357650557367997</v>
      </c>
      <c r="AA37" s="116">
        <f t="shared" si="7"/>
        <v>12.374817513104635</v>
      </c>
      <c r="AB37" s="116">
        <f t="shared" si="7"/>
        <v>12.375634987187333</v>
      </c>
      <c r="AD37" s="116" t="s">
        <v>624</v>
      </c>
      <c r="AE37" s="116">
        <v>10134.853744543925</v>
      </c>
      <c r="AF37" s="116">
        <v>10694.09079907977</v>
      </c>
      <c r="AG37" s="116">
        <v>11252.425597561763</v>
      </c>
      <c r="AH37" s="116">
        <v>11795.228388472517</v>
      </c>
      <c r="AI37" s="116">
        <v>12122.218021551284</v>
      </c>
      <c r="AJ37" s="116">
        <v>12233.394496798066</v>
      </c>
      <c r="AK37" s="116">
        <v>12311.872008736969</v>
      </c>
      <c r="AL37" s="116">
        <v>12357.650557367997</v>
      </c>
      <c r="AM37" s="116">
        <v>12374.817513104634</v>
      </c>
      <c r="AN37" s="116">
        <v>12375.634987187332</v>
      </c>
    </row>
    <row r="38" spans="3:40">
      <c r="C38" s="115" t="s">
        <v>625</v>
      </c>
      <c r="D38" s="115" t="s">
        <v>642</v>
      </c>
      <c r="E38" s="116">
        <f t="shared" ref="E38:N62" si="8">AE65/1000</f>
        <v>13.835685770952232</v>
      </c>
      <c r="F38" s="116">
        <f t="shared" si="6"/>
        <v>14.599133212134721</v>
      </c>
      <c r="G38" s="116">
        <f t="shared" si="6"/>
        <v>15.361348930436872</v>
      </c>
      <c r="H38" s="116">
        <f t="shared" si="6"/>
        <v>16.1023609903968</v>
      </c>
      <c r="I38" s="116">
        <f t="shared" si="6"/>
        <v>16.548753797601574</v>
      </c>
      <c r="J38" s="116">
        <f t="shared" si="6"/>
        <v>16.7005273520512</v>
      </c>
      <c r="K38" s="116">
        <f t="shared" si="6"/>
        <v>16.807661625780344</v>
      </c>
      <c r="L38" s="116">
        <f t="shared" si="6"/>
        <v>16.870156618789014</v>
      </c>
      <c r="M38" s="116">
        <f t="shared" si="6"/>
        <v>16.893592241167266</v>
      </c>
      <c r="N38" s="116">
        <f t="shared" si="6"/>
        <v>16.894708223185276</v>
      </c>
      <c r="Q38" s="115" t="s">
        <v>625</v>
      </c>
      <c r="R38" s="115" t="s">
        <v>642</v>
      </c>
      <c r="S38" s="116">
        <f t="shared" ref="S38:AB60" si="9">AE38/1000</f>
        <v>3.3244062910980494</v>
      </c>
      <c r="T38" s="116">
        <f t="shared" si="7"/>
        <v>3.5078456607401582</v>
      </c>
      <c r="U38" s="116">
        <f t="shared" si="7"/>
        <v>3.6909890748828382</v>
      </c>
      <c r="V38" s="116">
        <f t="shared" si="7"/>
        <v>3.8690377234783577</v>
      </c>
      <c r="W38" s="116">
        <f t="shared" si="7"/>
        <v>3.9762959455238516</v>
      </c>
      <c r="X38" s="116">
        <f t="shared" si="7"/>
        <v>4.0127637410193193</v>
      </c>
      <c r="Y38" s="116">
        <f t="shared" si="7"/>
        <v>4.0385057143102383</v>
      </c>
      <c r="Z38" s="116">
        <f t="shared" si="7"/>
        <v>4.0535218653966067</v>
      </c>
      <c r="AA38" s="116">
        <f t="shared" si="7"/>
        <v>4.0591529220539959</v>
      </c>
      <c r="AB38" s="116">
        <f t="shared" si="7"/>
        <v>4.0594210676091098</v>
      </c>
      <c r="AD38" s="116" t="s">
        <v>625</v>
      </c>
      <c r="AE38" s="116">
        <v>3324.4062910980492</v>
      </c>
      <c r="AF38" s="116">
        <v>3507.8456607401581</v>
      </c>
      <c r="AG38" s="116">
        <v>3690.9890748828384</v>
      </c>
      <c r="AH38" s="116">
        <v>3869.0377234783577</v>
      </c>
      <c r="AI38" s="116">
        <v>3976.2959455238515</v>
      </c>
      <c r="AJ38" s="116">
        <v>4012.7637410193197</v>
      </c>
      <c r="AK38" s="116">
        <v>4038.5057143102381</v>
      </c>
      <c r="AL38" s="116">
        <v>4053.5218653966072</v>
      </c>
      <c r="AM38" s="116">
        <v>4059.152922053996</v>
      </c>
      <c r="AN38" s="116">
        <v>4059.4210676091102</v>
      </c>
    </row>
    <row r="39" spans="3:40">
      <c r="C39" s="115" t="s">
        <v>636</v>
      </c>
      <c r="D39" s="115" t="s">
        <v>643</v>
      </c>
      <c r="E39" s="116">
        <f t="shared" si="8"/>
        <v>1.759208123495914</v>
      </c>
      <c r="F39" s="116">
        <f t="shared" si="6"/>
        <v>1.8562805030385416</v>
      </c>
      <c r="G39" s="116">
        <f t="shared" si="6"/>
        <v>1.9531962689566</v>
      </c>
      <c r="H39" s="116">
        <f t="shared" si="6"/>
        <v>2.0474159886778165</v>
      </c>
      <c r="I39" s="116">
        <f t="shared" si="6"/>
        <v>2.1041748559797542</v>
      </c>
      <c r="J39" s="116">
        <f t="shared" si="6"/>
        <v>2.1234728708624133</v>
      </c>
      <c r="K39" s="116">
        <f t="shared" si="6"/>
        <v>2.1370949990148782</v>
      </c>
      <c r="L39" s="116">
        <f t="shared" si="6"/>
        <v>2.1450412404371497</v>
      </c>
      <c r="M39" s="116">
        <f t="shared" si="6"/>
        <v>2.1480210809705018</v>
      </c>
      <c r="N39" s="116">
        <f t="shared" si="6"/>
        <v>2.1481629781387563</v>
      </c>
      <c r="Q39" s="115" t="s">
        <v>636</v>
      </c>
      <c r="R39" s="115" t="s">
        <v>643</v>
      </c>
      <c r="S39" s="116">
        <f t="shared" si="9"/>
        <v>0.61069185571072104</v>
      </c>
      <c r="T39" s="116">
        <f t="shared" si="7"/>
        <v>0.64438958073221431</v>
      </c>
      <c r="U39" s="116">
        <f t="shared" si="7"/>
        <v>0.67803293886911886</v>
      </c>
      <c r="V39" s="116">
        <f t="shared" si="7"/>
        <v>0.71074039099635855</v>
      </c>
      <c r="W39" s="116">
        <f t="shared" si="7"/>
        <v>0.73044367541035837</v>
      </c>
      <c r="X39" s="116">
        <f t="shared" si="7"/>
        <v>0.73714279211111844</v>
      </c>
      <c r="Y39" s="116">
        <f t="shared" si="7"/>
        <v>0.74187158037047829</v>
      </c>
      <c r="Z39" s="116">
        <f t="shared" si="7"/>
        <v>0.74463004018843837</v>
      </c>
      <c r="AA39" s="116">
        <f t="shared" si="7"/>
        <v>0.74566446262017338</v>
      </c>
      <c r="AB39" s="116">
        <f t="shared" si="7"/>
        <v>0.74571372083120846</v>
      </c>
      <c r="AD39" s="116" t="s">
        <v>636</v>
      </c>
      <c r="AE39" s="116">
        <v>610.69185571072103</v>
      </c>
      <c r="AF39" s="116">
        <v>644.38958073221431</v>
      </c>
      <c r="AG39" s="116">
        <v>678.03293886911888</v>
      </c>
      <c r="AH39" s="116">
        <v>710.74039099635854</v>
      </c>
      <c r="AI39" s="116">
        <v>730.44367541035842</v>
      </c>
      <c r="AJ39" s="116">
        <v>737.14279211111841</v>
      </c>
      <c r="AK39" s="116">
        <v>741.87158037047834</v>
      </c>
      <c r="AL39" s="116">
        <v>744.63004018843833</v>
      </c>
      <c r="AM39" s="116">
        <v>745.66446262017337</v>
      </c>
      <c r="AN39" s="116">
        <v>745.71372083120843</v>
      </c>
    </row>
    <row r="40" spans="3:40">
      <c r="C40" s="115" t="s">
        <v>413</v>
      </c>
      <c r="D40" s="115" t="s">
        <v>644</v>
      </c>
      <c r="E40" s="116">
        <f t="shared" si="8"/>
        <v>5.1267755706482792</v>
      </c>
      <c r="F40" s="116">
        <f t="shared" si="6"/>
        <v>5.4096689346437055</v>
      </c>
      <c r="G40" s="116">
        <f t="shared" si="6"/>
        <v>5.6921058870902383</v>
      </c>
      <c r="H40" s="116">
        <f t="shared" si="6"/>
        <v>5.9666858818552422</v>
      </c>
      <c r="I40" s="116">
        <f t="shared" si="6"/>
        <v>6.1320955172558467</v>
      </c>
      <c r="J40" s="116">
        <f t="shared" si="6"/>
        <v>6.1883347932920536</v>
      </c>
      <c r="K40" s="116">
        <f t="shared" si="6"/>
        <v>6.2280331057881986</v>
      </c>
      <c r="L40" s="116">
        <f t="shared" si="6"/>
        <v>6.2511904547442825</v>
      </c>
      <c r="M40" s="116">
        <f t="shared" si="6"/>
        <v>6.2598744606028145</v>
      </c>
      <c r="N40" s="116">
        <f t="shared" si="6"/>
        <v>6.2602879846913178</v>
      </c>
      <c r="Q40" s="115" t="s">
        <v>413</v>
      </c>
      <c r="R40" s="115" t="s">
        <v>644</v>
      </c>
      <c r="S40" s="116">
        <f t="shared" si="9"/>
        <v>1.8012995248223687</v>
      </c>
      <c r="T40" s="116">
        <f t="shared" si="7"/>
        <v>1.9006944905504914</v>
      </c>
      <c r="U40" s="116">
        <f t="shared" si="7"/>
        <v>1.999929095464138</v>
      </c>
      <c r="V40" s="116">
        <f t="shared" si="7"/>
        <v>2.0964031476788691</v>
      </c>
      <c r="W40" s="116">
        <f t="shared" si="7"/>
        <v>2.1545200466034062</v>
      </c>
      <c r="X40" s="116">
        <f t="shared" si="7"/>
        <v>2.174279792237749</v>
      </c>
      <c r="Y40" s="116">
        <f t="shared" si="7"/>
        <v>2.188227847979638</v>
      </c>
      <c r="Z40" s="116">
        <f t="shared" si="7"/>
        <v>2.1963642138290731</v>
      </c>
      <c r="AA40" s="116">
        <f t="shared" si="7"/>
        <v>2.1994153510226115</v>
      </c>
      <c r="AB40" s="116">
        <f t="shared" si="7"/>
        <v>2.1995606432699226</v>
      </c>
      <c r="AD40" s="116" t="s">
        <v>413</v>
      </c>
      <c r="AE40" s="116">
        <v>1801.2995248223688</v>
      </c>
      <c r="AF40" s="116">
        <v>1900.6944905504915</v>
      </c>
      <c r="AG40" s="116">
        <v>1999.9290954641381</v>
      </c>
      <c r="AH40" s="116">
        <v>2096.4031476788691</v>
      </c>
      <c r="AI40" s="116">
        <v>2154.5200466034062</v>
      </c>
      <c r="AJ40" s="116">
        <v>2174.279792237749</v>
      </c>
      <c r="AK40" s="116">
        <v>2188.2278479796378</v>
      </c>
      <c r="AL40" s="116">
        <v>2196.3642138290729</v>
      </c>
      <c r="AM40" s="116">
        <v>2199.4153510226115</v>
      </c>
      <c r="AN40" s="116">
        <v>2199.5606432699228</v>
      </c>
    </row>
    <row r="41" spans="3:40">
      <c r="C41" s="115" t="s">
        <v>637</v>
      </c>
      <c r="D41" s="115" t="s">
        <v>645</v>
      </c>
      <c r="E41" s="116">
        <f t="shared" si="8"/>
        <v>0.14902669102885208</v>
      </c>
      <c r="F41" s="116">
        <f t="shared" si="6"/>
        <v>0.15724992244776279</v>
      </c>
      <c r="G41" s="116">
        <f t="shared" si="6"/>
        <v>0.16545988675522272</v>
      </c>
      <c r="H41" s="116">
        <f t="shared" si="6"/>
        <v>0.17344146259732146</v>
      </c>
      <c r="I41" s="116">
        <f t="shared" si="6"/>
        <v>0.17824964081545319</v>
      </c>
      <c r="J41" s="116">
        <f t="shared" si="6"/>
        <v>0.17988442140961799</v>
      </c>
      <c r="K41" s="116">
        <f t="shared" si="6"/>
        <v>0.18103838418196963</v>
      </c>
      <c r="L41" s="116">
        <f t="shared" si="6"/>
        <v>0.18171152913250807</v>
      </c>
      <c r="M41" s="116">
        <f t="shared" si="6"/>
        <v>0.18196395848895999</v>
      </c>
      <c r="N41" s="116">
        <f t="shared" si="6"/>
        <v>0.18197597893450534</v>
      </c>
      <c r="Q41" s="115" t="s">
        <v>637</v>
      </c>
      <c r="R41" s="115" t="s">
        <v>645</v>
      </c>
      <c r="S41" s="116">
        <f t="shared" si="9"/>
        <v>5.2360729280407491E-2</v>
      </c>
      <c r="T41" s="116">
        <f t="shared" si="7"/>
        <v>5.5249972751916655E-2</v>
      </c>
      <c r="U41" s="116">
        <f t="shared" si="7"/>
        <v>5.8134554805889076E-2</v>
      </c>
      <c r="V41" s="116">
        <f t="shared" si="7"/>
        <v>6.0938892263923752E-2</v>
      </c>
      <c r="W41" s="116">
        <f t="shared" si="7"/>
        <v>6.2628252178402483E-2</v>
      </c>
      <c r="X41" s="116">
        <f t="shared" si="7"/>
        <v>6.3202634549325246E-2</v>
      </c>
      <c r="Y41" s="116">
        <f t="shared" si="7"/>
        <v>6.3608080928800145E-2</v>
      </c>
      <c r="Z41" s="116">
        <f t="shared" si="7"/>
        <v>6.3844591316827168E-2</v>
      </c>
      <c r="AA41" s="116">
        <f t="shared" si="7"/>
        <v>6.3933282712337308E-2</v>
      </c>
      <c r="AB41" s="116">
        <f t="shared" si="7"/>
        <v>6.3937506112123496E-2</v>
      </c>
      <c r="AD41" s="116" t="s">
        <v>637</v>
      </c>
      <c r="AE41" s="116">
        <v>52.36072928040749</v>
      </c>
      <c r="AF41" s="116">
        <v>55.249972751916658</v>
      </c>
      <c r="AG41" s="116">
        <v>58.134554805889074</v>
      </c>
      <c r="AH41" s="116">
        <v>60.938892263923755</v>
      </c>
      <c r="AI41" s="116">
        <v>62.628252178402477</v>
      </c>
      <c r="AJ41" s="116">
        <v>63.202634549325246</v>
      </c>
      <c r="AK41" s="116">
        <v>63.608080928800142</v>
      </c>
      <c r="AL41" s="116">
        <v>63.844591316827163</v>
      </c>
      <c r="AM41" s="116">
        <v>63.933282712337302</v>
      </c>
      <c r="AN41" s="116">
        <v>63.937506112123501</v>
      </c>
    </row>
    <row r="42" spans="3:40">
      <c r="C42" s="115" t="s">
        <v>626</v>
      </c>
      <c r="D42" s="115" t="s">
        <v>646</v>
      </c>
      <c r="E42" s="116">
        <f t="shared" si="8"/>
        <v>1.0578140733688828</v>
      </c>
      <c r="F42" s="116">
        <f t="shared" si="6"/>
        <v>1.1161838181672079</v>
      </c>
      <c r="G42" s="116">
        <f t="shared" si="6"/>
        <v>1.1744593909946686</v>
      </c>
      <c r="H42" s="116">
        <f t="shared" si="6"/>
        <v>1.2311138278283931</v>
      </c>
      <c r="I42" s="116">
        <f t="shared" si="6"/>
        <v>1.2652430066438902</v>
      </c>
      <c r="J42" s="116">
        <f t="shared" si="6"/>
        <v>1.2768469274411591</v>
      </c>
      <c r="K42" s="116">
        <f t="shared" si="6"/>
        <v>1.2850379303568782</v>
      </c>
      <c r="L42" s="116">
        <f t="shared" si="6"/>
        <v>1.2898160153910478</v>
      </c>
      <c r="M42" s="116">
        <f t="shared" si="6"/>
        <v>1.2916077972788613</v>
      </c>
      <c r="N42" s="116">
        <f t="shared" si="6"/>
        <v>1.2916931202259003</v>
      </c>
      <c r="Q42" s="115" t="s">
        <v>626</v>
      </c>
      <c r="R42" s="115" t="s">
        <v>646</v>
      </c>
      <c r="S42" s="116">
        <f t="shared" si="9"/>
        <v>0.37166440415663454</v>
      </c>
      <c r="T42" s="116">
        <f t="shared" si="7"/>
        <v>0.39217269286955958</v>
      </c>
      <c r="U42" s="116">
        <f t="shared" si="7"/>
        <v>0.41264789413326197</v>
      </c>
      <c r="V42" s="116">
        <f t="shared" si="7"/>
        <v>0.43255350707484091</v>
      </c>
      <c r="W42" s="116">
        <f t="shared" si="7"/>
        <v>0.4445448401721776</v>
      </c>
      <c r="X42" s="116">
        <f>AJ42/1000</f>
        <v>0.44862189342527209</v>
      </c>
      <c r="Y42" s="116">
        <f t="shared" si="7"/>
        <v>0.45149981336863293</v>
      </c>
      <c r="Z42" s="116">
        <f t="shared" si="7"/>
        <v>0.45317860000226012</v>
      </c>
      <c r="AA42" s="116">
        <f t="shared" si="7"/>
        <v>0.45380814498987032</v>
      </c>
      <c r="AB42" s="116">
        <f t="shared" si="7"/>
        <v>0.4538381233226137</v>
      </c>
      <c r="AD42" s="116" t="s">
        <v>626</v>
      </c>
      <c r="AE42" s="116">
        <v>371.66440415663453</v>
      </c>
      <c r="AF42" s="116">
        <v>392.17269286955957</v>
      </c>
      <c r="AG42" s="116">
        <v>412.64789413326196</v>
      </c>
      <c r="AH42" s="116">
        <v>432.55350707484092</v>
      </c>
      <c r="AI42" s="116">
        <v>444.5448401721776</v>
      </c>
      <c r="AJ42" s="116">
        <v>448.62189342527211</v>
      </c>
      <c r="AK42" s="116">
        <v>451.49981336863294</v>
      </c>
      <c r="AL42" s="116">
        <v>453.17860000226011</v>
      </c>
      <c r="AM42" s="116">
        <v>453.8081449898703</v>
      </c>
      <c r="AN42" s="116">
        <v>453.83812332261368</v>
      </c>
    </row>
    <row r="43" spans="3:40">
      <c r="C43" s="115" t="s">
        <v>638</v>
      </c>
      <c r="D43" s="115" t="s">
        <v>647</v>
      </c>
      <c r="E43" s="116">
        <f t="shared" si="8"/>
        <v>0.48234457986160145</v>
      </c>
      <c r="F43" s="116">
        <f t="shared" si="6"/>
        <v>0.50896015507484493</v>
      </c>
      <c r="G43" s="116">
        <f t="shared" si="6"/>
        <v>0.53553278952858752</v>
      </c>
      <c r="H43" s="116">
        <f t="shared" si="6"/>
        <v>0.56136621453193314</v>
      </c>
      <c r="I43" s="116">
        <f t="shared" si="6"/>
        <v>0.57692851875081597</v>
      </c>
      <c r="J43" s="116">
        <f t="shared" si="6"/>
        <v>0.58221970218523622</v>
      </c>
      <c r="K43" s="116">
        <f t="shared" si="6"/>
        <v>0.58595465519776813</v>
      </c>
      <c r="L43" s="116">
        <f t="shared" si="6"/>
        <v>0.58813337778841168</v>
      </c>
      <c r="M43" s="116">
        <f t="shared" si="6"/>
        <v>0.58895039875990307</v>
      </c>
      <c r="N43" s="116">
        <f t="shared" si="6"/>
        <v>0.58898930452045029</v>
      </c>
      <c r="Q43" s="115" t="s">
        <v>638</v>
      </c>
      <c r="R43" s="115" t="s">
        <v>647</v>
      </c>
      <c r="S43" s="116">
        <f t="shared" si="9"/>
        <v>0.16947241995137349</v>
      </c>
      <c r="T43" s="116">
        <f t="shared" si="7"/>
        <v>0.17882383826954015</v>
      </c>
      <c r="U43" s="116">
        <f t="shared" si="7"/>
        <v>0.18816016929382806</v>
      </c>
      <c r="V43" s="116">
        <f t="shared" si="7"/>
        <v>0.19723677807878731</v>
      </c>
      <c r="W43" s="116">
        <f t="shared" si="7"/>
        <v>0.20270461469623269</v>
      </c>
      <c r="X43" s="116">
        <f t="shared" si="7"/>
        <v>0.20456367914616411</v>
      </c>
      <c r="Y43" s="116">
        <f t="shared" si="7"/>
        <v>0.20587595993435098</v>
      </c>
      <c r="Z43" s="116">
        <f t="shared" si="7"/>
        <v>0.20664145706079332</v>
      </c>
      <c r="AA43" s="116">
        <f t="shared" si="7"/>
        <v>0.20692851848320923</v>
      </c>
      <c r="AB43" s="116">
        <f t="shared" si="7"/>
        <v>0.20694218807475287</v>
      </c>
      <c r="AD43" s="116" t="s">
        <v>638</v>
      </c>
      <c r="AE43" s="116">
        <v>169.4724199513735</v>
      </c>
      <c r="AF43" s="116">
        <v>178.82383826954015</v>
      </c>
      <c r="AG43" s="116">
        <v>188.16016929382806</v>
      </c>
      <c r="AH43" s="116">
        <v>197.23677807878732</v>
      </c>
      <c r="AI43" s="116">
        <v>202.70461469623268</v>
      </c>
      <c r="AJ43" s="116">
        <v>204.56367914616411</v>
      </c>
      <c r="AK43" s="116">
        <v>205.87595993435099</v>
      </c>
      <c r="AL43" s="116">
        <v>206.64145706079333</v>
      </c>
      <c r="AM43" s="116">
        <v>206.92851848320922</v>
      </c>
      <c r="AN43" s="116">
        <v>206.94218807475286</v>
      </c>
    </row>
    <row r="44" spans="3:40">
      <c r="C44" s="115" t="s">
        <v>639</v>
      </c>
      <c r="D44" s="115" t="s">
        <v>648</v>
      </c>
      <c r="E44" s="116">
        <f t="shared" si="8"/>
        <v>0.1601931465528143</v>
      </c>
      <c r="F44" s="116">
        <f t="shared" si="6"/>
        <v>0.16903253838747725</v>
      </c>
      <c r="G44" s="116">
        <f t="shared" si="6"/>
        <v>0.177857669016216</v>
      </c>
      <c r="H44" s="116">
        <f t="shared" si="6"/>
        <v>0.18643729820725924</v>
      </c>
      <c r="I44" s="116">
        <f t="shared" si="6"/>
        <v>0.19160574952716478</v>
      </c>
      <c r="J44" s="116">
        <f t="shared" si="6"/>
        <v>0.19336302297593269</v>
      </c>
      <c r="K44" s="116">
        <f t="shared" si="6"/>
        <v>0.19460345129271001</v>
      </c>
      <c r="L44" s="116">
        <f t="shared" si="6"/>
        <v>0.19532703447749683</v>
      </c>
      <c r="M44" s="116">
        <f t="shared" si="6"/>
        <v>0.19559837817179188</v>
      </c>
      <c r="N44" s="116">
        <f t="shared" si="6"/>
        <v>0.19561129930009163</v>
      </c>
      <c r="Q44" s="115" t="s">
        <v>639</v>
      </c>
      <c r="R44" s="115" t="s">
        <v>648</v>
      </c>
      <c r="S44" s="116">
        <f t="shared" si="9"/>
        <v>5.6284078518556387E-2</v>
      </c>
      <c r="T44" s="116">
        <f t="shared" si="7"/>
        <v>5.9389810784789311E-2</v>
      </c>
      <c r="U44" s="116">
        <f t="shared" si="7"/>
        <v>6.2490532357048871E-2</v>
      </c>
      <c r="V44" s="116">
        <f t="shared" si="7"/>
        <v>6.550499666741541E-2</v>
      </c>
      <c r="W44" s="116">
        <f t="shared" si="7"/>
        <v>6.7320939023057899E-2</v>
      </c>
      <c r="X44" s="116">
        <f t="shared" si="7"/>
        <v>6.7938359423976358E-2</v>
      </c>
      <c r="Y44" s="116">
        <f t="shared" si="7"/>
        <v>6.8374185589330547E-2</v>
      </c>
      <c r="Z44" s="116">
        <f t="shared" si="7"/>
        <v>6.8628417519120508E-2</v>
      </c>
      <c r="AA44" s="116">
        <f t="shared" si="7"/>
        <v>6.8723754492791736E-2</v>
      </c>
      <c r="AB44" s="116">
        <f t="shared" si="7"/>
        <v>6.8728294348680857E-2</v>
      </c>
      <c r="AD44" s="116" t="s">
        <v>639</v>
      </c>
      <c r="AE44" s="116">
        <v>56.284078518556385</v>
      </c>
      <c r="AF44" s="116">
        <v>59.389810784789312</v>
      </c>
      <c r="AG44" s="116">
        <v>62.49053235704887</v>
      </c>
      <c r="AH44" s="116">
        <v>65.504996667415412</v>
      </c>
      <c r="AI44" s="116">
        <v>67.320939023057903</v>
      </c>
      <c r="AJ44" s="116">
        <v>67.938359423976351</v>
      </c>
      <c r="AK44" s="116">
        <v>68.374185589330551</v>
      </c>
      <c r="AL44" s="116">
        <v>68.628417519120504</v>
      </c>
      <c r="AM44" s="116">
        <v>68.723754492791741</v>
      </c>
      <c r="AN44" s="116">
        <v>68.728294348680862</v>
      </c>
    </row>
    <row r="45" spans="3:40">
      <c r="C45" s="115" t="s">
        <v>623</v>
      </c>
      <c r="D45" s="115" t="s">
        <v>649</v>
      </c>
      <c r="E45" s="116">
        <f t="shared" si="8"/>
        <v>2.3600935354279646</v>
      </c>
      <c r="F45" s="116">
        <f t="shared" si="6"/>
        <v>2.4903225244641769</v>
      </c>
      <c r="G45" s="116">
        <f t="shared" si="6"/>
        <v>2.620341406010565</v>
      </c>
      <c r="H45" s="116">
        <f t="shared" si="6"/>
        <v>2.7467433640585912</v>
      </c>
      <c r="I45" s="116">
        <f t="shared" si="6"/>
        <v>2.8228891219188488</v>
      </c>
      <c r="J45" s="116">
        <f t="shared" si="6"/>
        <v>2.8487786795913363</v>
      </c>
      <c r="K45" s="116">
        <f t="shared" si="6"/>
        <v>2.8670536614777982</v>
      </c>
      <c r="L45" s="116">
        <f t="shared" si="6"/>
        <v>2.8777140675782338</v>
      </c>
      <c r="M45" s="116">
        <f t="shared" si="6"/>
        <v>2.8817117198658977</v>
      </c>
      <c r="N45" s="116">
        <f t="shared" si="6"/>
        <v>2.8819020842605481</v>
      </c>
      <c r="Q45" s="115" t="s">
        <v>623</v>
      </c>
      <c r="R45" s="115" t="s">
        <v>649</v>
      </c>
      <c r="S45" s="116">
        <f t="shared" si="9"/>
        <v>0.17489952708425854</v>
      </c>
      <c r="T45" s="116">
        <f t="shared" si="7"/>
        <v>0.18455041093830224</v>
      </c>
      <c r="U45" s="116">
        <f t="shared" si="7"/>
        <v>0.19418572434988021</v>
      </c>
      <c r="V45" s="116">
        <f t="shared" si="7"/>
        <v>0.2035529982961288</v>
      </c>
      <c r="W45" s="116">
        <f t="shared" si="7"/>
        <v>0.20919593440832676</v>
      </c>
      <c r="X45" s="116">
        <f t="shared" si="7"/>
        <v>0.21111453268647409</v>
      </c>
      <c r="Y45" s="116">
        <f t="shared" si="7"/>
        <v>0.21246883735340161</v>
      </c>
      <c r="Z45" s="116">
        <f t="shared" si="7"/>
        <v>0.21325884840910933</v>
      </c>
      <c r="AA45" s="116">
        <f t="shared" si="7"/>
        <v>0.21355510255499974</v>
      </c>
      <c r="AB45" s="116">
        <f t="shared" si="7"/>
        <v>0.21356920989528025</v>
      </c>
      <c r="AD45" s="116" t="s">
        <v>623</v>
      </c>
      <c r="AE45" s="116">
        <v>174.89952708425855</v>
      </c>
      <c r="AF45" s="116">
        <v>184.55041093830224</v>
      </c>
      <c r="AG45" s="116">
        <v>194.18572434988022</v>
      </c>
      <c r="AH45" s="116">
        <v>203.55299829612881</v>
      </c>
      <c r="AI45" s="116">
        <v>209.19593440832676</v>
      </c>
      <c r="AJ45" s="116">
        <v>211.11453268647409</v>
      </c>
      <c r="AK45" s="116">
        <v>212.4688373534016</v>
      </c>
      <c r="AL45" s="116">
        <v>213.25884840910933</v>
      </c>
      <c r="AM45" s="116">
        <v>213.55510255499973</v>
      </c>
      <c r="AN45" s="116">
        <v>213.56920989528024</v>
      </c>
    </row>
    <row r="46" spans="3:40">
      <c r="C46" s="115" t="s">
        <v>622</v>
      </c>
      <c r="D46" s="115" t="s">
        <v>650</v>
      </c>
      <c r="E46" s="116">
        <f t="shared" si="8"/>
        <v>1.8623025737266132</v>
      </c>
      <c r="F46" s="116">
        <f t="shared" si="6"/>
        <v>1.9650636625628546</v>
      </c>
      <c r="G46" s="116">
        <f t="shared" si="6"/>
        <v>2.0676589597839827</v>
      </c>
      <c r="H46" s="116">
        <f t="shared" si="6"/>
        <v>2.1674002150619169</v>
      </c>
      <c r="I46" s="116">
        <f t="shared" si="6"/>
        <v>2.2274853086028417</v>
      </c>
      <c r="J46" s="116">
        <f t="shared" si="6"/>
        <v>2.2479142404067556</v>
      </c>
      <c r="K46" s="116">
        <f t="shared" si="6"/>
        <v>2.2623346628565777</v>
      </c>
      <c r="L46" s="116">
        <f t="shared" si="6"/>
        <v>2.2707465759523071</v>
      </c>
      <c r="M46" s="116">
        <f t="shared" si="6"/>
        <v>2.2739010433632059</v>
      </c>
      <c r="N46" s="116">
        <f t="shared" si="6"/>
        <v>2.2740512560970583</v>
      </c>
      <c r="Q46" s="115" t="s">
        <v>622</v>
      </c>
      <c r="R46" s="115" t="s">
        <v>650</v>
      </c>
      <c r="S46" s="116">
        <f t="shared" si="9"/>
        <v>0.65432252590394524</v>
      </c>
      <c r="T46" s="116">
        <f t="shared" si="7"/>
        <v>0.69042777333289496</v>
      </c>
      <c r="U46" s="116">
        <f t="shared" si="7"/>
        <v>0.72647476965383195</v>
      </c>
      <c r="V46" s="116">
        <f t="shared" si="7"/>
        <v>0.76151899448121418</v>
      </c>
      <c r="W46" s="116">
        <f t="shared" si="7"/>
        <v>0.7826299732928903</v>
      </c>
      <c r="X46" s="116">
        <f t="shared" si="7"/>
        <v>0.7898077060888602</v>
      </c>
      <c r="Y46" s="116">
        <f t="shared" si="7"/>
        <v>0.7948743410036625</v>
      </c>
      <c r="Z46" s="116">
        <f t="shared" si="7"/>
        <v>0.7978298780372971</v>
      </c>
      <c r="AA46" s="116">
        <f t="shared" si="7"/>
        <v>0.79893820442491026</v>
      </c>
      <c r="AB46" s="116">
        <f t="shared" si="7"/>
        <v>0.7989909818719394</v>
      </c>
      <c r="AD46" s="116" t="s">
        <v>622</v>
      </c>
      <c r="AE46" s="116">
        <v>654.32252590394523</v>
      </c>
      <c r="AF46" s="116">
        <v>690.42777333289496</v>
      </c>
      <c r="AG46" s="116">
        <v>726.47476965383191</v>
      </c>
      <c r="AH46" s="116">
        <v>761.51899448121424</v>
      </c>
      <c r="AI46" s="116">
        <v>782.62997329289033</v>
      </c>
      <c r="AJ46" s="116">
        <v>789.80770608886019</v>
      </c>
      <c r="AK46" s="116">
        <v>794.87434100366249</v>
      </c>
      <c r="AL46" s="116">
        <v>797.82987803729714</v>
      </c>
      <c r="AM46" s="116">
        <v>798.93820442491028</v>
      </c>
      <c r="AN46" s="116">
        <v>798.99098187193943</v>
      </c>
    </row>
    <row r="47" spans="3:40">
      <c r="C47" s="115" t="s">
        <v>409</v>
      </c>
      <c r="D47" s="115" t="s">
        <v>651</v>
      </c>
      <c r="E47" s="116">
        <f t="shared" si="8"/>
        <v>0.14768862255953705</v>
      </c>
      <c r="F47" s="116">
        <f t="shared" si="6"/>
        <v>0.15583801991153287</v>
      </c>
      <c r="G47" s="116">
        <f t="shared" si="6"/>
        <v>0.16397426927371578</v>
      </c>
      <c r="H47" s="116">
        <f t="shared" si="6"/>
        <v>0.17188418080591114</v>
      </c>
      <c r="I47" s="116">
        <f t="shared" si="6"/>
        <v>0.1766491877530168</v>
      </c>
      <c r="J47" s="116">
        <f t="shared" si="6"/>
        <v>0.17826929011503273</v>
      </c>
      <c r="K47" s="116">
        <f t="shared" si="6"/>
        <v>0.1794128917823381</v>
      </c>
      <c r="L47" s="116">
        <f t="shared" si="6"/>
        <v>0.18007999275493292</v>
      </c>
      <c r="M47" s="116">
        <f t="shared" si="6"/>
        <v>0.18033015561965596</v>
      </c>
      <c r="N47" s="116">
        <f t="shared" si="6"/>
        <v>0.18034206813702372</v>
      </c>
      <c r="Q47" s="115" t="s">
        <v>409</v>
      </c>
      <c r="R47" s="115" t="s">
        <v>651</v>
      </c>
      <c r="S47" s="116">
        <f t="shared" si="9"/>
        <v>5.1890597115513006E-2</v>
      </c>
      <c r="T47" s="116">
        <f t="shared" si="7"/>
        <v>5.4753898887835876E-2</v>
      </c>
      <c r="U47" s="116">
        <f t="shared" si="7"/>
        <v>5.7612581096170401E-2</v>
      </c>
      <c r="V47" s="116">
        <f t="shared" si="7"/>
        <v>6.0391739202076883E-2</v>
      </c>
      <c r="W47" s="116">
        <f t="shared" si="7"/>
        <v>6.2065930832141028E-2</v>
      </c>
      <c r="X47" s="116">
        <f t="shared" si="7"/>
        <v>6.2635155986362837E-2</v>
      </c>
      <c r="Y47" s="116">
        <f t="shared" si="7"/>
        <v>6.3036961977578243E-2</v>
      </c>
      <c r="Z47" s="116">
        <f t="shared" si="7"/>
        <v>6.327134880578722E-2</v>
      </c>
      <c r="AA47" s="116">
        <f t="shared" si="7"/>
        <v>6.33592438663656E-2</v>
      </c>
      <c r="AB47" s="116">
        <f t="shared" si="7"/>
        <v>6.3363429345440758E-2</v>
      </c>
      <c r="AD47" s="116" t="s">
        <v>409</v>
      </c>
      <c r="AE47" s="116">
        <v>51.890597115513003</v>
      </c>
      <c r="AF47" s="116">
        <v>54.753898887835874</v>
      </c>
      <c r="AG47" s="116">
        <v>57.612581096170402</v>
      </c>
      <c r="AH47" s="116">
        <v>60.391739202076884</v>
      </c>
      <c r="AI47" s="116">
        <v>62.065930832141028</v>
      </c>
      <c r="AJ47" s="116">
        <v>62.63515598636284</v>
      </c>
      <c r="AK47" s="116">
        <v>63.036961977578237</v>
      </c>
      <c r="AL47" s="116">
        <v>63.27134880578722</v>
      </c>
      <c r="AM47" s="116">
        <v>63.359243866365595</v>
      </c>
      <c r="AN47" s="116">
        <v>63.363429345440757</v>
      </c>
    </row>
    <row r="48" spans="3:40">
      <c r="C48" s="115" t="s">
        <v>408</v>
      </c>
      <c r="D48" s="115" t="s">
        <v>652</v>
      </c>
      <c r="E48" s="116">
        <f t="shared" si="8"/>
        <v>3.7042487809168515E-5</v>
      </c>
      <c r="F48" s="116">
        <f t="shared" si="6"/>
        <v>3.9086477026697336E-5</v>
      </c>
      <c r="G48" s="116">
        <f t="shared" si="6"/>
        <v>4.1127168534193228E-5</v>
      </c>
      <c r="H48" s="116">
        <f t="shared" si="6"/>
        <v>4.3111091171056017E-5</v>
      </c>
      <c r="I48" s="116">
        <f t="shared" si="6"/>
        <v>4.4306225289648054E-5</v>
      </c>
      <c r="J48" s="116">
        <f t="shared" si="6"/>
        <v>4.4712570889969339E-5</v>
      </c>
      <c r="K48" s="116">
        <f t="shared" si="6"/>
        <v>4.4999403078431432E-5</v>
      </c>
      <c r="L48" s="116">
        <f t="shared" si="6"/>
        <v>4.5166721855034318E-5</v>
      </c>
      <c r="M48" s="116">
        <f t="shared" si="6"/>
        <v>4.5229466396260408E-5</v>
      </c>
      <c r="N48" s="116">
        <f t="shared" si="6"/>
        <v>4.5232454231556892E-5</v>
      </c>
      <c r="Q48" s="115" t="s">
        <v>408</v>
      </c>
      <c r="R48" s="115" t="s">
        <v>652</v>
      </c>
      <c r="S48" s="116">
        <f t="shared" si="9"/>
        <v>1.3014928149167314E-5</v>
      </c>
      <c r="T48" s="116">
        <f t="shared" si="7"/>
        <v>1.3733086522893654E-5</v>
      </c>
      <c r="U48" s="116">
        <f t="shared" si="7"/>
        <v>1.4450086241743565E-5</v>
      </c>
      <c r="V48" s="116">
        <f t="shared" si="7"/>
        <v>1.5147140141181841E-5</v>
      </c>
      <c r="W48" s="116">
        <f t="shared" si="7"/>
        <v>1.556705212879526E-5</v>
      </c>
      <c r="X48" s="116">
        <f t="shared" si="7"/>
        <v>1.570982220458382E-5</v>
      </c>
      <c r="Y48" s="116">
        <f t="shared" si="7"/>
        <v>1.5810601081611042E-5</v>
      </c>
      <c r="Z48" s="116">
        <f t="shared" si="7"/>
        <v>1.5869388759876921E-5</v>
      </c>
      <c r="AA48" s="116">
        <f t="shared" si="7"/>
        <v>1.5891434139226627E-5</v>
      </c>
      <c r="AB48" s="116">
        <f t="shared" si="7"/>
        <v>1.5892483919195659E-5</v>
      </c>
      <c r="AD48" s="116" t="s">
        <v>408</v>
      </c>
      <c r="AE48" s="116">
        <v>1.3014928149167314E-2</v>
      </c>
      <c r="AF48" s="116">
        <v>1.3733086522893654E-2</v>
      </c>
      <c r="AG48" s="116">
        <v>1.4450086241743565E-2</v>
      </c>
      <c r="AH48" s="116">
        <v>1.514714014118184E-2</v>
      </c>
      <c r="AI48" s="116">
        <v>1.5567052128795259E-2</v>
      </c>
      <c r="AJ48" s="116">
        <v>1.570982220458382E-2</v>
      </c>
      <c r="AK48" s="116">
        <v>1.5810601081611041E-2</v>
      </c>
      <c r="AL48" s="116">
        <v>1.586938875987692E-2</v>
      </c>
      <c r="AM48" s="116">
        <v>1.5891434139226626E-2</v>
      </c>
      <c r="AN48" s="116">
        <v>1.5892483919195659E-2</v>
      </c>
    </row>
    <row r="49" spans="3:40">
      <c r="C49" s="115" t="s">
        <v>640</v>
      </c>
      <c r="D49" s="115" t="s">
        <v>653</v>
      </c>
      <c r="E49" s="116">
        <f t="shared" si="8"/>
        <v>8.7480000000000016E-2</v>
      </c>
      <c r="F49" s="116">
        <f t="shared" si="6"/>
        <v>8.7480000000000016E-2</v>
      </c>
      <c r="G49" s="116">
        <f t="shared" si="6"/>
        <v>8.7480000000000016E-2</v>
      </c>
      <c r="H49" s="116">
        <f t="shared" si="6"/>
        <v>8.7480000000000016E-2</v>
      </c>
      <c r="I49" s="116">
        <f t="shared" si="6"/>
        <v>8.7480000000000016E-2</v>
      </c>
      <c r="J49" s="116">
        <f t="shared" si="6"/>
        <v>8.7480000000000016E-2</v>
      </c>
      <c r="K49" s="116">
        <f t="shared" si="6"/>
        <v>8.7480000000000016E-2</v>
      </c>
      <c r="L49" s="116">
        <f t="shared" si="6"/>
        <v>8.7480000000000016E-2</v>
      </c>
      <c r="M49" s="116">
        <f t="shared" si="6"/>
        <v>8.7480000000000016E-2</v>
      </c>
      <c r="N49" s="116">
        <f t="shared" si="6"/>
        <v>8.7480000000000016E-2</v>
      </c>
      <c r="Q49" s="117" t="s">
        <v>624</v>
      </c>
      <c r="R49" s="117" t="s">
        <v>654</v>
      </c>
      <c r="S49" s="117">
        <f t="shared" si="9"/>
        <v>1.3657579118132808</v>
      </c>
      <c r="T49" s="117">
        <f t="shared" si="7"/>
        <v>1.5584868560008938</v>
      </c>
      <c r="U49" s="117">
        <f t="shared" si="7"/>
        <v>1.7509048571720616</v>
      </c>
      <c r="V49" s="117">
        <f t="shared" si="7"/>
        <v>1.9379700881788779</v>
      </c>
      <c r="W49" s="117">
        <f t="shared" si="7"/>
        <v>2.0506599863757553</v>
      </c>
      <c r="X49" s="117">
        <f t="shared" si="7"/>
        <v>2.0889745517626928</v>
      </c>
      <c r="Y49" s="117">
        <f t="shared" si="7"/>
        <v>2.1160201273299437</v>
      </c>
      <c r="Z49" s="117">
        <f t="shared" si="7"/>
        <v>2.1317967130775064</v>
      </c>
      <c r="AA49" s="117">
        <f t="shared" si="7"/>
        <v>2.1377129327328426</v>
      </c>
      <c r="AB49" s="117">
        <f t="shared" si="7"/>
        <v>2.1379946574783348</v>
      </c>
      <c r="AD49" s="117" t="s">
        <v>624</v>
      </c>
      <c r="AE49" s="117">
        <v>1365.7579118132808</v>
      </c>
      <c r="AF49" s="117">
        <v>1558.4868560008938</v>
      </c>
      <c r="AG49" s="117">
        <v>1750.9048571720616</v>
      </c>
      <c r="AH49" s="117">
        <v>1937.9700881788779</v>
      </c>
      <c r="AI49" s="117">
        <v>2050.6599863757551</v>
      </c>
      <c r="AJ49" s="117">
        <v>2088.974551762693</v>
      </c>
      <c r="AK49" s="117">
        <v>2116.0201273299435</v>
      </c>
      <c r="AL49" s="117">
        <v>2131.7967130775064</v>
      </c>
      <c r="AM49" s="117">
        <v>2137.7129327328425</v>
      </c>
      <c r="AN49" s="117">
        <v>2137.9946574783348</v>
      </c>
    </row>
    <row r="50" spans="3:40">
      <c r="C50" s="117" t="s">
        <v>624</v>
      </c>
      <c r="D50" s="117" t="s">
        <v>654</v>
      </c>
      <c r="E50" s="117">
        <f t="shared" si="8"/>
        <v>2.4343347885822273</v>
      </c>
      <c r="F50" s="117">
        <f t="shared" si="6"/>
        <v>2.7778559716151183</v>
      </c>
      <c r="G50" s="117">
        <f t="shared" si="6"/>
        <v>3.1208229280199578</v>
      </c>
      <c r="H50" s="117">
        <f t="shared" si="6"/>
        <v>3.4542490759742961</v>
      </c>
      <c r="I50" s="117">
        <f t="shared" si="6"/>
        <v>3.6551082012479936</v>
      </c>
      <c r="J50" s="117">
        <f t="shared" si="6"/>
        <v>3.7234003038410508</v>
      </c>
      <c r="K50" s="117">
        <f t="shared" si="6"/>
        <v>3.7716064939067384</v>
      </c>
      <c r="L50" s="117">
        <f t="shared" si="6"/>
        <v>3.7997267714450564</v>
      </c>
      <c r="M50" s="117">
        <f t="shared" si="6"/>
        <v>3.8102718755219254</v>
      </c>
      <c r="N50" s="117">
        <f t="shared" si="6"/>
        <v>3.8107740233351097</v>
      </c>
      <c r="O50" s="117"/>
      <c r="P50" s="117"/>
      <c r="Q50" s="117" t="s">
        <v>625</v>
      </c>
      <c r="R50" s="117" t="s">
        <v>655</v>
      </c>
      <c r="S50" s="117">
        <f t="shared" si="9"/>
        <v>0.76271651728403533</v>
      </c>
      <c r="T50" s="117">
        <f t="shared" si="7"/>
        <v>0.87034726781393035</v>
      </c>
      <c r="U50" s="117">
        <f t="shared" si="7"/>
        <v>0.97780437016465271</v>
      </c>
      <c r="V50" s="117">
        <f t="shared" si="7"/>
        <v>1.0822721826988835</v>
      </c>
      <c r="W50" s="117">
        <f t="shared" si="7"/>
        <v>1.145204599888179</v>
      </c>
      <c r="X50" s="117">
        <f t="shared" si="7"/>
        <v>1.1666016217325397</v>
      </c>
      <c r="Y50" s="117">
        <f t="shared" si="7"/>
        <v>1.1817054018579707</v>
      </c>
      <c r="Z50" s="117">
        <f t="shared" si="7"/>
        <v>1.1905159402644721</v>
      </c>
      <c r="AA50" s="117">
        <f t="shared" si="7"/>
        <v>1.1938198921669101</v>
      </c>
      <c r="AB50" s="117">
        <f t="shared" si="7"/>
        <v>1.1939772232098833</v>
      </c>
      <c r="AD50" s="117" t="s">
        <v>625</v>
      </c>
      <c r="AE50" s="117">
        <v>762.71651728403538</v>
      </c>
      <c r="AF50" s="117">
        <v>870.34726781393033</v>
      </c>
      <c r="AG50" s="117">
        <v>977.80437016465271</v>
      </c>
      <c r="AH50" s="117">
        <v>1082.2721826988834</v>
      </c>
      <c r="AI50" s="117">
        <v>1145.204599888179</v>
      </c>
      <c r="AJ50" s="117">
        <v>1166.6016217325396</v>
      </c>
      <c r="AK50" s="117">
        <v>1181.7054018579706</v>
      </c>
      <c r="AL50" s="117">
        <v>1190.515940264472</v>
      </c>
      <c r="AM50" s="117">
        <v>1193.81989216691</v>
      </c>
      <c r="AN50" s="117">
        <v>1193.9772232098833</v>
      </c>
    </row>
    <row r="51" spans="3:40">
      <c r="C51" s="117" t="s">
        <v>625</v>
      </c>
      <c r="D51" s="117" t="s">
        <v>655</v>
      </c>
      <c r="E51" s="117">
        <f t="shared" si="8"/>
        <v>3.1751365195422769</v>
      </c>
      <c r="F51" s="117">
        <f t="shared" si="6"/>
        <v>3.6231959477688052</v>
      </c>
      <c r="G51" s="117">
        <f t="shared" si="6"/>
        <v>4.0705324905421554</v>
      </c>
      <c r="H51" s="117">
        <f t="shared" si="6"/>
        <v>4.5054248249513869</v>
      </c>
      <c r="I51" s="117">
        <f t="shared" si="6"/>
        <v>4.7674081589328505</v>
      </c>
      <c r="J51" s="117">
        <f t="shared" si="6"/>
        <v>4.8564824924865491</v>
      </c>
      <c r="K51" s="117">
        <f t="shared" si="6"/>
        <v>4.9193584926421012</v>
      </c>
      <c r="L51" s="117">
        <f t="shared" si="6"/>
        <v>4.9560361593995061</v>
      </c>
      <c r="M51" s="117">
        <f t="shared" si="6"/>
        <v>4.9697902844335324</v>
      </c>
      <c r="N51" s="117">
        <f t="shared" si="6"/>
        <v>4.970445242768486</v>
      </c>
      <c r="O51" s="117"/>
      <c r="P51" s="117"/>
      <c r="Q51" s="117" t="s">
        <v>636</v>
      </c>
      <c r="R51" s="117" t="s">
        <v>656</v>
      </c>
      <c r="S51" s="117">
        <f t="shared" si="9"/>
        <v>0.134040414243323</v>
      </c>
      <c r="T51" s="117">
        <f t="shared" si="7"/>
        <v>0.15295552891491773</v>
      </c>
      <c r="U51" s="117">
        <f t="shared" si="7"/>
        <v>0.17184012651582961</v>
      </c>
      <c r="V51" s="117">
        <f t="shared" si="7"/>
        <v>0.19019938391993724</v>
      </c>
      <c r="W51" s="117">
        <f t="shared" si="7"/>
        <v>0.20125917753686953</v>
      </c>
      <c r="X51" s="117">
        <f t="shared" si="7"/>
        <v>0.20501950736662652</v>
      </c>
      <c r="Y51" s="117">
        <f t="shared" si="7"/>
        <v>0.20767385783469031</v>
      </c>
      <c r="Z51" s="117">
        <f t="shared" si="7"/>
        <v>0.20922222894106082</v>
      </c>
      <c r="AA51" s="117">
        <f t="shared" si="7"/>
        <v>0.20980286810594975</v>
      </c>
      <c r="AB51" s="117">
        <f t="shared" si="7"/>
        <v>0.2098305175899921</v>
      </c>
      <c r="AD51" s="117" t="s">
        <v>636</v>
      </c>
      <c r="AE51" s="117">
        <v>134.040414243323</v>
      </c>
      <c r="AF51" s="117">
        <v>152.95552891491772</v>
      </c>
      <c r="AG51" s="117">
        <v>171.84012651582961</v>
      </c>
      <c r="AH51" s="117">
        <v>190.19938391993725</v>
      </c>
      <c r="AI51" s="117">
        <v>201.25917753686954</v>
      </c>
      <c r="AJ51" s="117">
        <v>205.01950736662653</v>
      </c>
      <c r="AK51" s="117">
        <v>207.6738578346903</v>
      </c>
      <c r="AL51" s="117">
        <v>209.22222894106082</v>
      </c>
      <c r="AM51" s="117">
        <v>209.80286810594976</v>
      </c>
      <c r="AN51" s="117">
        <v>209.8305175899921</v>
      </c>
    </row>
    <row r="52" spans="3:40">
      <c r="C52" s="117" t="s">
        <v>636</v>
      </c>
      <c r="D52" s="117" t="s">
        <v>656</v>
      </c>
      <c r="E52" s="117">
        <f t="shared" si="8"/>
        <v>0.38612808800088722</v>
      </c>
      <c r="F52" s="117">
        <f t="shared" si="6"/>
        <v>0.44061655779330444</v>
      </c>
      <c r="G52" s="117">
        <f t="shared" si="6"/>
        <v>0.49501711754589778</v>
      </c>
      <c r="H52" s="117">
        <f t="shared" si="6"/>
        <v>0.54790433815456829</v>
      </c>
      <c r="I52" s="117">
        <f t="shared" si="6"/>
        <v>0.57976410960557478</v>
      </c>
      <c r="J52" s="117">
        <f t="shared" si="6"/>
        <v>0.59059643189891686</v>
      </c>
      <c r="K52" s="117">
        <f t="shared" si="6"/>
        <v>0.59824277704715834</v>
      </c>
      <c r="L52" s="117">
        <f t="shared" si="6"/>
        <v>0.60270314505029932</v>
      </c>
      <c r="M52" s="117">
        <f t="shared" si="6"/>
        <v>0.6043757830514771</v>
      </c>
      <c r="N52" s="117">
        <f t="shared" si="6"/>
        <v>0.60445543248010458</v>
      </c>
      <c r="O52" s="117"/>
      <c r="P52" s="117"/>
      <c r="Q52" s="117" t="s">
        <v>413</v>
      </c>
      <c r="R52" s="117" t="s">
        <v>657</v>
      </c>
      <c r="S52" s="117">
        <f t="shared" si="9"/>
        <v>0.39540721276588586</v>
      </c>
      <c r="T52" s="117">
        <f t="shared" si="7"/>
        <v>0.45120510636136124</v>
      </c>
      <c r="U52" s="117">
        <f t="shared" si="7"/>
        <v>0.50691297733247676</v>
      </c>
      <c r="V52" s="117">
        <f t="shared" si="7"/>
        <v>0.56107114179048667</v>
      </c>
      <c r="W52" s="117">
        <f t="shared" si="7"/>
        <v>0.5936965420663961</v>
      </c>
      <c r="X52" s="117">
        <f t="shared" si="7"/>
        <v>0.60478917816020528</v>
      </c>
      <c r="Y52" s="117">
        <f t="shared" si="7"/>
        <v>0.61261927422642359</v>
      </c>
      <c r="Z52" s="117">
        <f t="shared" si="7"/>
        <v>0.61718683026505095</v>
      </c>
      <c r="AA52" s="117">
        <f t="shared" si="7"/>
        <v>0.6188996637795362</v>
      </c>
      <c r="AB52" s="117">
        <f t="shared" si="7"/>
        <v>0.61898122728022598</v>
      </c>
      <c r="AD52" s="117" t="s">
        <v>413</v>
      </c>
      <c r="AE52" s="117">
        <v>395.40721276588584</v>
      </c>
      <c r="AF52" s="117">
        <v>451.20510636136123</v>
      </c>
      <c r="AG52" s="117">
        <v>506.91297733247677</v>
      </c>
      <c r="AH52" s="117">
        <v>561.07114179048665</v>
      </c>
      <c r="AI52" s="117">
        <v>593.69654206639609</v>
      </c>
      <c r="AJ52" s="117">
        <v>604.78917816020532</v>
      </c>
      <c r="AK52" s="117">
        <v>612.61927422642361</v>
      </c>
      <c r="AL52" s="117">
        <v>617.18683026505096</v>
      </c>
      <c r="AM52" s="117">
        <v>618.89966377953624</v>
      </c>
      <c r="AN52" s="117">
        <v>618.98122728022599</v>
      </c>
    </row>
    <row r="53" spans="3:40">
      <c r="C53" s="117" t="s">
        <v>413</v>
      </c>
      <c r="D53" s="117" t="s">
        <v>657</v>
      </c>
      <c r="E53" s="117">
        <f t="shared" si="8"/>
        <v>1.1253897594105982</v>
      </c>
      <c r="F53" s="117">
        <f t="shared" si="8"/>
        <v>1.2841991488746434</v>
      </c>
      <c r="G53" s="117">
        <f t="shared" si="8"/>
        <v>1.442752320100126</v>
      </c>
      <c r="H53" s="117">
        <f t="shared" si="8"/>
        <v>1.5968947881729232</v>
      </c>
      <c r="I53" s="117">
        <f t="shared" si="8"/>
        <v>1.6897516966505117</v>
      </c>
      <c r="J53" s="117">
        <f t="shared" si="8"/>
        <v>1.7213230455328918</v>
      </c>
      <c r="K53" s="117">
        <f t="shared" si="8"/>
        <v>1.7436087035675132</v>
      </c>
      <c r="L53" s="117">
        <f t="shared" si="8"/>
        <v>1.7566086707543758</v>
      </c>
      <c r="M53" s="117">
        <f t="shared" si="8"/>
        <v>1.7614836584494491</v>
      </c>
      <c r="N53" s="117">
        <f t="shared" si="8"/>
        <v>1.761715800720643</v>
      </c>
      <c r="O53" s="117"/>
      <c r="P53" s="117"/>
      <c r="Q53" s="117" t="s">
        <v>637</v>
      </c>
      <c r="R53" s="117" t="s">
        <v>658</v>
      </c>
      <c r="S53" s="117">
        <f t="shared" si="9"/>
        <v>1.1493818622528474E-2</v>
      </c>
      <c r="T53" s="117">
        <f t="shared" si="9"/>
        <v>1.3115768975986642E-2</v>
      </c>
      <c r="U53" s="117">
        <f t="shared" si="9"/>
        <v>1.4735102524078315E-2</v>
      </c>
      <c r="V53" s="117">
        <f t="shared" si="9"/>
        <v>1.6309388726029814E-2</v>
      </c>
      <c r="W53" s="117">
        <f t="shared" si="9"/>
        <v>1.7257753907928299E-2</v>
      </c>
      <c r="X53" s="117">
        <f t="shared" si="9"/>
        <v>1.7580198069773789E-2</v>
      </c>
      <c r="Y53" s="117">
        <f t="shared" si="9"/>
        <v>1.7807805713429426E-2</v>
      </c>
      <c r="Z53" s="117">
        <f t="shared" si="9"/>
        <v>1.7940576838895213E-2</v>
      </c>
      <c r="AA53" s="117">
        <f t="shared" si="9"/>
        <v>1.7990366010944885E-2</v>
      </c>
      <c r="AB53" s="117">
        <f t="shared" si="9"/>
        <v>1.7992736923899633E-2</v>
      </c>
      <c r="AD53" s="117" t="s">
        <v>637</v>
      </c>
      <c r="AE53" s="117">
        <v>11.493818622528474</v>
      </c>
      <c r="AF53" s="117">
        <v>13.115768975986642</v>
      </c>
      <c r="AG53" s="117">
        <v>14.735102524078316</v>
      </c>
      <c r="AH53" s="117">
        <v>16.309388726029812</v>
      </c>
      <c r="AI53" s="117">
        <v>17.257753907928301</v>
      </c>
      <c r="AJ53" s="117">
        <v>17.58019806977379</v>
      </c>
      <c r="AK53" s="117">
        <v>17.807805713429428</v>
      </c>
      <c r="AL53" s="117">
        <v>17.940576838895215</v>
      </c>
      <c r="AM53" s="117">
        <v>17.990366010944886</v>
      </c>
      <c r="AN53" s="117">
        <v>17.992736923899631</v>
      </c>
    </row>
    <row r="54" spans="3:40">
      <c r="C54" s="117" t="s">
        <v>637</v>
      </c>
      <c r="D54" s="117" t="s">
        <v>658</v>
      </c>
      <c r="E54" s="117">
        <f t="shared" si="8"/>
        <v>3.2713176079504115E-2</v>
      </c>
      <c r="F54" s="117">
        <f t="shared" si="8"/>
        <v>3.7329496316269667E-2</v>
      </c>
      <c r="G54" s="117">
        <f t="shared" si="8"/>
        <v>4.1938368722376745E-2</v>
      </c>
      <c r="H54" s="117">
        <f t="shared" si="8"/>
        <v>4.6419029451007926E-2</v>
      </c>
      <c r="I54" s="117">
        <f t="shared" si="8"/>
        <v>4.9118222661026702E-2</v>
      </c>
      <c r="J54" s="117">
        <f t="shared" si="8"/>
        <v>5.0035948352433079E-2</v>
      </c>
      <c r="K54" s="117">
        <f t="shared" si="8"/>
        <v>5.0683754722837593E-2</v>
      </c>
      <c r="L54" s="117">
        <f t="shared" si="8"/>
        <v>5.1061641772240228E-2</v>
      </c>
      <c r="M54" s="117">
        <f t="shared" si="8"/>
        <v>5.1203349415766215E-2</v>
      </c>
      <c r="N54" s="117">
        <f t="shared" si="8"/>
        <v>5.1210097398791253E-2</v>
      </c>
      <c r="O54" s="117"/>
      <c r="P54" s="117"/>
      <c r="Q54" s="117" t="s">
        <v>626</v>
      </c>
      <c r="R54" s="117" t="s">
        <v>659</v>
      </c>
      <c r="S54" s="117">
        <f t="shared" si="9"/>
        <v>8.1584869205114915E-2</v>
      </c>
      <c r="T54" s="117">
        <f t="shared" si="9"/>
        <v>9.3097719006373092E-2</v>
      </c>
      <c r="U54" s="117">
        <f t="shared" si="9"/>
        <v>0.10459199432594056</v>
      </c>
      <c r="V54" s="117">
        <f t="shared" si="9"/>
        <v>0.11576651674496369</v>
      </c>
      <c r="W54" s="117">
        <f t="shared" si="9"/>
        <v>0.12249815675642338</v>
      </c>
      <c r="X54" s="117">
        <f t="shared" si="9"/>
        <v>0.12478691436031969</v>
      </c>
      <c r="Y54" s="117">
        <f t="shared" si="9"/>
        <v>0.12640250796307001</v>
      </c>
      <c r="Z54" s="117">
        <f t="shared" si="9"/>
        <v>0.12734493756467438</v>
      </c>
      <c r="AA54" s="117">
        <f t="shared" si="9"/>
        <v>0.12769834866527599</v>
      </c>
      <c r="AB54" s="117">
        <f t="shared" si="9"/>
        <v>0.12771517776530467</v>
      </c>
      <c r="AD54" s="117" t="s">
        <v>626</v>
      </c>
      <c r="AE54" s="117">
        <v>81.584869205114913</v>
      </c>
      <c r="AF54" s="117">
        <v>93.097719006373097</v>
      </c>
      <c r="AG54" s="117">
        <v>104.59199432594056</v>
      </c>
      <c r="AH54" s="117">
        <v>115.76651674496368</v>
      </c>
      <c r="AI54" s="117">
        <v>122.49815675642338</v>
      </c>
      <c r="AJ54" s="117">
        <v>124.78691436031968</v>
      </c>
      <c r="AK54" s="117">
        <v>126.40250796307001</v>
      </c>
      <c r="AL54" s="117">
        <v>127.34493756467438</v>
      </c>
      <c r="AM54" s="117">
        <v>127.698348665276</v>
      </c>
      <c r="AN54" s="117">
        <v>127.71517776530466</v>
      </c>
    </row>
    <row r="55" spans="3:40">
      <c r="C55" s="117" t="s">
        <v>626</v>
      </c>
      <c r="D55" s="117" t="s">
        <v>659</v>
      </c>
      <c r="E55" s="117">
        <f t="shared" si="8"/>
        <v>0.23220308927609629</v>
      </c>
      <c r="F55" s="117">
        <f t="shared" si="8"/>
        <v>0.26497043101813883</v>
      </c>
      <c r="G55" s="117">
        <f t="shared" si="8"/>
        <v>0.29768490692767691</v>
      </c>
      <c r="H55" s="117">
        <f t="shared" si="8"/>
        <v>0.32948931688951194</v>
      </c>
      <c r="I55" s="117">
        <f t="shared" si="8"/>
        <v>0.34864859999905112</v>
      </c>
      <c r="J55" s="117">
        <f t="shared" si="8"/>
        <v>0.3551627562562944</v>
      </c>
      <c r="K55" s="117">
        <f t="shared" si="8"/>
        <v>0.35976098420258379</v>
      </c>
      <c r="L55" s="117">
        <f t="shared" si="8"/>
        <v>0.36244328383791935</v>
      </c>
      <c r="M55" s="117">
        <f t="shared" si="8"/>
        <v>0.36344914620117014</v>
      </c>
      <c r="N55" s="117">
        <f t="shared" si="8"/>
        <v>0.36349704440894398</v>
      </c>
      <c r="O55" s="117"/>
      <c r="P55" s="117"/>
      <c r="Q55" s="117" t="s">
        <v>638</v>
      </c>
      <c r="R55" s="117" t="s">
        <v>660</v>
      </c>
      <c r="S55" s="117">
        <f t="shared" si="9"/>
        <v>3.7201262916155158E-2</v>
      </c>
      <c r="T55" s="117">
        <f t="shared" si="9"/>
        <v>4.2450919580971615E-2</v>
      </c>
      <c r="U55" s="117">
        <f t="shared" si="9"/>
        <v>4.7692106609400334E-2</v>
      </c>
      <c r="V55" s="117">
        <f t="shared" si="9"/>
        <v>5.2787491948897661E-2</v>
      </c>
      <c r="W55" s="117">
        <f t="shared" si="9"/>
        <v>5.5857001189558692E-2</v>
      </c>
      <c r="X55" s="117">
        <f t="shared" si="9"/>
        <v>5.690063433138344E-2</v>
      </c>
      <c r="Y55" s="117">
        <f t="shared" si="9"/>
        <v>5.7637316549142094E-2</v>
      </c>
      <c r="Z55" s="117">
        <f t="shared" si="9"/>
        <v>5.8067047842834639E-2</v>
      </c>
      <c r="AA55" s="117">
        <f t="shared" si="9"/>
        <v>5.8228197077969342E-2</v>
      </c>
      <c r="AB55" s="117">
        <f t="shared" si="9"/>
        <v>5.8235870851071E-2</v>
      </c>
      <c r="AD55" s="117" t="s">
        <v>638</v>
      </c>
      <c r="AE55" s="117">
        <v>37.201262916155159</v>
      </c>
      <c r="AF55" s="117">
        <v>42.450919580971615</v>
      </c>
      <c r="AG55" s="117">
        <v>47.692106609400334</v>
      </c>
      <c r="AH55" s="117">
        <v>52.78749194889766</v>
      </c>
      <c r="AI55" s="117">
        <v>55.857001189558694</v>
      </c>
      <c r="AJ55" s="117">
        <v>56.900634331383444</v>
      </c>
      <c r="AK55" s="117">
        <v>57.637316549142092</v>
      </c>
      <c r="AL55" s="117">
        <v>58.06704784283464</v>
      </c>
      <c r="AM55" s="117">
        <v>58.228197077969341</v>
      </c>
      <c r="AN55" s="117">
        <v>58.235870851070999</v>
      </c>
    </row>
    <row r="56" spans="3:40">
      <c r="C56" s="117" t="s">
        <v>638</v>
      </c>
      <c r="D56" s="117" t="s">
        <v>660</v>
      </c>
      <c r="E56" s="117">
        <f t="shared" si="8"/>
        <v>0.10588051753059545</v>
      </c>
      <c r="F56" s="117">
        <f t="shared" si="8"/>
        <v>0.12082184803814998</v>
      </c>
      <c r="G56" s="117">
        <f t="shared" si="8"/>
        <v>0.13573907265752405</v>
      </c>
      <c r="H56" s="117">
        <f t="shared" si="8"/>
        <v>0.15024132323917028</v>
      </c>
      <c r="I56" s="117">
        <f t="shared" si="8"/>
        <v>0.15897761877028244</v>
      </c>
      <c r="J56" s="117">
        <f t="shared" si="8"/>
        <v>0.16194795925086058</v>
      </c>
      <c r="K56" s="117">
        <f t="shared" si="8"/>
        <v>0.16404467017832752</v>
      </c>
      <c r="L56" s="117">
        <f t="shared" si="8"/>
        <v>0.16526775155268322</v>
      </c>
      <c r="M56" s="117">
        <f t="shared" si="8"/>
        <v>0.1657264070680666</v>
      </c>
      <c r="N56" s="117">
        <f t="shared" si="8"/>
        <v>0.1657482478068944</v>
      </c>
      <c r="O56" s="117"/>
      <c r="P56" s="117"/>
      <c r="Q56" s="117" t="s">
        <v>639</v>
      </c>
      <c r="R56" s="117" t="s">
        <v>661</v>
      </c>
      <c r="S56" s="117">
        <f t="shared" si="9"/>
        <v>1.2355041626024577E-2</v>
      </c>
      <c r="T56" s="117">
        <f t="shared" si="9"/>
        <v>1.4098523474001798E-2</v>
      </c>
      <c r="U56" s="117">
        <f t="shared" si="9"/>
        <v>1.5839192441395811E-2</v>
      </c>
      <c r="V56" s="117">
        <f t="shared" si="9"/>
        <v>1.7531438699594379E-2</v>
      </c>
      <c r="W56" s="117">
        <f t="shared" si="9"/>
        <v>1.8550864156340507E-2</v>
      </c>
      <c r="X56" s="117">
        <f t="shared" si="9"/>
        <v>1.8897468811634188E-2</v>
      </c>
      <c r="Y56" s="117">
        <f t="shared" si="9"/>
        <v>1.9142130921253258E-2</v>
      </c>
      <c r="Z56" s="117">
        <f t="shared" si="9"/>
        <v>1.9284850485197715E-2</v>
      </c>
      <c r="AA56" s="117">
        <f t="shared" si="9"/>
        <v>1.9338370321676887E-2</v>
      </c>
      <c r="AB56" s="117">
        <f t="shared" si="9"/>
        <v>1.9340918885318754E-2</v>
      </c>
      <c r="AD56" s="117" t="s">
        <v>639</v>
      </c>
      <c r="AE56" s="117">
        <v>12.355041626024576</v>
      </c>
      <c r="AF56" s="117">
        <v>14.098523474001798</v>
      </c>
      <c r="AG56" s="117">
        <v>15.839192441395809</v>
      </c>
      <c r="AH56" s="117">
        <v>17.531438699594379</v>
      </c>
      <c r="AI56" s="117">
        <v>18.550864156340506</v>
      </c>
      <c r="AJ56" s="117">
        <v>18.897468811634187</v>
      </c>
      <c r="AK56" s="117">
        <v>19.142130921253258</v>
      </c>
      <c r="AL56" s="117">
        <v>19.284850485197715</v>
      </c>
      <c r="AM56" s="117">
        <v>19.338370321676887</v>
      </c>
      <c r="AN56" s="117">
        <v>19.340918885318754</v>
      </c>
    </row>
    <row r="57" spans="3:40">
      <c r="C57" s="117" t="s">
        <v>639</v>
      </c>
      <c r="D57" s="117" t="s">
        <v>661</v>
      </c>
      <c r="E57" s="117">
        <f t="shared" si="8"/>
        <v>3.516434924330071E-2</v>
      </c>
      <c r="F57" s="117">
        <f>AF84/1000</f>
        <v>4.0126566810620497E-2</v>
      </c>
      <c r="G57" s="117">
        <f t="shared" si="8"/>
        <v>4.5080778487049597E-2</v>
      </c>
      <c r="H57" s="117">
        <f t="shared" si="8"/>
        <v>4.9897171683460917E-2</v>
      </c>
      <c r="I57" s="117">
        <f t="shared" si="8"/>
        <v>5.2798613368046039E-2</v>
      </c>
      <c r="J57" s="117">
        <f t="shared" si="8"/>
        <v>5.3785103540804985E-2</v>
      </c>
      <c r="K57" s="117">
        <f t="shared" si="8"/>
        <v>5.448144954510542E-2</v>
      </c>
      <c r="L57" s="117">
        <f t="shared" si="8"/>
        <v>5.4887651380947339E-2</v>
      </c>
      <c r="M57" s="117">
        <f t="shared" si="8"/>
        <v>5.5039977069388055E-2</v>
      </c>
      <c r="N57" s="117">
        <f t="shared" si="8"/>
        <v>5.5047230673599512E-2</v>
      </c>
      <c r="O57" s="117"/>
      <c r="P57" s="117"/>
      <c r="Q57" s="117" t="s">
        <v>623</v>
      </c>
      <c r="R57" s="117" t="s">
        <v>662</v>
      </c>
      <c r="S57" s="117">
        <f t="shared" si="9"/>
        <v>3.5489268658362397E-2</v>
      </c>
      <c r="T57" s="117">
        <f t="shared" si="9"/>
        <v>4.0497337232855E-2</v>
      </c>
      <c r="U57" s="117">
        <f t="shared" si="9"/>
        <v>4.5497325941836586E-2</v>
      </c>
      <c r="V57" s="117">
        <f t="shared" si="9"/>
        <v>5.0358222724799645E-2</v>
      </c>
      <c r="W57" s="117">
        <f t="shared" si="9"/>
        <v>5.3286473798873774E-2</v>
      </c>
      <c r="X57" s="117">
        <f t="shared" si="9"/>
        <v>5.4282079164058979E-2</v>
      </c>
      <c r="Y57" s="117">
        <f t="shared" si="9"/>
        <v>5.4984859421836771E-2</v>
      </c>
      <c r="Z57" s="117">
        <f t="shared" si="9"/>
        <v>5.539481457220715E-2</v>
      </c>
      <c r="AA57" s="117">
        <f t="shared" si="9"/>
        <v>5.5548547753596036E-2</v>
      </c>
      <c r="AB57" s="117">
        <f t="shared" si="9"/>
        <v>5.555586838128123E-2</v>
      </c>
      <c r="AD57" s="117" t="s">
        <v>623</v>
      </c>
      <c r="AE57" s="117">
        <v>35.489268658362398</v>
      </c>
      <c r="AF57" s="117">
        <v>40.497337232855003</v>
      </c>
      <c r="AG57" s="117">
        <v>45.497325941836586</v>
      </c>
      <c r="AH57" s="117">
        <v>50.358222724799646</v>
      </c>
      <c r="AI57" s="117">
        <v>53.286473798873772</v>
      </c>
      <c r="AJ57" s="117">
        <v>54.282079164058977</v>
      </c>
      <c r="AK57" s="117">
        <v>54.984859421836774</v>
      </c>
      <c r="AL57" s="117">
        <v>55.394814572207153</v>
      </c>
      <c r="AM57" s="117">
        <v>55.54854775359604</v>
      </c>
      <c r="AN57" s="117">
        <v>55.555868381281229</v>
      </c>
    </row>
    <row r="58" spans="3:40">
      <c r="C58" s="117" t="s">
        <v>623</v>
      </c>
      <c r="D58" s="117" t="s">
        <v>662</v>
      </c>
      <c r="E58" s="117">
        <f t="shared" si="8"/>
        <v>0.10100791848918528</v>
      </c>
      <c r="F58" s="117">
        <f t="shared" si="8"/>
        <v>0.11526165212427961</v>
      </c>
      <c r="G58" s="117">
        <f t="shared" si="8"/>
        <v>0.12949238921907336</v>
      </c>
      <c r="H58" s="117">
        <f t="shared" si="8"/>
        <v>0.14332724929366047</v>
      </c>
      <c r="I58" s="117">
        <f t="shared" si="8"/>
        <v>0.15166150235064071</v>
      </c>
      <c r="J58" s="117">
        <f t="shared" si="8"/>
        <v>0.15449514839001399</v>
      </c>
      <c r="K58" s="117">
        <f t="shared" si="8"/>
        <v>0.15649536912368925</v>
      </c>
      <c r="L58" s="117">
        <f t="shared" si="8"/>
        <v>0.15766216455166648</v>
      </c>
      <c r="M58" s="117">
        <f t="shared" si="8"/>
        <v>0.15809971283715793</v>
      </c>
      <c r="N58" s="117">
        <f t="shared" si="8"/>
        <v>0.15812054846980039</v>
      </c>
      <c r="O58" s="117"/>
      <c r="P58" s="117"/>
      <c r="Q58" s="117" t="s">
        <v>622</v>
      </c>
      <c r="R58" s="117" t="s">
        <v>663</v>
      </c>
      <c r="S58" s="117">
        <f t="shared" si="9"/>
        <v>0.14363177397891483</v>
      </c>
      <c r="T58" s="117">
        <f t="shared" si="9"/>
        <v>0.16390037349520648</v>
      </c>
      <c r="U58" s="117">
        <f t="shared" si="9"/>
        <v>0.18413627226953491</v>
      </c>
      <c r="V58" s="117">
        <f t="shared" si="9"/>
        <v>0.20380923974560239</v>
      </c>
      <c r="W58" s="117">
        <f t="shared" si="9"/>
        <v>0.21566042497214905</v>
      </c>
      <c r="X58" s="117">
        <f t="shared" si="9"/>
        <v>0.21968982794917491</v>
      </c>
      <c r="Y58" s="117">
        <f t="shared" si="9"/>
        <v>0.22253411240354612</v>
      </c>
      <c r="Z58" s="117">
        <f t="shared" si="9"/>
        <v>0.22419327833526267</v>
      </c>
      <c r="AA58" s="117">
        <f t="shared" si="9"/>
        <v>0.22481546555965637</v>
      </c>
      <c r="AB58" s="117">
        <f t="shared" si="9"/>
        <v>0.22484509352272275</v>
      </c>
      <c r="AD58" s="117" t="s">
        <v>622</v>
      </c>
      <c r="AE58" s="117">
        <v>143.63177397891482</v>
      </c>
      <c r="AF58" s="117">
        <v>163.90037349520648</v>
      </c>
      <c r="AG58" s="117">
        <v>184.13627226953491</v>
      </c>
      <c r="AH58" s="117">
        <v>203.80923974560238</v>
      </c>
      <c r="AI58" s="117">
        <v>215.66042497214906</v>
      </c>
      <c r="AJ58" s="117">
        <v>219.68982794917491</v>
      </c>
      <c r="AK58" s="117">
        <v>222.53411240354612</v>
      </c>
      <c r="AL58" s="117">
        <v>224.19327833526268</v>
      </c>
      <c r="AM58" s="117">
        <v>224.81546555965636</v>
      </c>
      <c r="AN58" s="117">
        <v>224.84509352272275</v>
      </c>
    </row>
    <row r="59" spans="3:40">
      <c r="C59" s="117" t="s">
        <v>622</v>
      </c>
      <c r="D59" s="117" t="s">
        <v>663</v>
      </c>
      <c r="E59" s="117">
        <f t="shared" si="8"/>
        <v>0.40879812593998838</v>
      </c>
      <c r="F59" s="117">
        <f t="shared" si="8"/>
        <v>0.46648567840943383</v>
      </c>
      <c r="G59" s="117">
        <f t="shared" si="8"/>
        <v>0.52408015953636866</v>
      </c>
      <c r="H59" s="117">
        <f t="shared" si="8"/>
        <v>0.58007245158363763</v>
      </c>
      <c r="I59" s="117">
        <f t="shared" si="8"/>
        <v>0.613802747997655</v>
      </c>
      <c r="J59" s="117">
        <f t="shared" si="8"/>
        <v>0.62527104877842099</v>
      </c>
      <c r="K59" s="117">
        <f t="shared" si="8"/>
        <v>0.63336631991778514</v>
      </c>
      <c r="L59" s="117">
        <f t="shared" si="8"/>
        <v>0.63808856141574766</v>
      </c>
      <c r="M59" s="117">
        <f t="shared" si="8"/>
        <v>0.63985940197748359</v>
      </c>
      <c r="N59" s="117">
        <f t="shared" si="8"/>
        <v>0.6399437277185186</v>
      </c>
      <c r="O59" s="117"/>
      <c r="P59" s="117"/>
      <c r="Q59" s="117" t="s">
        <v>409</v>
      </c>
      <c r="R59" s="117" t="s">
        <v>664</v>
      </c>
      <c r="S59" s="117">
        <f t="shared" si="9"/>
        <v>1.1390618879015053E-2</v>
      </c>
      <c r="T59" s="117">
        <f t="shared" si="9"/>
        <v>1.2998006199423411E-2</v>
      </c>
      <c r="U59" s="117">
        <f t="shared" si="9"/>
        <v>1.4602800210019846E-2</v>
      </c>
      <c r="V59" s="117">
        <f t="shared" si="9"/>
        <v>1.6162951341844194E-2</v>
      </c>
      <c r="W59" s="117">
        <f t="shared" si="9"/>
        <v>1.7102801421256454E-2</v>
      </c>
      <c r="X59" s="117">
        <f t="shared" si="9"/>
        <v>1.7422350448256622E-2</v>
      </c>
      <c r="Y59" s="117">
        <f t="shared" si="9"/>
        <v>1.7647914467315565E-2</v>
      </c>
      <c r="Z59" s="117">
        <f t="shared" si="9"/>
        <v>1.7779493478433279E-2</v>
      </c>
      <c r="AA59" s="117">
        <f t="shared" si="9"/>
        <v>1.7828835607602424E-2</v>
      </c>
      <c r="AB59" s="117">
        <f t="shared" si="9"/>
        <v>1.7831185232800955E-2</v>
      </c>
      <c r="AD59" s="117" t="s">
        <v>409</v>
      </c>
      <c r="AE59" s="117">
        <v>11.390618879015053</v>
      </c>
      <c r="AF59" s="117">
        <v>12.998006199423411</v>
      </c>
      <c r="AG59" s="117">
        <v>14.602800210019845</v>
      </c>
      <c r="AH59" s="117">
        <v>16.162951341844195</v>
      </c>
      <c r="AI59" s="117">
        <v>17.102801421256455</v>
      </c>
      <c r="AJ59" s="117">
        <v>17.422350448256623</v>
      </c>
      <c r="AK59" s="117">
        <v>17.647914467315566</v>
      </c>
      <c r="AL59" s="117">
        <v>17.779493478433281</v>
      </c>
      <c r="AM59" s="117">
        <v>17.828835607602425</v>
      </c>
      <c r="AN59" s="117">
        <v>17.831185232800955</v>
      </c>
    </row>
    <row r="60" spans="3:40">
      <c r="C60" s="117" t="s">
        <v>409</v>
      </c>
      <c r="D60" s="117" t="s">
        <v>664</v>
      </c>
      <c r="E60" s="117">
        <f t="shared" si="8"/>
        <v>3.2419453732581302E-2</v>
      </c>
      <c r="F60" s="117">
        <f t="shared" si="8"/>
        <v>3.6994325336820483E-2</v>
      </c>
      <c r="G60" s="117">
        <f t="shared" si="8"/>
        <v>4.1561815982364171E-2</v>
      </c>
      <c r="H60" s="117">
        <f t="shared" si="8"/>
        <v>4.6002246126787327E-2</v>
      </c>
      <c r="I60" s="117">
        <f t="shared" si="8"/>
        <v>4.8677204045114532E-2</v>
      </c>
      <c r="J60" s="117">
        <f t="shared" si="8"/>
        <v>4.9586689737345771E-2</v>
      </c>
      <c r="K60" s="117">
        <f t="shared" si="8"/>
        <v>5.02286796377443E-2</v>
      </c>
      <c r="L60" s="117">
        <f t="shared" si="8"/>
        <v>5.0603173746310112E-2</v>
      </c>
      <c r="M60" s="117">
        <f t="shared" si="8"/>
        <v>5.074360903702229E-2</v>
      </c>
      <c r="N60" s="117">
        <f t="shared" si="8"/>
        <v>5.0750296431818109E-2</v>
      </c>
      <c r="O60" s="117"/>
      <c r="P60" s="117"/>
      <c r="Q60" s="117" t="s">
        <v>408</v>
      </c>
      <c r="R60" s="117" t="s">
        <v>665</v>
      </c>
      <c r="S60" s="117">
        <f t="shared" si="9"/>
        <v>2.8569354473781914E-6</v>
      </c>
      <c r="T60" s="117">
        <f t="shared" si="9"/>
        <v>3.2600919274708669E-6</v>
      </c>
      <c r="U60" s="117">
        <f t="shared" si="9"/>
        <v>3.6625979671611012E-6</v>
      </c>
      <c r="V60" s="117">
        <f t="shared" si="9"/>
        <v>4.0539069135070977E-6</v>
      </c>
      <c r="W60" s="117">
        <f t="shared" si="9"/>
        <v>4.28963519443842E-6</v>
      </c>
      <c r="X60" s="117">
        <f t="shared" si="9"/>
        <v>4.3697828099550702E-6</v>
      </c>
      <c r="Y60" s="117">
        <f t="shared" si="9"/>
        <v>4.4263575973785872E-6</v>
      </c>
      <c r="Z60" s="117">
        <f t="shared" si="9"/>
        <v>4.4593595567089728E-6</v>
      </c>
      <c r="AA60" s="117">
        <f t="shared" si="9"/>
        <v>4.4717352914578672E-6</v>
      </c>
      <c r="AB60" s="117">
        <f t="shared" si="9"/>
        <v>4.4723246121601954E-6</v>
      </c>
      <c r="AD60" s="117" t="s">
        <v>408</v>
      </c>
      <c r="AE60" s="117">
        <v>2.8569354473781915E-3</v>
      </c>
      <c r="AF60" s="117">
        <v>3.2600919274708667E-3</v>
      </c>
      <c r="AG60" s="117">
        <v>3.6625979671611013E-3</v>
      </c>
      <c r="AH60" s="117">
        <v>4.0539069135070976E-3</v>
      </c>
      <c r="AI60" s="117">
        <v>4.2896351944384202E-3</v>
      </c>
      <c r="AJ60" s="117">
        <v>4.36978280995507E-3</v>
      </c>
      <c r="AK60" s="117">
        <v>4.4263575973785873E-3</v>
      </c>
      <c r="AL60" s="117">
        <v>4.4593595567089727E-3</v>
      </c>
      <c r="AM60" s="117">
        <v>4.4717352914578675E-3</v>
      </c>
      <c r="AN60" s="117">
        <v>4.4723246121601955E-3</v>
      </c>
    </row>
    <row r="61" spans="3:40">
      <c r="C61" s="117" t="s">
        <v>408</v>
      </c>
      <c r="D61" s="117" t="s">
        <v>665</v>
      </c>
      <c r="E61" s="117">
        <f t="shared" si="8"/>
        <v>8.1312778117687007E-6</v>
      </c>
      <c r="F61" s="117">
        <f t="shared" si="8"/>
        <v>9.2787231781863157E-6</v>
      </c>
      <c r="G61" s="117">
        <f t="shared" si="8"/>
        <v>1.0424317291150827E-5</v>
      </c>
      <c r="H61" s="117">
        <f t="shared" si="8"/>
        <v>1.1538042753827895E-5</v>
      </c>
      <c r="I61" s="117">
        <f t="shared" si="8"/>
        <v>1.2208961707247813E-5</v>
      </c>
      <c r="J61" s="117">
        <f t="shared" si="8"/>
        <v>1.2437074151410587E-5</v>
      </c>
      <c r="K61" s="117">
        <f t="shared" si="8"/>
        <v>1.2598094700231369E-5</v>
      </c>
      <c r="L61" s="117">
        <f t="shared" si="8"/>
        <v>1.2692023353710157E-5</v>
      </c>
      <c r="M61" s="117">
        <f t="shared" si="8"/>
        <v>1.2727246598764702E-5</v>
      </c>
      <c r="N61" s="117">
        <f t="shared" si="8"/>
        <v>1.2728923896148253E-5</v>
      </c>
      <c r="O61" s="117"/>
      <c r="P61" s="117"/>
      <c r="Q61" s="117"/>
      <c r="R61" s="117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</row>
    <row r="62" spans="3:40">
      <c r="C62" s="117" t="s">
        <v>640</v>
      </c>
      <c r="D62" s="117" t="s">
        <v>666</v>
      </c>
      <c r="E62" s="117">
        <f t="shared" si="8"/>
        <v>2.052E-2</v>
      </c>
      <c r="F62" s="117">
        <f t="shared" si="8"/>
        <v>2.052E-2</v>
      </c>
      <c r="G62" s="117">
        <f t="shared" si="8"/>
        <v>2.052E-2</v>
      </c>
      <c r="H62" s="117">
        <f t="shared" si="8"/>
        <v>2.052E-2</v>
      </c>
      <c r="I62" s="117">
        <f t="shared" si="8"/>
        <v>2.052E-2</v>
      </c>
      <c r="J62" s="117">
        <f t="shared" si="8"/>
        <v>2.052E-2</v>
      </c>
      <c r="K62" s="117">
        <f t="shared" si="8"/>
        <v>2.052E-2</v>
      </c>
      <c r="L62" s="117">
        <f t="shared" si="8"/>
        <v>2.052E-2</v>
      </c>
      <c r="M62" s="117">
        <f t="shared" si="8"/>
        <v>2.052E-2</v>
      </c>
      <c r="N62" s="117">
        <f t="shared" si="8"/>
        <v>2.052E-2</v>
      </c>
      <c r="O62" s="117"/>
      <c r="P62" s="117"/>
      <c r="Q62" s="117"/>
      <c r="R62" s="117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D62" s="107" t="s">
        <v>701</v>
      </c>
    </row>
    <row r="63" spans="3:40">
      <c r="AD63" s="107" t="s">
        <v>635</v>
      </c>
      <c r="AE63" s="107">
        <v>2018</v>
      </c>
      <c r="AF63" s="107">
        <v>2021</v>
      </c>
      <c r="AG63" s="107">
        <v>2025</v>
      </c>
      <c r="AH63" s="107">
        <v>2030</v>
      </c>
      <c r="AI63" s="107">
        <v>2035</v>
      </c>
      <c r="AJ63" s="107">
        <v>2040</v>
      </c>
      <c r="AK63" s="107">
        <v>2045</v>
      </c>
      <c r="AL63" s="107">
        <v>2050</v>
      </c>
      <c r="AM63" s="107">
        <v>2055</v>
      </c>
      <c r="AN63" s="107">
        <v>2060</v>
      </c>
    </row>
    <row r="64" spans="3:40">
      <c r="AD64" s="116" t="s">
        <v>624</v>
      </c>
      <c r="AE64" s="116">
        <v>17788.706422804265</v>
      </c>
      <c r="AF64" s="116">
        <v>18770.279915095405</v>
      </c>
      <c r="AG64" s="116">
        <v>19750.269766569942</v>
      </c>
      <c r="AH64" s="116">
        <v>20702.997821297751</v>
      </c>
      <c r="AI64" s="116">
        <v>21276.930384386797</v>
      </c>
      <c r="AJ64" s="116">
        <v>21472.06745583707</v>
      </c>
      <c r="AK64" s="116">
        <v>21609.81127097844</v>
      </c>
      <c r="AL64" s="116">
        <v>21690.161829810906</v>
      </c>
      <c r="AM64" s="116">
        <v>21720.293289373083</v>
      </c>
      <c r="AN64" s="116">
        <v>21721.728120780808</v>
      </c>
    </row>
    <row r="65" spans="30:40">
      <c r="AD65" s="116" t="s">
        <v>625</v>
      </c>
      <c r="AE65" s="116">
        <v>13835.685770952232</v>
      </c>
      <c r="AF65" s="116">
        <v>14599.13321213472</v>
      </c>
      <c r="AG65" s="116">
        <v>15361.348930436872</v>
      </c>
      <c r="AH65" s="116">
        <v>16102.360990396799</v>
      </c>
      <c r="AI65" s="116">
        <v>16548.753797601574</v>
      </c>
      <c r="AJ65" s="116">
        <v>16700.527352051198</v>
      </c>
      <c r="AK65" s="116">
        <v>16807.661625780343</v>
      </c>
      <c r="AL65" s="116">
        <v>16870.156618789013</v>
      </c>
      <c r="AM65" s="116">
        <v>16893.592241167265</v>
      </c>
      <c r="AN65" s="116">
        <v>16894.708223185276</v>
      </c>
    </row>
    <row r="66" spans="30:40">
      <c r="AD66" s="116" t="s">
        <v>636</v>
      </c>
      <c r="AE66" s="116">
        <v>1759.2081234959142</v>
      </c>
      <c r="AF66" s="116">
        <v>1856.2805030385416</v>
      </c>
      <c r="AG66" s="116">
        <v>1953.1962689566001</v>
      </c>
      <c r="AH66" s="116">
        <v>2047.4159886778166</v>
      </c>
      <c r="AI66" s="116">
        <v>2104.1748559797543</v>
      </c>
      <c r="AJ66" s="116">
        <v>2123.4728708624134</v>
      </c>
      <c r="AK66" s="116">
        <v>2137.0949990148783</v>
      </c>
      <c r="AL66" s="116">
        <v>2145.0412404371496</v>
      </c>
      <c r="AM66" s="116">
        <v>2148.0210809705018</v>
      </c>
      <c r="AN66" s="116">
        <v>2148.1629781387564</v>
      </c>
    </row>
    <row r="67" spans="30:40">
      <c r="AD67" s="116" t="s">
        <v>413</v>
      </c>
      <c r="AE67" s="116">
        <v>5126.7755706482794</v>
      </c>
      <c r="AF67" s="116">
        <v>5409.6689346437051</v>
      </c>
      <c r="AG67" s="116">
        <v>5692.105887090238</v>
      </c>
      <c r="AH67" s="116">
        <v>5966.6858818552419</v>
      </c>
      <c r="AI67" s="116">
        <v>6132.095517255847</v>
      </c>
      <c r="AJ67" s="116">
        <v>6188.3347932920533</v>
      </c>
      <c r="AK67" s="116">
        <v>6228.0331057881986</v>
      </c>
      <c r="AL67" s="116">
        <v>6251.1904547442828</v>
      </c>
      <c r="AM67" s="116">
        <v>6259.8744606028149</v>
      </c>
      <c r="AN67" s="116">
        <v>6260.2879846913174</v>
      </c>
    </row>
    <row r="68" spans="30:40">
      <c r="AD68" s="116" t="s">
        <v>637</v>
      </c>
      <c r="AE68" s="116">
        <v>149.02669102885207</v>
      </c>
      <c r="AF68" s="116">
        <v>157.2499224477628</v>
      </c>
      <c r="AG68" s="116">
        <v>165.45988675522273</v>
      </c>
      <c r="AH68" s="116">
        <v>173.44146259732145</v>
      </c>
      <c r="AI68" s="116">
        <v>178.2496408154532</v>
      </c>
      <c r="AJ68" s="116">
        <v>179.884421409618</v>
      </c>
      <c r="AK68" s="116">
        <v>181.03838418196963</v>
      </c>
      <c r="AL68" s="116">
        <v>181.71152913250808</v>
      </c>
      <c r="AM68" s="116">
        <v>181.96395848896</v>
      </c>
      <c r="AN68" s="116">
        <v>181.97597893450535</v>
      </c>
    </row>
    <row r="69" spans="30:40">
      <c r="AD69" s="116" t="s">
        <v>626</v>
      </c>
      <c r="AE69" s="116">
        <v>1057.8140733688829</v>
      </c>
      <c r="AF69" s="116">
        <v>1116.1838181672078</v>
      </c>
      <c r="AG69" s="116">
        <v>1174.4593909946686</v>
      </c>
      <c r="AH69" s="116">
        <v>1231.1138278283931</v>
      </c>
      <c r="AI69" s="116">
        <v>1265.2430066438901</v>
      </c>
      <c r="AJ69" s="116">
        <v>1276.8469274411591</v>
      </c>
      <c r="AK69" s="116">
        <v>1285.0379303568782</v>
      </c>
      <c r="AL69" s="116">
        <v>1289.8160153910478</v>
      </c>
      <c r="AM69" s="116">
        <v>1291.6077972788614</v>
      </c>
      <c r="AN69" s="116">
        <v>1291.6931202259004</v>
      </c>
    </row>
    <row r="70" spans="30:40">
      <c r="AD70" s="116" t="s">
        <v>638</v>
      </c>
      <c r="AE70" s="116">
        <v>482.34457986160146</v>
      </c>
      <c r="AF70" s="116">
        <v>508.96015507484498</v>
      </c>
      <c r="AG70" s="116">
        <v>535.5327895285875</v>
      </c>
      <c r="AH70" s="116">
        <v>561.36621453193311</v>
      </c>
      <c r="AI70" s="116">
        <v>576.92851875081601</v>
      </c>
      <c r="AJ70" s="116">
        <v>582.2197021852362</v>
      </c>
      <c r="AK70" s="116">
        <v>585.95465519776815</v>
      </c>
      <c r="AL70" s="116">
        <v>588.13337778841174</v>
      </c>
      <c r="AM70" s="116">
        <v>588.95039875990312</v>
      </c>
      <c r="AN70" s="116">
        <v>588.98930452045033</v>
      </c>
    </row>
    <row r="71" spans="30:40">
      <c r="AD71" s="116" t="s">
        <v>639</v>
      </c>
      <c r="AE71" s="116">
        <v>160.19314655281431</v>
      </c>
      <c r="AF71" s="116">
        <v>169.03253838747725</v>
      </c>
      <c r="AG71" s="116">
        <v>177.85766901621599</v>
      </c>
      <c r="AH71" s="116">
        <v>186.43729820725923</v>
      </c>
      <c r="AI71" s="116">
        <v>191.60574952716479</v>
      </c>
      <c r="AJ71" s="116">
        <v>193.36302297593269</v>
      </c>
      <c r="AK71" s="116">
        <v>194.60345129271002</v>
      </c>
      <c r="AL71" s="116">
        <v>195.32703447749682</v>
      </c>
      <c r="AM71" s="116">
        <v>195.59837817179186</v>
      </c>
      <c r="AN71" s="116">
        <v>195.61129930009164</v>
      </c>
    </row>
    <row r="72" spans="30:40">
      <c r="AD72" s="116" t="s">
        <v>623</v>
      </c>
      <c r="AE72" s="116">
        <v>2360.0935354279645</v>
      </c>
      <c r="AF72" s="116">
        <v>2490.3225244641767</v>
      </c>
      <c r="AG72" s="116">
        <v>2620.3414060105652</v>
      </c>
      <c r="AH72" s="116">
        <v>2746.7433640585914</v>
      </c>
      <c r="AI72" s="116">
        <v>2822.8891219188486</v>
      </c>
      <c r="AJ72" s="116">
        <v>2848.7786795913362</v>
      </c>
      <c r="AK72" s="116">
        <v>2867.053661477798</v>
      </c>
      <c r="AL72" s="116">
        <v>2877.7140675782339</v>
      </c>
      <c r="AM72" s="116">
        <v>2881.7117198658975</v>
      </c>
      <c r="AN72" s="116">
        <v>2881.9020842605482</v>
      </c>
    </row>
    <row r="73" spans="30:40">
      <c r="AD73" s="116" t="s">
        <v>622</v>
      </c>
      <c r="AE73" s="116">
        <v>1862.3025737266132</v>
      </c>
      <c r="AF73" s="116">
        <v>1965.0636625628547</v>
      </c>
      <c r="AG73" s="116">
        <v>2067.6589597839829</v>
      </c>
      <c r="AH73" s="116">
        <v>2167.4002150619172</v>
      </c>
      <c r="AI73" s="116">
        <v>2227.4853086028415</v>
      </c>
      <c r="AJ73" s="116">
        <v>2247.9142404067557</v>
      </c>
      <c r="AK73" s="116">
        <v>2262.3346628565778</v>
      </c>
      <c r="AL73" s="116">
        <v>2270.746575952307</v>
      </c>
      <c r="AM73" s="116">
        <v>2273.9010433632056</v>
      </c>
      <c r="AN73" s="116">
        <v>2274.0512560970583</v>
      </c>
    </row>
    <row r="74" spans="30:40">
      <c r="AD74" s="116" t="s">
        <v>409</v>
      </c>
      <c r="AE74" s="116">
        <v>147.68862255953704</v>
      </c>
      <c r="AF74" s="116">
        <v>155.83801991153288</v>
      </c>
      <c r="AG74" s="116">
        <v>163.97426927371578</v>
      </c>
      <c r="AH74" s="116">
        <v>171.88418080591114</v>
      </c>
      <c r="AI74" s="116">
        <v>176.6491877530168</v>
      </c>
      <c r="AJ74" s="116">
        <v>178.26929011503273</v>
      </c>
      <c r="AK74" s="116">
        <v>179.41289178233811</v>
      </c>
      <c r="AL74" s="116">
        <v>180.0799927549329</v>
      </c>
      <c r="AM74" s="116">
        <v>180.33015561965595</v>
      </c>
      <c r="AN74" s="116">
        <v>180.34206813702372</v>
      </c>
    </row>
    <row r="75" spans="30:40">
      <c r="AD75" s="116" t="s">
        <v>408</v>
      </c>
      <c r="AE75" s="116">
        <v>3.7042487809168516E-2</v>
      </c>
      <c r="AF75" s="116">
        <v>3.9086477026697333E-2</v>
      </c>
      <c r="AG75" s="116">
        <v>4.112716853419323E-2</v>
      </c>
      <c r="AH75" s="116">
        <v>4.3111091171056014E-2</v>
      </c>
      <c r="AI75" s="116">
        <v>4.4306225289648053E-2</v>
      </c>
      <c r="AJ75" s="116">
        <v>4.4712570889969341E-2</v>
      </c>
      <c r="AK75" s="116">
        <v>4.4999403078431435E-2</v>
      </c>
      <c r="AL75" s="116">
        <v>4.5166721855034321E-2</v>
      </c>
      <c r="AM75" s="116">
        <v>4.5229466396260409E-2</v>
      </c>
      <c r="AN75" s="116">
        <v>4.523245423155689E-2</v>
      </c>
    </row>
    <row r="76" spans="30:40">
      <c r="AD76" s="116" t="s">
        <v>640</v>
      </c>
      <c r="AE76" s="116">
        <v>87.480000000000018</v>
      </c>
      <c r="AF76" s="116">
        <f>AE76</f>
        <v>87.480000000000018</v>
      </c>
      <c r="AG76" s="116">
        <f t="shared" ref="AG76:AN76" si="10">AF76</f>
        <v>87.480000000000018</v>
      </c>
      <c r="AH76" s="116">
        <f t="shared" si="10"/>
        <v>87.480000000000018</v>
      </c>
      <c r="AI76" s="116">
        <f t="shared" si="10"/>
        <v>87.480000000000018</v>
      </c>
      <c r="AJ76" s="116">
        <f t="shared" si="10"/>
        <v>87.480000000000018</v>
      </c>
      <c r="AK76" s="116">
        <f t="shared" si="10"/>
        <v>87.480000000000018</v>
      </c>
      <c r="AL76" s="116">
        <f t="shared" si="10"/>
        <v>87.480000000000018</v>
      </c>
      <c r="AM76" s="116">
        <f t="shared" si="10"/>
        <v>87.480000000000018</v>
      </c>
      <c r="AN76" s="116">
        <f t="shared" si="10"/>
        <v>87.480000000000018</v>
      </c>
    </row>
    <row r="77" spans="30:40">
      <c r="AD77" s="117" t="s">
        <v>624</v>
      </c>
      <c r="AE77" s="117">
        <v>2434.3347885822272</v>
      </c>
      <c r="AF77" s="117">
        <v>2777.8559716151185</v>
      </c>
      <c r="AG77" s="117">
        <v>3120.8229280199575</v>
      </c>
      <c r="AH77" s="117">
        <v>3454.2490759742959</v>
      </c>
      <c r="AI77" s="117">
        <v>3655.1082012479937</v>
      </c>
      <c r="AJ77" s="117">
        <v>3723.400303841051</v>
      </c>
      <c r="AK77" s="117">
        <v>3771.6064939067383</v>
      </c>
      <c r="AL77" s="117">
        <v>3799.7267714450563</v>
      </c>
      <c r="AM77" s="117">
        <v>3810.2718755219253</v>
      </c>
      <c r="AN77" s="117">
        <v>3810.7740233351096</v>
      </c>
    </row>
    <row r="78" spans="30:40">
      <c r="AD78" s="117" t="s">
        <v>625</v>
      </c>
      <c r="AE78" s="117">
        <v>3175.1365195422768</v>
      </c>
      <c r="AF78" s="117">
        <v>3623.1959477688051</v>
      </c>
      <c r="AG78" s="117">
        <v>4070.5324905421558</v>
      </c>
      <c r="AH78" s="117">
        <v>4505.4248249513867</v>
      </c>
      <c r="AI78" s="117">
        <v>4767.4081589328507</v>
      </c>
      <c r="AJ78" s="117">
        <v>4856.4824924865488</v>
      </c>
      <c r="AK78" s="117">
        <v>4919.3584926421008</v>
      </c>
      <c r="AL78" s="117">
        <v>4956.0361593995058</v>
      </c>
      <c r="AM78" s="117">
        <v>4969.7902844335322</v>
      </c>
      <c r="AN78" s="117">
        <v>4970.4452427684864</v>
      </c>
    </row>
    <row r="79" spans="30:40">
      <c r="AD79" s="117" t="s">
        <v>636</v>
      </c>
      <c r="AE79" s="117">
        <v>386.1280880008872</v>
      </c>
      <c r="AF79" s="117">
        <v>440.61655779330442</v>
      </c>
      <c r="AG79" s="117">
        <v>495.0171175458978</v>
      </c>
      <c r="AH79" s="117">
        <v>547.90433815456834</v>
      </c>
      <c r="AI79" s="117">
        <v>579.76410960557473</v>
      </c>
      <c r="AJ79" s="117">
        <v>590.59643189891688</v>
      </c>
      <c r="AK79" s="117">
        <v>598.24277704715837</v>
      </c>
      <c r="AL79" s="117">
        <v>602.70314505029933</v>
      </c>
      <c r="AM79" s="117">
        <v>604.37578305147713</v>
      </c>
      <c r="AN79" s="117">
        <v>604.45543248010461</v>
      </c>
    </row>
    <row r="80" spans="30:40">
      <c r="AD80" s="117" t="s">
        <v>413</v>
      </c>
      <c r="AE80" s="117">
        <v>1125.3897594105981</v>
      </c>
      <c r="AF80" s="117">
        <v>1284.1991488746435</v>
      </c>
      <c r="AG80" s="117">
        <v>1442.7523201001261</v>
      </c>
      <c r="AH80" s="117">
        <v>1596.8947881729232</v>
      </c>
      <c r="AI80" s="117">
        <v>1689.7516966505118</v>
      </c>
      <c r="AJ80" s="117">
        <v>1721.3230455328919</v>
      </c>
      <c r="AK80" s="117">
        <v>1743.6087035675132</v>
      </c>
      <c r="AL80" s="117">
        <v>1756.6086707543757</v>
      </c>
      <c r="AM80" s="117">
        <v>1761.4836584494492</v>
      </c>
      <c r="AN80" s="117">
        <v>1761.7158007206431</v>
      </c>
    </row>
    <row r="81" spans="30:40">
      <c r="AD81" s="117" t="s">
        <v>637</v>
      </c>
      <c r="AE81" s="117">
        <v>32.713176079504116</v>
      </c>
      <c r="AF81" s="117">
        <v>37.329496316269669</v>
      </c>
      <c r="AG81" s="117">
        <v>41.938368722376744</v>
      </c>
      <c r="AH81" s="117">
        <v>46.419029451007923</v>
      </c>
      <c r="AI81" s="117">
        <v>49.118222661026699</v>
      </c>
      <c r="AJ81" s="117">
        <v>50.035948352433081</v>
      </c>
      <c r="AK81" s="117">
        <v>50.683754722837591</v>
      </c>
      <c r="AL81" s="117">
        <v>51.061641772240229</v>
      </c>
      <c r="AM81" s="117">
        <v>51.203349415766212</v>
      </c>
      <c r="AN81" s="117">
        <v>51.210097398791255</v>
      </c>
    </row>
    <row r="82" spans="30:40">
      <c r="AD82" s="117" t="s">
        <v>626</v>
      </c>
      <c r="AE82" s="117">
        <v>232.20308927609628</v>
      </c>
      <c r="AF82" s="117">
        <v>264.97043101813881</v>
      </c>
      <c r="AG82" s="117">
        <v>297.68490692767693</v>
      </c>
      <c r="AH82" s="117">
        <v>329.48931688951194</v>
      </c>
      <c r="AI82" s="117">
        <v>348.6485999990511</v>
      </c>
      <c r="AJ82" s="117">
        <v>355.16275625629441</v>
      </c>
      <c r="AK82" s="117">
        <v>359.76098420258381</v>
      </c>
      <c r="AL82" s="117">
        <v>362.44328383791935</v>
      </c>
      <c r="AM82" s="117">
        <v>363.44914620117015</v>
      </c>
      <c r="AN82" s="117">
        <v>363.49704440894396</v>
      </c>
    </row>
    <row r="83" spans="30:40">
      <c r="AD83" s="117" t="s">
        <v>638</v>
      </c>
      <c r="AE83" s="117">
        <v>105.88051753059545</v>
      </c>
      <c r="AF83" s="117">
        <v>120.82184803814998</v>
      </c>
      <c r="AG83" s="117">
        <v>135.73907265752405</v>
      </c>
      <c r="AH83" s="117">
        <v>150.24132323917027</v>
      </c>
      <c r="AI83" s="117">
        <v>158.97761877028245</v>
      </c>
      <c r="AJ83" s="117">
        <v>161.94795925086058</v>
      </c>
      <c r="AK83" s="117">
        <v>164.04467017832752</v>
      </c>
      <c r="AL83" s="117">
        <v>165.26775155268322</v>
      </c>
      <c r="AM83" s="117">
        <v>165.72640706806661</v>
      </c>
      <c r="AN83" s="117">
        <v>165.7482478068944</v>
      </c>
    </row>
    <row r="84" spans="30:40">
      <c r="AD84" s="117" t="s">
        <v>639</v>
      </c>
      <c r="AE84" s="117">
        <v>35.164349243300713</v>
      </c>
      <c r="AF84" s="117">
        <v>40.126566810620496</v>
      </c>
      <c r="AG84" s="117">
        <v>45.080778487049599</v>
      </c>
      <c r="AH84" s="117">
        <v>49.897171683460918</v>
      </c>
      <c r="AI84" s="117">
        <v>52.798613368046041</v>
      </c>
      <c r="AJ84" s="117">
        <v>53.785103540804982</v>
      </c>
      <c r="AK84" s="117">
        <v>54.48144954510542</v>
      </c>
      <c r="AL84" s="117">
        <v>54.887651380947339</v>
      </c>
      <c r="AM84" s="117">
        <v>55.039977069388051</v>
      </c>
      <c r="AN84" s="117">
        <v>55.047230673599515</v>
      </c>
    </row>
    <row r="85" spans="30:40">
      <c r="AD85" s="117" t="s">
        <v>623</v>
      </c>
      <c r="AE85" s="117">
        <v>101.00791848918527</v>
      </c>
      <c r="AF85" s="117">
        <v>115.26165212427961</v>
      </c>
      <c r="AG85" s="117">
        <v>129.49238921907335</v>
      </c>
      <c r="AH85" s="117">
        <v>143.32724929366049</v>
      </c>
      <c r="AI85" s="117">
        <v>151.66150235064072</v>
      </c>
      <c r="AJ85" s="117">
        <v>154.49514839001398</v>
      </c>
      <c r="AK85" s="117">
        <v>156.49536912368924</v>
      </c>
      <c r="AL85" s="117">
        <v>157.66216455166648</v>
      </c>
      <c r="AM85" s="117">
        <v>158.09971283715794</v>
      </c>
      <c r="AN85" s="117">
        <v>158.12054846980038</v>
      </c>
    </row>
    <row r="86" spans="30:40">
      <c r="AD86" s="117" t="s">
        <v>622</v>
      </c>
      <c r="AE86" s="117">
        <v>408.79812593998838</v>
      </c>
      <c r="AF86" s="117">
        <v>466.48567840943383</v>
      </c>
      <c r="AG86" s="117">
        <v>524.08015953636868</v>
      </c>
      <c r="AH86" s="117">
        <v>580.07245158363764</v>
      </c>
      <c r="AI86" s="117">
        <v>613.80274799765505</v>
      </c>
      <c r="AJ86" s="117">
        <v>625.271048778421</v>
      </c>
      <c r="AK86" s="117">
        <v>633.36631991778518</v>
      </c>
      <c r="AL86" s="117">
        <v>638.08856141574768</v>
      </c>
      <c r="AM86" s="117">
        <v>639.85940197748357</v>
      </c>
      <c r="AN86" s="117">
        <v>639.94372771851863</v>
      </c>
    </row>
    <row r="87" spans="30:40">
      <c r="AD87" s="117" t="s">
        <v>409</v>
      </c>
      <c r="AE87" s="117">
        <v>32.419453732581303</v>
      </c>
      <c r="AF87" s="117">
        <v>36.994325336820481</v>
      </c>
      <c r="AG87" s="117">
        <v>41.561815982364173</v>
      </c>
      <c r="AH87" s="117">
        <v>46.002246126787327</v>
      </c>
      <c r="AI87" s="117">
        <v>48.677204045114529</v>
      </c>
      <c r="AJ87" s="117">
        <v>49.586689737345772</v>
      </c>
      <c r="AK87" s="117">
        <v>50.2286796377443</v>
      </c>
      <c r="AL87" s="117">
        <v>50.603173746310112</v>
      </c>
      <c r="AM87" s="117">
        <v>50.743609037022289</v>
      </c>
      <c r="AN87" s="117">
        <v>50.750296431818107</v>
      </c>
    </row>
    <row r="88" spans="30:40">
      <c r="AD88" s="117" t="s">
        <v>408</v>
      </c>
      <c r="AE88" s="117">
        <v>8.1312778117687001E-3</v>
      </c>
      <c r="AF88" s="117">
        <v>9.2787231781863155E-3</v>
      </c>
      <c r="AG88" s="117">
        <v>1.0424317291150828E-2</v>
      </c>
      <c r="AH88" s="117">
        <v>1.1538042753827894E-2</v>
      </c>
      <c r="AI88" s="117">
        <v>1.2208961707247813E-2</v>
      </c>
      <c r="AJ88" s="117">
        <v>1.2437074151410587E-2</v>
      </c>
      <c r="AK88" s="117">
        <v>1.2598094700231368E-2</v>
      </c>
      <c r="AL88" s="117">
        <v>1.2692023353710157E-2</v>
      </c>
      <c r="AM88" s="117">
        <v>1.2727246598764702E-2</v>
      </c>
      <c r="AN88" s="117">
        <v>1.2728923896148252E-2</v>
      </c>
    </row>
    <row r="89" spans="30:40">
      <c r="AD89" s="117" t="s">
        <v>640</v>
      </c>
      <c r="AE89" s="118">
        <v>20.52</v>
      </c>
      <c r="AF89" s="118">
        <f>AE89</f>
        <v>20.52</v>
      </c>
      <c r="AG89" s="118">
        <f t="shared" ref="AG89:AN89" si="11">AF89</f>
        <v>20.52</v>
      </c>
      <c r="AH89" s="118">
        <f t="shared" si="11"/>
        <v>20.52</v>
      </c>
      <c r="AI89" s="118">
        <f t="shared" si="11"/>
        <v>20.52</v>
      </c>
      <c r="AJ89" s="118">
        <f t="shared" si="11"/>
        <v>20.52</v>
      </c>
      <c r="AK89" s="118">
        <f t="shared" si="11"/>
        <v>20.52</v>
      </c>
      <c r="AL89" s="118">
        <f t="shared" si="11"/>
        <v>20.52</v>
      </c>
      <c r="AM89" s="118">
        <f t="shared" si="11"/>
        <v>20.52</v>
      </c>
      <c r="AN89" s="118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Q101"/>
  <sheetViews>
    <sheetView workbookViewId="0">
      <selection activeCell="O6" sqref="O6"/>
    </sheetView>
  </sheetViews>
  <sheetFormatPr defaultRowHeight="15"/>
  <cols>
    <col min="5" max="5" width="10.85546875" bestFit="1" customWidth="1"/>
  </cols>
  <sheetData>
    <row r="4" spans="5:17">
      <c r="E4" t="s">
        <v>6</v>
      </c>
      <c r="O4" t="s">
        <v>725</v>
      </c>
      <c r="Q4" t="s">
        <v>726</v>
      </c>
    </row>
    <row r="5" spans="5:17">
      <c r="E5" t="s">
        <v>7</v>
      </c>
      <c r="F5" t="s">
        <v>4</v>
      </c>
      <c r="G5" t="s">
        <v>3</v>
      </c>
      <c r="H5" t="s">
        <v>699</v>
      </c>
      <c r="I5" t="s">
        <v>1</v>
      </c>
      <c r="J5" t="s">
        <v>233</v>
      </c>
      <c r="K5" t="s">
        <v>234</v>
      </c>
      <c r="O5" t="s">
        <v>233</v>
      </c>
      <c r="P5" t="s">
        <v>234</v>
      </c>
    </row>
    <row r="6" spans="5:17">
      <c r="E6" t="s">
        <v>669</v>
      </c>
      <c r="F6" t="s">
        <v>670</v>
      </c>
      <c r="G6" t="s">
        <v>671</v>
      </c>
      <c r="H6" t="s">
        <v>672</v>
      </c>
      <c r="I6">
        <v>2020</v>
      </c>
      <c r="J6">
        <v>4.9191769822683175E-2</v>
      </c>
      <c r="K6">
        <v>4.9191769822683175E-2</v>
      </c>
      <c r="N6" t="s">
        <v>671</v>
      </c>
      <c r="O6" t="b">
        <f>+SUMIF($G$6:$G$101,$N6,J$6:J$101)=1</f>
        <v>1</v>
      </c>
      <c r="P6" t="b">
        <f>+SUMIF($G$6:$G$101,$N6,K$6:K$101)=1</f>
        <v>1</v>
      </c>
    </row>
    <row r="7" spans="5:17">
      <c r="E7" t="s">
        <v>673</v>
      </c>
      <c r="F7" t="s">
        <v>670</v>
      </c>
      <c r="G7" t="s">
        <v>671</v>
      </c>
      <c r="H7" t="s">
        <v>672</v>
      </c>
      <c r="I7">
        <v>2020</v>
      </c>
      <c r="J7">
        <v>0.11743502843760455</v>
      </c>
      <c r="K7">
        <v>0.11743502843760455</v>
      </c>
      <c r="N7" t="s">
        <v>696</v>
      </c>
      <c r="O7" t="b">
        <f t="shared" ref="O7:O9" si="0">+SUMIF($G$6:$G$101,$N7,J$6:J$101)=1</f>
        <v>1</v>
      </c>
      <c r="P7" t="b">
        <f t="shared" ref="P7:P9" si="1">+SUMIF($G$6:$G$101,$N7,K$6:K$101)=1</f>
        <v>1</v>
      </c>
    </row>
    <row r="8" spans="5:17">
      <c r="E8" t="s">
        <v>674</v>
      </c>
      <c r="F8" t="s">
        <v>670</v>
      </c>
      <c r="G8" t="s">
        <v>671</v>
      </c>
      <c r="H8" t="s">
        <v>672</v>
      </c>
      <c r="I8">
        <v>2020</v>
      </c>
      <c r="J8">
        <v>9.6732017397122769E-3</v>
      </c>
      <c r="K8">
        <v>9.6732017397122769E-3</v>
      </c>
      <c r="N8" t="s">
        <v>697</v>
      </c>
      <c r="O8" t="b">
        <f t="shared" si="0"/>
        <v>1</v>
      </c>
      <c r="P8" t="b">
        <f t="shared" si="1"/>
        <v>1</v>
      </c>
    </row>
    <row r="9" spans="5:17">
      <c r="E9" t="s">
        <v>675</v>
      </c>
      <c r="F9" t="s">
        <v>670</v>
      </c>
      <c r="G9" t="s">
        <v>671</v>
      </c>
      <c r="H9" t="s">
        <v>672</v>
      </c>
      <c r="I9">
        <v>2020</v>
      </c>
      <c r="J9">
        <v>1.958742054198729E-2</v>
      </c>
      <c r="K9">
        <v>1.958742054198729E-2</v>
      </c>
      <c r="N9" t="s">
        <v>698</v>
      </c>
      <c r="O9" t="b">
        <f t="shared" si="0"/>
        <v>1</v>
      </c>
      <c r="P9" t="b">
        <f t="shared" si="1"/>
        <v>1</v>
      </c>
    </row>
    <row r="10" spans="5:17">
      <c r="E10" t="s">
        <v>676</v>
      </c>
      <c r="F10" t="s">
        <v>670</v>
      </c>
      <c r="G10" t="s">
        <v>671</v>
      </c>
      <c r="H10" t="s">
        <v>672</v>
      </c>
      <c r="I10">
        <v>2020</v>
      </c>
      <c r="J10">
        <v>4.6760856473737039E-2</v>
      </c>
      <c r="K10">
        <v>4.6760856473737039E-2</v>
      </c>
    </row>
    <row r="11" spans="5:17">
      <c r="E11" t="s">
        <v>677</v>
      </c>
      <c r="F11" t="s">
        <v>670</v>
      </c>
      <c r="G11" t="s">
        <v>671</v>
      </c>
      <c r="H11" t="s">
        <v>672</v>
      </c>
      <c r="I11">
        <v>2020</v>
      </c>
      <c r="J11">
        <v>3.8517229842756772E-3</v>
      </c>
      <c r="K11">
        <v>3.8517229842756772E-3</v>
      </c>
    </row>
    <row r="12" spans="5:17">
      <c r="E12" t="s">
        <v>678</v>
      </c>
      <c r="F12" t="s">
        <v>670</v>
      </c>
      <c r="G12" t="s">
        <v>671</v>
      </c>
      <c r="H12" t="s">
        <v>672</v>
      </c>
      <c r="I12">
        <v>2020</v>
      </c>
      <c r="J12">
        <v>5.0279959852793592E-2</v>
      </c>
      <c r="K12">
        <v>5.0279959852793592E-2</v>
      </c>
    </row>
    <row r="13" spans="5:17">
      <c r="E13" t="s">
        <v>679</v>
      </c>
      <c r="F13" t="s">
        <v>670</v>
      </c>
      <c r="G13" t="s">
        <v>671</v>
      </c>
      <c r="H13" t="s">
        <v>672</v>
      </c>
      <c r="I13">
        <v>2020</v>
      </c>
      <c r="J13">
        <v>0.12003285379725664</v>
      </c>
      <c r="K13">
        <v>0.12003285379725664</v>
      </c>
    </row>
    <row r="14" spans="5:17">
      <c r="E14" t="s">
        <v>680</v>
      </c>
      <c r="F14" t="s">
        <v>670</v>
      </c>
      <c r="G14" t="s">
        <v>671</v>
      </c>
      <c r="H14" t="s">
        <v>672</v>
      </c>
      <c r="I14">
        <v>2020</v>
      </c>
      <c r="J14">
        <v>9.8871863499498166E-3</v>
      </c>
      <c r="K14">
        <v>9.8871863499498166E-3</v>
      </c>
    </row>
    <row r="15" spans="5:17">
      <c r="E15" t="s">
        <v>681</v>
      </c>
      <c r="F15" t="s">
        <v>670</v>
      </c>
      <c r="G15" t="s">
        <v>671</v>
      </c>
      <c r="H15" t="s">
        <v>672</v>
      </c>
      <c r="I15">
        <v>2020</v>
      </c>
      <c r="J15">
        <v>2.0033857477417198E-2</v>
      </c>
      <c r="K15">
        <v>2.0033857477417198E-2</v>
      </c>
    </row>
    <row r="16" spans="5:17">
      <c r="E16" t="s">
        <v>682</v>
      </c>
      <c r="F16" t="s">
        <v>670</v>
      </c>
      <c r="G16" t="s">
        <v>671</v>
      </c>
      <c r="H16" t="s">
        <v>672</v>
      </c>
      <c r="I16">
        <v>2020</v>
      </c>
      <c r="J16">
        <v>4.7826630980260965E-2</v>
      </c>
      <c r="K16">
        <v>4.7826630980260965E-2</v>
      </c>
    </row>
    <row r="17" spans="5:11">
      <c r="E17" t="s">
        <v>683</v>
      </c>
      <c r="F17" t="s">
        <v>670</v>
      </c>
      <c r="G17" t="s">
        <v>671</v>
      </c>
      <c r="H17" t="s">
        <v>672</v>
      </c>
      <c r="I17">
        <v>2020</v>
      </c>
      <c r="J17">
        <v>3.9395115423218469E-3</v>
      </c>
      <c r="K17">
        <v>3.9395115423218469E-3</v>
      </c>
    </row>
    <row r="18" spans="5:11">
      <c r="E18" t="s">
        <v>684</v>
      </c>
      <c r="F18" t="s">
        <v>670</v>
      </c>
      <c r="G18" t="s">
        <v>671</v>
      </c>
      <c r="H18" t="s">
        <v>672</v>
      </c>
      <c r="I18">
        <v>2020</v>
      </c>
      <c r="J18">
        <v>5.0279959852793592E-2</v>
      </c>
      <c r="K18">
        <v>5.0279959852793592E-2</v>
      </c>
    </row>
    <row r="19" spans="5:11">
      <c r="E19" t="s">
        <v>685</v>
      </c>
      <c r="F19" t="s">
        <v>670</v>
      </c>
      <c r="G19" t="s">
        <v>671</v>
      </c>
      <c r="H19" t="s">
        <v>672</v>
      </c>
      <c r="I19">
        <v>2020</v>
      </c>
      <c r="J19">
        <v>0.12003285379725664</v>
      </c>
      <c r="K19">
        <v>0.12003285379725664</v>
      </c>
    </row>
    <row r="20" spans="5:11">
      <c r="E20" t="s">
        <v>686</v>
      </c>
      <c r="F20" t="s">
        <v>670</v>
      </c>
      <c r="G20" t="s">
        <v>671</v>
      </c>
      <c r="H20" t="s">
        <v>672</v>
      </c>
      <c r="I20">
        <v>2020</v>
      </c>
      <c r="J20">
        <f>1-SUM(J6:J19,J21:J29)</f>
        <v>1.008718634994954E-2</v>
      </c>
      <c r="K20">
        <f>1-SUM(K6:K19,K21:K29)</f>
        <v>1.008718634994954E-2</v>
      </c>
    </row>
    <row r="21" spans="5:11">
      <c r="E21" t="s">
        <v>687</v>
      </c>
      <c r="F21" t="s">
        <v>670</v>
      </c>
      <c r="G21" t="s">
        <v>671</v>
      </c>
      <c r="H21" t="s">
        <v>672</v>
      </c>
      <c r="I21">
        <v>2020</v>
      </c>
      <c r="J21">
        <v>2.0033857477417198E-2</v>
      </c>
      <c r="K21">
        <v>2.0033857477417198E-2</v>
      </c>
    </row>
    <row r="22" spans="5:11">
      <c r="E22" t="s">
        <v>688</v>
      </c>
      <c r="F22" t="s">
        <v>670</v>
      </c>
      <c r="G22" t="s">
        <v>671</v>
      </c>
      <c r="H22" t="s">
        <v>672</v>
      </c>
      <c r="I22">
        <v>2020</v>
      </c>
      <c r="J22">
        <v>4.7826630980260965E-2</v>
      </c>
      <c r="K22">
        <v>4.7826630980260965E-2</v>
      </c>
    </row>
    <row r="23" spans="5:11">
      <c r="E23" t="s">
        <v>689</v>
      </c>
      <c r="F23" t="s">
        <v>670</v>
      </c>
      <c r="G23" t="s">
        <v>671</v>
      </c>
      <c r="H23" t="s">
        <v>672</v>
      </c>
      <c r="I23">
        <v>2020</v>
      </c>
      <c r="J23">
        <v>3.9395115423218469E-3</v>
      </c>
      <c r="K23">
        <v>3.9395115423218469E-3</v>
      </c>
    </row>
    <row r="24" spans="5:11">
      <c r="E24" t="s">
        <v>690</v>
      </c>
      <c r="F24" t="s">
        <v>670</v>
      </c>
      <c r="G24" t="s">
        <v>671</v>
      </c>
      <c r="H24" t="s">
        <v>672</v>
      </c>
      <c r="I24">
        <v>2020</v>
      </c>
      <c r="J24">
        <v>4.9721913683506196E-2</v>
      </c>
      <c r="K24">
        <v>4.9721913683506196E-2</v>
      </c>
    </row>
    <row r="25" spans="5:11">
      <c r="E25" t="s">
        <v>691</v>
      </c>
      <c r="F25" t="s">
        <v>670</v>
      </c>
      <c r="G25" t="s">
        <v>671</v>
      </c>
      <c r="H25" t="s">
        <v>672</v>
      </c>
      <c r="I25">
        <v>2020</v>
      </c>
      <c r="J25">
        <v>0.11870063566410172</v>
      </c>
      <c r="K25">
        <v>0.11870063566410172</v>
      </c>
    </row>
    <row r="26" spans="5:11">
      <c r="E26" t="s">
        <v>692</v>
      </c>
      <c r="F26" t="s">
        <v>670</v>
      </c>
      <c r="G26" t="s">
        <v>671</v>
      </c>
      <c r="H26" t="s">
        <v>672</v>
      </c>
      <c r="I26">
        <v>2020</v>
      </c>
      <c r="J26">
        <v>9.7774506523921039E-3</v>
      </c>
      <c r="K26">
        <v>9.7774506523921039E-3</v>
      </c>
    </row>
    <row r="27" spans="5:11">
      <c r="E27" t="s">
        <v>693</v>
      </c>
      <c r="F27" t="s">
        <v>670</v>
      </c>
      <c r="G27" t="s">
        <v>671</v>
      </c>
      <c r="H27" t="s">
        <v>672</v>
      </c>
      <c r="I27">
        <v>2020</v>
      </c>
      <c r="J27">
        <v>1.9838541318166612E-2</v>
      </c>
      <c r="K27">
        <v>1.9838541318166612E-2</v>
      </c>
    </row>
    <row r="28" spans="5:11">
      <c r="E28" t="s">
        <v>694</v>
      </c>
      <c r="F28" t="s">
        <v>670</v>
      </c>
      <c r="G28" t="s">
        <v>671</v>
      </c>
      <c r="H28" t="s">
        <v>672</v>
      </c>
      <c r="I28">
        <v>2020</v>
      </c>
      <c r="J28">
        <v>4.7360354633656745E-2</v>
      </c>
      <c r="K28">
        <v>4.7360354633656745E-2</v>
      </c>
    </row>
    <row r="29" spans="5:11">
      <c r="E29" t="s">
        <v>695</v>
      </c>
      <c r="F29" t="s">
        <v>670</v>
      </c>
      <c r="G29" t="s">
        <v>671</v>
      </c>
      <c r="H29" t="s">
        <v>672</v>
      </c>
      <c r="I29">
        <v>2020</v>
      </c>
      <c r="J29">
        <v>3.9011040481766474E-3</v>
      </c>
      <c r="K29">
        <v>3.9011040481766474E-3</v>
      </c>
    </row>
    <row r="30" spans="5:11">
      <c r="E30" t="s">
        <v>669</v>
      </c>
      <c r="F30" t="s">
        <v>670</v>
      </c>
      <c r="G30" t="s">
        <v>696</v>
      </c>
      <c r="H30" t="s">
        <v>672</v>
      </c>
      <c r="I30">
        <v>2020</v>
      </c>
      <c r="J30">
        <v>5.549557945570463E-2</v>
      </c>
      <c r="K30">
        <v>5.549557945570463E-2</v>
      </c>
    </row>
    <row r="31" spans="5:11">
      <c r="E31" t="s">
        <v>673</v>
      </c>
      <c r="F31" t="s">
        <v>670</v>
      </c>
      <c r="G31" t="s">
        <v>696</v>
      </c>
      <c r="H31" t="s">
        <v>672</v>
      </c>
      <c r="I31">
        <v>2020</v>
      </c>
      <c r="J31">
        <v>0.1105666397849462</v>
      </c>
      <c r="K31">
        <v>0.1105666397849462</v>
      </c>
    </row>
    <row r="32" spans="5:11">
      <c r="E32" t="s">
        <v>674</v>
      </c>
      <c r="F32" t="s">
        <v>670</v>
      </c>
      <c r="G32" t="s">
        <v>696</v>
      </c>
      <c r="H32" t="s">
        <v>672</v>
      </c>
      <c r="I32">
        <v>2020</v>
      </c>
      <c r="J32">
        <v>1.0237780759349127E-2</v>
      </c>
      <c r="K32">
        <v>1.0237780759349127E-2</v>
      </c>
    </row>
    <row r="33" spans="5:11">
      <c r="E33" t="s">
        <v>675</v>
      </c>
      <c r="F33" t="s">
        <v>670</v>
      </c>
      <c r="G33" t="s">
        <v>696</v>
      </c>
      <c r="H33" t="s">
        <v>672</v>
      </c>
      <c r="I33">
        <v>2020</v>
      </c>
      <c r="J33">
        <v>2.209750242649158E-2</v>
      </c>
      <c r="K33">
        <v>2.209750242649158E-2</v>
      </c>
    </row>
    <row r="34" spans="5:11">
      <c r="E34" t="s">
        <v>676</v>
      </c>
      <c r="F34" t="s">
        <v>670</v>
      </c>
      <c r="G34" t="s">
        <v>696</v>
      </c>
      <c r="H34" t="s">
        <v>672</v>
      </c>
      <c r="I34">
        <v>2020</v>
      </c>
      <c r="J34">
        <v>4.4025967741935471E-2</v>
      </c>
      <c r="K34">
        <v>4.4025967741935471E-2</v>
      </c>
    </row>
    <row r="35" spans="5:11">
      <c r="E35" t="s">
        <v>677</v>
      </c>
      <c r="F35" t="s">
        <v>670</v>
      </c>
      <c r="G35" t="s">
        <v>696</v>
      </c>
      <c r="H35" t="s">
        <v>672</v>
      </c>
      <c r="I35">
        <v>2020</v>
      </c>
      <c r="J35">
        <v>4.076529831572937E-3</v>
      </c>
      <c r="K35">
        <v>4.076529831572937E-3</v>
      </c>
    </row>
    <row r="36" spans="5:11">
      <c r="E36" t="s">
        <v>678</v>
      </c>
      <c r="F36" t="s">
        <v>670</v>
      </c>
      <c r="G36" t="s">
        <v>696</v>
      </c>
      <c r="H36" t="s">
        <v>672</v>
      </c>
      <c r="I36">
        <v>2020</v>
      </c>
      <c r="J36">
        <v>5.6723218479398624E-2</v>
      </c>
      <c r="K36">
        <v>5.6723218479398624E-2</v>
      </c>
    </row>
    <row r="37" spans="5:11">
      <c r="E37" t="s">
        <v>679</v>
      </c>
      <c r="F37" t="s">
        <v>670</v>
      </c>
      <c r="G37" t="s">
        <v>696</v>
      </c>
      <c r="H37" t="s">
        <v>672</v>
      </c>
      <c r="I37">
        <v>2020</v>
      </c>
      <c r="J37">
        <v>0.11301252688172042</v>
      </c>
      <c r="K37">
        <v>0.11301252688172042</v>
      </c>
    </row>
    <row r="38" spans="5:11">
      <c r="E38" t="s">
        <v>680</v>
      </c>
      <c r="F38" t="s">
        <v>670</v>
      </c>
      <c r="G38" t="s">
        <v>696</v>
      </c>
      <c r="H38" t="s">
        <v>672</v>
      </c>
      <c r="I38">
        <v>2020</v>
      </c>
      <c r="J38">
        <v>1.046425463888096E-2</v>
      </c>
      <c r="K38">
        <v>1.046425463888096E-2</v>
      </c>
    </row>
    <row r="39" spans="5:11">
      <c r="E39" t="s">
        <v>681</v>
      </c>
      <c r="F39" t="s">
        <v>670</v>
      </c>
      <c r="G39" t="s">
        <v>696</v>
      </c>
      <c r="H39" t="s">
        <v>672</v>
      </c>
      <c r="I39">
        <v>2020</v>
      </c>
      <c r="J39">
        <v>2.2601149205442955E-2</v>
      </c>
      <c r="K39">
        <v>2.2601149205442955E-2</v>
      </c>
    </row>
    <row r="40" spans="5:11">
      <c r="E40" t="s">
        <v>682</v>
      </c>
      <c r="F40" t="s">
        <v>670</v>
      </c>
      <c r="G40" t="s">
        <v>696</v>
      </c>
      <c r="H40" t="s">
        <v>672</v>
      </c>
      <c r="I40">
        <v>2020</v>
      </c>
      <c r="J40">
        <v>4.5029408602150524E-2</v>
      </c>
      <c r="K40">
        <v>4.5029408602150524E-2</v>
      </c>
    </row>
    <row r="41" spans="5:11">
      <c r="E41" t="s">
        <v>683</v>
      </c>
      <c r="F41" t="s">
        <v>670</v>
      </c>
      <c r="G41" t="s">
        <v>696</v>
      </c>
      <c r="H41" t="s">
        <v>672</v>
      </c>
      <c r="I41">
        <v>2020</v>
      </c>
      <c r="J41">
        <v>4.1694421924065089E-3</v>
      </c>
      <c r="K41">
        <v>4.1694421924065089E-3</v>
      </c>
    </row>
    <row r="42" spans="5:11">
      <c r="E42" t="s">
        <v>684</v>
      </c>
      <c r="F42" t="s">
        <v>670</v>
      </c>
      <c r="G42" t="s">
        <v>696</v>
      </c>
      <c r="H42" t="s">
        <v>672</v>
      </c>
      <c r="I42">
        <v>2020</v>
      </c>
      <c r="J42">
        <v>5.6723218479398624E-2</v>
      </c>
      <c r="K42">
        <v>5.6723218479398624E-2</v>
      </c>
    </row>
    <row r="43" spans="5:11">
      <c r="E43" t="s">
        <v>685</v>
      </c>
      <c r="F43" t="s">
        <v>670</v>
      </c>
      <c r="G43" t="s">
        <v>696</v>
      </c>
      <c r="H43" t="s">
        <v>672</v>
      </c>
      <c r="I43">
        <v>2020</v>
      </c>
      <c r="J43">
        <v>0.11301252688172042</v>
      </c>
      <c r="K43">
        <v>0.11301252688172042</v>
      </c>
    </row>
    <row r="44" spans="5:11">
      <c r="E44" t="s">
        <v>686</v>
      </c>
      <c r="F44" t="s">
        <v>670</v>
      </c>
      <c r="G44" t="s">
        <v>696</v>
      </c>
      <c r="H44" t="s">
        <v>672</v>
      </c>
      <c r="I44">
        <v>2020</v>
      </c>
      <c r="J44">
        <f>1-SUM(J30:J43,J45:J53)</f>
        <v>1.0664254638881099E-2</v>
      </c>
      <c r="K44">
        <f>1-SUM(K30:K43,K45:K53)</f>
        <v>1.0664254638881099E-2</v>
      </c>
    </row>
    <row r="45" spans="5:11">
      <c r="E45" t="s">
        <v>687</v>
      </c>
      <c r="F45" t="s">
        <v>670</v>
      </c>
      <c r="G45" t="s">
        <v>696</v>
      </c>
      <c r="H45" t="s">
        <v>672</v>
      </c>
      <c r="I45">
        <v>2020</v>
      </c>
      <c r="J45">
        <v>2.2601149205442955E-2</v>
      </c>
      <c r="K45">
        <v>2.2601149205442955E-2</v>
      </c>
    </row>
    <row r="46" spans="5:11">
      <c r="E46" t="s">
        <v>688</v>
      </c>
      <c r="F46" t="s">
        <v>670</v>
      </c>
      <c r="G46" t="s">
        <v>696</v>
      </c>
      <c r="H46" t="s">
        <v>672</v>
      </c>
      <c r="I46">
        <v>2020</v>
      </c>
      <c r="J46">
        <v>4.5029408602150524E-2</v>
      </c>
      <c r="K46">
        <v>4.5029408602150524E-2</v>
      </c>
    </row>
    <row r="47" spans="5:11">
      <c r="E47" t="s">
        <v>689</v>
      </c>
      <c r="F47" t="s">
        <v>670</v>
      </c>
      <c r="G47" t="s">
        <v>696</v>
      </c>
      <c r="H47" t="s">
        <v>672</v>
      </c>
      <c r="I47">
        <v>2020</v>
      </c>
      <c r="J47">
        <v>4.1694421924065089E-3</v>
      </c>
      <c r="K47">
        <v>4.1694421924065089E-3</v>
      </c>
    </row>
    <row r="48" spans="5:11">
      <c r="E48" t="s">
        <v>690</v>
      </c>
      <c r="F48" t="s">
        <v>670</v>
      </c>
      <c r="G48" t="s">
        <v>696</v>
      </c>
      <c r="H48" t="s">
        <v>672</v>
      </c>
      <c r="I48">
        <v>2020</v>
      </c>
      <c r="J48">
        <v>5.6093660005709395E-2</v>
      </c>
      <c r="K48">
        <v>5.6093660005709395E-2</v>
      </c>
    </row>
    <row r="49" spans="5:11">
      <c r="E49" t="s">
        <v>691</v>
      </c>
      <c r="F49" t="s">
        <v>670</v>
      </c>
      <c r="G49" t="s">
        <v>696</v>
      </c>
      <c r="H49" t="s">
        <v>672</v>
      </c>
      <c r="I49">
        <v>2020</v>
      </c>
      <c r="J49">
        <v>0.11175822580645157</v>
      </c>
      <c r="K49">
        <v>0.11175822580645157</v>
      </c>
    </row>
    <row r="50" spans="5:11">
      <c r="E50" t="s">
        <v>692</v>
      </c>
      <c r="F50" t="s">
        <v>670</v>
      </c>
      <c r="G50" t="s">
        <v>696</v>
      </c>
      <c r="H50" t="s">
        <v>672</v>
      </c>
      <c r="I50">
        <v>2020</v>
      </c>
      <c r="J50">
        <v>1.0348114187838995E-2</v>
      </c>
      <c r="K50">
        <v>1.0348114187838995E-2</v>
      </c>
    </row>
    <row r="51" spans="5:11">
      <c r="E51" t="s">
        <v>693</v>
      </c>
      <c r="F51" t="s">
        <v>670</v>
      </c>
      <c r="G51" t="s">
        <v>696</v>
      </c>
      <c r="H51" t="s">
        <v>672</v>
      </c>
      <c r="I51">
        <v>2020</v>
      </c>
      <c r="J51">
        <v>2.2380803739651726E-2</v>
      </c>
      <c r="K51">
        <v>2.2380803739651726E-2</v>
      </c>
    </row>
    <row r="52" spans="5:11">
      <c r="E52" t="s">
        <v>694</v>
      </c>
      <c r="F52" t="s">
        <v>670</v>
      </c>
      <c r="G52" t="s">
        <v>696</v>
      </c>
      <c r="H52" t="s">
        <v>672</v>
      </c>
      <c r="I52">
        <v>2020</v>
      </c>
      <c r="J52">
        <v>4.4590403225806437E-2</v>
      </c>
      <c r="K52">
        <v>4.4590403225806437E-2</v>
      </c>
    </row>
    <row r="53" spans="5:11">
      <c r="E53" t="s">
        <v>695</v>
      </c>
      <c r="F53" t="s">
        <v>670</v>
      </c>
      <c r="G53" t="s">
        <v>696</v>
      </c>
      <c r="H53" t="s">
        <v>672</v>
      </c>
      <c r="I53">
        <v>2020</v>
      </c>
      <c r="J53">
        <v>4.1287930345418212E-3</v>
      </c>
      <c r="K53">
        <v>4.1287930345418212E-3</v>
      </c>
    </row>
    <row r="54" spans="5:11">
      <c r="E54" t="s">
        <v>669</v>
      </c>
      <c r="F54" t="s">
        <v>670</v>
      </c>
      <c r="G54" t="s">
        <v>697</v>
      </c>
      <c r="H54" t="s">
        <v>672</v>
      </c>
      <c r="I54">
        <v>2020</v>
      </c>
      <c r="J54">
        <v>4.8454064516129026E-2</v>
      </c>
      <c r="K54">
        <v>4.8454064516129026E-2</v>
      </c>
    </row>
    <row r="55" spans="5:11">
      <c r="E55" t="s">
        <v>673</v>
      </c>
      <c r="F55" t="s">
        <v>670</v>
      </c>
      <c r="G55" t="s">
        <v>697</v>
      </c>
      <c r="H55" t="s">
        <v>672</v>
      </c>
      <c r="I55">
        <v>2020</v>
      </c>
      <c r="J55">
        <v>0.11829161290322579</v>
      </c>
      <c r="K55">
        <v>0.11829161290322579</v>
      </c>
    </row>
    <row r="56" spans="5:11">
      <c r="E56" t="s">
        <v>674</v>
      </c>
      <c r="F56" t="s">
        <v>670</v>
      </c>
      <c r="G56" t="s">
        <v>697</v>
      </c>
      <c r="H56" t="s">
        <v>672</v>
      </c>
      <c r="I56">
        <v>2020</v>
      </c>
      <c r="J56">
        <v>9.5543225806451609E-3</v>
      </c>
      <c r="K56">
        <v>9.5543225806451609E-3</v>
      </c>
    </row>
    <row r="57" spans="5:11">
      <c r="E57" t="s">
        <v>675</v>
      </c>
      <c r="F57" t="s">
        <v>670</v>
      </c>
      <c r="G57" t="s">
        <v>697</v>
      </c>
      <c r="H57" t="s">
        <v>672</v>
      </c>
      <c r="I57">
        <v>2020</v>
      </c>
      <c r="J57">
        <v>1.9293677419354838E-2</v>
      </c>
      <c r="K57">
        <v>1.9293677419354838E-2</v>
      </c>
    </row>
    <row r="58" spans="5:11">
      <c r="E58" t="s">
        <v>676</v>
      </c>
      <c r="F58" t="s">
        <v>670</v>
      </c>
      <c r="G58" t="s">
        <v>697</v>
      </c>
      <c r="H58" t="s">
        <v>672</v>
      </c>
      <c r="I58">
        <v>2020</v>
      </c>
      <c r="J58">
        <v>4.7101935483870962E-2</v>
      </c>
      <c r="K58">
        <v>4.7101935483870962E-2</v>
      </c>
    </row>
    <row r="59" spans="5:11">
      <c r="E59" t="s">
        <v>677</v>
      </c>
      <c r="F59" t="s">
        <v>670</v>
      </c>
      <c r="G59" t="s">
        <v>697</v>
      </c>
      <c r="H59" t="s">
        <v>672</v>
      </c>
      <c r="I59">
        <v>2020</v>
      </c>
      <c r="J59">
        <v>3.8043870967741939E-3</v>
      </c>
      <c r="K59">
        <v>3.8043870967741939E-3</v>
      </c>
    </row>
    <row r="60" spans="5:11">
      <c r="E60" t="s">
        <v>678</v>
      </c>
      <c r="F60" t="s">
        <v>670</v>
      </c>
      <c r="G60" t="s">
        <v>697</v>
      </c>
      <c r="H60" t="s">
        <v>672</v>
      </c>
      <c r="I60">
        <v>2020</v>
      </c>
      <c r="J60">
        <v>4.9525935483870978E-2</v>
      </c>
      <c r="K60">
        <v>4.9525935483870978E-2</v>
      </c>
    </row>
    <row r="61" spans="5:11">
      <c r="E61" t="s">
        <v>679</v>
      </c>
      <c r="F61" t="s">
        <v>670</v>
      </c>
      <c r="G61" t="s">
        <v>697</v>
      </c>
      <c r="H61" t="s">
        <v>672</v>
      </c>
      <c r="I61">
        <v>2020</v>
      </c>
      <c r="J61">
        <v>0.12090838709677421</v>
      </c>
      <c r="K61">
        <v>0.12090838709677421</v>
      </c>
    </row>
    <row r="62" spans="5:11">
      <c r="E62" t="s">
        <v>680</v>
      </c>
      <c r="F62" t="s">
        <v>670</v>
      </c>
      <c r="G62" t="s">
        <v>697</v>
      </c>
      <c r="H62" t="s">
        <v>672</v>
      </c>
      <c r="I62">
        <v>2020</v>
      </c>
      <c r="J62">
        <v>9.7656774193548412E-3</v>
      </c>
      <c r="K62">
        <v>9.7656774193548412E-3</v>
      </c>
    </row>
    <row r="63" spans="5:11">
      <c r="E63" t="s">
        <v>681</v>
      </c>
      <c r="F63" t="s">
        <v>670</v>
      </c>
      <c r="G63" t="s">
        <v>697</v>
      </c>
      <c r="H63" t="s">
        <v>672</v>
      </c>
      <c r="I63">
        <v>2020</v>
      </c>
      <c r="J63">
        <v>1.9733419354838709E-2</v>
      </c>
      <c r="K63">
        <v>1.9733419354838709E-2</v>
      </c>
    </row>
    <row r="64" spans="5:11">
      <c r="E64" t="s">
        <v>682</v>
      </c>
      <c r="F64" t="s">
        <v>670</v>
      </c>
      <c r="G64" t="s">
        <v>697</v>
      </c>
      <c r="H64" t="s">
        <v>672</v>
      </c>
      <c r="I64">
        <v>2020</v>
      </c>
      <c r="J64">
        <v>4.817548387096774E-2</v>
      </c>
      <c r="K64">
        <v>4.817548387096774E-2</v>
      </c>
    </row>
    <row r="65" spans="5:11">
      <c r="E65" t="s">
        <v>683</v>
      </c>
      <c r="F65" t="s">
        <v>670</v>
      </c>
      <c r="G65" t="s">
        <v>697</v>
      </c>
      <c r="H65" t="s">
        <v>672</v>
      </c>
      <c r="I65">
        <v>2020</v>
      </c>
      <c r="J65">
        <v>3.8910967741935488E-3</v>
      </c>
      <c r="K65">
        <v>3.8910967741935488E-3</v>
      </c>
    </row>
    <row r="66" spans="5:11">
      <c r="E66" t="s">
        <v>684</v>
      </c>
      <c r="F66" t="s">
        <v>670</v>
      </c>
      <c r="G66" t="s">
        <v>697</v>
      </c>
      <c r="H66" t="s">
        <v>672</v>
      </c>
      <c r="I66">
        <v>2020</v>
      </c>
      <c r="J66">
        <v>4.9525935483870978E-2</v>
      </c>
      <c r="K66">
        <v>4.9525935483870978E-2</v>
      </c>
    </row>
    <row r="67" spans="5:11">
      <c r="E67" t="s">
        <v>685</v>
      </c>
      <c r="F67" t="s">
        <v>670</v>
      </c>
      <c r="G67" t="s">
        <v>697</v>
      </c>
      <c r="H67" t="s">
        <v>672</v>
      </c>
      <c r="I67">
        <v>2020</v>
      </c>
      <c r="J67">
        <v>0.12090838709677421</v>
      </c>
      <c r="K67">
        <v>0.12090838709677421</v>
      </c>
    </row>
    <row r="68" spans="5:11">
      <c r="E68" t="s">
        <v>686</v>
      </c>
      <c r="F68" t="s">
        <v>670</v>
      </c>
      <c r="G68" t="s">
        <v>697</v>
      </c>
      <c r="H68" t="s">
        <v>672</v>
      </c>
      <c r="I68">
        <v>2020</v>
      </c>
      <c r="J68">
        <f>1-SUM(J54:J67,J69:J77)</f>
        <v>9.9656774193549458E-3</v>
      </c>
      <c r="K68">
        <f>1-SUM(K54:K67,K69:K77)</f>
        <v>9.9656774193549458E-3</v>
      </c>
    </row>
    <row r="69" spans="5:11">
      <c r="E69" t="s">
        <v>687</v>
      </c>
      <c r="F69" t="s">
        <v>670</v>
      </c>
      <c r="G69" t="s">
        <v>697</v>
      </c>
      <c r="H69" t="s">
        <v>672</v>
      </c>
      <c r="I69">
        <v>2020</v>
      </c>
      <c r="J69">
        <v>1.9733419354838709E-2</v>
      </c>
      <c r="K69">
        <v>1.9733419354838709E-2</v>
      </c>
    </row>
    <row r="70" spans="5:11">
      <c r="E70" t="s">
        <v>688</v>
      </c>
      <c r="F70" t="s">
        <v>670</v>
      </c>
      <c r="G70" t="s">
        <v>697</v>
      </c>
      <c r="H70" t="s">
        <v>672</v>
      </c>
      <c r="I70">
        <v>2020</v>
      </c>
      <c r="J70">
        <v>4.817548387096774E-2</v>
      </c>
      <c r="K70">
        <v>4.817548387096774E-2</v>
      </c>
    </row>
    <row r="71" spans="5:11">
      <c r="E71" t="s">
        <v>689</v>
      </c>
      <c r="F71" t="s">
        <v>670</v>
      </c>
      <c r="G71" t="s">
        <v>697</v>
      </c>
      <c r="H71" t="s">
        <v>672</v>
      </c>
      <c r="I71">
        <v>2020</v>
      </c>
      <c r="J71">
        <v>3.8910967741935488E-3</v>
      </c>
      <c r="K71">
        <v>3.8910967741935488E-3</v>
      </c>
    </row>
    <row r="72" spans="5:11">
      <c r="E72" t="s">
        <v>690</v>
      </c>
      <c r="F72" t="s">
        <v>670</v>
      </c>
      <c r="G72" t="s">
        <v>697</v>
      </c>
      <c r="H72" t="s">
        <v>672</v>
      </c>
      <c r="I72">
        <v>2020</v>
      </c>
      <c r="J72">
        <v>4.897625806451613E-2</v>
      </c>
      <c r="K72">
        <v>4.897625806451613E-2</v>
      </c>
    </row>
    <row r="73" spans="5:11">
      <c r="E73" t="s">
        <v>691</v>
      </c>
      <c r="F73" t="s">
        <v>670</v>
      </c>
      <c r="G73" t="s">
        <v>697</v>
      </c>
      <c r="H73" t="s">
        <v>672</v>
      </c>
      <c r="I73">
        <v>2020</v>
      </c>
      <c r="J73">
        <v>0.11956645161290322</v>
      </c>
      <c r="K73">
        <v>0.11956645161290322</v>
      </c>
    </row>
    <row r="74" spans="5:11">
      <c r="E74" t="s">
        <v>692</v>
      </c>
      <c r="F74" t="s">
        <v>670</v>
      </c>
      <c r="G74" t="s">
        <v>697</v>
      </c>
      <c r="H74" t="s">
        <v>672</v>
      </c>
      <c r="I74">
        <v>2020</v>
      </c>
      <c r="J74">
        <v>9.6572903225806452E-3</v>
      </c>
      <c r="K74">
        <v>9.6572903225806452E-3</v>
      </c>
    </row>
    <row r="75" spans="5:11">
      <c r="E75" t="s">
        <v>693</v>
      </c>
      <c r="F75" t="s">
        <v>670</v>
      </c>
      <c r="G75" t="s">
        <v>697</v>
      </c>
      <c r="H75" t="s">
        <v>672</v>
      </c>
      <c r="I75">
        <v>2020</v>
      </c>
      <c r="J75">
        <v>1.9541032258064514E-2</v>
      </c>
      <c r="K75">
        <v>1.9541032258064514E-2</v>
      </c>
    </row>
    <row r="76" spans="5:11">
      <c r="E76" t="s">
        <v>694</v>
      </c>
      <c r="F76" t="s">
        <v>670</v>
      </c>
      <c r="G76" t="s">
        <v>697</v>
      </c>
      <c r="H76" t="s">
        <v>672</v>
      </c>
      <c r="I76">
        <v>2020</v>
      </c>
      <c r="J76">
        <v>4.7705806451612896E-2</v>
      </c>
      <c r="K76">
        <v>4.7705806451612896E-2</v>
      </c>
    </row>
    <row r="77" spans="5:11">
      <c r="E77" t="s">
        <v>695</v>
      </c>
      <c r="F77" t="s">
        <v>670</v>
      </c>
      <c r="G77" t="s">
        <v>697</v>
      </c>
      <c r="H77" t="s">
        <v>672</v>
      </c>
      <c r="I77">
        <v>2020</v>
      </c>
      <c r="J77">
        <v>3.853161290322581E-3</v>
      </c>
      <c r="K77">
        <v>3.853161290322581E-3</v>
      </c>
    </row>
    <row r="78" spans="5:11">
      <c r="E78" t="s">
        <v>669</v>
      </c>
      <c r="F78" t="s">
        <v>670</v>
      </c>
      <c r="G78" t="s">
        <v>698</v>
      </c>
      <c r="H78" t="s">
        <v>672</v>
      </c>
      <c r="I78">
        <v>2020</v>
      </c>
      <c r="J78">
        <v>4.8454064516129026E-2</v>
      </c>
      <c r="K78">
        <v>4.8454064516129026E-2</v>
      </c>
    </row>
    <row r="79" spans="5:11">
      <c r="E79" t="s">
        <v>673</v>
      </c>
      <c r="F79" t="s">
        <v>670</v>
      </c>
      <c r="G79" t="s">
        <v>698</v>
      </c>
      <c r="H79" t="s">
        <v>672</v>
      </c>
      <c r="I79">
        <v>2020</v>
      </c>
      <c r="J79">
        <v>0.11829161290322579</v>
      </c>
      <c r="K79">
        <v>0.11829161290322579</v>
      </c>
    </row>
    <row r="80" spans="5:11">
      <c r="E80" t="s">
        <v>674</v>
      </c>
      <c r="F80" t="s">
        <v>670</v>
      </c>
      <c r="G80" t="s">
        <v>698</v>
      </c>
      <c r="H80" t="s">
        <v>672</v>
      </c>
      <c r="I80">
        <v>2020</v>
      </c>
      <c r="J80">
        <v>9.5543225806451609E-3</v>
      </c>
      <c r="K80">
        <v>9.5543225806451609E-3</v>
      </c>
    </row>
    <row r="81" spans="5:11">
      <c r="E81" t="s">
        <v>675</v>
      </c>
      <c r="F81" t="s">
        <v>670</v>
      </c>
      <c r="G81" t="s">
        <v>698</v>
      </c>
      <c r="H81" t="s">
        <v>672</v>
      </c>
      <c r="I81">
        <v>2020</v>
      </c>
      <c r="J81">
        <v>1.9293677419354838E-2</v>
      </c>
      <c r="K81">
        <v>1.9293677419354838E-2</v>
      </c>
    </row>
    <row r="82" spans="5:11">
      <c r="E82" t="s">
        <v>676</v>
      </c>
      <c r="F82" t="s">
        <v>670</v>
      </c>
      <c r="G82" t="s">
        <v>698</v>
      </c>
      <c r="H82" t="s">
        <v>672</v>
      </c>
      <c r="I82">
        <v>2020</v>
      </c>
      <c r="J82">
        <v>4.7101935483870962E-2</v>
      </c>
      <c r="K82">
        <v>4.7101935483870962E-2</v>
      </c>
    </row>
    <row r="83" spans="5:11">
      <c r="E83" t="s">
        <v>677</v>
      </c>
      <c r="F83" t="s">
        <v>670</v>
      </c>
      <c r="G83" t="s">
        <v>698</v>
      </c>
      <c r="H83" t="s">
        <v>672</v>
      </c>
      <c r="I83">
        <v>2020</v>
      </c>
      <c r="J83">
        <v>3.8043870967741939E-3</v>
      </c>
      <c r="K83">
        <v>3.8043870967741939E-3</v>
      </c>
    </row>
    <row r="84" spans="5:11">
      <c r="E84" t="s">
        <v>678</v>
      </c>
      <c r="F84" t="s">
        <v>670</v>
      </c>
      <c r="G84" t="s">
        <v>698</v>
      </c>
      <c r="H84" t="s">
        <v>672</v>
      </c>
      <c r="I84">
        <v>2020</v>
      </c>
      <c r="J84">
        <v>4.9525935483870978E-2</v>
      </c>
      <c r="K84">
        <v>4.9525935483870978E-2</v>
      </c>
    </row>
    <row r="85" spans="5:11">
      <c r="E85" t="s">
        <v>679</v>
      </c>
      <c r="F85" t="s">
        <v>670</v>
      </c>
      <c r="G85" t="s">
        <v>698</v>
      </c>
      <c r="H85" t="s">
        <v>672</v>
      </c>
      <c r="I85">
        <v>2020</v>
      </c>
      <c r="J85">
        <v>0.12090838709677421</v>
      </c>
      <c r="K85">
        <v>0.12090838709677421</v>
      </c>
    </row>
    <row r="86" spans="5:11">
      <c r="E86" t="s">
        <v>680</v>
      </c>
      <c r="F86" t="s">
        <v>670</v>
      </c>
      <c r="G86" t="s">
        <v>698</v>
      </c>
      <c r="H86" t="s">
        <v>672</v>
      </c>
      <c r="I86">
        <v>2020</v>
      </c>
      <c r="J86">
        <v>9.7656774193548412E-3</v>
      </c>
      <c r="K86">
        <v>9.7656774193548412E-3</v>
      </c>
    </row>
    <row r="87" spans="5:11">
      <c r="E87" t="s">
        <v>681</v>
      </c>
      <c r="F87" t="s">
        <v>670</v>
      </c>
      <c r="G87" t="s">
        <v>698</v>
      </c>
      <c r="H87" t="s">
        <v>672</v>
      </c>
      <c r="I87">
        <v>2020</v>
      </c>
      <c r="J87">
        <v>1.9733419354838709E-2</v>
      </c>
      <c r="K87">
        <v>1.9733419354838709E-2</v>
      </c>
    </row>
    <row r="88" spans="5:11">
      <c r="E88" t="s">
        <v>682</v>
      </c>
      <c r="F88" t="s">
        <v>670</v>
      </c>
      <c r="G88" t="s">
        <v>698</v>
      </c>
      <c r="H88" t="s">
        <v>672</v>
      </c>
      <c r="I88">
        <v>2020</v>
      </c>
      <c r="J88">
        <v>4.817548387096774E-2</v>
      </c>
      <c r="K88">
        <v>4.817548387096774E-2</v>
      </c>
    </row>
    <row r="89" spans="5:11">
      <c r="E89" t="s">
        <v>683</v>
      </c>
      <c r="F89" t="s">
        <v>670</v>
      </c>
      <c r="G89" t="s">
        <v>698</v>
      </c>
      <c r="H89" t="s">
        <v>672</v>
      </c>
      <c r="I89">
        <v>2020</v>
      </c>
      <c r="J89">
        <v>3.8910967741935488E-3</v>
      </c>
      <c r="K89">
        <v>3.8910967741935488E-3</v>
      </c>
    </row>
    <row r="90" spans="5:11">
      <c r="E90" t="s">
        <v>684</v>
      </c>
      <c r="F90" t="s">
        <v>670</v>
      </c>
      <c r="G90" t="s">
        <v>698</v>
      </c>
      <c r="H90" t="s">
        <v>672</v>
      </c>
      <c r="I90">
        <v>2020</v>
      </c>
      <c r="J90">
        <v>4.9525935483870978E-2</v>
      </c>
      <c r="K90">
        <v>4.9525935483870978E-2</v>
      </c>
    </row>
    <row r="91" spans="5:11">
      <c r="E91" t="s">
        <v>685</v>
      </c>
      <c r="F91" t="s">
        <v>670</v>
      </c>
      <c r="G91" t="s">
        <v>698</v>
      </c>
      <c r="H91" t="s">
        <v>672</v>
      </c>
      <c r="I91">
        <v>2020</v>
      </c>
      <c r="J91">
        <v>0.12090838709677421</v>
      </c>
      <c r="K91">
        <v>0.12090838709677421</v>
      </c>
    </row>
    <row r="92" spans="5:11">
      <c r="E92" t="s">
        <v>686</v>
      </c>
      <c r="F92" t="s">
        <v>670</v>
      </c>
      <c r="G92" t="s">
        <v>698</v>
      </c>
      <c r="H92" t="s">
        <v>672</v>
      </c>
      <c r="I92">
        <v>2020</v>
      </c>
      <c r="J92">
        <f>1-SUM(J78:J91,J93:J101)</f>
        <v>9.9656774193549458E-3</v>
      </c>
      <c r="K92">
        <f>1-SUM(K78:K91,K93:K101)</f>
        <v>9.9656774193549458E-3</v>
      </c>
    </row>
    <row r="93" spans="5:11">
      <c r="E93" t="s">
        <v>687</v>
      </c>
      <c r="F93" t="s">
        <v>670</v>
      </c>
      <c r="G93" t="s">
        <v>698</v>
      </c>
      <c r="H93" t="s">
        <v>672</v>
      </c>
      <c r="I93">
        <v>2020</v>
      </c>
      <c r="J93">
        <v>1.9733419354838709E-2</v>
      </c>
      <c r="K93">
        <v>1.9733419354838709E-2</v>
      </c>
    </row>
    <row r="94" spans="5:11">
      <c r="E94" t="s">
        <v>688</v>
      </c>
      <c r="F94" t="s">
        <v>670</v>
      </c>
      <c r="G94" t="s">
        <v>698</v>
      </c>
      <c r="H94" t="s">
        <v>672</v>
      </c>
      <c r="I94">
        <v>2020</v>
      </c>
      <c r="J94">
        <v>4.817548387096774E-2</v>
      </c>
      <c r="K94">
        <v>4.817548387096774E-2</v>
      </c>
    </row>
    <row r="95" spans="5:11">
      <c r="E95" t="s">
        <v>689</v>
      </c>
      <c r="F95" t="s">
        <v>670</v>
      </c>
      <c r="G95" t="s">
        <v>698</v>
      </c>
      <c r="H95" t="s">
        <v>672</v>
      </c>
      <c r="I95">
        <v>2020</v>
      </c>
      <c r="J95">
        <v>3.8910967741935488E-3</v>
      </c>
      <c r="K95">
        <v>3.8910967741935488E-3</v>
      </c>
    </row>
    <row r="96" spans="5:11">
      <c r="E96" t="s">
        <v>690</v>
      </c>
      <c r="F96" t="s">
        <v>670</v>
      </c>
      <c r="G96" t="s">
        <v>698</v>
      </c>
      <c r="H96" t="s">
        <v>672</v>
      </c>
      <c r="I96">
        <v>2020</v>
      </c>
      <c r="J96">
        <v>4.897625806451613E-2</v>
      </c>
      <c r="K96">
        <v>4.897625806451613E-2</v>
      </c>
    </row>
    <row r="97" spans="5:11">
      <c r="E97" t="s">
        <v>691</v>
      </c>
      <c r="F97" t="s">
        <v>670</v>
      </c>
      <c r="G97" t="s">
        <v>698</v>
      </c>
      <c r="H97" t="s">
        <v>672</v>
      </c>
      <c r="I97">
        <v>2020</v>
      </c>
      <c r="J97">
        <v>0.11956645161290322</v>
      </c>
      <c r="K97">
        <v>0.11956645161290322</v>
      </c>
    </row>
    <row r="98" spans="5:11">
      <c r="E98" t="s">
        <v>692</v>
      </c>
      <c r="F98" t="s">
        <v>670</v>
      </c>
      <c r="G98" t="s">
        <v>698</v>
      </c>
      <c r="H98" t="s">
        <v>672</v>
      </c>
      <c r="I98">
        <v>2020</v>
      </c>
      <c r="J98">
        <v>9.6572903225806452E-3</v>
      </c>
      <c r="K98">
        <v>9.6572903225806452E-3</v>
      </c>
    </row>
    <row r="99" spans="5:11">
      <c r="E99" t="s">
        <v>693</v>
      </c>
      <c r="F99" t="s">
        <v>670</v>
      </c>
      <c r="G99" t="s">
        <v>698</v>
      </c>
      <c r="H99" t="s">
        <v>672</v>
      </c>
      <c r="I99">
        <v>2020</v>
      </c>
      <c r="J99">
        <v>1.9541032258064514E-2</v>
      </c>
      <c r="K99">
        <v>1.9541032258064514E-2</v>
      </c>
    </row>
    <row r="100" spans="5:11">
      <c r="E100" t="s">
        <v>694</v>
      </c>
      <c r="F100" t="s">
        <v>670</v>
      </c>
      <c r="G100" t="s">
        <v>698</v>
      </c>
      <c r="H100" t="s">
        <v>672</v>
      </c>
      <c r="I100">
        <v>2020</v>
      </c>
      <c r="J100">
        <v>4.7705806451612896E-2</v>
      </c>
      <c r="K100">
        <v>4.7705806451612896E-2</v>
      </c>
    </row>
    <row r="101" spans="5:11">
      <c r="E101" t="s">
        <v>695</v>
      </c>
      <c r="F101" t="s">
        <v>670</v>
      </c>
      <c r="G101" t="s">
        <v>698</v>
      </c>
      <c r="H101" t="s">
        <v>672</v>
      </c>
      <c r="I101">
        <v>2020</v>
      </c>
      <c r="J101">
        <v>3.853161290322581E-3</v>
      </c>
      <c r="K101">
        <v>3.853161290322581E-3</v>
      </c>
    </row>
  </sheetData>
  <conditionalFormatting sqref="O6:P9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topLeftCell="A35"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374</v>
      </c>
      <c r="E2" s="2"/>
      <c r="F2" s="2"/>
      <c r="G2" s="2"/>
      <c r="H2" s="2"/>
      <c r="I2" s="2"/>
      <c r="J2" s="2"/>
      <c r="K2" s="2"/>
      <c r="O2" s="1" t="s">
        <v>6</v>
      </c>
      <c r="R2" s="2"/>
      <c r="S2" s="2"/>
      <c r="T2" s="1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218</v>
      </c>
      <c r="H3" s="5" t="s">
        <v>1</v>
      </c>
      <c r="I3" s="5" t="s">
        <v>156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194</v>
      </c>
      <c r="T3" s="3" t="s">
        <v>0</v>
      </c>
      <c r="U3" s="3" t="s">
        <v>1</v>
      </c>
      <c r="V3" s="3" t="s">
        <v>156</v>
      </c>
    </row>
    <row r="4" spans="1:24" ht="15.75" thickBot="1">
      <c r="D4" t="s">
        <v>154</v>
      </c>
      <c r="E4" t="s">
        <v>303</v>
      </c>
      <c r="G4" s="88" t="s">
        <v>373</v>
      </c>
      <c r="H4" s="4">
        <v>2015</v>
      </c>
      <c r="I4" s="23">
        <v>1</v>
      </c>
      <c r="K4" t="s">
        <v>300</v>
      </c>
      <c r="Q4" t="s">
        <v>266</v>
      </c>
      <c r="R4" t="s">
        <v>322</v>
      </c>
      <c r="S4" t="s">
        <v>219</v>
      </c>
      <c r="V4" s="66">
        <v>0.05</v>
      </c>
      <c r="X4" t="s">
        <v>267</v>
      </c>
    </row>
    <row r="5" spans="1:24" ht="15.75" thickBot="1">
      <c r="D5" t="s">
        <v>154</v>
      </c>
      <c r="E5" t="s">
        <v>303</v>
      </c>
      <c r="G5" s="88" t="s">
        <v>373</v>
      </c>
      <c r="H5" s="4">
        <v>2018</v>
      </c>
      <c r="I5" s="23">
        <v>1</v>
      </c>
      <c r="O5" t="s">
        <v>403</v>
      </c>
      <c r="Q5" t="s">
        <v>266</v>
      </c>
      <c r="R5" t="s">
        <v>297</v>
      </c>
      <c r="S5" t="s">
        <v>296</v>
      </c>
      <c r="U5">
        <v>2020</v>
      </c>
      <c r="V5" s="66">
        <v>0.2</v>
      </c>
      <c r="X5" t="s">
        <v>301</v>
      </c>
    </row>
    <row r="6" spans="1:24" ht="15.75" thickBot="1">
      <c r="D6" t="s">
        <v>154</v>
      </c>
      <c r="E6" t="s">
        <v>303</v>
      </c>
      <c r="G6" s="88" t="s">
        <v>373</v>
      </c>
      <c r="H6" s="4">
        <v>2020</v>
      </c>
      <c r="I6" s="23">
        <v>1.0510100500999999</v>
      </c>
      <c r="O6" t="s">
        <v>403</v>
      </c>
      <c r="Q6" t="s">
        <v>266</v>
      </c>
      <c r="R6" t="s">
        <v>297</v>
      </c>
      <c r="S6" t="s">
        <v>296</v>
      </c>
      <c r="U6">
        <v>2040</v>
      </c>
      <c r="V6" s="66">
        <v>0.1</v>
      </c>
    </row>
    <row r="7" spans="1:24" ht="15.75" thickBot="1">
      <c r="D7" t="s">
        <v>154</v>
      </c>
      <c r="E7" t="s">
        <v>303</v>
      </c>
      <c r="G7" s="88" t="s">
        <v>373</v>
      </c>
      <c r="H7" s="4">
        <v>2025</v>
      </c>
      <c r="I7" s="23">
        <v>1.1046221254112043</v>
      </c>
      <c r="O7" t="s">
        <v>403</v>
      </c>
      <c r="Q7" t="s">
        <v>266</v>
      </c>
      <c r="R7" t="s">
        <v>297</v>
      </c>
      <c r="S7" t="s">
        <v>296</v>
      </c>
      <c r="U7">
        <v>0</v>
      </c>
      <c r="V7">
        <v>5</v>
      </c>
    </row>
    <row r="8" spans="1:24" ht="15.75" thickBot="1">
      <c r="D8" t="s">
        <v>154</v>
      </c>
      <c r="E8" t="s">
        <v>303</v>
      </c>
      <c r="G8" s="88" t="s">
        <v>373</v>
      </c>
      <c r="H8" s="4">
        <v>2030</v>
      </c>
      <c r="I8" s="23">
        <v>1.1609689553699982</v>
      </c>
      <c r="Q8" t="s">
        <v>245</v>
      </c>
      <c r="R8" t="s">
        <v>297</v>
      </c>
      <c r="S8" t="s">
        <v>296</v>
      </c>
      <c r="U8">
        <v>2040</v>
      </c>
      <c r="V8">
        <v>10</v>
      </c>
      <c r="X8" t="s">
        <v>302</v>
      </c>
    </row>
    <row r="9" spans="1:24" ht="15.75" thickBot="1">
      <c r="D9" t="s">
        <v>154</v>
      </c>
      <c r="E9" t="s">
        <v>303</v>
      </c>
      <c r="G9" s="88" t="s">
        <v>373</v>
      </c>
      <c r="H9" s="4">
        <v>2035</v>
      </c>
      <c r="I9" s="23">
        <v>1.2201900399479664</v>
      </c>
    </row>
    <row r="10" spans="1:24" ht="15.75" thickBot="1">
      <c r="D10" t="s">
        <v>154</v>
      </c>
      <c r="E10" t="s">
        <v>303</v>
      </c>
      <c r="G10" s="88" t="s">
        <v>373</v>
      </c>
      <c r="H10" s="4">
        <v>2040</v>
      </c>
      <c r="I10" s="23">
        <v>1.2824319950172332</v>
      </c>
    </row>
    <row r="11" spans="1:24" ht="15.75" thickBot="1">
      <c r="D11" t="s">
        <v>154</v>
      </c>
      <c r="E11" t="s">
        <v>303</v>
      </c>
      <c r="G11" s="88" t="s">
        <v>373</v>
      </c>
      <c r="H11" s="4">
        <v>2045</v>
      </c>
      <c r="I11" s="23">
        <v>1.347848915332905</v>
      </c>
    </row>
    <row r="12" spans="1:24" ht="15.75" thickBot="1">
      <c r="D12" t="s">
        <v>154</v>
      </c>
      <c r="E12" t="s">
        <v>303</v>
      </c>
      <c r="G12" s="88" t="s">
        <v>373</v>
      </c>
      <c r="H12" s="4">
        <v>2050</v>
      </c>
      <c r="I12" s="23">
        <v>1.4166027560312671</v>
      </c>
    </row>
    <row r="13" spans="1:24" ht="15.75" thickBot="1">
      <c r="D13" t="s">
        <v>154</v>
      </c>
      <c r="E13" t="s">
        <v>303</v>
      </c>
      <c r="G13" s="88" t="s">
        <v>373</v>
      </c>
      <c r="H13" s="4">
        <v>2055</v>
      </c>
      <c r="I13" s="23">
        <v>1.48886373358822</v>
      </c>
    </row>
    <row r="14" spans="1:24" ht="15.75" thickBot="1">
      <c r="D14" t="s">
        <v>154</v>
      </c>
      <c r="E14" t="s">
        <v>303</v>
      </c>
      <c r="G14" s="88" t="s">
        <v>373</v>
      </c>
      <c r="H14" s="4">
        <v>2060</v>
      </c>
      <c r="I14" s="23">
        <v>1.5648107472306281</v>
      </c>
    </row>
    <row r="15" spans="1:24">
      <c r="H15" s="24"/>
      <c r="I15" s="23"/>
    </row>
    <row r="17" spans="2:26">
      <c r="B17" s="1" t="s">
        <v>6</v>
      </c>
      <c r="E17" s="2"/>
      <c r="F17" s="2"/>
      <c r="G17" s="2"/>
      <c r="O17" s="1" t="s">
        <v>6</v>
      </c>
      <c r="R17" s="2"/>
      <c r="S17" s="2"/>
      <c r="T17" s="2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156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156</v>
      </c>
      <c r="X18" t="s">
        <v>209</v>
      </c>
      <c r="Y18" t="s">
        <v>216</v>
      </c>
    </row>
    <row r="19" spans="2:26" ht="15.75" thickBot="1">
      <c r="D19" t="s">
        <v>268</v>
      </c>
      <c r="F19" t="s">
        <v>269</v>
      </c>
      <c r="H19" s="4">
        <v>2020</v>
      </c>
      <c r="I19">
        <f>+L19/$M$19</f>
        <v>0.04</v>
      </c>
      <c r="L19">
        <v>40</v>
      </c>
      <c r="M19">
        <v>1000</v>
      </c>
      <c r="Q19" t="s">
        <v>209</v>
      </c>
      <c r="R19" t="s">
        <v>206</v>
      </c>
      <c r="S19" t="s">
        <v>205</v>
      </c>
      <c r="U19" s="4">
        <v>2020</v>
      </c>
      <c r="V19">
        <f>+X19</f>
        <v>3.71</v>
      </c>
      <c r="X19">
        <v>3.71</v>
      </c>
      <c r="Y19">
        <v>92</v>
      </c>
    </row>
    <row r="20" spans="2:26" ht="15.75" thickBot="1">
      <c r="D20" t="s">
        <v>268</v>
      </c>
      <c r="F20" t="s">
        <v>269</v>
      </c>
      <c r="H20" s="4">
        <v>2025</v>
      </c>
      <c r="I20">
        <f t="shared" ref="I20:I27" si="0">+L20/$M$19</f>
        <v>4.4999999999999998E-2</v>
      </c>
      <c r="L20">
        <v>45</v>
      </c>
      <c r="Q20" t="s">
        <v>209</v>
      </c>
      <c r="R20" t="s">
        <v>206</v>
      </c>
      <c r="S20" t="s">
        <v>205</v>
      </c>
      <c r="U20" s="4">
        <v>2025</v>
      </c>
      <c r="V20">
        <f>+X20</f>
        <v>4.0999999999999996</v>
      </c>
      <c r="X20">
        <v>4.0999999999999996</v>
      </c>
    </row>
    <row r="21" spans="2:26" ht="15.75" thickBot="1">
      <c r="D21" t="s">
        <v>268</v>
      </c>
      <c r="F21" t="s">
        <v>269</v>
      </c>
      <c r="H21" s="4">
        <v>2030</v>
      </c>
      <c r="I21">
        <f t="shared" si="0"/>
        <v>0.05</v>
      </c>
      <c r="L21">
        <v>50</v>
      </c>
      <c r="Q21" t="s">
        <v>209</v>
      </c>
      <c r="R21" t="s">
        <v>206</v>
      </c>
      <c r="S21" t="s">
        <v>205</v>
      </c>
      <c r="U21" s="4">
        <v>2030</v>
      </c>
      <c r="V21">
        <f>+X21</f>
        <v>4.3499999999999996</v>
      </c>
      <c r="X21">
        <v>4.3499999999999996</v>
      </c>
    </row>
    <row r="22" spans="2:26" ht="15.75" thickBot="1">
      <c r="D22" t="s">
        <v>268</v>
      </c>
      <c r="F22" t="s">
        <v>269</v>
      </c>
      <c r="H22" s="4">
        <v>2035</v>
      </c>
      <c r="I22">
        <f t="shared" si="0"/>
        <v>0.06</v>
      </c>
      <c r="L22">
        <v>60</v>
      </c>
      <c r="Q22" t="s">
        <v>209</v>
      </c>
      <c r="R22" t="s">
        <v>206</v>
      </c>
      <c r="S22" t="s">
        <v>205</v>
      </c>
      <c r="U22" s="4">
        <v>2035</v>
      </c>
      <c r="V22">
        <f>+X22</f>
        <v>4.4800000000000004</v>
      </c>
      <c r="X22">
        <v>4.4800000000000004</v>
      </c>
    </row>
    <row r="23" spans="2:26" ht="15.75" thickBot="1">
      <c r="D23" t="s">
        <v>268</v>
      </c>
      <c r="F23" t="s">
        <v>269</v>
      </c>
      <c r="H23" s="4">
        <v>2040</v>
      </c>
      <c r="I23">
        <f t="shared" si="0"/>
        <v>7.0000000000000007E-2</v>
      </c>
      <c r="L23">
        <v>70</v>
      </c>
      <c r="Q23" t="s">
        <v>209</v>
      </c>
      <c r="R23" t="s">
        <v>206</v>
      </c>
      <c r="S23" t="s">
        <v>205</v>
      </c>
      <c r="U23" s="4">
        <v>2040</v>
      </c>
      <c r="V23">
        <f>+X23</f>
        <v>4.6100000000000003</v>
      </c>
      <c r="X23">
        <v>4.6100000000000003</v>
      </c>
    </row>
    <row r="24" spans="2:26" ht="15.75" thickBot="1">
      <c r="D24" t="s">
        <v>268</v>
      </c>
      <c r="F24" t="s">
        <v>269</v>
      </c>
      <c r="H24" s="4">
        <v>2045</v>
      </c>
      <c r="I24">
        <f t="shared" si="0"/>
        <v>0.08</v>
      </c>
      <c r="L24">
        <v>80</v>
      </c>
      <c r="Q24" t="s">
        <v>209</v>
      </c>
      <c r="R24" t="s">
        <v>206</v>
      </c>
      <c r="S24" t="s">
        <v>205</v>
      </c>
      <c r="U24" s="4">
        <v>2045</v>
      </c>
      <c r="V24">
        <f>+IF(X24-$Y$19*I24&gt;0,X24-$Y$19*I24,0)</f>
        <v>0</v>
      </c>
    </row>
    <row r="25" spans="2:26" ht="15.75" thickBot="1">
      <c r="D25" t="s">
        <v>268</v>
      </c>
      <c r="F25" t="s">
        <v>269</v>
      </c>
      <c r="H25" s="4">
        <v>2050</v>
      </c>
      <c r="I25">
        <f t="shared" si="0"/>
        <v>9.5000000000000001E-2</v>
      </c>
      <c r="L25">
        <v>95</v>
      </c>
      <c r="Q25" t="s">
        <v>209</v>
      </c>
      <c r="R25" t="s">
        <v>206</v>
      </c>
      <c r="S25" t="s">
        <v>205</v>
      </c>
      <c r="U25" s="4">
        <v>2050</v>
      </c>
      <c r="V25">
        <f>+IF(X25-$Y$19*I25&gt;0,X25-$Y$19*I25,0)</f>
        <v>0</v>
      </c>
      <c r="X25">
        <v>4.74</v>
      </c>
    </row>
    <row r="26" spans="2:26" ht="15.75" thickBot="1">
      <c r="D26" t="s">
        <v>268</v>
      </c>
      <c r="F26" t="s">
        <v>269</v>
      </c>
      <c r="H26" s="4">
        <v>2055</v>
      </c>
      <c r="I26">
        <f t="shared" si="0"/>
        <v>0.115</v>
      </c>
      <c r="L26">
        <v>115</v>
      </c>
      <c r="Q26" t="s">
        <v>209</v>
      </c>
      <c r="R26" t="s">
        <v>206</v>
      </c>
      <c r="S26" t="s">
        <v>205</v>
      </c>
      <c r="U26" s="4">
        <v>2055</v>
      </c>
      <c r="V26">
        <f>+IF(X26-$Y$19*I26&gt;0,X26-$Y$19*I26,0)</f>
        <v>0</v>
      </c>
    </row>
    <row r="27" spans="2:26" ht="15.75" thickBot="1">
      <c r="D27" t="s">
        <v>268</v>
      </c>
      <c r="F27" t="s">
        <v>269</v>
      </c>
      <c r="H27" s="4">
        <v>2060</v>
      </c>
      <c r="I27">
        <f t="shared" si="0"/>
        <v>0.13</v>
      </c>
      <c r="L27">
        <v>130</v>
      </c>
      <c r="Q27" t="s">
        <v>209</v>
      </c>
      <c r="R27" t="s">
        <v>206</v>
      </c>
      <c r="S27" t="s">
        <v>205</v>
      </c>
      <c r="U27" s="4">
        <v>2060</v>
      </c>
      <c r="V27">
        <f>+IF(X27-$Y$19*I27&gt;0,X27-$Y$19*I27,0)</f>
        <v>0</v>
      </c>
      <c r="X27">
        <v>4.74</v>
      </c>
    </row>
    <row r="28" spans="2:26">
      <c r="D28" t="s">
        <v>268</v>
      </c>
      <c r="F28" t="s">
        <v>269</v>
      </c>
      <c r="H28" s="24">
        <v>0</v>
      </c>
      <c r="I28">
        <v>5</v>
      </c>
      <c r="Q28" t="s">
        <v>209</v>
      </c>
      <c r="R28" t="s">
        <v>206</v>
      </c>
      <c r="S28" t="s">
        <v>205</v>
      </c>
      <c r="U28" s="24">
        <v>0</v>
      </c>
      <c r="V28">
        <v>5</v>
      </c>
    </row>
    <row r="29" spans="2:26">
      <c r="H29" s="24"/>
      <c r="U29" s="24"/>
    </row>
    <row r="30" spans="2:26">
      <c r="B30" t="s">
        <v>380</v>
      </c>
    </row>
    <row r="31" spans="2:26">
      <c r="B31" t="s">
        <v>381</v>
      </c>
    </row>
    <row r="32" spans="2:26">
      <c r="F32" t="s">
        <v>382</v>
      </c>
      <c r="S32" t="s">
        <v>209</v>
      </c>
      <c r="T32" t="s">
        <v>631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2:26">
      <c r="B33" s="46" t="s">
        <v>193</v>
      </c>
      <c r="C33" s="43" t="s">
        <v>194</v>
      </c>
      <c r="D33" s="43" t="s">
        <v>2</v>
      </c>
      <c r="E33" s="45" t="s">
        <v>1</v>
      </c>
      <c r="F33" s="45" t="s">
        <v>5</v>
      </c>
      <c r="G33" s="44" t="s">
        <v>195</v>
      </c>
      <c r="H33" s="47" t="s">
        <v>196</v>
      </c>
      <c r="I33" s="47" t="s">
        <v>197</v>
      </c>
      <c r="J33" s="47" t="s">
        <v>198</v>
      </c>
      <c r="K33" s="46" t="s">
        <v>199</v>
      </c>
      <c r="O33" t="s">
        <v>205</v>
      </c>
      <c r="P33" t="s">
        <v>206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t="s">
        <v>225</v>
      </c>
      <c r="D34" t="s">
        <v>222</v>
      </c>
      <c r="E34" s="48">
        <v>2020</v>
      </c>
      <c r="F34" t="s">
        <v>200</v>
      </c>
      <c r="G34">
        <v>1</v>
      </c>
      <c r="H34" s="42">
        <v>0.6</v>
      </c>
      <c r="I34" s="42">
        <v>0</v>
      </c>
      <c r="J34">
        <v>3</v>
      </c>
      <c r="K34" t="s">
        <v>201</v>
      </c>
      <c r="O34" t="s">
        <v>207</v>
      </c>
      <c r="P34" t="s">
        <v>208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D35" t="s">
        <v>222</v>
      </c>
      <c r="E35">
        <v>2030</v>
      </c>
      <c r="G35">
        <v>1</v>
      </c>
      <c r="H35">
        <v>0.6</v>
      </c>
      <c r="I35">
        <v>0</v>
      </c>
    </row>
    <row r="36" spans="2:26">
      <c r="D36" t="s">
        <v>222</v>
      </c>
      <c r="E36">
        <v>2060</v>
      </c>
      <c r="G36">
        <v>1</v>
      </c>
      <c r="H36">
        <v>0.6</v>
      </c>
      <c r="I36">
        <v>0</v>
      </c>
    </row>
    <row r="38" spans="2:26">
      <c r="F38" t="s">
        <v>382</v>
      </c>
    </row>
    <row r="39" spans="2:26">
      <c r="B39" s="46" t="s">
        <v>193</v>
      </c>
      <c r="C39" s="43" t="s">
        <v>194</v>
      </c>
      <c r="D39" s="43" t="s">
        <v>2</v>
      </c>
      <c r="E39" s="45" t="s">
        <v>1</v>
      </c>
      <c r="F39" s="45" t="s">
        <v>5</v>
      </c>
      <c r="G39" s="44" t="s">
        <v>195</v>
      </c>
      <c r="H39" s="47" t="s">
        <v>196</v>
      </c>
      <c r="I39" s="47" t="s">
        <v>197</v>
      </c>
      <c r="J39" s="47" t="s">
        <v>198</v>
      </c>
      <c r="K39" s="46" t="s">
        <v>199</v>
      </c>
    </row>
    <row r="40" spans="2:26">
      <c r="B40" t="s">
        <v>224</v>
      </c>
      <c r="D40" t="s">
        <v>223</v>
      </c>
      <c r="E40" s="48">
        <v>2020</v>
      </c>
      <c r="F40" t="s">
        <v>200</v>
      </c>
      <c r="G40">
        <v>1</v>
      </c>
      <c r="H40" s="42">
        <v>0</v>
      </c>
      <c r="I40" s="42">
        <v>0</v>
      </c>
      <c r="J40">
        <v>3</v>
      </c>
      <c r="K40" t="s">
        <v>201</v>
      </c>
    </row>
    <row r="41" spans="2:26">
      <c r="D41" t="s">
        <v>223</v>
      </c>
      <c r="E41">
        <v>2030</v>
      </c>
      <c r="G41">
        <v>1</v>
      </c>
      <c r="H41">
        <v>0</v>
      </c>
      <c r="I41">
        <v>0</v>
      </c>
    </row>
    <row r="42" spans="2:26">
      <c r="D42" t="s">
        <v>223</v>
      </c>
      <c r="E42">
        <v>2060</v>
      </c>
      <c r="G42">
        <v>1</v>
      </c>
      <c r="H42">
        <v>0</v>
      </c>
      <c r="I42">
        <v>0</v>
      </c>
    </row>
    <row r="45" spans="2:26">
      <c r="F45" t="s">
        <v>382</v>
      </c>
    </row>
    <row r="46" spans="2:26">
      <c r="B46" s="46" t="s">
        <v>193</v>
      </c>
      <c r="C46" s="43" t="s">
        <v>194</v>
      </c>
      <c r="D46" s="43" t="s">
        <v>2</v>
      </c>
      <c r="E46" s="45" t="s">
        <v>1</v>
      </c>
      <c r="F46" s="45" t="s">
        <v>5</v>
      </c>
      <c r="G46" s="44" t="s">
        <v>195</v>
      </c>
      <c r="H46" s="47" t="s">
        <v>196</v>
      </c>
      <c r="I46" s="47" t="s">
        <v>197</v>
      </c>
      <c r="J46" s="47" t="s">
        <v>198</v>
      </c>
      <c r="K46" s="46" t="s">
        <v>199</v>
      </c>
    </row>
    <row r="47" spans="2:26">
      <c r="B47" t="s">
        <v>202</v>
      </c>
      <c r="D47" t="s">
        <v>203</v>
      </c>
      <c r="E47" s="48">
        <v>2020</v>
      </c>
      <c r="F47" t="s">
        <v>200</v>
      </c>
      <c r="G47">
        <v>1</v>
      </c>
      <c r="H47" s="42">
        <v>0</v>
      </c>
      <c r="I47" s="42">
        <v>0</v>
      </c>
      <c r="J47">
        <v>3</v>
      </c>
      <c r="K47" t="s">
        <v>204</v>
      </c>
    </row>
    <row r="48" spans="2:26">
      <c r="D48" t="s">
        <v>203</v>
      </c>
      <c r="E48">
        <v>2030</v>
      </c>
      <c r="G48">
        <v>1</v>
      </c>
      <c r="H48">
        <v>0</v>
      </c>
      <c r="I48">
        <v>0</v>
      </c>
    </row>
    <row r="49" spans="2:11">
      <c r="D49" t="s">
        <v>203</v>
      </c>
      <c r="E49">
        <v>2060</v>
      </c>
      <c r="G49">
        <v>1</v>
      </c>
      <c r="H49">
        <v>0</v>
      </c>
      <c r="I49">
        <v>0</v>
      </c>
    </row>
    <row r="51" spans="2:11">
      <c r="F51" t="s">
        <v>382</v>
      </c>
    </row>
    <row r="52" spans="2:11">
      <c r="B52" s="46" t="s">
        <v>193</v>
      </c>
      <c r="C52" s="43" t="s">
        <v>194</v>
      </c>
      <c r="D52" s="43" t="s">
        <v>2</v>
      </c>
      <c r="E52" s="45" t="s">
        <v>1</v>
      </c>
      <c r="F52" s="45" t="s">
        <v>5</v>
      </c>
      <c r="G52" s="44" t="s">
        <v>195</v>
      </c>
      <c r="H52" s="47" t="s">
        <v>196</v>
      </c>
      <c r="I52" s="47" t="s">
        <v>197</v>
      </c>
      <c r="J52" s="47" t="s">
        <v>198</v>
      </c>
      <c r="K52" s="46" t="s">
        <v>199</v>
      </c>
    </row>
    <row r="53" spans="2:11">
      <c r="B53" t="s">
        <v>227</v>
      </c>
      <c r="D53" t="s">
        <v>226</v>
      </c>
      <c r="E53" s="48">
        <v>2035</v>
      </c>
      <c r="F53" t="s">
        <v>200</v>
      </c>
      <c r="G53">
        <v>1</v>
      </c>
      <c r="H53" s="42">
        <v>0.65</v>
      </c>
      <c r="I53" s="42">
        <v>0.35</v>
      </c>
      <c r="J53">
        <v>3</v>
      </c>
      <c r="K53" t="s">
        <v>204</v>
      </c>
    </row>
    <row r="54" spans="2:11">
      <c r="D54" t="s">
        <v>226</v>
      </c>
      <c r="E54">
        <v>2050</v>
      </c>
      <c r="G54">
        <v>1</v>
      </c>
      <c r="H54">
        <v>1.8</v>
      </c>
      <c r="I54">
        <v>1</v>
      </c>
    </row>
    <row r="56" spans="2:11">
      <c r="F56" t="s">
        <v>192</v>
      </c>
    </row>
    <row r="57" spans="2:11">
      <c r="B57" s="46" t="s">
        <v>193</v>
      </c>
      <c r="C57" s="43" t="s">
        <v>194</v>
      </c>
      <c r="D57" s="43" t="s">
        <v>2</v>
      </c>
      <c r="E57" s="45" t="s">
        <v>1</v>
      </c>
      <c r="F57" s="45" t="s">
        <v>5</v>
      </c>
      <c r="G57" s="44" t="s">
        <v>195</v>
      </c>
      <c r="H57" s="47" t="s">
        <v>196</v>
      </c>
      <c r="I57" s="47" t="s">
        <v>197</v>
      </c>
      <c r="J57" s="47" t="s">
        <v>198</v>
      </c>
      <c r="K57" s="46" t="s">
        <v>199</v>
      </c>
    </row>
    <row r="58" spans="2:11">
      <c r="B58" t="s">
        <v>236</v>
      </c>
      <c r="D58" t="s">
        <v>237</v>
      </c>
      <c r="E58" s="48">
        <v>2035</v>
      </c>
      <c r="F58" t="s">
        <v>200</v>
      </c>
      <c r="G58">
        <v>1</v>
      </c>
      <c r="H58" s="42">
        <v>0</v>
      </c>
      <c r="I58" s="42">
        <v>0</v>
      </c>
      <c r="J58">
        <v>3</v>
      </c>
      <c r="K58" t="s">
        <v>238</v>
      </c>
    </row>
    <row r="59" spans="2:11">
      <c r="D59" t="s">
        <v>237</v>
      </c>
      <c r="E59">
        <v>2050</v>
      </c>
      <c r="G59">
        <v>1</v>
      </c>
      <c r="H59">
        <v>0</v>
      </c>
      <c r="I59">
        <v>0</v>
      </c>
    </row>
    <row r="61" spans="2:11">
      <c r="F61" t="s">
        <v>382</v>
      </c>
    </row>
    <row r="62" spans="2:11">
      <c r="B62" s="46" t="s">
        <v>193</v>
      </c>
      <c r="C62" s="43" t="s">
        <v>194</v>
      </c>
      <c r="D62" s="43" t="s">
        <v>2</v>
      </c>
      <c r="E62" s="45" t="s">
        <v>1</v>
      </c>
      <c r="F62" s="45" t="s">
        <v>5</v>
      </c>
      <c r="G62" s="44" t="s">
        <v>195</v>
      </c>
      <c r="H62" s="47" t="s">
        <v>196</v>
      </c>
      <c r="I62" s="47" t="s">
        <v>197</v>
      </c>
      <c r="J62" s="47" t="s">
        <v>198</v>
      </c>
      <c r="K62" s="46" t="s">
        <v>199</v>
      </c>
    </row>
    <row r="63" spans="2:11">
      <c r="B63" t="s">
        <v>239</v>
      </c>
      <c r="D63" t="s">
        <v>240</v>
      </c>
      <c r="E63" s="48">
        <v>2035</v>
      </c>
      <c r="F63" t="s">
        <v>200</v>
      </c>
      <c r="G63">
        <v>1</v>
      </c>
      <c r="H63" s="42">
        <v>0</v>
      </c>
      <c r="I63" s="42">
        <v>0</v>
      </c>
      <c r="J63">
        <v>3</v>
      </c>
      <c r="K63" t="s">
        <v>241</v>
      </c>
    </row>
    <row r="64" spans="2:11">
      <c r="D64" t="s">
        <v>240</v>
      </c>
      <c r="E64">
        <v>2050</v>
      </c>
      <c r="G64">
        <v>1</v>
      </c>
      <c r="H64">
        <v>0</v>
      </c>
      <c r="I64">
        <v>0</v>
      </c>
    </row>
    <row r="66" spans="2:11">
      <c r="F66" t="s">
        <v>382</v>
      </c>
    </row>
    <row r="67" spans="2:11">
      <c r="B67" s="46" t="s">
        <v>193</v>
      </c>
      <c r="C67" s="43" t="s">
        <v>194</v>
      </c>
      <c r="D67" s="43" t="s">
        <v>2</v>
      </c>
      <c r="E67" s="45" t="s">
        <v>1</v>
      </c>
      <c r="F67" s="45" t="s">
        <v>5</v>
      </c>
      <c r="G67" s="44" t="s">
        <v>195</v>
      </c>
      <c r="H67" s="47" t="s">
        <v>196</v>
      </c>
      <c r="I67" s="47" t="s">
        <v>197</v>
      </c>
      <c r="J67" s="47" t="s">
        <v>198</v>
      </c>
      <c r="K67" s="46" t="s">
        <v>199</v>
      </c>
    </row>
    <row r="68" spans="2:11">
      <c r="B68" t="s">
        <v>243</v>
      </c>
      <c r="D68" t="s">
        <v>242</v>
      </c>
      <c r="E68" s="48">
        <v>2035</v>
      </c>
      <c r="F68" t="s">
        <v>200</v>
      </c>
      <c r="G68">
        <v>1</v>
      </c>
      <c r="H68" s="42">
        <v>0.1</v>
      </c>
      <c r="I68" s="42">
        <v>0.5</v>
      </c>
      <c r="J68">
        <v>3</v>
      </c>
      <c r="K68" t="s">
        <v>244</v>
      </c>
    </row>
    <row r="69" spans="2:11">
      <c r="D69" t="s">
        <v>242</v>
      </c>
      <c r="E69">
        <v>2050</v>
      </c>
      <c r="G69">
        <v>1</v>
      </c>
      <c r="H69">
        <v>0.1</v>
      </c>
      <c r="I69">
        <v>0.5</v>
      </c>
    </row>
    <row r="71" spans="2:11">
      <c r="B71" s="1" t="s">
        <v>383</v>
      </c>
      <c r="E71" s="2"/>
      <c r="F71" s="2"/>
      <c r="G71" s="1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156</v>
      </c>
    </row>
    <row r="73" spans="2:11">
      <c r="D73" t="s">
        <v>220</v>
      </c>
      <c r="E73" t="s">
        <v>221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304</v>
      </c>
      <c r="D5" t="s">
        <v>305</v>
      </c>
      <c r="E5" t="s">
        <v>77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306</v>
      </c>
      <c r="E6" t="s">
        <v>77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307</v>
      </c>
      <c r="C7" t="s">
        <v>308</v>
      </c>
      <c r="D7" t="s">
        <v>309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310</v>
      </c>
      <c r="D8" t="s">
        <v>311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312</v>
      </c>
      <c r="D9" t="s">
        <v>313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314</v>
      </c>
      <c r="D10" t="s">
        <v>315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316</v>
      </c>
      <c r="C13" t="s">
        <v>308</v>
      </c>
      <c r="D13" t="s">
        <v>309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310</v>
      </c>
      <c r="D14" t="s">
        <v>311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312</v>
      </c>
      <c r="D15" t="s">
        <v>313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314</v>
      </c>
      <c r="D16" t="s">
        <v>315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1" t="s">
        <v>6</v>
      </c>
      <c r="F19" s="2"/>
      <c r="G19" s="2"/>
      <c r="H19" s="2"/>
    </row>
    <row r="20" spans="3:10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156</v>
      </c>
    </row>
    <row r="22" spans="3:10" ht="15.75" thickBot="1">
      <c r="E22" t="s">
        <v>209</v>
      </c>
      <c r="F22" t="s">
        <v>317</v>
      </c>
      <c r="G22" t="s">
        <v>318</v>
      </c>
      <c r="I22" s="4">
        <v>2020</v>
      </c>
      <c r="J22">
        <v>5.17</v>
      </c>
    </row>
    <row r="23" spans="3:10" ht="15.75" thickBot="1">
      <c r="E23" t="s">
        <v>209</v>
      </c>
      <c r="F23" t="s">
        <v>317</v>
      </c>
      <c r="G23" t="s">
        <v>318</v>
      </c>
      <c r="I23" s="4">
        <v>2025</v>
      </c>
      <c r="J23">
        <v>5.2</v>
      </c>
    </row>
    <row r="24" spans="3:10" ht="15.75" thickBot="1">
      <c r="E24" t="s">
        <v>209</v>
      </c>
      <c r="F24" t="s">
        <v>317</v>
      </c>
      <c r="G24" t="s">
        <v>318</v>
      </c>
      <c r="I24" s="4">
        <v>2030</v>
      </c>
      <c r="J24">
        <v>5.27</v>
      </c>
    </row>
    <row r="25" spans="3:10" ht="15.75" thickBot="1">
      <c r="E25" t="s">
        <v>209</v>
      </c>
      <c r="F25" t="s">
        <v>317</v>
      </c>
      <c r="G25" t="s">
        <v>318</v>
      </c>
      <c r="I25" s="4">
        <v>2035</v>
      </c>
      <c r="J25">
        <v>5.33</v>
      </c>
    </row>
    <row r="26" spans="3:10" ht="15.75" thickBot="1">
      <c r="E26" t="s">
        <v>209</v>
      </c>
      <c r="F26" t="s">
        <v>317</v>
      </c>
      <c r="G26" t="s">
        <v>318</v>
      </c>
      <c r="I26" s="4">
        <v>2040</v>
      </c>
      <c r="J26">
        <v>5.43</v>
      </c>
    </row>
    <row r="27" spans="3:10" ht="15.75" thickBot="1">
      <c r="E27" t="s">
        <v>209</v>
      </c>
      <c r="F27" t="s">
        <v>317</v>
      </c>
      <c r="G27" t="s">
        <v>318</v>
      </c>
      <c r="I27" s="4">
        <v>2050</v>
      </c>
      <c r="J27">
        <v>5.63</v>
      </c>
    </row>
    <row r="28" spans="3:10" ht="15.75" thickBot="1">
      <c r="E28" t="s">
        <v>209</v>
      </c>
      <c r="F28" t="s">
        <v>317</v>
      </c>
      <c r="G28" t="s">
        <v>318</v>
      </c>
      <c r="I28" s="4">
        <v>2060</v>
      </c>
      <c r="J28">
        <v>5.87</v>
      </c>
    </row>
    <row r="29" spans="3:10" ht="15.75" thickBot="1">
      <c r="E29" t="s">
        <v>209</v>
      </c>
      <c r="F29" t="s">
        <v>317</v>
      </c>
      <c r="G29" t="s">
        <v>319</v>
      </c>
      <c r="I29" s="4">
        <v>2020</v>
      </c>
      <c r="J29">
        <v>8.5</v>
      </c>
    </row>
    <row r="30" spans="3:10" ht="15.75" thickBot="1">
      <c r="E30" t="s">
        <v>209</v>
      </c>
      <c r="F30" t="s">
        <v>317</v>
      </c>
      <c r="G30" t="s">
        <v>319</v>
      </c>
      <c r="I30" s="4">
        <v>2025</v>
      </c>
      <c r="J30">
        <v>8.6</v>
      </c>
    </row>
    <row r="31" spans="3:10" ht="15.75" thickBot="1">
      <c r="E31" t="s">
        <v>209</v>
      </c>
      <c r="F31" t="s">
        <v>317</v>
      </c>
      <c r="G31" t="s">
        <v>319</v>
      </c>
      <c r="I31" s="4">
        <v>2030</v>
      </c>
      <c r="J31">
        <v>8.8000000000000007</v>
      </c>
    </row>
    <row r="32" spans="3:10" ht="15.75" thickBot="1">
      <c r="E32" t="s">
        <v>209</v>
      </c>
      <c r="F32" t="s">
        <v>317</v>
      </c>
      <c r="G32" t="s">
        <v>319</v>
      </c>
      <c r="I32" s="4">
        <v>2035</v>
      </c>
      <c r="J32">
        <v>9</v>
      </c>
    </row>
    <row r="33" spans="5:10" ht="15.75" thickBot="1">
      <c r="E33" t="s">
        <v>209</v>
      </c>
      <c r="F33" t="s">
        <v>317</v>
      </c>
      <c r="G33" t="s">
        <v>319</v>
      </c>
      <c r="I33" s="4">
        <v>2040</v>
      </c>
      <c r="J33">
        <v>9.3000000000000007</v>
      </c>
    </row>
    <row r="34" spans="5:10" ht="15.75" thickBot="1">
      <c r="E34" t="s">
        <v>209</v>
      </c>
      <c r="F34" t="s">
        <v>317</v>
      </c>
      <c r="G34" t="s">
        <v>319</v>
      </c>
      <c r="I34" s="4">
        <v>2050</v>
      </c>
      <c r="J34">
        <v>9.9</v>
      </c>
    </row>
    <row r="35" spans="5:10" ht="15.75" thickBot="1">
      <c r="E35" t="s">
        <v>209</v>
      </c>
      <c r="F35" t="s">
        <v>317</v>
      </c>
      <c r="G35" t="s">
        <v>319</v>
      </c>
      <c r="I35" s="4">
        <v>2060</v>
      </c>
      <c r="J35">
        <v>10.6</v>
      </c>
    </row>
    <row r="36" spans="5:10" ht="15.75" thickBot="1">
      <c r="E36" t="s">
        <v>209</v>
      </c>
      <c r="F36" t="s">
        <v>317</v>
      </c>
      <c r="G36" t="s">
        <v>320</v>
      </c>
      <c r="I36" s="4">
        <v>2020</v>
      </c>
      <c r="J36">
        <v>7.17</v>
      </c>
    </row>
    <row r="37" spans="5:10" ht="15.75" thickBot="1">
      <c r="E37" t="s">
        <v>209</v>
      </c>
      <c r="F37" t="s">
        <v>317</v>
      </c>
      <c r="G37" t="s">
        <v>320</v>
      </c>
      <c r="I37" s="4">
        <v>2025</v>
      </c>
      <c r="J37">
        <v>7.2</v>
      </c>
    </row>
    <row r="38" spans="5:10" ht="15.75" thickBot="1">
      <c r="E38" t="s">
        <v>209</v>
      </c>
      <c r="F38" t="s">
        <v>317</v>
      </c>
      <c r="G38" t="s">
        <v>320</v>
      </c>
      <c r="I38" s="4">
        <v>2030</v>
      </c>
      <c r="J38">
        <v>7.27</v>
      </c>
    </row>
    <row r="39" spans="5:10" ht="15.75" thickBot="1">
      <c r="E39" t="s">
        <v>209</v>
      </c>
      <c r="F39" t="s">
        <v>317</v>
      </c>
      <c r="G39" t="s">
        <v>320</v>
      </c>
      <c r="I39" s="4">
        <v>2035</v>
      </c>
      <c r="J39">
        <v>7.33</v>
      </c>
    </row>
    <row r="40" spans="5:10" ht="15.75" thickBot="1">
      <c r="E40" t="s">
        <v>209</v>
      </c>
      <c r="F40" t="s">
        <v>317</v>
      </c>
      <c r="G40" t="s">
        <v>320</v>
      </c>
      <c r="I40" s="4">
        <v>2040</v>
      </c>
      <c r="J40">
        <v>7.43</v>
      </c>
    </row>
    <row r="41" spans="5:10" ht="15.75" thickBot="1">
      <c r="E41" t="s">
        <v>209</v>
      </c>
      <c r="F41" t="s">
        <v>317</v>
      </c>
      <c r="G41" t="s">
        <v>320</v>
      </c>
      <c r="I41" s="4">
        <v>2050</v>
      </c>
      <c r="J41">
        <v>7.63</v>
      </c>
    </row>
    <row r="42" spans="5:10" ht="15.75" thickBot="1">
      <c r="E42" t="s">
        <v>209</v>
      </c>
      <c r="F42" t="s">
        <v>317</v>
      </c>
      <c r="G42" t="s">
        <v>320</v>
      </c>
      <c r="I42" s="4">
        <v>2060</v>
      </c>
      <c r="J42">
        <v>7.87</v>
      </c>
    </row>
    <row r="43" spans="5:10" ht="15.75" thickBot="1">
      <c r="E43" t="s">
        <v>209</v>
      </c>
      <c r="F43" t="s">
        <v>317</v>
      </c>
      <c r="G43" t="s">
        <v>321</v>
      </c>
      <c r="I43" s="4">
        <v>2020</v>
      </c>
      <c r="J43">
        <v>8.17</v>
      </c>
    </row>
    <row r="44" spans="5:10" ht="15.75" thickBot="1">
      <c r="E44" t="s">
        <v>209</v>
      </c>
      <c r="F44" t="s">
        <v>317</v>
      </c>
      <c r="G44" t="s">
        <v>321</v>
      </c>
      <c r="I44" s="4">
        <v>2025</v>
      </c>
      <c r="J44">
        <v>8.1999999999999993</v>
      </c>
    </row>
    <row r="45" spans="5:10" ht="15.75" thickBot="1">
      <c r="E45" t="s">
        <v>209</v>
      </c>
      <c r="F45" t="s">
        <v>317</v>
      </c>
      <c r="G45" t="s">
        <v>321</v>
      </c>
      <c r="I45" s="4">
        <v>2030</v>
      </c>
      <c r="J45">
        <v>8.27</v>
      </c>
    </row>
    <row r="46" spans="5:10" ht="15.75" thickBot="1">
      <c r="E46" t="s">
        <v>209</v>
      </c>
      <c r="F46" t="s">
        <v>317</v>
      </c>
      <c r="G46" t="s">
        <v>321</v>
      </c>
      <c r="I46" s="4">
        <v>2035</v>
      </c>
      <c r="J46">
        <v>8.33</v>
      </c>
    </row>
    <row r="47" spans="5:10" ht="15.75" thickBot="1">
      <c r="E47" t="s">
        <v>209</v>
      </c>
      <c r="F47" t="s">
        <v>317</v>
      </c>
      <c r="G47" t="s">
        <v>321</v>
      </c>
      <c r="I47" s="4">
        <v>2040</v>
      </c>
      <c r="J47">
        <v>8.43</v>
      </c>
    </row>
    <row r="48" spans="5:10" ht="15.75" thickBot="1">
      <c r="E48" t="s">
        <v>209</v>
      </c>
      <c r="F48" t="s">
        <v>317</v>
      </c>
      <c r="G48" t="s">
        <v>321</v>
      </c>
      <c r="I48" s="4">
        <v>2050</v>
      </c>
      <c r="J48">
        <v>8.6300000000000008</v>
      </c>
    </row>
    <row r="49" spans="5:10" ht="15.75" thickBot="1">
      <c r="E49" t="s">
        <v>209</v>
      </c>
      <c r="F49" t="s">
        <v>317</v>
      </c>
      <c r="G49" t="s">
        <v>321</v>
      </c>
      <c r="I49" s="4">
        <v>2060</v>
      </c>
      <c r="J49">
        <v>8.8699999999999992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workbookViewId="0">
      <selection activeCell="J67" sqref="J67"/>
    </sheetView>
  </sheetViews>
  <sheetFormatPr defaultRowHeight="15"/>
  <sheetData>
    <row r="3" spans="2:16">
      <c r="C3" t="s">
        <v>384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385</v>
      </c>
      <c r="C5" t="s">
        <v>336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385</v>
      </c>
      <c r="C6" t="s">
        <v>352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386</v>
      </c>
      <c r="C7" t="s">
        <v>336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386</v>
      </c>
      <c r="C8" t="s">
        <v>352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t="s">
        <v>251</v>
      </c>
    </row>
    <row r="11" spans="2:16">
      <c r="B11" t="s">
        <v>217</v>
      </c>
    </row>
    <row r="12" spans="2:16">
      <c r="F12" t="s">
        <v>192</v>
      </c>
    </row>
    <row r="13" spans="2:16">
      <c r="B13" t="s">
        <v>193</v>
      </c>
      <c r="C13" t="s">
        <v>194</v>
      </c>
      <c r="D13" t="s">
        <v>2</v>
      </c>
      <c r="E13" t="s">
        <v>1</v>
      </c>
      <c r="F13" t="s">
        <v>5</v>
      </c>
      <c r="G13" t="s">
        <v>195</v>
      </c>
      <c r="H13" t="s">
        <v>253</v>
      </c>
      <c r="I13" t="s">
        <v>254</v>
      </c>
      <c r="J13" t="s">
        <v>199</v>
      </c>
    </row>
    <row r="14" spans="2:16">
      <c r="B14" t="s">
        <v>387</v>
      </c>
      <c r="C14" t="s">
        <v>296</v>
      </c>
      <c r="D14" t="s">
        <v>388</v>
      </c>
      <c r="E14">
        <v>2020</v>
      </c>
      <c r="F14" t="s">
        <v>200</v>
      </c>
      <c r="G14">
        <v>1</v>
      </c>
      <c r="H14">
        <v>0.57999999999999996</v>
      </c>
      <c r="I14">
        <v>5</v>
      </c>
      <c r="J14" t="s">
        <v>389</v>
      </c>
    </row>
    <row r="15" spans="2:16">
      <c r="E15">
        <v>2025</v>
      </c>
      <c r="H15">
        <v>5.99</v>
      </c>
    </row>
    <row r="16" spans="2:16">
      <c r="E16">
        <v>2030</v>
      </c>
      <c r="H16">
        <v>8.15</v>
      </c>
    </row>
    <row r="17" spans="2:10">
      <c r="E17">
        <v>2040</v>
      </c>
      <c r="H17">
        <v>9.68</v>
      </c>
    </row>
    <row r="18" spans="2:10">
      <c r="E18">
        <v>2060</v>
      </c>
      <c r="H18">
        <v>9.9</v>
      </c>
    </row>
    <row r="21" spans="2:10">
      <c r="B21" t="s">
        <v>251</v>
      </c>
    </row>
    <row r="22" spans="2:10">
      <c r="B22" t="s">
        <v>217</v>
      </c>
    </row>
    <row r="23" spans="2:10">
      <c r="F23" t="s">
        <v>192</v>
      </c>
    </row>
    <row r="24" spans="2:10">
      <c r="B24" t="s">
        <v>193</v>
      </c>
      <c r="C24" t="s">
        <v>194</v>
      </c>
      <c r="D24" t="s">
        <v>2</v>
      </c>
      <c r="E24" t="s">
        <v>1</v>
      </c>
      <c r="F24" t="s">
        <v>5</v>
      </c>
      <c r="G24" t="s">
        <v>195</v>
      </c>
      <c r="H24" t="s">
        <v>253</v>
      </c>
      <c r="I24" t="s">
        <v>254</v>
      </c>
      <c r="J24" t="s">
        <v>199</v>
      </c>
    </row>
    <row r="25" spans="2:10">
      <c r="B25" t="s">
        <v>390</v>
      </c>
      <c r="C25" t="s">
        <v>296</v>
      </c>
      <c r="D25" t="s">
        <v>391</v>
      </c>
      <c r="E25">
        <v>2025</v>
      </c>
      <c r="F25" t="s">
        <v>200</v>
      </c>
      <c r="G25">
        <v>1</v>
      </c>
      <c r="H25">
        <v>0.33</v>
      </c>
      <c r="I25">
        <v>3</v>
      </c>
      <c r="J25" t="s">
        <v>392</v>
      </c>
    </row>
    <row r="26" spans="2:10">
      <c r="E26">
        <v>2030</v>
      </c>
      <c r="H26">
        <v>1.68</v>
      </c>
    </row>
    <row r="30" spans="2:10">
      <c r="B30" t="s">
        <v>393</v>
      </c>
    </row>
    <row r="31" spans="2:10">
      <c r="B31" t="s">
        <v>217</v>
      </c>
    </row>
    <row r="32" spans="2:10">
      <c r="F32" t="s">
        <v>192</v>
      </c>
    </row>
    <row r="33" spans="2:11">
      <c r="B33" t="s">
        <v>193</v>
      </c>
      <c r="C33" t="s">
        <v>194</v>
      </c>
      <c r="D33" t="s">
        <v>2</v>
      </c>
      <c r="E33" t="s">
        <v>1</v>
      </c>
      <c r="F33" t="s">
        <v>5</v>
      </c>
      <c r="G33" t="s">
        <v>195</v>
      </c>
      <c r="H33" t="s">
        <v>377</v>
      </c>
      <c r="I33" t="s">
        <v>378</v>
      </c>
      <c r="J33" t="s">
        <v>379</v>
      </c>
      <c r="K33" t="s">
        <v>199</v>
      </c>
    </row>
    <row r="34" spans="2:11">
      <c r="B34" t="s">
        <v>394</v>
      </c>
      <c r="C34" t="s">
        <v>296</v>
      </c>
      <c r="D34" t="s">
        <v>395</v>
      </c>
      <c r="E34">
        <v>2020</v>
      </c>
      <c r="F34" t="s">
        <v>200</v>
      </c>
      <c r="G34">
        <v>1</v>
      </c>
      <c r="H34">
        <v>0.4</v>
      </c>
      <c r="I34">
        <v>0.2</v>
      </c>
      <c r="J34">
        <v>3</v>
      </c>
      <c r="K34" t="s">
        <v>271</v>
      </c>
    </row>
    <row r="35" spans="2:11">
      <c r="E35">
        <v>2030</v>
      </c>
      <c r="H35">
        <v>1.4</v>
      </c>
      <c r="I35">
        <v>0.5</v>
      </c>
    </row>
    <row r="36" spans="2:11">
      <c r="E36">
        <v>2050</v>
      </c>
      <c r="H36">
        <v>4.0999999999999996</v>
      </c>
      <c r="I36">
        <v>1.4</v>
      </c>
    </row>
    <row r="38" spans="2:11">
      <c r="B38" t="s">
        <v>393</v>
      </c>
    </row>
    <row r="39" spans="2:11">
      <c r="B39" t="s">
        <v>217</v>
      </c>
      <c r="F39" t="s">
        <v>192</v>
      </c>
    </row>
    <row r="40" spans="2:11">
      <c r="B40" t="s">
        <v>193</v>
      </c>
      <c r="C40" t="s">
        <v>194</v>
      </c>
      <c r="D40" t="s">
        <v>2</v>
      </c>
      <c r="E40" t="s">
        <v>1</v>
      </c>
      <c r="F40" t="s">
        <v>5</v>
      </c>
      <c r="G40" t="s">
        <v>195</v>
      </c>
      <c r="H40" t="s">
        <v>196</v>
      </c>
      <c r="I40" t="s">
        <v>197</v>
      </c>
      <c r="J40" t="s">
        <v>198</v>
      </c>
      <c r="K40" t="s">
        <v>199</v>
      </c>
    </row>
    <row r="41" spans="2:11">
      <c r="B41" t="s">
        <v>396</v>
      </c>
      <c r="C41" t="s">
        <v>296</v>
      </c>
      <c r="D41" t="s">
        <v>397</v>
      </c>
      <c r="E41">
        <v>2020</v>
      </c>
      <c r="F41" t="s">
        <v>200</v>
      </c>
      <c r="G41">
        <v>1</v>
      </c>
      <c r="H41">
        <v>0.2</v>
      </c>
      <c r="I41">
        <v>0.1</v>
      </c>
      <c r="J41">
        <v>3</v>
      </c>
      <c r="K41" t="s">
        <v>272</v>
      </c>
    </row>
    <row r="42" spans="2:11">
      <c r="E42">
        <v>2030</v>
      </c>
      <c r="H42">
        <v>2.5</v>
      </c>
      <c r="I42">
        <v>0.8</v>
      </c>
    </row>
    <row r="43" spans="2:11">
      <c r="E43">
        <v>2050</v>
      </c>
      <c r="H43">
        <v>5.0999999999999996</v>
      </c>
      <c r="I43">
        <v>1.7</v>
      </c>
    </row>
    <row r="45" spans="2:11">
      <c r="B45" t="s">
        <v>398</v>
      </c>
    </row>
    <row r="48" spans="2:11">
      <c r="B48" t="s">
        <v>393</v>
      </c>
    </row>
    <row r="49" spans="2:11">
      <c r="B49" t="s">
        <v>217</v>
      </c>
    </row>
    <row r="50" spans="2:11">
      <c r="F50" t="s">
        <v>192</v>
      </c>
    </row>
    <row r="51" spans="2:11">
      <c r="B51" t="s">
        <v>193</v>
      </c>
      <c r="C51" t="s">
        <v>194</v>
      </c>
      <c r="D51" t="s">
        <v>2</v>
      </c>
      <c r="E51" t="s">
        <v>1</v>
      </c>
      <c r="F51" t="s">
        <v>5</v>
      </c>
      <c r="G51" t="s">
        <v>195</v>
      </c>
      <c r="H51" t="s">
        <v>377</v>
      </c>
      <c r="I51" t="s">
        <v>378</v>
      </c>
      <c r="J51" t="s">
        <v>379</v>
      </c>
      <c r="K51" t="s">
        <v>199</v>
      </c>
    </row>
    <row r="52" spans="2:11">
      <c r="B52" t="s">
        <v>399</v>
      </c>
      <c r="C52" t="s">
        <v>296</v>
      </c>
      <c r="D52" t="s">
        <v>400</v>
      </c>
      <c r="E52">
        <v>2020</v>
      </c>
      <c r="F52" t="s">
        <v>200</v>
      </c>
      <c r="G52">
        <v>1</v>
      </c>
      <c r="H52">
        <v>0</v>
      </c>
      <c r="I52">
        <v>0</v>
      </c>
      <c r="J52">
        <v>3</v>
      </c>
      <c r="K52" t="s">
        <v>401</v>
      </c>
    </row>
    <row r="53" spans="2:11">
      <c r="E53">
        <v>2030</v>
      </c>
      <c r="H53">
        <v>0</v>
      </c>
      <c r="I53">
        <v>0</v>
      </c>
    </row>
    <row r="54" spans="2:11">
      <c r="E54">
        <v>2050</v>
      </c>
      <c r="H54">
        <v>0</v>
      </c>
      <c r="I54">
        <v>0</v>
      </c>
    </row>
    <row r="55" spans="2:11">
      <c r="E55">
        <v>2030</v>
      </c>
      <c r="H55">
        <v>0</v>
      </c>
      <c r="I55">
        <v>0</v>
      </c>
    </row>
    <row r="56" spans="2:11">
      <c r="E56">
        <v>2050</v>
      </c>
      <c r="H56">
        <v>0</v>
      </c>
      <c r="I56">
        <v>0</v>
      </c>
    </row>
    <row r="58" spans="2:11">
      <c r="B58" t="s">
        <v>402</v>
      </c>
    </row>
    <row r="60" spans="2:11">
      <c r="B60" t="s">
        <v>251</v>
      </c>
    </row>
    <row r="61" spans="2:11">
      <c r="B61" t="s">
        <v>217</v>
      </c>
    </row>
    <row r="62" spans="2:11">
      <c r="F62" t="s">
        <v>192</v>
      </c>
    </row>
    <row r="63" spans="2:11">
      <c r="B63" s="46" t="s">
        <v>193</v>
      </c>
      <c r="C63" s="43" t="s">
        <v>0</v>
      </c>
      <c r="D63" s="43" t="s">
        <v>270</v>
      </c>
      <c r="E63" s="45" t="s">
        <v>1</v>
      </c>
      <c r="F63" s="45" t="s">
        <v>5</v>
      </c>
      <c r="G63" s="44" t="s">
        <v>274</v>
      </c>
      <c r="H63" s="47" t="s">
        <v>253</v>
      </c>
      <c r="I63" s="47" t="s">
        <v>254</v>
      </c>
      <c r="J63" t="s">
        <v>199</v>
      </c>
    </row>
    <row r="64" spans="2:11" ht="15.75">
      <c r="B64" t="s">
        <v>275</v>
      </c>
      <c r="C64" t="s">
        <v>276</v>
      </c>
      <c r="D64" t="s">
        <v>277</v>
      </c>
      <c r="E64">
        <v>2020</v>
      </c>
      <c r="F64" t="s">
        <v>278</v>
      </c>
      <c r="G64">
        <v>1</v>
      </c>
      <c r="H64" s="8">
        <f>0.02</f>
        <v>0.02</v>
      </c>
      <c r="I64" s="42">
        <v>5</v>
      </c>
      <c r="J64" t="s">
        <v>279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S31"/>
  <sheetViews>
    <sheetView workbookViewId="0">
      <selection activeCell="AE23" sqref="AE2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2" spans="2:45">
      <c r="B2" t="s">
        <v>375</v>
      </c>
    </row>
    <row r="7" spans="2:45">
      <c r="C7" s="65" t="s">
        <v>251</v>
      </c>
      <c r="Q7" s="65" t="s">
        <v>251</v>
      </c>
      <c r="AF7" s="65" t="s">
        <v>251</v>
      </c>
    </row>
    <row r="8" spans="2:45">
      <c r="C8" s="65" t="s">
        <v>252</v>
      </c>
      <c r="G8" t="s">
        <v>192</v>
      </c>
      <c r="Q8" s="65" t="s">
        <v>252</v>
      </c>
      <c r="U8" t="s">
        <v>192</v>
      </c>
      <c r="AF8" s="65" t="s">
        <v>252</v>
      </c>
      <c r="AJ8" t="s">
        <v>192</v>
      </c>
    </row>
    <row r="9" spans="2:45">
      <c r="C9" s="46" t="s">
        <v>193</v>
      </c>
      <c r="D9" s="43" t="s">
        <v>194</v>
      </c>
      <c r="E9" s="43" t="s">
        <v>2</v>
      </c>
      <c r="F9" s="45" t="s">
        <v>1</v>
      </c>
      <c r="G9" s="45" t="s">
        <v>5</v>
      </c>
      <c r="H9" s="44" t="s">
        <v>282</v>
      </c>
      <c r="I9" s="44" t="s">
        <v>283</v>
      </c>
      <c r="J9" s="44" t="s">
        <v>284</v>
      </c>
      <c r="K9" s="44" t="s">
        <v>295</v>
      </c>
      <c r="L9" s="47" t="s">
        <v>253</v>
      </c>
      <c r="M9" s="47" t="s">
        <v>254</v>
      </c>
      <c r="N9" s="46" t="s">
        <v>199</v>
      </c>
      <c r="Q9" s="46" t="s">
        <v>193</v>
      </c>
      <c r="R9" s="43" t="s">
        <v>194</v>
      </c>
      <c r="S9" s="43" t="s">
        <v>2</v>
      </c>
      <c r="T9" s="45" t="s">
        <v>1</v>
      </c>
      <c r="U9" s="45" t="s">
        <v>5</v>
      </c>
      <c r="V9" s="44" t="s">
        <v>282</v>
      </c>
      <c r="W9" s="44" t="s">
        <v>283</v>
      </c>
      <c r="X9" s="44" t="s">
        <v>284</v>
      </c>
      <c r="Y9" s="44" t="s">
        <v>295</v>
      </c>
      <c r="Z9" s="47" t="s">
        <v>253</v>
      </c>
      <c r="AA9" s="47" t="s">
        <v>254</v>
      </c>
      <c r="AB9" s="46" t="s">
        <v>199</v>
      </c>
      <c r="AF9" s="46" t="s">
        <v>193</v>
      </c>
      <c r="AG9" s="43" t="s">
        <v>194</v>
      </c>
      <c r="AH9" s="43" t="s">
        <v>2</v>
      </c>
      <c r="AI9" s="45" t="s">
        <v>1</v>
      </c>
      <c r="AJ9" s="45" t="s">
        <v>5</v>
      </c>
      <c r="AK9" s="44" t="s">
        <v>713</v>
      </c>
      <c r="AL9" s="44" t="s">
        <v>282</v>
      </c>
      <c r="AM9" s="44" t="s">
        <v>283</v>
      </c>
      <c r="AN9" s="44" t="s">
        <v>284</v>
      </c>
      <c r="AO9" s="44" t="s">
        <v>295</v>
      </c>
      <c r="AP9" s="47" t="s">
        <v>263</v>
      </c>
      <c r="AQ9" s="47" t="s">
        <v>253</v>
      </c>
      <c r="AR9" s="46" t="s">
        <v>254</v>
      </c>
      <c r="AS9" t="s">
        <v>199</v>
      </c>
    </row>
    <row r="10" spans="2:45">
      <c r="C10" t="s">
        <v>285</v>
      </c>
      <c r="E10" t="s">
        <v>331</v>
      </c>
      <c r="F10" s="48">
        <v>2025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286</v>
      </c>
      <c r="Q10" t="s">
        <v>325</v>
      </c>
      <c r="S10" t="s">
        <v>333</v>
      </c>
      <c r="T10" s="48">
        <v>2025</v>
      </c>
      <c r="U10" t="s">
        <v>278</v>
      </c>
      <c r="V10" s="23">
        <v>-0.97</v>
      </c>
      <c r="W10" s="23">
        <v>-0.89</v>
      </c>
      <c r="X10" s="23">
        <v>-0.58000000000000007</v>
      </c>
      <c r="Y10" s="23">
        <v>-9.9999999999544897E-6</v>
      </c>
      <c r="Z10" s="23">
        <v>0</v>
      </c>
      <c r="AA10">
        <v>5</v>
      </c>
      <c r="AB10" t="s">
        <v>330</v>
      </c>
      <c r="AF10" t="s">
        <v>716</v>
      </c>
      <c r="AH10" t="s">
        <v>714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0</v>
      </c>
      <c r="AP10" s="23">
        <v>0</v>
      </c>
      <c r="AQ10">
        <v>0</v>
      </c>
      <c r="AR10">
        <v>5</v>
      </c>
      <c r="AS10" t="s">
        <v>286</v>
      </c>
    </row>
    <row r="11" spans="2:45">
      <c r="E11" t="s">
        <v>332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S11" t="s">
        <v>334</v>
      </c>
      <c r="T11" s="48"/>
      <c r="V11" s="23">
        <v>0.03</v>
      </c>
      <c r="W11" s="23">
        <v>0.11</v>
      </c>
      <c r="X11" s="23">
        <v>0.42</v>
      </c>
      <c r="Y11" s="23">
        <v>0.99999000000000005</v>
      </c>
      <c r="Z11" s="23"/>
      <c r="AH11" t="s">
        <v>715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1</v>
      </c>
      <c r="AP11" s="23"/>
    </row>
    <row r="13" spans="2:45">
      <c r="C13" s="65" t="s">
        <v>251</v>
      </c>
      <c r="Q13" s="65" t="s">
        <v>251</v>
      </c>
      <c r="AF13" t="s">
        <v>251</v>
      </c>
    </row>
    <row r="14" spans="2:45">
      <c r="C14" s="65" t="s">
        <v>252</v>
      </c>
      <c r="G14" t="s">
        <v>192</v>
      </c>
      <c r="Q14" s="65" t="s">
        <v>252</v>
      </c>
      <c r="U14" t="s">
        <v>192</v>
      </c>
      <c r="AF14" t="s">
        <v>252</v>
      </c>
      <c r="AJ14" t="s">
        <v>382</v>
      </c>
    </row>
    <row r="15" spans="2:45">
      <c r="C15" s="46" t="s">
        <v>193</v>
      </c>
      <c r="D15" s="43" t="s">
        <v>194</v>
      </c>
      <c r="E15" s="43" t="s">
        <v>2</v>
      </c>
      <c r="F15" s="45" t="s">
        <v>1</v>
      </c>
      <c r="G15" s="45" t="s">
        <v>5</v>
      </c>
      <c r="H15" s="44" t="s">
        <v>282</v>
      </c>
      <c r="I15" s="44" t="s">
        <v>283</v>
      </c>
      <c r="J15" s="44" t="s">
        <v>284</v>
      </c>
      <c r="K15" s="44" t="s">
        <v>265</v>
      </c>
      <c r="L15" s="47" t="s">
        <v>253</v>
      </c>
      <c r="M15" s="47" t="s">
        <v>254</v>
      </c>
      <c r="N15" s="46" t="s">
        <v>199</v>
      </c>
      <c r="Q15" s="46" t="s">
        <v>193</v>
      </c>
      <c r="R15" s="43" t="s">
        <v>194</v>
      </c>
      <c r="S15" s="43" t="s">
        <v>2</v>
      </c>
      <c r="T15" s="45" t="s">
        <v>1</v>
      </c>
      <c r="U15" s="45" t="s">
        <v>5</v>
      </c>
      <c r="V15" s="44" t="s">
        <v>282</v>
      </c>
      <c r="W15" s="44" t="s">
        <v>283</v>
      </c>
      <c r="X15" s="44" t="s">
        <v>284</v>
      </c>
      <c r="Y15" s="44" t="s">
        <v>265</v>
      </c>
      <c r="Z15" s="47" t="s">
        <v>253</v>
      </c>
      <c r="AA15" s="47" t="s">
        <v>254</v>
      </c>
      <c r="AB15" s="46" t="s">
        <v>199</v>
      </c>
      <c r="AF15" s="46" t="s">
        <v>193</v>
      </c>
      <c r="AG15" s="43" t="s">
        <v>194</v>
      </c>
      <c r="AH15" s="43" t="s">
        <v>2</v>
      </c>
      <c r="AI15" s="45" t="s">
        <v>1</v>
      </c>
      <c r="AJ15" s="45" t="s">
        <v>5</v>
      </c>
      <c r="AK15" s="44" t="s">
        <v>713</v>
      </c>
      <c r="AL15" s="44" t="s">
        <v>282</v>
      </c>
      <c r="AM15" s="44" t="s">
        <v>283</v>
      </c>
      <c r="AN15" s="44" t="s">
        <v>284</v>
      </c>
      <c r="AO15" s="44" t="s">
        <v>295</v>
      </c>
      <c r="AP15" s="47" t="s">
        <v>263</v>
      </c>
      <c r="AQ15" s="47" t="s">
        <v>253</v>
      </c>
      <c r="AR15" s="46" t="s">
        <v>254</v>
      </c>
      <c r="AS15" t="s">
        <v>199</v>
      </c>
    </row>
    <row r="16" spans="2:45">
      <c r="C16" t="s">
        <v>287</v>
      </c>
      <c r="E16" t="s">
        <v>323</v>
      </c>
      <c r="F16" s="48">
        <v>2025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288</v>
      </c>
      <c r="Q16" t="s">
        <v>326</v>
      </c>
      <c r="S16" t="s">
        <v>327</v>
      </c>
      <c r="T16" s="48">
        <v>2025</v>
      </c>
      <c r="U16" t="s">
        <v>278</v>
      </c>
      <c r="V16" s="23">
        <v>-0.99</v>
      </c>
      <c r="W16" s="23">
        <v>-0.98</v>
      </c>
      <c r="X16" s="23">
        <v>-0.96</v>
      </c>
      <c r="Y16" s="23">
        <v>-0.83</v>
      </c>
      <c r="Z16" s="23">
        <v>0</v>
      </c>
      <c r="AA16">
        <v>5</v>
      </c>
      <c r="AB16" t="s">
        <v>329</v>
      </c>
      <c r="AF16" t="s">
        <v>717</v>
      </c>
      <c r="AH16" t="s">
        <v>718</v>
      </c>
      <c r="AI16">
        <v>2020</v>
      </c>
      <c r="AJ16" t="s">
        <v>278</v>
      </c>
      <c r="AK16">
        <v>-0.97</v>
      </c>
      <c r="AL16">
        <v>-0.89</v>
      </c>
      <c r="AM16">
        <v>-0.57999999999999996</v>
      </c>
      <c r="AN16">
        <v>0</v>
      </c>
      <c r="AO16">
        <v>0</v>
      </c>
      <c r="AP16">
        <v>0</v>
      </c>
      <c r="AQ16">
        <v>0</v>
      </c>
      <c r="AR16">
        <v>5</v>
      </c>
      <c r="AS16" t="s">
        <v>286</v>
      </c>
    </row>
    <row r="17" spans="3:42">
      <c r="E17" t="s">
        <v>324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S17" t="s">
        <v>328</v>
      </c>
      <c r="T17" s="48"/>
      <c r="V17" s="23">
        <v>0.01</v>
      </c>
      <c r="W17" s="23">
        <v>0.02</v>
      </c>
      <c r="X17" s="23">
        <v>0.04</v>
      </c>
      <c r="Y17" s="23">
        <v>0.17</v>
      </c>
      <c r="Z17" s="23"/>
      <c r="AH17" t="s">
        <v>719</v>
      </c>
      <c r="AK17">
        <v>0.03</v>
      </c>
      <c r="AL17">
        <v>0.11</v>
      </c>
      <c r="AM17">
        <v>0.42</v>
      </c>
      <c r="AN17">
        <v>1</v>
      </c>
      <c r="AO17">
        <v>1</v>
      </c>
      <c r="AP17">
        <v>1</v>
      </c>
    </row>
    <row r="20" spans="3:42">
      <c r="C20" t="s">
        <v>289</v>
      </c>
    </row>
    <row r="21" spans="3:42">
      <c r="C21" s="67" t="s">
        <v>290</v>
      </c>
      <c r="D21" s="68"/>
      <c r="E21" s="68"/>
      <c r="F21" s="68"/>
      <c r="G21" s="68"/>
      <c r="I21" t="s">
        <v>291</v>
      </c>
    </row>
    <row r="22" spans="3:42">
      <c r="C22" s="69"/>
      <c r="D22" s="70" t="s">
        <v>292</v>
      </c>
      <c r="E22" s="69"/>
      <c r="F22" s="126" t="s">
        <v>250</v>
      </c>
      <c r="G22" s="126"/>
      <c r="I22">
        <v>240000</v>
      </c>
    </row>
    <row r="23" spans="3:42" ht="42">
      <c r="C23" s="71"/>
      <c r="D23" s="72" t="s">
        <v>293</v>
      </c>
      <c r="E23" s="73" t="s">
        <v>294</v>
      </c>
      <c r="F23" s="74" t="s">
        <v>293</v>
      </c>
      <c r="G23" s="75" t="s">
        <v>294</v>
      </c>
    </row>
    <row r="24" spans="3:42">
      <c r="C24" s="76">
        <v>2020</v>
      </c>
      <c r="D24" s="77">
        <f>+$I$22*E24</f>
        <v>7200</v>
      </c>
      <c r="E24" s="78">
        <v>0.03</v>
      </c>
      <c r="F24" s="79">
        <f>+$I$22*G24</f>
        <v>2400</v>
      </c>
      <c r="G24" s="80">
        <v>0.01</v>
      </c>
    </row>
    <row r="25" spans="3:42">
      <c r="C25" s="81">
        <v>2025</v>
      </c>
      <c r="D25" s="77">
        <f t="shared" ref="D25:D31" si="2">+$I$22*E25</f>
        <v>7200</v>
      </c>
      <c r="E25" s="82">
        <v>0.03</v>
      </c>
      <c r="F25" s="79">
        <f t="shared" ref="F25:F31" si="3">+$I$22*G25</f>
        <v>2400</v>
      </c>
      <c r="G25" s="83">
        <v>0.01</v>
      </c>
    </row>
    <row r="26" spans="3:42">
      <c r="C26" s="81">
        <v>2030</v>
      </c>
      <c r="D26" s="77">
        <f t="shared" si="2"/>
        <v>26400</v>
      </c>
      <c r="E26" s="82">
        <v>0.11</v>
      </c>
      <c r="F26" s="79">
        <f t="shared" si="3"/>
        <v>4800</v>
      </c>
      <c r="G26" s="83">
        <v>0.02</v>
      </c>
      <c r="AF26" s="120"/>
    </row>
    <row r="27" spans="3:42">
      <c r="C27" s="81">
        <v>2035</v>
      </c>
      <c r="D27" s="77">
        <f t="shared" si="2"/>
        <v>100800</v>
      </c>
      <c r="E27" s="82">
        <v>0.42</v>
      </c>
      <c r="F27" s="79">
        <f t="shared" si="3"/>
        <v>9600</v>
      </c>
      <c r="G27" s="83">
        <v>0.04</v>
      </c>
    </row>
    <row r="28" spans="3:42">
      <c r="C28" s="81">
        <v>2040</v>
      </c>
      <c r="D28" s="77">
        <f t="shared" si="2"/>
        <v>239997.6</v>
      </c>
      <c r="E28" s="82">
        <v>0.99999000000000005</v>
      </c>
      <c r="F28" s="79">
        <f t="shared" si="3"/>
        <v>16800</v>
      </c>
      <c r="G28" s="83">
        <v>7.0000000000000007E-2</v>
      </c>
    </row>
    <row r="29" spans="3:42">
      <c r="C29" s="81">
        <v>2045</v>
      </c>
      <c r="D29" s="77">
        <f t="shared" si="2"/>
        <v>240000</v>
      </c>
      <c r="E29" s="82">
        <v>1</v>
      </c>
      <c r="F29" s="79">
        <f t="shared" si="3"/>
        <v>26400</v>
      </c>
      <c r="G29" s="83">
        <v>0.11</v>
      </c>
    </row>
    <row r="30" spans="3:42">
      <c r="C30" s="81">
        <v>2050</v>
      </c>
      <c r="D30" s="77">
        <f t="shared" si="2"/>
        <v>240000</v>
      </c>
      <c r="E30" s="82">
        <v>1</v>
      </c>
      <c r="F30" s="79">
        <f t="shared" si="3"/>
        <v>36000</v>
      </c>
      <c r="G30" s="83">
        <v>0.15</v>
      </c>
    </row>
    <row r="31" spans="3:42">
      <c r="C31" s="84">
        <v>2055</v>
      </c>
      <c r="D31" s="77">
        <f t="shared" si="2"/>
        <v>240000</v>
      </c>
      <c r="E31" s="85">
        <v>1</v>
      </c>
      <c r="F31" s="79">
        <f t="shared" si="3"/>
        <v>40800</v>
      </c>
      <c r="G31" s="86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5"/>
  <cols>
    <col min="5" max="5" width="15" customWidth="1"/>
  </cols>
  <sheetData>
    <row r="1" spans="3:19">
      <c r="C1" t="s">
        <v>720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721</v>
      </c>
      <c r="H4" t="s">
        <v>722</v>
      </c>
      <c r="I4" t="s">
        <v>156</v>
      </c>
      <c r="J4" t="s">
        <v>233</v>
      </c>
      <c r="K4" t="s">
        <v>234</v>
      </c>
      <c r="L4" t="s">
        <v>194</v>
      </c>
      <c r="M4" t="s">
        <v>2</v>
      </c>
      <c r="N4" t="s">
        <v>8</v>
      </c>
      <c r="O4" t="s">
        <v>0</v>
      </c>
      <c r="P4" t="s">
        <v>270</v>
      </c>
      <c r="Q4" t="s">
        <v>9</v>
      </c>
      <c r="R4" t="s">
        <v>3</v>
      </c>
      <c r="S4" t="s">
        <v>10</v>
      </c>
    </row>
    <row r="5" spans="3:19">
      <c r="D5" t="s">
        <v>278</v>
      </c>
      <c r="E5" t="s">
        <v>723</v>
      </c>
      <c r="F5">
        <v>2020</v>
      </c>
      <c r="I5">
        <v>1.3</v>
      </c>
      <c r="L5" t="s">
        <v>219</v>
      </c>
      <c r="M5" t="s">
        <v>724</v>
      </c>
    </row>
    <row r="6" spans="3:19">
      <c r="D6" t="s">
        <v>278</v>
      </c>
      <c r="E6" t="s">
        <v>723</v>
      </c>
      <c r="F6">
        <v>2040</v>
      </c>
      <c r="I6">
        <v>1.3</v>
      </c>
      <c r="L6" t="s">
        <v>219</v>
      </c>
      <c r="M6" t="s">
        <v>724</v>
      </c>
    </row>
    <row r="7" spans="3:19">
      <c r="D7" t="s">
        <v>278</v>
      </c>
      <c r="E7" t="s">
        <v>723</v>
      </c>
      <c r="F7">
        <v>2050</v>
      </c>
      <c r="I7">
        <v>0</v>
      </c>
      <c r="L7" t="s">
        <v>219</v>
      </c>
      <c r="M7" t="s">
        <v>724</v>
      </c>
    </row>
    <row r="8" spans="3:19">
      <c r="D8" t="s">
        <v>278</v>
      </c>
      <c r="E8" t="s">
        <v>723</v>
      </c>
      <c r="F8">
        <v>0</v>
      </c>
      <c r="I8">
        <v>5</v>
      </c>
      <c r="L8" t="s">
        <v>219</v>
      </c>
      <c r="M8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zoomScale="70" zoomScaleNormal="70" workbookViewId="0">
      <selection activeCell="C9" sqref="C9"/>
    </sheetView>
  </sheetViews>
  <sheetFormatPr defaultRowHeight="15"/>
  <sheetData>
    <row r="1" spans="2:16" ht="21">
      <c r="B1" s="89" t="s">
        <v>376</v>
      </c>
    </row>
    <row r="3" spans="2:16" ht="15.75">
      <c r="F3" s="61"/>
      <c r="G3" s="61"/>
      <c r="H3" s="127" t="s">
        <v>246</v>
      </c>
      <c r="I3" s="127"/>
      <c r="J3" s="127"/>
      <c r="K3" s="127"/>
      <c r="L3" s="127"/>
      <c r="M3" s="127"/>
      <c r="N3" s="127"/>
      <c r="O3" s="127"/>
      <c r="P3" s="127"/>
    </row>
    <row r="4" spans="2:16" ht="15.75">
      <c r="F4" s="61"/>
      <c r="G4" s="61"/>
      <c r="H4" s="62">
        <v>2020</v>
      </c>
      <c r="I4" s="62">
        <v>2025</v>
      </c>
      <c r="J4" s="62">
        <v>2030</v>
      </c>
      <c r="K4" s="62">
        <v>2035</v>
      </c>
      <c r="L4" s="62">
        <v>2040</v>
      </c>
      <c r="M4" s="62">
        <v>2045</v>
      </c>
      <c r="N4" s="62">
        <v>2050</v>
      </c>
      <c r="O4" s="62">
        <v>2055</v>
      </c>
      <c r="P4" s="62">
        <v>2060</v>
      </c>
    </row>
    <row r="5" spans="2:16" ht="15.75">
      <c r="F5" s="61" t="s">
        <v>247</v>
      </c>
      <c r="G5" s="61" t="s">
        <v>54</v>
      </c>
      <c r="H5" s="61" t="s">
        <v>248</v>
      </c>
      <c r="I5" s="63">
        <v>0.05</v>
      </c>
      <c r="J5" s="63">
        <v>0.02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</row>
    <row r="6" spans="2:16" ht="15.75">
      <c r="F6" s="61" t="s">
        <v>249</v>
      </c>
      <c r="G6" s="61" t="s">
        <v>54</v>
      </c>
      <c r="H6" s="61" t="s">
        <v>248</v>
      </c>
      <c r="I6" s="63">
        <v>0.1</v>
      </c>
      <c r="J6" s="63">
        <v>0.05</v>
      </c>
      <c r="K6" s="64">
        <v>2.5000000000000001E-2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</row>
    <row r="7" spans="2:16" ht="15.75">
      <c r="F7" s="61" t="s">
        <v>250</v>
      </c>
      <c r="G7" s="61" t="s">
        <v>54</v>
      </c>
      <c r="H7" s="61" t="s">
        <v>248</v>
      </c>
      <c r="I7" s="61" t="s">
        <v>248</v>
      </c>
      <c r="J7" s="63">
        <v>0.2</v>
      </c>
      <c r="K7" s="63">
        <v>0.1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</row>
    <row r="8" spans="2:16" ht="15.75">
      <c r="F8" s="61" t="s">
        <v>247</v>
      </c>
      <c r="G8" s="61" t="s">
        <v>57</v>
      </c>
      <c r="H8" s="61" t="s">
        <v>248</v>
      </c>
      <c r="I8" s="61" t="s">
        <v>248</v>
      </c>
      <c r="J8" s="61" t="s">
        <v>248</v>
      </c>
      <c r="K8" s="61" t="s">
        <v>248</v>
      </c>
      <c r="L8" s="61" t="s">
        <v>248</v>
      </c>
      <c r="M8" s="63">
        <v>0.05</v>
      </c>
      <c r="N8" s="63">
        <v>0.05</v>
      </c>
      <c r="O8" s="63">
        <v>0.05</v>
      </c>
      <c r="P8" s="63">
        <v>0.05</v>
      </c>
    </row>
    <row r="9" spans="2:16" ht="15.75">
      <c r="F9" s="61" t="s">
        <v>249</v>
      </c>
      <c r="G9" s="61" t="s">
        <v>57</v>
      </c>
      <c r="H9" s="61" t="s">
        <v>248</v>
      </c>
      <c r="I9" s="61" t="s">
        <v>248</v>
      </c>
      <c r="J9" s="61" t="s">
        <v>248</v>
      </c>
      <c r="K9" s="61" t="s">
        <v>248</v>
      </c>
      <c r="L9" s="61" t="s">
        <v>248</v>
      </c>
      <c r="M9" s="63">
        <v>0.2</v>
      </c>
      <c r="N9" s="63">
        <v>0.2</v>
      </c>
      <c r="O9" s="63">
        <v>0.2</v>
      </c>
      <c r="P9" s="63">
        <v>0.2</v>
      </c>
    </row>
    <row r="10" spans="2:16" ht="15.75">
      <c r="F10" s="61" t="s">
        <v>250</v>
      </c>
      <c r="G10" s="61" t="s">
        <v>57</v>
      </c>
      <c r="H10" s="61" t="s">
        <v>248</v>
      </c>
      <c r="I10" s="61" t="s">
        <v>248</v>
      </c>
      <c r="J10" s="61" t="s">
        <v>248</v>
      </c>
      <c r="K10" s="61" t="s">
        <v>248</v>
      </c>
      <c r="L10" s="61" t="s">
        <v>248</v>
      </c>
      <c r="M10" s="61" t="s">
        <v>248</v>
      </c>
      <c r="N10" s="61" t="s">
        <v>248</v>
      </c>
      <c r="O10" s="61" t="s">
        <v>248</v>
      </c>
      <c r="P10" s="61" t="s">
        <v>248</v>
      </c>
    </row>
    <row r="16" spans="2:16">
      <c r="G16" s="65" t="s">
        <v>251</v>
      </c>
    </row>
    <row r="17" spans="7:18">
      <c r="G17" s="65" t="s">
        <v>252</v>
      </c>
      <c r="K17" t="s">
        <v>192</v>
      </c>
    </row>
    <row r="18" spans="7:18">
      <c r="G18" s="46" t="s">
        <v>193</v>
      </c>
      <c r="H18" s="43" t="s">
        <v>194</v>
      </c>
      <c r="I18" s="43" t="s">
        <v>2</v>
      </c>
      <c r="J18" s="45" t="s">
        <v>1</v>
      </c>
      <c r="K18" s="45" t="s">
        <v>5</v>
      </c>
      <c r="L18" s="44" t="s">
        <v>262</v>
      </c>
      <c r="M18" s="44" t="s">
        <v>263</v>
      </c>
      <c r="N18" s="44" t="s">
        <v>264</v>
      </c>
      <c r="O18" s="47" t="s">
        <v>253</v>
      </c>
      <c r="P18" s="47" t="s">
        <v>254</v>
      </c>
      <c r="Q18" s="46" t="s">
        <v>199</v>
      </c>
    </row>
    <row r="19" spans="7:18">
      <c r="G19" t="s">
        <v>255</v>
      </c>
      <c r="I19" t="s">
        <v>256</v>
      </c>
      <c r="J19" s="48">
        <v>2045</v>
      </c>
      <c r="K19" t="s">
        <v>200</v>
      </c>
      <c r="L19" s="66">
        <f>+M8</f>
        <v>0.05</v>
      </c>
      <c r="M19" s="66">
        <f>+N8</f>
        <v>0.05</v>
      </c>
      <c r="N19" s="66">
        <f>+P8</f>
        <v>0.05</v>
      </c>
      <c r="O19" s="42">
        <v>0</v>
      </c>
      <c r="P19">
        <v>5</v>
      </c>
      <c r="Q19" t="s">
        <v>257</v>
      </c>
    </row>
    <row r="20" spans="7:18">
      <c r="I20" t="s">
        <v>258</v>
      </c>
      <c r="L20" s="66">
        <f>+L19-1</f>
        <v>-0.95</v>
      </c>
      <c r="M20" s="66">
        <f>+M19-1</f>
        <v>-0.95</v>
      </c>
      <c r="N20" s="66">
        <f>+N19-1</f>
        <v>-0.95</v>
      </c>
    </row>
    <row r="22" spans="7:18">
      <c r="G22" s="65" t="s">
        <v>251</v>
      </c>
    </row>
    <row r="23" spans="7:18">
      <c r="G23" s="65" t="s">
        <v>252</v>
      </c>
      <c r="K23" t="s">
        <v>192</v>
      </c>
    </row>
    <row r="24" spans="7:18">
      <c r="G24" s="46" t="s">
        <v>193</v>
      </c>
      <c r="H24" s="43" t="s">
        <v>194</v>
      </c>
      <c r="I24" s="43" t="s">
        <v>2</v>
      </c>
      <c r="J24" s="45" t="s">
        <v>1</v>
      </c>
      <c r="K24" s="45" t="s">
        <v>5</v>
      </c>
      <c r="L24" s="44" t="s">
        <v>262</v>
      </c>
      <c r="M24" s="44" t="s">
        <v>263</v>
      </c>
      <c r="N24" s="44" t="s">
        <v>265</v>
      </c>
      <c r="O24" s="44" t="s">
        <v>264</v>
      </c>
      <c r="P24" s="47" t="s">
        <v>253</v>
      </c>
      <c r="Q24" s="47" t="s">
        <v>254</v>
      </c>
      <c r="R24" s="46" t="s">
        <v>199</v>
      </c>
    </row>
    <row r="25" spans="7:18">
      <c r="G25" t="s">
        <v>259</v>
      </c>
      <c r="I25" t="s">
        <v>260</v>
      </c>
      <c r="J25" s="48">
        <v>2045</v>
      </c>
      <c r="K25" t="s">
        <v>200</v>
      </c>
      <c r="L25" s="66">
        <f>+M9</f>
        <v>0.2</v>
      </c>
      <c r="M25" s="66">
        <f>+N9</f>
        <v>0.2</v>
      </c>
      <c r="N25" s="66">
        <f>+O9</f>
        <v>0.2</v>
      </c>
      <c r="O25" s="66">
        <f>+P9</f>
        <v>0.2</v>
      </c>
      <c r="P25" s="42">
        <v>0</v>
      </c>
      <c r="Q25">
        <v>5</v>
      </c>
      <c r="R25" t="s">
        <v>299</v>
      </c>
    </row>
    <row r="26" spans="7:18">
      <c r="I26" t="s">
        <v>261</v>
      </c>
      <c r="L26" s="66">
        <f>+L25-1</f>
        <v>-0.8</v>
      </c>
      <c r="M26" s="66">
        <f>+M25-1</f>
        <v>-0.8</v>
      </c>
      <c r="N26" s="66">
        <f>+N25-1</f>
        <v>-0.8</v>
      </c>
      <c r="O26" s="66">
        <f>+O25-1</f>
        <v>-0.8</v>
      </c>
    </row>
    <row r="29" spans="7:18">
      <c r="G29" s="65"/>
    </row>
    <row r="30" spans="7:18">
      <c r="G30" s="65"/>
    </row>
    <row r="31" spans="7:18">
      <c r="G31" s="46"/>
      <c r="H31" s="43"/>
      <c r="I31" s="43"/>
      <c r="J31" s="45"/>
      <c r="K31" s="45"/>
      <c r="L31" s="44"/>
      <c r="M31" s="44"/>
      <c r="N31" s="44"/>
      <c r="O31" s="47"/>
      <c r="P31" s="47"/>
      <c r="Q31" s="46"/>
    </row>
    <row r="32" spans="7:18">
      <c r="J32" s="48"/>
      <c r="L32" s="66"/>
      <c r="M32" s="66"/>
      <c r="N32" s="66"/>
      <c r="O32" s="42"/>
    </row>
    <row r="33" spans="12:14">
      <c r="L33" s="66"/>
      <c r="M33" s="66"/>
      <c r="N33" s="66"/>
    </row>
    <row r="34" spans="12:14">
      <c r="L34" s="66"/>
      <c r="M34" s="66"/>
      <c r="N34" s="66"/>
    </row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3"/>
  <sheetViews>
    <sheetView topLeftCell="A49" zoomScale="80" zoomScaleNormal="80" workbookViewId="0">
      <selection activeCell="C48" sqref="C48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632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8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8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8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8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0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0">
        <v>1200</v>
      </c>
      <c r="K69" s="12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148</v>
      </c>
      <c r="B83" s="8" t="s">
        <v>57</v>
      </c>
      <c r="C83" s="8" t="s">
        <v>149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ColWidth="9.140625"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633</v>
      </c>
    </row>
    <row r="4" spans="3:10">
      <c r="C4" s="26" t="s">
        <v>160</v>
      </c>
    </row>
    <row r="6" spans="3:10" ht="16.5" thickBot="1"/>
    <row r="7" spans="3:10" ht="30">
      <c r="C7" s="27" t="s">
        <v>161</v>
      </c>
      <c r="D7" s="27" t="s">
        <v>162</v>
      </c>
      <c r="E7" s="28" t="s">
        <v>163</v>
      </c>
      <c r="F7" s="27" t="s">
        <v>164</v>
      </c>
    </row>
    <row r="8" spans="3:10" ht="16.5" thickBot="1">
      <c r="C8" s="29"/>
      <c r="D8" s="29"/>
      <c r="E8" s="30" t="s">
        <v>165</v>
      </c>
      <c r="F8" s="29"/>
    </row>
    <row r="9" spans="3:10">
      <c r="C9" s="31" t="s">
        <v>166</v>
      </c>
      <c r="D9" s="32" t="s">
        <v>167</v>
      </c>
      <c r="E9" s="33">
        <v>-2.5000000000000001E-2</v>
      </c>
      <c r="F9" s="34"/>
      <c r="J9" s="10"/>
    </row>
    <row r="10" spans="3:10" ht="16.5" thickBot="1">
      <c r="C10" s="35" t="s">
        <v>168</v>
      </c>
      <c r="D10" s="36" t="s">
        <v>169</v>
      </c>
      <c r="E10" s="37"/>
      <c r="F10" s="35"/>
    </row>
    <row r="11" spans="3:10">
      <c r="C11" s="31" t="s">
        <v>166</v>
      </c>
      <c r="D11" s="34" t="s">
        <v>170</v>
      </c>
      <c r="E11" s="38">
        <v>0.03</v>
      </c>
      <c r="F11" s="34"/>
      <c r="J11" s="9"/>
    </row>
    <row r="12" spans="3:10" ht="30.75" thickBot="1">
      <c r="C12" s="35" t="s">
        <v>171</v>
      </c>
      <c r="D12" s="35"/>
      <c r="E12" s="39"/>
      <c r="F12" s="35"/>
    </row>
    <row r="13" spans="3:10">
      <c r="C13" s="31" t="s">
        <v>166</v>
      </c>
      <c r="D13" s="32" t="s">
        <v>172</v>
      </c>
      <c r="E13" s="38">
        <v>-0.15</v>
      </c>
      <c r="F13" s="34"/>
      <c r="J13" s="9"/>
    </row>
    <row r="14" spans="3:10" ht="16.5" thickBot="1">
      <c r="C14" s="35" t="s">
        <v>173</v>
      </c>
      <c r="D14" s="36" t="s">
        <v>174</v>
      </c>
      <c r="E14" s="39"/>
      <c r="F14" s="35"/>
    </row>
    <row r="15" spans="3:10">
      <c r="C15" s="31" t="s">
        <v>166</v>
      </c>
      <c r="D15" s="32" t="s">
        <v>167</v>
      </c>
      <c r="E15" s="33">
        <v>-2.5000000000000001E-2</v>
      </c>
      <c r="F15" s="34"/>
      <c r="J15" s="10"/>
    </row>
    <row r="16" spans="3:10" ht="16.5" thickBot="1">
      <c r="C16" s="35" t="s">
        <v>175</v>
      </c>
      <c r="D16" s="36" t="s">
        <v>176</v>
      </c>
      <c r="E16" s="37"/>
      <c r="F16" s="35"/>
    </row>
    <row r="17" spans="3:10" ht="39.75" customHeight="1">
      <c r="C17" s="31" t="s">
        <v>177</v>
      </c>
      <c r="D17" s="34" t="s">
        <v>178</v>
      </c>
      <c r="E17" s="38">
        <v>0.01</v>
      </c>
      <c r="F17" s="34" t="s">
        <v>179</v>
      </c>
    </row>
    <row r="18" spans="3:10" ht="16.5" thickBot="1">
      <c r="C18" s="35" t="s">
        <v>180</v>
      </c>
      <c r="D18" s="35"/>
      <c r="E18" s="35"/>
      <c r="F18" s="35"/>
    </row>
    <row r="19" spans="3:10">
      <c r="C19" s="31" t="s">
        <v>181</v>
      </c>
      <c r="D19" s="34"/>
      <c r="E19" s="34"/>
      <c r="F19" s="34"/>
    </row>
    <row r="20" spans="3:10" ht="16.5" thickBot="1">
      <c r="C20" s="35" t="s">
        <v>182</v>
      </c>
      <c r="D20" s="35"/>
      <c r="E20" s="35"/>
      <c r="F20" s="35"/>
    </row>
    <row r="21" spans="3:10">
      <c r="C21" s="31" t="s">
        <v>181</v>
      </c>
      <c r="D21" s="34" t="s">
        <v>183</v>
      </c>
      <c r="E21" s="33">
        <v>2.7E-2</v>
      </c>
      <c r="F21" s="34"/>
      <c r="J21" s="10"/>
    </row>
    <row r="22" spans="3:10" ht="75.75" thickBot="1">
      <c r="C22" s="35" t="s">
        <v>184</v>
      </c>
      <c r="D22" s="35"/>
      <c r="E22" s="37"/>
      <c r="F22" s="35"/>
    </row>
    <row r="23" spans="3:10" ht="16.5" thickBot="1">
      <c r="C23" s="35" t="s">
        <v>185</v>
      </c>
      <c r="D23" s="36" t="s">
        <v>186</v>
      </c>
      <c r="E23" s="40">
        <v>-0.02</v>
      </c>
      <c r="F23" s="36"/>
      <c r="J23" s="9"/>
    </row>
    <row r="24" spans="3:10" ht="16.5" thickBot="1">
      <c r="C24" s="35" t="s">
        <v>187</v>
      </c>
      <c r="D24" s="36" t="s">
        <v>183</v>
      </c>
      <c r="E24" s="41">
        <v>2.7E-2</v>
      </c>
      <c r="F24" s="36"/>
      <c r="J24" s="10"/>
    </row>
    <row r="25" spans="3:10" ht="16.5" thickBot="1">
      <c r="C25" s="35" t="s">
        <v>188</v>
      </c>
      <c r="D25" s="36"/>
      <c r="E25" s="36"/>
      <c r="F25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abSelected="1" topLeftCell="I1" zoomScale="70" zoomScaleNormal="70" workbookViewId="0">
      <selection activeCell="AH36" sqref="AH36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90" t="s">
        <v>335</v>
      </c>
      <c r="B1" s="91" t="s">
        <v>336</v>
      </c>
      <c r="C1" s="91">
        <v>2015</v>
      </c>
      <c r="D1" s="91">
        <v>2016</v>
      </c>
      <c r="E1" s="91">
        <v>2018</v>
      </c>
      <c r="F1" s="91">
        <v>2020</v>
      </c>
      <c r="G1" s="91">
        <v>2025</v>
      </c>
      <c r="H1" s="91">
        <v>2030</v>
      </c>
      <c r="I1" s="91">
        <v>2035</v>
      </c>
      <c r="J1" s="91">
        <v>2040</v>
      </c>
      <c r="K1" s="91">
        <v>2045</v>
      </c>
      <c r="L1" s="91">
        <v>2050</v>
      </c>
      <c r="M1" s="91">
        <v>2055</v>
      </c>
      <c r="N1" s="91">
        <v>2060</v>
      </c>
      <c r="Q1" s="92" t="s">
        <v>337</v>
      </c>
      <c r="R1" s="93" t="s">
        <v>336</v>
      </c>
      <c r="S1" s="93">
        <v>2015</v>
      </c>
      <c r="T1" s="93">
        <v>2016</v>
      </c>
      <c r="U1" s="93">
        <v>2018</v>
      </c>
      <c r="V1" s="93">
        <v>2020</v>
      </c>
      <c r="W1" s="93">
        <v>2025</v>
      </c>
      <c r="X1" s="93">
        <v>2030</v>
      </c>
      <c r="Y1" s="93">
        <v>2035</v>
      </c>
      <c r="Z1" s="93">
        <v>2040</v>
      </c>
      <c r="AA1" s="93">
        <v>2045</v>
      </c>
      <c r="AB1" s="93">
        <v>2050</v>
      </c>
      <c r="AC1" s="93">
        <v>2055</v>
      </c>
      <c r="AD1" s="93">
        <v>2060</v>
      </c>
    </row>
    <row r="2" spans="1:30">
      <c r="A2" s="49" t="s">
        <v>338</v>
      </c>
      <c r="B2" s="49" t="s">
        <v>339</v>
      </c>
      <c r="C2" s="56">
        <v>24.171934175712401</v>
      </c>
      <c r="D2" s="56">
        <v>25.188819946867444</v>
      </c>
      <c r="E2" s="56">
        <v>26.495413650098399</v>
      </c>
      <c r="F2" s="56">
        <v>28.368368862904926</v>
      </c>
      <c r="G2" s="56">
        <v>30.964349097953679</v>
      </c>
      <c r="H2" s="56">
        <v>34.546486970487997</v>
      </c>
      <c r="I2" s="56">
        <v>37.827381548019396</v>
      </c>
      <c r="J2" s="56">
        <v>40.077068550354952</v>
      </c>
      <c r="K2" s="56">
        <v>42.650909483796738</v>
      </c>
      <c r="L2" s="56">
        <v>45.406385107257343</v>
      </c>
      <c r="M2" s="56">
        <v>47.817445090650558</v>
      </c>
      <c r="N2" s="56">
        <v>50.049473526905331</v>
      </c>
      <c r="O2" s="23"/>
      <c r="P2" s="23"/>
      <c r="Q2" s="56" t="s">
        <v>338</v>
      </c>
      <c r="R2" s="56" t="s">
        <v>339</v>
      </c>
      <c r="S2" s="56">
        <v>8.4342179742875985</v>
      </c>
      <c r="T2" s="56">
        <v>8.7890359291325542</v>
      </c>
      <c r="U2" s="56">
        <v>9.2449405339015982</v>
      </c>
      <c r="V2" s="56">
        <v>9.8984634338919921</v>
      </c>
      <c r="W2" s="56">
        <v>10.804268612748691</v>
      </c>
      <c r="X2" s="56">
        <v>12.054169899558515</v>
      </c>
      <c r="Y2" s="56">
        <v>13.198959547602577</v>
      </c>
      <c r="Z2" s="56">
        <v>13.983933990015418</v>
      </c>
      <c r="AA2" s="56">
        <v>14.882014189389951</v>
      </c>
      <c r="AB2" s="56">
        <v>15.843471467163535</v>
      </c>
      <c r="AC2" s="56">
        <v>16.684753149514524</v>
      </c>
      <c r="AD2" s="56">
        <v>17.463566057878992</v>
      </c>
    </row>
    <row r="3" spans="1:30">
      <c r="A3" t="s">
        <v>340</v>
      </c>
      <c r="B3" t="s">
        <v>339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340</v>
      </c>
      <c r="R3" s="23" t="s">
        <v>339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49" t="s">
        <v>341</v>
      </c>
      <c r="B4" s="49" t="s">
        <v>339</v>
      </c>
      <c r="C4" s="56">
        <v>0.55099799615184097</v>
      </c>
      <c r="D4" s="56">
        <v>0.56758056809982849</v>
      </c>
      <c r="E4" s="56">
        <v>0.59674843715448822</v>
      </c>
      <c r="F4" s="56">
        <v>0.63668387556693984</v>
      </c>
      <c r="G4" s="56">
        <v>0.68003773656662825</v>
      </c>
      <c r="H4" s="56">
        <v>0.73016513698089147</v>
      </c>
      <c r="I4" s="56">
        <v>0.7669296659400695</v>
      </c>
      <c r="J4" s="56">
        <v>0.77663155129825778</v>
      </c>
      <c r="K4" s="56">
        <v>0.79256640202481032</v>
      </c>
      <c r="L4" s="56">
        <v>0.80701582294626406</v>
      </c>
      <c r="M4" s="56">
        <v>0.80782218703173636</v>
      </c>
      <c r="N4" s="56">
        <v>0.80820714740258148</v>
      </c>
      <c r="O4" s="23"/>
      <c r="P4" s="23"/>
      <c r="Q4" s="56" t="s">
        <v>341</v>
      </c>
      <c r="R4" s="56" t="s">
        <v>339</v>
      </c>
      <c r="S4" s="56">
        <v>0.23113406447545873</v>
      </c>
      <c r="T4" s="56">
        <v>0.23809016464381372</v>
      </c>
      <c r="U4" s="56">
        <v>0.25032557779191095</v>
      </c>
      <c r="V4" s="56">
        <v>0.26707779878244908</v>
      </c>
      <c r="W4" s="56">
        <v>0.28526398852096974</v>
      </c>
      <c r="X4" s="56">
        <v>0.30629156009156505</v>
      </c>
      <c r="Y4" s="56">
        <v>0.32171363978370032</v>
      </c>
      <c r="Z4" s="56">
        <v>0.32578341174580205</v>
      </c>
      <c r="AA4" s="56">
        <v>0.33246780414098392</v>
      </c>
      <c r="AB4" s="56">
        <v>0.33852908459974618</v>
      </c>
      <c r="AC4" s="56">
        <v>0.33886734029182475</v>
      </c>
      <c r="AD4" s="56">
        <v>0.33902882446381238</v>
      </c>
    </row>
    <row r="5" spans="1:30">
      <c r="A5" t="s">
        <v>342</v>
      </c>
      <c r="B5" t="s">
        <v>339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342</v>
      </c>
      <c r="R5" s="23" t="s">
        <v>339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49" t="s">
        <v>343</v>
      </c>
      <c r="B6" s="49" t="s">
        <v>339</v>
      </c>
      <c r="C6" s="56">
        <v>0.29365147205215325</v>
      </c>
      <c r="D6" s="56">
        <v>0.30369857068925404</v>
      </c>
      <c r="E6" s="56">
        <v>0.3006662503070463</v>
      </c>
      <c r="F6" s="56">
        <v>0.31799861570744831</v>
      </c>
      <c r="G6" s="56">
        <v>0.33789090399951949</v>
      </c>
      <c r="H6" s="56">
        <v>0.35812970747588629</v>
      </c>
      <c r="I6" s="56">
        <v>0.36725073513995921</v>
      </c>
      <c r="J6" s="56">
        <v>0.36054285476463599</v>
      </c>
      <c r="K6" s="56">
        <v>0.36363647646461489</v>
      </c>
      <c r="L6" s="56">
        <v>0.37594786169877392</v>
      </c>
      <c r="M6" s="56">
        <v>0.38414578534577659</v>
      </c>
      <c r="N6" s="56">
        <v>0.39163381974473171</v>
      </c>
      <c r="O6" s="23"/>
      <c r="P6" s="23"/>
      <c r="Q6" s="56" t="s">
        <v>343</v>
      </c>
      <c r="R6" s="56" t="s">
        <v>339</v>
      </c>
      <c r="S6" s="56">
        <v>0.11197415374784674</v>
      </c>
      <c r="T6" s="56">
        <v>0.11580527831074593</v>
      </c>
      <c r="U6" s="56">
        <v>0.11464900449295366</v>
      </c>
      <c r="V6" s="56">
        <v>0.12125812153430732</v>
      </c>
      <c r="W6" s="56">
        <v>0.12884337943220497</v>
      </c>
      <c r="X6" s="56">
        <v>0.13656076928997712</v>
      </c>
      <c r="Y6" s="56">
        <v>0.14003876770373574</v>
      </c>
      <c r="Z6" s="56">
        <v>0.13748094218622833</v>
      </c>
      <c r="AA6" s="56">
        <v>0.13866059120841878</v>
      </c>
      <c r="AB6" s="56">
        <v>0.143355125628508</v>
      </c>
      <c r="AC6" s="56">
        <v>0.14648112924240972</v>
      </c>
      <c r="AD6" s="56">
        <v>0.14933644036752761</v>
      </c>
    </row>
    <row r="7" spans="1:30">
      <c r="A7" t="s">
        <v>344</v>
      </c>
      <c r="B7" t="s">
        <v>339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344</v>
      </c>
      <c r="R7" s="23" t="s">
        <v>339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49" t="s">
        <v>345</v>
      </c>
      <c r="B8" s="49" t="s">
        <v>346</v>
      </c>
      <c r="C8" s="56">
        <v>2.0027629369935154</v>
      </c>
      <c r="D8" s="56">
        <v>1.3966354923396591</v>
      </c>
      <c r="E8" s="56">
        <v>1.2158257095953435</v>
      </c>
      <c r="F8" s="56">
        <v>1.2307742706097287</v>
      </c>
      <c r="G8" s="56">
        <v>1.2939616560080698</v>
      </c>
      <c r="H8" s="56">
        <v>1.3909692088862022</v>
      </c>
      <c r="I8" s="56">
        <v>1.4912876335509173</v>
      </c>
      <c r="J8" s="56">
        <v>1.5938133060733546</v>
      </c>
      <c r="K8" s="56">
        <v>1.6773701416367666</v>
      </c>
      <c r="L8" s="56">
        <v>1.7482810858941622</v>
      </c>
      <c r="M8" s="56">
        <v>1.8191920301515587</v>
      </c>
      <c r="N8" s="56">
        <v>1.8901029744089568</v>
      </c>
      <c r="O8" s="23"/>
      <c r="P8" s="23"/>
      <c r="Q8" s="56" t="s">
        <v>345</v>
      </c>
      <c r="R8" s="56" t="s">
        <v>346</v>
      </c>
      <c r="S8" s="56">
        <v>3.8572631846494074</v>
      </c>
      <c r="T8" s="56">
        <v>2.713495287794029</v>
      </c>
      <c r="U8" s="56">
        <v>2.402815217338842</v>
      </c>
      <c r="V8" s="56">
        <v>2.49277596301383</v>
      </c>
      <c r="W8" s="56">
        <v>2.5861048144441008</v>
      </c>
      <c r="X8" s="56">
        <v>2.682927872589508</v>
      </c>
      <c r="Y8" s="56">
        <v>2.783375959595412</v>
      </c>
      <c r="Z8" s="56">
        <v>2.8875847955525753</v>
      </c>
      <c r="AA8" s="56">
        <v>2.9956951818749022</v>
      </c>
      <c r="AB8" s="56">
        <v>3.1078531915427892</v>
      </c>
      <c r="AC8" s="56">
        <v>3.2242103664691348</v>
      </c>
      <c r="AD8" s="56">
        <v>3.3449239222546803</v>
      </c>
    </row>
    <row r="9" spans="1:30">
      <c r="A9" t="s">
        <v>347</v>
      </c>
      <c r="B9" t="s">
        <v>346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347</v>
      </c>
      <c r="R9" s="23" t="s">
        <v>346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49" t="s">
        <v>348</v>
      </c>
      <c r="B10" s="49" t="s">
        <v>346</v>
      </c>
      <c r="C10" s="56">
        <v>8.1921661410075348</v>
      </c>
      <c r="D10" s="56">
        <v>8.959151447376053</v>
      </c>
      <c r="E10" s="56">
        <v>10.712881413510891</v>
      </c>
      <c r="F10" s="56">
        <v>11.724135779338653</v>
      </c>
      <c r="G10" s="56">
        <v>13.192750176775005</v>
      </c>
      <c r="H10" s="56">
        <v>15.110094295189002</v>
      </c>
      <c r="I10" s="56">
        <v>16.946242569945394</v>
      </c>
      <c r="J10" s="56">
        <v>20.168715462670828</v>
      </c>
      <c r="K10" s="56">
        <v>22.665890975403741</v>
      </c>
      <c r="L10" s="56">
        <v>25.472252541801531</v>
      </c>
      <c r="M10" s="56">
        <v>28.626081818597335</v>
      </c>
      <c r="N10" s="56">
        <v>32.170400279294384</v>
      </c>
      <c r="O10" s="23"/>
      <c r="P10" s="23"/>
      <c r="Q10" s="56" t="s">
        <v>348</v>
      </c>
      <c r="R10" s="56" t="s">
        <v>346</v>
      </c>
      <c r="S10" s="56">
        <v>4.2202067999129715</v>
      </c>
      <c r="T10" s="56">
        <v>4.6153204425876631</v>
      </c>
      <c r="U10" s="56">
        <v>5.5187570918086397</v>
      </c>
      <c r="V10" s="56">
        <v>6.0397063105683957</v>
      </c>
      <c r="W10" s="56">
        <v>6.7962652425810628</v>
      </c>
      <c r="X10" s="56">
        <v>7.7839879702488783</v>
      </c>
      <c r="Y10" s="56">
        <v>8.7298825360324734</v>
      </c>
      <c r="Z10" s="56">
        <v>10.389944329254668</v>
      </c>
      <c r="AA10" s="56">
        <v>11.676368078238289</v>
      </c>
      <c r="AB10" s="56">
        <v>13.122069491231089</v>
      </c>
      <c r="AC10" s="56">
        <v>14.746769421701655</v>
      </c>
      <c r="AD10" s="56">
        <v>16.572630446909226</v>
      </c>
    </row>
    <row r="11" spans="1:30">
      <c r="A11" t="s">
        <v>349</v>
      </c>
      <c r="B11" t="s">
        <v>346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349</v>
      </c>
      <c r="R11" s="23" t="s">
        <v>346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49" t="s">
        <v>350</v>
      </c>
      <c r="B12" s="49" t="s">
        <v>346</v>
      </c>
      <c r="C12" s="56">
        <v>1.37100323069</v>
      </c>
      <c r="D12" s="56">
        <v>1.274046676964</v>
      </c>
      <c r="E12" s="56">
        <v>1.1678366799092881</v>
      </c>
      <c r="F12" s="56">
        <v>1.2490711204820664</v>
      </c>
      <c r="G12" s="56">
        <v>1.3227495576499657</v>
      </c>
      <c r="H12" s="56">
        <v>1.4004167081671435</v>
      </c>
      <c r="I12" s="56">
        <v>1.4571547763900865</v>
      </c>
      <c r="J12" s="56">
        <v>1.4999401230835394</v>
      </c>
      <c r="K12" s="56">
        <v>1.5441545884699186</v>
      </c>
      <c r="L12" s="56">
        <v>1.5893217996515814</v>
      </c>
      <c r="M12" s="56">
        <v>1.6344890108332431</v>
      </c>
      <c r="N12" s="56">
        <v>1.6796562220149063</v>
      </c>
      <c r="O12" s="23"/>
      <c r="P12" s="23"/>
      <c r="Q12" s="56" t="s">
        <v>350</v>
      </c>
      <c r="R12" s="56" t="s">
        <v>346</v>
      </c>
      <c r="S12" s="56">
        <v>0.48170383781000004</v>
      </c>
      <c r="T12" s="56">
        <v>0.44763802163600003</v>
      </c>
      <c r="U12" s="56">
        <v>0.41032099564380392</v>
      </c>
      <c r="V12" s="56">
        <v>0.40098626255164255</v>
      </c>
      <c r="W12" s="56">
        <v>0.41336946414317371</v>
      </c>
      <c r="X12" s="56">
        <v>0.43919409629137091</v>
      </c>
      <c r="Y12" s="56">
        <v>0.46044461506310219</v>
      </c>
      <c r="Z12" s="56">
        <v>0.47864572491718932</v>
      </c>
      <c r="AA12" s="56">
        <v>0.48957769763415249</v>
      </c>
      <c r="AB12" s="56">
        <v>0.49566357892636637</v>
      </c>
      <c r="AC12" s="56">
        <v>0.50174946021858025</v>
      </c>
      <c r="AD12" s="56">
        <v>0.5078353415107949</v>
      </c>
    </row>
    <row r="13" spans="1:30">
      <c r="A13" t="s">
        <v>351</v>
      </c>
      <c r="B13" t="s">
        <v>346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351</v>
      </c>
      <c r="R13" s="23" t="s">
        <v>346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49"/>
      <c r="B14" s="4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3"/>
      <c r="P14" s="23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>
      <c r="A15" s="90" t="s">
        <v>335</v>
      </c>
      <c r="B15" s="91" t="s">
        <v>352</v>
      </c>
      <c r="C15" s="91">
        <v>2015</v>
      </c>
      <c r="D15" s="91">
        <v>2016</v>
      </c>
      <c r="E15" s="91">
        <v>2018</v>
      </c>
      <c r="F15" s="91">
        <v>2020</v>
      </c>
      <c r="G15" s="91">
        <v>2025</v>
      </c>
      <c r="H15" s="91">
        <v>2030</v>
      </c>
      <c r="I15" s="91">
        <v>2035</v>
      </c>
      <c r="J15" s="91">
        <v>2040</v>
      </c>
      <c r="K15" s="91">
        <v>2045</v>
      </c>
      <c r="L15" s="91">
        <v>2050</v>
      </c>
      <c r="M15" s="91">
        <v>2055</v>
      </c>
      <c r="N15" s="91">
        <v>2060</v>
      </c>
      <c r="O15" s="23"/>
      <c r="P15" s="23"/>
      <c r="Q15" s="94" t="s">
        <v>337</v>
      </c>
      <c r="R15" s="95" t="s">
        <v>352</v>
      </c>
      <c r="S15" s="93">
        <v>2015</v>
      </c>
      <c r="T15" s="93">
        <v>2016</v>
      </c>
      <c r="U15" s="93">
        <v>2018</v>
      </c>
      <c r="V15" s="93">
        <v>2020</v>
      </c>
      <c r="W15" s="93">
        <v>2025</v>
      </c>
      <c r="X15" s="93">
        <v>2030</v>
      </c>
      <c r="Y15" s="93">
        <v>2035</v>
      </c>
      <c r="Z15" s="93">
        <v>2040</v>
      </c>
      <c r="AA15" s="93">
        <v>2045</v>
      </c>
      <c r="AB15" s="93">
        <v>2050</v>
      </c>
      <c r="AC15" s="93">
        <v>2055</v>
      </c>
      <c r="AD15" s="93">
        <v>2060</v>
      </c>
    </row>
    <row r="16" spans="1:30">
      <c r="A16" s="49" t="s">
        <v>338</v>
      </c>
      <c r="B16" s="49" t="s">
        <v>339</v>
      </c>
      <c r="C16" s="56">
        <v>24.171934175712401</v>
      </c>
      <c r="D16" s="56">
        <v>25.188819946867444</v>
      </c>
      <c r="E16" s="56">
        <v>26.495413650098399</v>
      </c>
      <c r="F16" s="56">
        <v>26.423696044773354</v>
      </c>
      <c r="G16" s="56">
        <v>26.635280255866483</v>
      </c>
      <c r="H16" s="56">
        <v>27.360856009501465</v>
      </c>
      <c r="I16" s="56">
        <v>28.07131217369875</v>
      </c>
      <c r="J16" s="56">
        <v>29.03974358536756</v>
      </c>
      <c r="K16" s="56">
        <v>29.984796739867864</v>
      </c>
      <c r="L16" s="56">
        <v>31.130103731618142</v>
      </c>
      <c r="M16" s="56">
        <v>33.110885747786782</v>
      </c>
      <c r="N16" s="56">
        <v>35.080678600257684</v>
      </c>
      <c r="O16" s="23"/>
      <c r="P16" s="23"/>
      <c r="Q16" s="56" t="s">
        <v>338</v>
      </c>
      <c r="R16" s="56" t="s">
        <v>339</v>
      </c>
      <c r="S16" s="56">
        <v>8.4342179742875985</v>
      </c>
      <c r="T16" s="56">
        <v>8.7890359291325542</v>
      </c>
      <c r="U16" s="56">
        <v>9.2449405339015982</v>
      </c>
      <c r="V16" s="56">
        <v>9.2199163917908216</v>
      </c>
      <c r="W16" s="56">
        <v>9.2937436388495289</v>
      </c>
      <c r="X16" s="56">
        <v>9.5469159343940184</v>
      </c>
      <c r="Y16" s="56">
        <v>9.7948126110297267</v>
      </c>
      <c r="Z16" s="56">
        <v>10.13272357668877</v>
      </c>
      <c r="AA16" s="56">
        <v>10.462477258971777</v>
      </c>
      <c r="AB16" s="56">
        <v>10.862104725507056</v>
      </c>
      <c r="AC16" s="56">
        <v>11.553251208137372</v>
      </c>
      <c r="AD16" s="56">
        <v>12.240563285076027</v>
      </c>
    </row>
    <row r="17" spans="1:30">
      <c r="A17" t="s">
        <v>340</v>
      </c>
      <c r="B17" t="s">
        <v>339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340</v>
      </c>
      <c r="R17" s="23" t="s">
        <v>339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49" t="s">
        <v>341</v>
      </c>
      <c r="B18" s="49" t="s">
        <v>339</v>
      </c>
      <c r="C18" s="56">
        <v>0.55099799615184097</v>
      </c>
      <c r="D18" s="56">
        <v>0.56758056809982849</v>
      </c>
      <c r="E18" s="56">
        <v>0.59674843715448822</v>
      </c>
      <c r="F18" s="56">
        <v>0.63217629586530122</v>
      </c>
      <c r="G18" s="56">
        <v>0.64800802728893259</v>
      </c>
      <c r="H18" s="56">
        <v>0.66084873760766927</v>
      </c>
      <c r="I18" s="56">
        <v>0.66696923676797248</v>
      </c>
      <c r="J18" s="56">
        <v>0.67296831552955538</v>
      </c>
      <c r="K18" s="56">
        <v>0.6789110193397907</v>
      </c>
      <c r="L18" s="56">
        <v>0.68970263325014847</v>
      </c>
      <c r="M18" s="56">
        <v>0.71808849845251665</v>
      </c>
      <c r="N18" s="56">
        <v>0.74527661619381647</v>
      </c>
      <c r="O18" s="23"/>
      <c r="P18" s="23"/>
      <c r="Q18" s="56" t="s">
        <v>341</v>
      </c>
      <c r="R18" s="56" t="s">
        <v>339</v>
      </c>
      <c r="S18" s="56">
        <v>0.23113406447545873</v>
      </c>
      <c r="T18" s="56">
        <v>0.23809016464381372</v>
      </c>
      <c r="U18" s="56">
        <v>0.25032557779191095</v>
      </c>
      <c r="V18" s="56">
        <v>0.26518694759122313</v>
      </c>
      <c r="W18" s="56">
        <v>0.27182808323451751</v>
      </c>
      <c r="X18" s="56">
        <v>0.27721453760903336</v>
      </c>
      <c r="Y18" s="56">
        <v>0.27978198042628394</v>
      </c>
      <c r="Z18" s="56">
        <v>0.28229848950064901</v>
      </c>
      <c r="AA18" s="56">
        <v>0.28479135026461988</v>
      </c>
      <c r="AB18" s="56">
        <v>0.28931824437815762</v>
      </c>
      <c r="AC18" s="56">
        <v>0.301225620527794</v>
      </c>
      <c r="AD18" s="56">
        <v>0.31263056247471932</v>
      </c>
    </row>
    <row r="19" spans="1:30">
      <c r="A19" t="s">
        <v>342</v>
      </c>
      <c r="B19" t="s">
        <v>339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342</v>
      </c>
      <c r="R19" s="23" t="s">
        <v>339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49" t="s">
        <v>343</v>
      </c>
      <c r="B20" s="49" t="s">
        <v>339</v>
      </c>
      <c r="C20" s="56">
        <v>0.29365147205215325</v>
      </c>
      <c r="D20" s="56">
        <v>0.30369857068925404</v>
      </c>
      <c r="E20" s="56">
        <v>0.3006662503070463</v>
      </c>
      <c r="F20" s="56">
        <v>0.30996089317026665</v>
      </c>
      <c r="G20" s="56">
        <v>0.3128866516404587</v>
      </c>
      <c r="H20" s="56">
        <v>0.31376298166466138</v>
      </c>
      <c r="I20" s="56">
        <v>0.31077167797979555</v>
      </c>
      <c r="J20" s="56">
        <v>0.30762019209712399</v>
      </c>
      <c r="K20" s="56">
        <v>0.30854873033414454</v>
      </c>
      <c r="L20" s="56">
        <v>0.31632921156075955</v>
      </c>
      <c r="M20" s="56">
        <v>0.33185957773937913</v>
      </c>
      <c r="N20" s="56">
        <v>0.34699522069741823</v>
      </c>
      <c r="O20" s="23"/>
      <c r="P20" s="23"/>
      <c r="Q20" s="56" t="s">
        <v>343</v>
      </c>
      <c r="R20" s="56" t="s">
        <v>339</v>
      </c>
      <c r="S20" s="56">
        <v>0.11197415374784674</v>
      </c>
      <c r="T20" s="56">
        <v>0.11580527831074593</v>
      </c>
      <c r="U20" s="56">
        <v>0.11464900449295366</v>
      </c>
      <c r="V20" s="56">
        <v>0.11819320524810166</v>
      </c>
      <c r="W20" s="56">
        <v>0.11930884524977059</v>
      </c>
      <c r="X20" s="56">
        <v>0.11964300435402497</v>
      </c>
      <c r="Y20" s="56">
        <v>0.1185023708800127</v>
      </c>
      <c r="Z20" s="56">
        <v>0.11730065728976799</v>
      </c>
      <c r="AA20" s="56">
        <v>0.11765472424739737</v>
      </c>
      <c r="AB20" s="56">
        <v>0.12062155017547067</v>
      </c>
      <c r="AC20" s="56">
        <v>0.12654353516704006</v>
      </c>
      <c r="AD20" s="56">
        <v>0.13231500567870494</v>
      </c>
    </row>
    <row r="21" spans="1:30">
      <c r="A21" t="s">
        <v>344</v>
      </c>
      <c r="B21" t="s">
        <v>339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344</v>
      </c>
      <c r="R21" s="23" t="s">
        <v>339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49" t="s">
        <v>345</v>
      </c>
      <c r="B22" s="49" t="s">
        <v>346</v>
      </c>
      <c r="C22" s="56">
        <v>2.0027629369935154</v>
      </c>
      <c r="D22" s="56">
        <v>1.3966354923396591</v>
      </c>
      <c r="E22" s="56">
        <v>1.2158257095953435</v>
      </c>
      <c r="F22" s="56">
        <v>1.2128783045614917</v>
      </c>
      <c r="G22" s="56">
        <v>1.2406103022992359</v>
      </c>
      <c r="H22" s="56">
        <v>1.2884677457698388</v>
      </c>
      <c r="I22" s="56">
        <v>1.3592619740898977</v>
      </c>
      <c r="J22" s="56">
        <v>1.4453473923095943</v>
      </c>
      <c r="K22" s="56">
        <v>1.5386308724413074</v>
      </c>
      <c r="L22" s="56">
        <v>1.6367130605143656</v>
      </c>
      <c r="M22" s="56">
        <v>1.7347952485874243</v>
      </c>
      <c r="N22" s="56">
        <v>1.8328774366604843</v>
      </c>
      <c r="O22" s="23"/>
      <c r="P22" s="23"/>
      <c r="Q22" s="56" t="s">
        <v>345</v>
      </c>
      <c r="R22" s="56" t="s">
        <v>346</v>
      </c>
      <c r="S22" s="56">
        <v>3.8572631846494074</v>
      </c>
      <c r="T22" s="56">
        <v>2.713495287794029</v>
      </c>
      <c r="U22" s="56">
        <v>2.402815217338842</v>
      </c>
      <c r="V22" s="56">
        <v>2.4973180909125765</v>
      </c>
      <c r="W22" s="56">
        <v>2.5779588517219225</v>
      </c>
      <c r="X22" s="56">
        <v>2.6598585233076473</v>
      </c>
      <c r="Y22" s="56">
        <v>2.7744497889507485</v>
      </c>
      <c r="Z22" s="56">
        <v>2.9108354506320997</v>
      </c>
      <c r="AA22" s="56">
        <v>3.0172622096399064</v>
      </c>
      <c r="AB22" s="56">
        <v>3.1037163668653509</v>
      </c>
      <c r="AC22" s="56">
        <v>3.1901705240907927</v>
      </c>
      <c r="AD22" s="56">
        <v>3.2766246813162336</v>
      </c>
    </row>
    <row r="23" spans="1:30">
      <c r="A23" t="s">
        <v>347</v>
      </c>
      <c r="B23" t="s">
        <v>346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347</v>
      </c>
      <c r="R23" s="23" t="s">
        <v>346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49" t="s">
        <v>348</v>
      </c>
      <c r="B24" s="49" t="s">
        <v>346</v>
      </c>
      <c r="C24" s="56">
        <v>8.1921661410075348</v>
      </c>
      <c r="D24" s="56">
        <v>8.959151447376053</v>
      </c>
      <c r="E24" s="56">
        <v>10.712881413510891</v>
      </c>
      <c r="F24" s="56">
        <v>10.99877034074556</v>
      </c>
      <c r="G24" s="56">
        <v>11.351898344532831</v>
      </c>
      <c r="H24" s="56">
        <v>11.83947302370318</v>
      </c>
      <c r="I24" s="56">
        <v>12.14066625098949</v>
      </c>
      <c r="J24" s="56">
        <v>13.078680578888335</v>
      </c>
      <c r="K24" s="56">
        <v>13.576404691623683</v>
      </c>
      <c r="L24" s="56">
        <v>14.093070263392601</v>
      </c>
      <c r="M24" s="56">
        <v>14.629398133031589</v>
      </c>
      <c r="N24" s="56">
        <v>15.186136571721573</v>
      </c>
      <c r="O24" s="23"/>
      <c r="P24" s="23"/>
      <c r="Q24" s="56" t="s">
        <v>348</v>
      </c>
      <c r="R24" s="56" t="s">
        <v>346</v>
      </c>
      <c r="S24" s="56">
        <v>4.2202067999129715</v>
      </c>
      <c r="T24" s="56">
        <v>4.6153204425876631</v>
      </c>
      <c r="U24" s="56">
        <v>5.5187570918086397</v>
      </c>
      <c r="V24" s="56">
        <v>5.6660332058386214</v>
      </c>
      <c r="W24" s="56">
        <v>5.8479476320320636</v>
      </c>
      <c r="X24" s="56">
        <v>6.0991224667561825</v>
      </c>
      <c r="Y24" s="56">
        <v>6.2542826141461001</v>
      </c>
      <c r="Z24" s="56">
        <v>6.7375021163970201</v>
      </c>
      <c r="AA24" s="56">
        <v>6.9939054472000777</v>
      </c>
      <c r="AB24" s="56">
        <v>7.26006649932346</v>
      </c>
      <c r="AC24" s="56">
        <v>7.5363566139859692</v>
      </c>
      <c r="AD24" s="56">
        <v>7.8231612642202029</v>
      </c>
    </row>
    <row r="25" spans="1:30">
      <c r="A25" t="s">
        <v>349</v>
      </c>
      <c r="B25" t="s">
        <v>346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349</v>
      </c>
      <c r="R25" s="23" t="s">
        <v>346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49" t="s">
        <v>350</v>
      </c>
      <c r="B26" s="49" t="s">
        <v>346</v>
      </c>
      <c r="C26" s="56">
        <v>1.37100323069</v>
      </c>
      <c r="D26" s="56">
        <v>1.274046676964</v>
      </c>
      <c r="E26" s="56">
        <v>1.1678366799092881</v>
      </c>
      <c r="F26" s="56">
        <v>1.2364709625133679</v>
      </c>
      <c r="G26" s="56">
        <v>1.2832692217289972</v>
      </c>
      <c r="H26" s="56">
        <v>1.3231361634194456</v>
      </c>
      <c r="I26" s="56">
        <v>1.3609693608040621</v>
      </c>
      <c r="J26" s="56">
        <v>1.3974467286514567</v>
      </c>
      <c r="K26" s="56">
        <v>1.4540508382143837</v>
      </c>
      <c r="L26" s="56">
        <v>1.5240727755876662</v>
      </c>
      <c r="M26" s="56">
        <v>1.5940947129609475</v>
      </c>
      <c r="N26" s="56">
        <v>1.6641166503342355</v>
      </c>
      <c r="O26" s="23"/>
      <c r="P26" s="23"/>
      <c r="Q26" s="56" t="s">
        <v>350</v>
      </c>
      <c r="R26" s="56" t="s">
        <v>346</v>
      </c>
      <c r="S26" s="56">
        <v>0.48170383781000004</v>
      </c>
      <c r="T26" s="56">
        <v>0.44763802163600003</v>
      </c>
      <c r="U26" s="56">
        <v>0.41032099564380392</v>
      </c>
      <c r="V26" s="56">
        <v>0.39830480289066245</v>
      </c>
      <c r="W26" s="56">
        <v>0.40505420456426255</v>
      </c>
      <c r="X26" s="56">
        <v>0.42297886999423023</v>
      </c>
      <c r="Y26" s="56">
        <v>0.44206219767498928</v>
      </c>
      <c r="Z26" s="56">
        <v>0.46191796685627579</v>
      </c>
      <c r="AA26" s="56">
        <v>0.47800616807929897</v>
      </c>
      <c r="AB26" s="56">
        <v>0.49158265733014661</v>
      </c>
      <c r="AC26" s="56">
        <v>0.50515914658099381</v>
      </c>
      <c r="AD26" s="56">
        <v>0.51873563583184101</v>
      </c>
    </row>
    <row r="27" spans="1:30">
      <c r="A27" t="s">
        <v>351</v>
      </c>
      <c r="B27" t="s">
        <v>346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351</v>
      </c>
      <c r="R27" s="23" t="s">
        <v>346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353</v>
      </c>
      <c r="M36" t="s">
        <v>354</v>
      </c>
    </row>
    <row r="37" spans="10:13">
      <c r="J37" t="s">
        <v>355</v>
      </c>
      <c r="K37" t="s">
        <v>356</v>
      </c>
      <c r="L37">
        <v>0.74133047237566796</v>
      </c>
    </row>
    <row r="38" spans="10:13">
      <c r="J38" t="s">
        <v>357</v>
      </c>
      <c r="K38" t="s">
        <v>358</v>
      </c>
      <c r="L38">
        <v>0.70579966949183226</v>
      </c>
    </row>
    <row r="39" spans="10:13">
      <c r="J39" t="s">
        <v>359</v>
      </c>
      <c r="K39" t="s">
        <v>360</v>
      </c>
      <c r="L39">
        <v>0.70448204835116923</v>
      </c>
    </row>
    <row r="40" spans="10:13">
      <c r="J40" t="s">
        <v>361</v>
      </c>
      <c r="K40" t="s">
        <v>362</v>
      </c>
      <c r="L40">
        <v>0.70448204835116923</v>
      </c>
    </row>
    <row r="41" spans="10:13">
      <c r="K41" t="s">
        <v>343</v>
      </c>
      <c r="L41">
        <v>0.72394704223382245</v>
      </c>
    </row>
    <row r="42" spans="10:13">
      <c r="J42" t="s">
        <v>363</v>
      </c>
      <c r="K42" t="s">
        <v>344</v>
      </c>
      <c r="L42">
        <v>0.67564531292204155</v>
      </c>
    </row>
    <row r="43" spans="10:13">
      <c r="J43" t="s">
        <v>364</v>
      </c>
      <c r="K43" t="s">
        <v>365</v>
      </c>
      <c r="L43">
        <v>0.66</v>
      </c>
    </row>
    <row r="44" spans="10:13">
      <c r="J44" t="s">
        <v>366</v>
      </c>
      <c r="K44" t="s">
        <v>365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BEV_PHEV-imp</vt:lpstr>
      <vt:lpstr>Trucks</vt:lpstr>
      <vt:lpstr>ICE_CAR_ban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2024-05-19T22:29:56Z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520656764507293</vt:r8>
  </property>
</Properties>
</file>