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Objects="placeholders" codeName="ThisWorkbook"/>
  <mc:AlternateContent xmlns:mc="http://schemas.openxmlformats.org/markup-compatibility/2006">
    <mc:Choice Requires="x15">
      <x15ac:absPath xmlns:x15ac="http://schemas.microsoft.com/office/spreadsheetml/2010/11/ac" url="C:\Users\greeda\git\TIMES-NZ-Model-Files\TIMES-NZ\"/>
    </mc:Choice>
  </mc:AlternateContent>
  <xr:revisionPtr revIDLastSave="0" documentId="13_ncr:1_{C0B06EF5-D78A-4C77-AD04-3B39FA57EFAB}" xr6:coauthVersionLast="47" xr6:coauthVersionMax="47" xr10:uidLastSave="{00000000-0000-0000-0000-000000000000}"/>
  <bookViews>
    <workbookView xWindow="-120" yWindow="-120" windowWidth="29040" windowHeight="17520" tabRatio="732" firstSheet="1" activeTab="11" xr2:uid="{00000000-000D-0000-FFFF-FFFF00000000}"/>
  </bookViews>
  <sheets>
    <sheet name="Documentation"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132" l="1"/>
  <c r="I18" i="132"/>
  <c r="I19" i="132"/>
  <c r="I20" i="132"/>
  <c r="I21" i="132"/>
  <c r="I16" i="132"/>
  <c r="P14" i="136"/>
  <c r="P15" i="136"/>
  <c r="P16" i="136"/>
  <c r="P17" i="136"/>
  <c r="P18" i="136"/>
  <c r="P19" i="136"/>
  <c r="P20" i="136"/>
  <c r="P13" i="136"/>
  <c r="P21" i="137"/>
  <c r="P22" i="137"/>
  <c r="P23" i="137"/>
  <c r="P24" i="137"/>
  <c r="P25" i="137"/>
  <c r="P26" i="137"/>
  <c r="P27" i="137"/>
  <c r="P28" i="137"/>
  <c r="P29" i="137"/>
  <c r="P30" i="137"/>
  <c r="P31" i="137"/>
  <c r="P32" i="137"/>
  <c r="P33" i="137"/>
  <c r="P34" i="137"/>
  <c r="P35" i="137"/>
  <c r="P36" i="137"/>
  <c r="P37" i="137"/>
  <c r="P38" i="137"/>
  <c r="P39" i="137"/>
  <c r="P40" i="137"/>
  <c r="P41" i="137"/>
  <c r="P42" i="137"/>
  <c r="P20" i="137"/>
  <c r="O19" i="161"/>
  <c r="O20" i="161"/>
  <c r="O21" i="161"/>
  <c r="O22" i="161"/>
  <c r="O23" i="161"/>
  <c r="O18" i="161"/>
  <c r="I24" i="164"/>
  <c r="I25" i="164"/>
  <c r="I26" i="164"/>
  <c r="I27" i="164"/>
  <c r="I28" i="164"/>
  <c r="I29" i="164"/>
  <c r="I30" i="164"/>
  <c r="I31" i="164"/>
  <c r="I32" i="164"/>
  <c r="I33" i="164"/>
  <c r="I34" i="164"/>
  <c r="I35" i="164"/>
  <c r="I36" i="164"/>
  <c r="I37" i="164"/>
  <c r="I38" i="164"/>
  <c r="I39" i="164"/>
  <c r="I40" i="164"/>
  <c r="I41" i="164"/>
  <c r="I42" i="164"/>
  <c r="I43" i="164"/>
  <c r="I44" i="164"/>
  <c r="I45" i="164"/>
  <c r="I23" i="164"/>
  <c r="H36" i="164"/>
  <c r="H35" i="164"/>
  <c r="H34" i="164"/>
  <c r="H33" i="164"/>
  <c r="H32" i="164"/>
  <c r="Q12" i="147"/>
  <c r="Z7" i="163"/>
  <c r="Z8" i="163"/>
  <c r="Z9" i="163"/>
  <c r="Z10" i="163"/>
  <c r="Z11" i="163"/>
  <c r="Z12" i="163"/>
  <c r="Z13" i="163"/>
  <c r="Z14" i="163"/>
  <c r="Z15" i="163"/>
  <c r="Z16" i="163"/>
  <c r="Z17" i="163"/>
  <c r="Z18" i="163"/>
  <c r="Z19" i="163"/>
  <c r="Z20" i="163"/>
  <c r="Z21" i="163"/>
  <c r="Z22" i="163"/>
  <c r="Z23" i="163"/>
  <c r="Z24" i="163"/>
  <c r="Z25" i="163"/>
  <c r="Z26" i="163"/>
  <c r="Z27" i="163"/>
  <c r="Z28" i="163"/>
  <c r="Z6" i="163"/>
  <c r="T66" i="164"/>
  <c r="U66" i="164"/>
  <c r="V66" i="164"/>
  <c r="W66" i="164"/>
  <c r="X66" i="164"/>
  <c r="T67" i="164"/>
  <c r="U67" i="164"/>
  <c r="V67" i="164"/>
  <c r="W67" i="164"/>
  <c r="X67" i="164"/>
  <c r="T68" i="164"/>
  <c r="U68" i="164"/>
  <c r="V68" i="164"/>
  <c r="W68" i="164"/>
  <c r="X68" i="164"/>
  <c r="T69" i="164"/>
  <c r="U69" i="164"/>
  <c r="V69" i="164"/>
  <c r="W69" i="164"/>
  <c r="X69" i="164"/>
  <c r="T73" i="164"/>
  <c r="U73" i="164"/>
  <c r="V73" i="164"/>
  <c r="W73" i="164"/>
  <c r="X73" i="164"/>
  <c r="T74" i="164"/>
  <c r="U74" i="164"/>
  <c r="V74" i="164"/>
  <c r="W74" i="164"/>
  <c r="X74" i="164"/>
  <c r="T75" i="164"/>
  <c r="U75" i="164"/>
  <c r="V75" i="164"/>
  <c r="W75" i="164"/>
  <c r="X75" i="164"/>
  <c r="T76" i="164"/>
  <c r="U76" i="164"/>
  <c r="V76" i="164"/>
  <c r="W76" i="164"/>
  <c r="X76" i="164"/>
  <c r="N7" i="136"/>
  <c r="G13" i="153" l="1"/>
  <c r="G12" i="153"/>
  <c r="O5" i="147"/>
  <c r="H6" i="163"/>
  <c r="H7" i="163"/>
  <c r="H8" i="163"/>
  <c r="H9" i="163"/>
  <c r="H10" i="163"/>
  <c r="H11" i="163"/>
  <c r="H12" i="163"/>
  <c r="H13" i="163"/>
  <c r="H14" i="163"/>
  <c r="H15" i="163"/>
  <c r="H16" i="163"/>
  <c r="H5" i="163"/>
  <c r="G8" i="164"/>
  <c r="G9" i="164"/>
  <c r="G10" i="164"/>
  <c r="G11" i="164"/>
  <c r="G12" i="164"/>
  <c r="G13" i="164"/>
  <c r="G14" i="164"/>
  <c r="G15" i="164"/>
  <c r="G16" i="164"/>
  <c r="G17" i="164"/>
  <c r="G7" i="164"/>
  <c r="M6" i="161"/>
  <c r="M7" i="161"/>
  <c r="M8" i="161"/>
  <c r="M9" i="161"/>
  <c r="M10" i="161"/>
  <c r="M11" i="161"/>
  <c r="M12" i="161"/>
  <c r="M5" i="161"/>
  <c r="N6" i="137"/>
  <c r="N7" i="137"/>
  <c r="N8" i="137"/>
  <c r="N9" i="137"/>
  <c r="N10" i="137"/>
  <c r="N11" i="137"/>
  <c r="N12" i="137"/>
  <c r="N5" i="137"/>
  <c r="N6" i="136"/>
  <c r="N5" i="136"/>
  <c r="G10" i="132"/>
  <c r="G9" i="132"/>
  <c r="I18" i="136"/>
  <c r="I17" i="136"/>
  <c r="K17" i="136" s="1"/>
  <c r="I13" i="136"/>
  <c r="I14" i="136" s="1"/>
  <c r="I15" i="136" s="1"/>
  <c r="I16" i="136" s="1"/>
  <c r="P6" i="137"/>
  <c r="I19" i="136" l="1"/>
  <c r="F60" i="164" l="1"/>
  <c r="D52" i="164" l="1"/>
  <c r="D24" i="164"/>
  <c r="X41" i="164" l="1"/>
  <c r="X33" i="164" l="1"/>
  <c r="X34" i="164"/>
  <c r="X35" i="164"/>
  <c r="X32" i="164"/>
  <c r="N61" i="164" l="1"/>
  <c r="O61" i="164"/>
  <c r="P61" i="164"/>
  <c r="Q61" i="164"/>
  <c r="M61" i="164"/>
  <c r="U24" i="163" l="1"/>
  <c r="U23" i="163"/>
  <c r="D77" i="164" l="1"/>
  <c r="B77" i="164"/>
  <c r="AJ76" i="164"/>
  <c r="S76" i="164"/>
  <c r="J76" i="164"/>
  <c r="I76" i="164"/>
  <c r="H76" i="164"/>
  <c r="G76" i="164"/>
  <c r="F76" i="164"/>
  <c r="E76" i="164"/>
  <c r="C76" i="164"/>
  <c r="S75" i="164"/>
  <c r="C75" i="164"/>
  <c r="S74" i="164"/>
  <c r="C74" i="164"/>
  <c r="S73" i="164"/>
  <c r="C73" i="164"/>
  <c r="C77" i="164" s="1"/>
  <c r="S69" i="164"/>
  <c r="S68" i="164"/>
  <c r="C68" i="164"/>
  <c r="S67" i="164"/>
  <c r="C67" i="164"/>
  <c r="S66" i="164"/>
  <c r="C66" i="164"/>
  <c r="AA57" i="164"/>
  <c r="AA56" i="164"/>
  <c r="AC48" i="164"/>
  <c r="AB47" i="164"/>
  <c r="L43" i="164"/>
  <c r="K43" i="164"/>
  <c r="K42" i="164"/>
  <c r="K41" i="164"/>
  <c r="K40" i="164"/>
  <c r="D40" i="164"/>
  <c r="K39" i="164"/>
  <c r="D39" i="164"/>
  <c r="K38" i="164"/>
  <c r="D38" i="164"/>
  <c r="AH37" i="164"/>
  <c r="AH40" i="164" s="1"/>
  <c r="K37" i="164"/>
  <c r="AA36" i="164"/>
  <c r="K36" i="164"/>
  <c r="J36" i="164"/>
  <c r="D36" i="164"/>
  <c r="B66" i="164" s="1"/>
  <c r="AA35" i="164"/>
  <c r="K35" i="164"/>
  <c r="J35" i="164"/>
  <c r="D35" i="164"/>
  <c r="AA34" i="164"/>
  <c r="K34" i="164"/>
  <c r="J34" i="164"/>
  <c r="D34" i="164"/>
  <c r="B68" i="164" s="1"/>
  <c r="AA33" i="164"/>
  <c r="K33" i="164"/>
  <c r="J33" i="164"/>
  <c r="D33" i="164"/>
  <c r="B67" i="164" s="1"/>
  <c r="AA32" i="164"/>
  <c r="L32" i="164"/>
  <c r="K32" i="164"/>
  <c r="J32" i="164"/>
  <c r="AA31" i="164"/>
  <c r="L31" i="164"/>
  <c r="K31" i="164"/>
  <c r="D31" i="164"/>
  <c r="B31" i="164"/>
  <c r="AA30" i="164"/>
  <c r="L30" i="164"/>
  <c r="K30" i="164"/>
  <c r="D30" i="164"/>
  <c r="B30" i="164"/>
  <c r="AA29" i="164"/>
  <c r="L29" i="164"/>
  <c r="K29" i="164"/>
  <c r="D29" i="164"/>
  <c r="B29" i="164"/>
  <c r="AH28" i="164"/>
  <c r="AH30" i="164" s="1"/>
  <c r="AA28" i="164"/>
  <c r="L28" i="164"/>
  <c r="K28" i="164"/>
  <c r="D28" i="164"/>
  <c r="AA27" i="164"/>
  <c r="L27" i="164"/>
  <c r="K27" i="164"/>
  <c r="D27" i="164"/>
  <c r="B27" i="164"/>
  <c r="B28" i="164" s="1"/>
  <c r="AA26" i="164"/>
  <c r="L26" i="164"/>
  <c r="K26" i="164"/>
  <c r="D26" i="164"/>
  <c r="B26" i="164"/>
  <c r="AA25" i="164"/>
  <c r="L25" i="164"/>
  <c r="K25" i="164"/>
  <c r="D25" i="164"/>
  <c r="B25" i="164"/>
  <c r="AA24" i="164"/>
  <c r="L24" i="164"/>
  <c r="K24" i="164"/>
  <c r="B24" i="164"/>
  <c r="AA23" i="164"/>
  <c r="L23" i="164"/>
  <c r="K23" i="164"/>
  <c r="D23" i="164"/>
  <c r="B23" i="164"/>
  <c r="AA22" i="164"/>
  <c r="AA21" i="164"/>
  <c r="AH20" i="164"/>
  <c r="AH22" i="164" s="1"/>
  <c r="Z14" i="164"/>
  <c r="AA58" i="164" l="1"/>
  <c r="AA61" i="164" s="1"/>
  <c r="AC49" i="164"/>
  <c r="AA53" i="164" s="1"/>
  <c r="AA37" i="164"/>
  <c r="AH39" i="164"/>
  <c r="AH23" i="164"/>
  <c r="AH31" i="164"/>
  <c r="G43" i="163"/>
  <c r="H43" i="163" s="1"/>
  <c r="AG42" i="163"/>
  <c r="AA60" i="164" l="1"/>
  <c r="AA51" i="164"/>
  <c r="AE36" i="163"/>
  <c r="AE38" i="163" s="1"/>
  <c r="AD36" i="163"/>
  <c r="AD38" i="163" s="1"/>
  <c r="AC36" i="163"/>
  <c r="AC38" i="163" s="1"/>
  <c r="AA12" i="163"/>
  <c r="U12" i="163"/>
  <c r="AA11" i="163"/>
  <c r="U11" i="163"/>
  <c r="AA10" i="163"/>
  <c r="U10" i="163"/>
  <c r="AA9" i="163"/>
  <c r="U9" i="163"/>
  <c r="AA8" i="163"/>
  <c r="U8" i="163"/>
  <c r="AA7" i="163"/>
  <c r="U7" i="163"/>
  <c r="AA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R18" i="161" s="1"/>
  <c r="D2" i="161"/>
  <c r="C2" i="161"/>
  <c r="J5" i="161" s="1"/>
  <c r="B2" i="161"/>
  <c r="Q20" i="161" l="1"/>
  <c r="Q23" i="161"/>
  <c r="R23" i="161"/>
  <c r="Q22" i="161"/>
  <c r="O12" i="161"/>
  <c r="O10" i="161"/>
  <c r="Q21" i="161"/>
  <c r="J20" i="161"/>
  <c r="R21" i="161"/>
  <c r="O5" i="161"/>
  <c r="O7" i="161"/>
  <c r="O9" i="161"/>
  <c r="J18" i="161"/>
  <c r="R20" i="161"/>
  <c r="Q18" i="161"/>
  <c r="J21" i="161"/>
  <c r="J22" i="161"/>
  <c r="J19" i="161"/>
  <c r="O6" i="161"/>
  <c r="O8" i="161"/>
  <c r="O11" i="161"/>
  <c r="Q19" i="161"/>
  <c r="R22" i="161"/>
  <c r="R19" i="161"/>
  <c r="N38" i="132"/>
  <c r="N37" i="132"/>
  <c r="N33" i="132" s="1"/>
  <c r="F13" i="158" l="1"/>
  <c r="E13" i="158"/>
  <c r="E16" i="147" l="1"/>
  <c r="E15" i="147"/>
  <c r="E14" i="147"/>
  <c r="E13" i="147"/>
  <c r="E17" i="147" l="1"/>
  <c r="G49" i="132"/>
  <c r="I12" i="153"/>
  <c r="D12" i="153"/>
  <c r="B2" i="137"/>
  <c r="B2" i="136"/>
  <c r="B2" i="132"/>
  <c r="E3" i="137"/>
  <c r="E4" i="137"/>
  <c r="E5" i="137"/>
  <c r="E6" i="137"/>
  <c r="E7" i="137"/>
  <c r="E8" i="137"/>
  <c r="F2" i="137"/>
  <c r="E2" i="137"/>
  <c r="P7" i="137"/>
  <c r="P8" i="137"/>
  <c r="P9" i="137"/>
  <c r="P10" i="137"/>
  <c r="P11" i="137"/>
  <c r="P12" i="137"/>
  <c r="P5" i="137"/>
  <c r="K12" i="137"/>
  <c r="D24" i="137" s="1"/>
  <c r="D23" i="137"/>
  <c r="K10" i="137"/>
  <c r="D22" i="137" s="1"/>
  <c r="K9" i="137"/>
  <c r="D21" i="137" s="1"/>
  <c r="K8" i="137"/>
  <c r="D20" i="137" s="1"/>
  <c r="K7" i="137"/>
  <c r="D19" i="137" s="1"/>
  <c r="F2" i="136"/>
  <c r="E2" i="136"/>
  <c r="D2" i="136"/>
  <c r="C2" i="136"/>
  <c r="F2" i="132"/>
  <c r="E3" i="132"/>
  <c r="E2" i="132"/>
  <c r="K21" i="132" s="1"/>
  <c r="D3" i="132"/>
  <c r="D2" i="132"/>
  <c r="C2" i="132"/>
  <c r="C3" i="132"/>
  <c r="K5" i="136" l="1"/>
  <c r="K18" i="136"/>
  <c r="S18" i="136"/>
  <c r="S13" i="136"/>
  <c r="P6" i="136"/>
  <c r="R17" i="136"/>
  <c r="P5" i="136"/>
  <c r="R18" i="136"/>
  <c r="R13" i="136"/>
  <c r="S17" i="136"/>
  <c r="S14" i="136"/>
  <c r="R16" i="136"/>
  <c r="R15" i="136"/>
  <c r="S19" i="136"/>
  <c r="R19" i="136"/>
  <c r="S16" i="136"/>
  <c r="R14" i="136"/>
  <c r="S15" i="136"/>
  <c r="S34" i="137"/>
  <c r="R34" i="137"/>
  <c r="R35" i="137"/>
  <c r="S35" i="137"/>
  <c r="R37" i="137"/>
  <c r="V48" i="137"/>
  <c r="D31" i="137"/>
  <c r="C38" i="137"/>
  <c r="C37" i="137"/>
  <c r="C36" i="137"/>
  <c r="C35" i="137"/>
  <c r="C34" i="137"/>
  <c r="C33" i="137"/>
  <c r="I10" i="132"/>
  <c r="D30" i="137"/>
  <c r="D29" i="137"/>
  <c r="D28" i="137"/>
  <c r="D27" i="137"/>
  <c r="D26" i="137"/>
  <c r="S29" i="137"/>
  <c r="S24" i="137"/>
  <c r="R42" i="137"/>
  <c r="S40" i="137"/>
  <c r="R27" i="137"/>
  <c r="S39" i="137"/>
  <c r="R39" i="137"/>
  <c r="S26" i="137"/>
  <c r="S30" i="137"/>
  <c r="R26" i="137"/>
  <c r="R30" i="137"/>
  <c r="R29" i="137"/>
  <c r="S23" i="137"/>
  <c r="R23" i="137"/>
  <c r="S22" i="137"/>
  <c r="S38" i="137"/>
  <c r="R22" i="137"/>
  <c r="R32" i="137"/>
  <c r="R38" i="137"/>
  <c r="R25" i="137"/>
  <c r="S42" i="137"/>
  <c r="R24" i="137"/>
  <c r="S27" i="137"/>
  <c r="R40" i="137"/>
  <c r="S32" i="137"/>
  <c r="S21" i="137"/>
  <c r="S31" i="137"/>
  <c r="S37" i="137"/>
  <c r="S25" i="137"/>
  <c r="S28" i="137"/>
  <c r="R28" i="137"/>
  <c r="S41" i="137"/>
  <c r="R41" i="137"/>
  <c r="S33" i="137"/>
  <c r="R33" i="137"/>
  <c r="R21" i="137"/>
  <c r="R31" i="137"/>
  <c r="L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T12" i="147"/>
  <c r="E11" i="147"/>
  <c r="G2" i="147"/>
  <c r="E2" i="147"/>
  <c r="S12" i="147" s="1"/>
  <c r="L17" i="132"/>
  <c r="F32" i="132"/>
  <c r="I20" i="137"/>
  <c r="B16" i="132"/>
  <c r="D17" i="132" s="1"/>
  <c r="C2" i="137"/>
  <c r="I36" i="137"/>
  <c r="I27" i="137"/>
  <c r="K33" i="137" s="1"/>
  <c r="B31" i="137" s="1"/>
  <c r="B20" i="132"/>
  <c r="B18" i="132"/>
  <c r="D19" i="132" s="1"/>
  <c r="B36" i="132" s="1"/>
  <c r="D9" i="132"/>
  <c r="N32" i="132"/>
  <c r="E32" i="132"/>
  <c r="L20" i="132"/>
  <c r="L18" i="132"/>
  <c r="K16" i="132"/>
  <c r="K18" i="132"/>
  <c r="L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K20" i="132"/>
  <c r="I8" i="133"/>
  <c r="V13" i="133"/>
  <c r="J8" i="133"/>
  <c r="H8" i="133"/>
  <c r="U14" i="133"/>
  <c r="D8" i="133"/>
  <c r="V10" i="133"/>
  <c r="V12" i="133"/>
  <c r="F8" i="133"/>
  <c r="K14" i="133"/>
  <c r="K8" i="133"/>
  <c r="B12" i="147"/>
  <c r="T8" i="133"/>
  <c r="S8" i="133"/>
  <c r="H14" i="133"/>
  <c r="N14" i="133"/>
  <c r="D14" i="133"/>
  <c r="V11" i="133"/>
  <c r="S20" i="137"/>
  <c r="V6" i="133"/>
  <c r="S36" i="137"/>
  <c r="F14" i="133"/>
  <c r="F12" i="147"/>
  <c r="B34" i="132"/>
  <c r="G14" i="133"/>
  <c r="E17" i="137"/>
  <c r="I9" i="132"/>
  <c r="L19" i="132"/>
  <c r="K19" i="132"/>
  <c r="R36" i="137"/>
  <c r="U48" i="137"/>
  <c r="R20" i="137"/>
  <c r="V5" i="133"/>
  <c r="D33" i="132"/>
  <c r="C37" i="132"/>
  <c r="D35" i="132"/>
  <c r="D18" i="132"/>
  <c r="D16" i="132"/>
  <c r="B33" i="132" s="1"/>
  <c r="K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O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V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V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S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U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O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W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<sst xmlns="http://schemas.openxmlformats.org/spreadsheetml/2006/main" count="2762" uniqueCount="788">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</sst>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3">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723</v>
      </c>
    </row>
    <row r="2" spans="1:1">
      <c r="A2" t="s">
        <v>709</v>
      </c>
    </row>
    <row r="3" spans="1:1">
      <c r="A3" t="s">
        <v>710</v>
      </c>
    </row>
    <row r="4" spans="1:1">
      <c r="A4" t="s">
        <v>711</v>
      </c>
    </row>
    <row r="5" spans="1:1">
      <c r="A5" t="s">
        <v>712</v>
      </c>
    </row>
    <row r="6" spans="1:1">
      <c r="A6" t="s">
        <v>713</v>
      </c>
    </row>
    <row r="7" spans="1:1">
      <c r="A7" t="s">
        <v>714</v>
      </c>
    </row>
    <row r="8" spans="1:1">
      <c r="A8" t="s">
        <v>715</v>
      </c>
    </row>
    <row r="9" spans="1:1">
      <c r="A9" t="s">
        <v>716</v>
      </c>
    </row>
    <row r="10" spans="1:1">
      <c r="A10" t="s">
        <v>717</v>
      </c>
    </row>
    <row r="11" spans="1:1">
      <c r="A11" t="s">
        <v>718</v>
      </c>
    </row>
    <row r="12" spans="1:1">
      <c r="A12" t="s">
        <v>719</v>
      </c>
    </row>
    <row r="13" spans="1:1">
      <c r="A13" t="s">
        <v>720</v>
      </c>
    </row>
    <row r="14" spans="1:1">
      <c r="A14" t="s">
        <v>721</v>
      </c>
    </row>
    <row r="15" spans="1:1">
      <c r="A15" t="s">
        <v>722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opLeftCell="A22" zoomScale="70" zoomScaleNormal="70" workbookViewId="0">
      <selection activeCell="M54" sqref="M54"/>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10.140625" bestFit="1" customWidth="1"/>
    <col min="21" max="21" width="22.42578125" bestFit="1" customWidth="1"/>
    <col min="22" max="22" width="16.28515625" bestFit="1" customWidth="1"/>
    <col min="23" max="23" width="20.7109375" bestFit="1" customWidth="1"/>
    <col min="24" max="24" width="19.5703125" bestFit="1" customWidth="1"/>
    <col min="25" max="25" width="11.85546875" bestFit="1" customWidth="1"/>
    <col min="26" max="26" width="13" bestFit="1" customWidth="1"/>
    <col min="27" max="27" width="79.28515625" bestFit="1" customWidth="1"/>
    <col min="28" max="28" width="58.28515625" bestFit="1" customWidth="1"/>
    <col min="29" max="29" width="9.5703125" bestFit="1" customWidth="1"/>
  </cols>
  <sheetData>
    <row r="2" spans="3:32">
      <c r="C2" s="102" t="s">
        <v>14</v>
      </c>
      <c r="D2" s="102"/>
      <c r="E2" s="103"/>
      <c r="F2" s="103"/>
      <c r="G2" s="103"/>
      <c r="H2" s="103"/>
      <c r="I2" s="103"/>
      <c r="J2" s="103"/>
      <c r="K2" s="103"/>
      <c r="O2" s="102"/>
      <c r="P2" s="103"/>
      <c r="Q2" s="103"/>
      <c r="R2" s="103"/>
      <c r="S2" s="102" t="s">
        <v>15</v>
      </c>
      <c r="U2" s="103"/>
      <c r="V2" s="103"/>
    </row>
    <row r="3" spans="3:32">
      <c r="C3" s="104" t="s">
        <v>7</v>
      </c>
      <c r="D3" s="105" t="s">
        <v>30</v>
      </c>
      <c r="E3" s="104" t="s">
        <v>0</v>
      </c>
      <c r="F3" s="104" t="s">
        <v>726</v>
      </c>
      <c r="G3" s="104" t="s">
        <v>727</v>
      </c>
      <c r="H3" s="104" t="s">
        <v>3</v>
      </c>
      <c r="I3" s="104" t="s">
        <v>730</v>
      </c>
      <c r="J3" s="104" t="s">
        <v>4</v>
      </c>
      <c r="K3" s="104" t="s">
        <v>8</v>
      </c>
      <c r="L3" s="104" t="s">
        <v>9</v>
      </c>
      <c r="M3" s="104" t="s">
        <v>10</v>
      </c>
      <c r="N3" s="104" t="s">
        <v>12</v>
      </c>
      <c r="S3" s="104" t="s">
        <v>11</v>
      </c>
      <c r="T3" s="105" t="s">
        <v>30</v>
      </c>
      <c r="U3" s="104" t="s">
        <v>1</v>
      </c>
      <c r="V3" s="104" t="s">
        <v>724</v>
      </c>
      <c r="W3" s="104" t="s">
        <v>725</v>
      </c>
      <c r="X3" s="104" t="s">
        <v>731</v>
      </c>
      <c r="Y3" s="104" t="s">
        <v>726</v>
      </c>
      <c r="Z3" s="104" t="s">
        <v>2</v>
      </c>
      <c r="AA3" s="104" t="s">
        <v>732</v>
      </c>
      <c r="AB3" s="104" t="s">
        <v>16</v>
      </c>
      <c r="AC3" s="104" t="s">
        <v>17</v>
      </c>
      <c r="AD3" s="104" t="s">
        <v>18</v>
      </c>
      <c r="AE3" s="104" t="s">
        <v>19</v>
      </c>
      <c r="AF3" s="104" t="s">
        <v>20</v>
      </c>
    </row>
    <row r="4" spans="3:32" ht="48.75" thickBot="1">
      <c r="C4" s="409" t="s">
        <v>37</v>
      </c>
      <c r="D4" s="409" t="s">
        <v>31</v>
      </c>
      <c r="E4" s="409" t="s">
        <v>26</v>
      </c>
      <c r="F4" s="409"/>
      <c r="G4" s="409"/>
      <c r="H4" s="409"/>
      <c r="I4" s="409" t="s">
        <v>27</v>
      </c>
      <c r="J4" s="409" t="s">
        <v>4</v>
      </c>
      <c r="K4" s="409" t="s">
        <v>40</v>
      </c>
      <c r="L4" s="409" t="s">
        <v>41</v>
      </c>
      <c r="M4" s="409" t="s">
        <v>28</v>
      </c>
      <c r="N4" s="409" t="s">
        <v>29</v>
      </c>
      <c r="S4" s="409" t="s">
        <v>38</v>
      </c>
      <c r="T4" s="409" t="s">
        <v>31</v>
      </c>
      <c r="U4" s="409" t="s">
        <v>21</v>
      </c>
      <c r="V4" s="106"/>
      <c r="W4" s="106"/>
      <c r="X4" s="106"/>
      <c r="Y4" s="106"/>
      <c r="Z4" s="106"/>
      <c r="AA4" s="409" t="s">
        <v>22</v>
      </c>
      <c r="AB4" s="409" t="s">
        <v>23</v>
      </c>
      <c r="AC4" s="409" t="s">
        <v>24</v>
      </c>
      <c r="AD4" s="409" t="s">
        <v>43</v>
      </c>
      <c r="AE4" s="409" t="s">
        <v>42</v>
      </c>
      <c r="AF4" s="409" t="s">
        <v>25</v>
      </c>
    </row>
    <row r="5" spans="3:32" ht="13.5" thickBot="1">
      <c r="C5" s="99" t="s">
        <v>65</v>
      </c>
      <c r="D5" s="99"/>
      <c r="E5" s="99" t="s">
        <v>484</v>
      </c>
      <c r="F5" s="530" t="s">
        <v>781</v>
      </c>
      <c r="G5" s="533" t="s">
        <v>783</v>
      </c>
      <c r="H5" s="99" t="str">
        <f xml:space="preserve"> _xlfn.CONCAT(F5, " -:- ", G5 )</f>
        <v>Green Hydrogen -:- Green Hydrogen Fuel</v>
      </c>
      <c r="I5" s="99" t="s">
        <v>485</v>
      </c>
      <c r="J5" s="99" t="s">
        <v>69</v>
      </c>
      <c r="K5" s="99" t="s">
        <v>463</v>
      </c>
      <c r="L5" s="103" t="s">
        <v>92</v>
      </c>
      <c r="M5" s="99"/>
      <c r="N5" s="99"/>
      <c r="S5" s="409" t="s">
        <v>73</v>
      </c>
      <c r="T5" s="409"/>
      <c r="U5" s="409"/>
      <c r="V5" s="106"/>
      <c r="W5" s="106"/>
      <c r="X5" s="106"/>
      <c r="Y5" s="106"/>
      <c r="Z5" s="106"/>
      <c r="AA5" s="409"/>
      <c r="AB5" s="409"/>
      <c r="AC5" s="409"/>
      <c r="AD5" s="409"/>
      <c r="AE5" s="409"/>
      <c r="AF5" s="409"/>
    </row>
    <row r="6" spans="3:32">
      <c r="C6" s="99" t="s">
        <v>65</v>
      </c>
      <c r="D6" s="99"/>
      <c r="E6" s="99" t="s">
        <v>486</v>
      </c>
      <c r="F6" s="530" t="s">
        <v>781</v>
      </c>
      <c r="G6" s="533" t="s">
        <v>783</v>
      </c>
      <c r="H6" s="99" t="str">
        <f t="shared" ref="H6:H16" si="0" xml:space="preserve"> _xlfn.CONCAT(F6, " -:- ", G6 )</f>
        <v>Green Hydrogen -:- Green Hydrogen Fuel</v>
      </c>
      <c r="I6" s="99" t="s">
        <v>487</v>
      </c>
      <c r="J6" s="99" t="s">
        <v>69</v>
      </c>
      <c r="K6" s="99" t="s">
        <v>463</v>
      </c>
      <c r="L6" s="103" t="s">
        <v>92</v>
      </c>
      <c r="M6" s="99"/>
      <c r="N6" s="99"/>
      <c r="S6" s="103" t="s">
        <v>87</v>
      </c>
      <c r="T6" s="103"/>
      <c r="U6" s="103" t="str">
        <f>+C33</f>
        <v>SUP_ELC-PEMC-H2</v>
      </c>
      <c r="V6" s="527" t="s">
        <v>781</v>
      </c>
      <c r="W6" s="527" t="s">
        <v>782</v>
      </c>
      <c r="X6" s="527" t="s">
        <v>784</v>
      </c>
      <c r="Y6" s="527" t="s">
        <v>75</v>
      </c>
      <c r="Z6" s="103" t="str">
        <f t="shared" ref="Z6:Z28" si="1" xml:space="preserve"> _xlfn.CONCAT( V6, " -:- ", W6, " -:- ", X6, " -:- ", Y6)</f>
        <v>Green Hydrogen -:- Green Hydrogen Production -:- PEM Electrolyser -:- Electricity</v>
      </c>
      <c r="AA6" s="103" t="str">
        <f>+D33</f>
        <v>H2 production from PEM electrolysis - centralised</v>
      </c>
      <c r="AB6" s="103" t="s">
        <v>69</v>
      </c>
      <c r="AC6" s="103" t="s">
        <v>430</v>
      </c>
      <c r="AD6" s="103" t="s">
        <v>92</v>
      </c>
      <c r="AE6" s="103"/>
      <c r="AF6" s="103"/>
    </row>
    <row r="7" spans="3:32">
      <c r="C7" s="99" t="s">
        <v>65</v>
      </c>
      <c r="D7" s="99"/>
      <c r="E7" s="99" t="s">
        <v>437</v>
      </c>
      <c r="F7" s="530" t="s">
        <v>781</v>
      </c>
      <c r="G7" s="533" t="s">
        <v>783</v>
      </c>
      <c r="H7" s="99" t="str">
        <f t="shared" si="0"/>
        <v>Green Hydrogen -:- Green Hydrogen Fuel</v>
      </c>
      <c r="I7" s="99" t="s">
        <v>488</v>
      </c>
      <c r="J7" s="99" t="s">
        <v>69</v>
      </c>
      <c r="K7" s="99" t="s">
        <v>463</v>
      </c>
      <c r="L7" s="103" t="s">
        <v>92</v>
      </c>
      <c r="M7" s="99"/>
      <c r="N7" s="99"/>
      <c r="S7" s="103" t="s">
        <v>87</v>
      </c>
      <c r="U7" t="str">
        <f>+C35</f>
        <v>SUP_ELC-PEMD-H2</v>
      </c>
      <c r="V7" s="103" t="s">
        <v>728</v>
      </c>
      <c r="W7" s="103" t="s">
        <v>427</v>
      </c>
      <c r="X7" t="s">
        <v>543</v>
      </c>
      <c r="Y7" s="103"/>
      <c r="Z7" s="103" t="str">
        <f t="shared" si="1"/>
        <v xml:space="preserve">Primary Fuel Supply -:- Hydrogen -:- H2 production from PEM electrolysis - decentralised -:- </v>
      </c>
      <c r="AA7" t="str">
        <f>+D35</f>
        <v>H2 production from PEM electrolysis - decentralised</v>
      </c>
      <c r="AB7" s="103" t="s">
        <v>69</v>
      </c>
      <c r="AC7" s="103" t="s">
        <v>430</v>
      </c>
      <c r="AD7" s="103" t="s">
        <v>92</v>
      </c>
    </row>
    <row r="8" spans="3:32">
      <c r="C8" s="99" t="s">
        <v>65</v>
      </c>
      <c r="D8" s="99"/>
      <c r="E8" s="99" t="s">
        <v>473</v>
      </c>
      <c r="F8" s="531" t="s">
        <v>52</v>
      </c>
      <c r="G8" s="531" t="s">
        <v>771</v>
      </c>
      <c r="H8" s="99" t="str">
        <f t="shared" si="0"/>
        <v>Natural Gas -:- Electricity Production</v>
      </c>
      <c r="I8" s="99" t="s">
        <v>489</v>
      </c>
      <c r="J8" s="99" t="s">
        <v>69</v>
      </c>
      <c r="K8" s="99" t="s">
        <v>463</v>
      </c>
      <c r="L8" s="103" t="s">
        <v>92</v>
      </c>
      <c r="M8" s="99"/>
      <c r="N8" s="99"/>
      <c r="S8" s="103" t="s">
        <v>87</v>
      </c>
      <c r="U8" t="str">
        <f>+C36</f>
        <v>\I:SUP_ELC-SOECC-H2</v>
      </c>
      <c r="V8" s="103" t="s">
        <v>728</v>
      </c>
      <c r="W8" s="103" t="s">
        <v>427</v>
      </c>
      <c r="X8" t="s">
        <v>544</v>
      </c>
      <c r="Y8" s="103"/>
      <c r="Z8" s="103" t="str">
        <f t="shared" si="1"/>
        <v xml:space="preserve">Primary Fuel Supply -:- Hydrogen -:- H2 production from SOEC electrolysis - centralised -:- </v>
      </c>
      <c r="AA8" t="str">
        <f>+D36</f>
        <v>H2 production from SOEC electrolysis - centralised</v>
      </c>
      <c r="AB8" s="103" t="s">
        <v>69</v>
      </c>
      <c r="AC8" s="103" t="s">
        <v>430</v>
      </c>
      <c r="AD8" s="103" t="s">
        <v>92</v>
      </c>
    </row>
    <row r="9" spans="3:32">
      <c r="C9" s="99" t="s">
        <v>65</v>
      </c>
      <c r="D9" s="144"/>
      <c r="E9" s="99" t="s">
        <v>490</v>
      </c>
      <c r="F9" s="99"/>
      <c r="G9" s="526" t="s">
        <v>491</v>
      </c>
      <c r="H9" s="99" t="str">
        <f t="shared" si="0"/>
        <v xml:space="preserve"> -:- CO2 from air</v>
      </c>
      <c r="I9" s="99" t="s">
        <v>491</v>
      </c>
      <c r="J9" s="99" t="s">
        <v>86</v>
      </c>
      <c r="K9" s="99"/>
      <c r="L9" s="99"/>
      <c r="M9" s="99"/>
      <c r="N9" s="99"/>
      <c r="S9" s="103" t="s">
        <v>87</v>
      </c>
      <c r="U9" t="str">
        <f>+C38</f>
        <v>\I:SUP_ELC-SOECD-H2</v>
      </c>
      <c r="V9" s="103" t="s">
        <v>728</v>
      </c>
      <c r="W9" s="103" t="s">
        <v>427</v>
      </c>
      <c r="X9" t="s">
        <v>545</v>
      </c>
      <c r="Y9" s="103"/>
      <c r="Z9" s="103" t="str">
        <f t="shared" si="1"/>
        <v xml:space="preserve">Primary Fuel Supply -:- Hydrogen -:- H2 production from SOEC electrolysis - decentralised -:- </v>
      </c>
      <c r="AA9" t="str">
        <f>+D38</f>
        <v>H2 production from SOEC electrolysis - decentralised</v>
      </c>
      <c r="AB9" s="103" t="s">
        <v>69</v>
      </c>
      <c r="AC9" s="103" t="s">
        <v>430</v>
      </c>
      <c r="AD9" s="103" t="s">
        <v>92</v>
      </c>
    </row>
    <row r="10" spans="3:32">
      <c r="C10" s="99" t="s">
        <v>65</v>
      </c>
      <c r="D10" s="144"/>
      <c r="E10" s="99" t="s">
        <v>492</v>
      </c>
      <c r="F10" s="532" t="s">
        <v>781</v>
      </c>
      <c r="G10" s="530"/>
      <c r="H10" s="99" t="str">
        <f t="shared" si="0"/>
        <v xml:space="preserve">Green Hydrogen -:- </v>
      </c>
      <c r="I10" s="99" t="s">
        <v>493</v>
      </c>
      <c r="J10" s="99" t="s">
        <v>69</v>
      </c>
      <c r="K10" s="99" t="s">
        <v>463</v>
      </c>
      <c r="L10" s="103" t="s">
        <v>92</v>
      </c>
      <c r="M10" s="99"/>
      <c r="N10" s="99"/>
      <c r="S10" s="103" t="s">
        <v>474</v>
      </c>
      <c r="U10" t="str">
        <f>+C39</f>
        <v>\I:SUP_H2NGA</v>
      </c>
      <c r="V10" s="103" t="s">
        <v>728</v>
      </c>
      <c r="W10" s="103" t="s">
        <v>427</v>
      </c>
      <c r="X10" t="s">
        <v>546</v>
      </c>
      <c r="Y10" s="103"/>
      <c r="Z10" s="103" t="str">
        <f t="shared" si="1"/>
        <v xml:space="preserve">Primary Fuel Supply -:- Hydrogen -:- H2 methanisation to natural gas (CO2 from DAC) -:- </v>
      </c>
      <c r="AA10" t="str">
        <f>+D39</f>
        <v>H2 methanisation to natural gas (CO2 from DAC)</v>
      </c>
      <c r="AB10" s="103" t="s">
        <v>69</v>
      </c>
      <c r="AC10" s="103" t="s">
        <v>430</v>
      </c>
      <c r="AD10" s="103" t="s">
        <v>92</v>
      </c>
    </row>
    <row r="11" spans="3:32">
      <c r="C11" s="99" t="s">
        <v>65</v>
      </c>
      <c r="E11" s="99" t="s">
        <v>494</v>
      </c>
      <c r="F11" s="99"/>
      <c r="G11" s="526" t="s">
        <v>772</v>
      </c>
      <c r="H11" s="99" t="str">
        <f t="shared" si="0"/>
        <v xml:space="preserve"> -:- Hydrogen </v>
      </c>
      <c r="I11" s="99" t="s">
        <v>495</v>
      </c>
      <c r="J11" s="99" t="s">
        <v>69</v>
      </c>
      <c r="K11" s="99" t="s">
        <v>463</v>
      </c>
      <c r="L11" s="103" t="s">
        <v>92</v>
      </c>
      <c r="S11" s="103" t="s">
        <v>474</v>
      </c>
      <c r="U11" t="str">
        <f>+C41</f>
        <v>\I:SUP_H2NGA_CCS</v>
      </c>
      <c r="V11" s="103" t="s">
        <v>728</v>
      </c>
      <c r="W11" s="103" t="s">
        <v>427</v>
      </c>
      <c r="X11" t="s">
        <v>547</v>
      </c>
      <c r="Y11" s="103"/>
      <c r="Z11" s="103" t="str">
        <f t="shared" si="1"/>
        <v xml:space="preserve">Primary Fuel Supply -:- Hydrogen -:- H2 methanisation to natural gas (CO2 from CCS) -:- </v>
      </c>
      <c r="AA11" t="str">
        <f>+D41</f>
        <v>H2 methanisation to natural gas (CO2 from CCS)</v>
      </c>
      <c r="AB11" s="103" t="s">
        <v>69</v>
      </c>
      <c r="AC11" s="103" t="s">
        <v>430</v>
      </c>
      <c r="AD11" s="103" t="s">
        <v>92</v>
      </c>
    </row>
    <row r="12" spans="3:32">
      <c r="C12" s="99" t="s">
        <v>65</v>
      </c>
      <c r="E12" s="99" t="s">
        <v>496</v>
      </c>
      <c r="F12" s="99"/>
      <c r="G12" s="526" t="s">
        <v>772</v>
      </c>
      <c r="H12" s="99" t="str">
        <f t="shared" si="0"/>
        <v xml:space="preserve"> -:- Hydrogen </v>
      </c>
      <c r="I12" s="99" t="s">
        <v>497</v>
      </c>
      <c r="J12" s="99" t="s">
        <v>69</v>
      </c>
      <c r="K12" s="99" t="s">
        <v>463</v>
      </c>
      <c r="L12" s="103" t="s">
        <v>92</v>
      </c>
      <c r="S12" s="416" t="s">
        <v>474</v>
      </c>
      <c r="U12" t="str">
        <f>+C42</f>
        <v>\I:</v>
      </c>
      <c r="V12" s="103" t="s">
        <v>728</v>
      </c>
      <c r="W12" s="103" t="s">
        <v>427</v>
      </c>
      <c r="X12" t="s">
        <v>548</v>
      </c>
      <c r="Y12" s="103"/>
      <c r="Z12" s="103" t="str">
        <f t="shared" si="1"/>
        <v xml:space="preserve">Primary Fuel Supply -:- Hydrogen -:- H2 production from natural gas (steam methane reforming with CCS) -:- </v>
      </c>
      <c r="AA12" t="str">
        <f>+D42</f>
        <v>H2 production from natural gas (steam methane reforming with CCS)</v>
      </c>
      <c r="AB12" s="103" t="s">
        <v>69</v>
      </c>
      <c r="AC12" s="103" t="s">
        <v>430</v>
      </c>
      <c r="AD12" s="103" t="s">
        <v>92</v>
      </c>
    </row>
    <row r="13" spans="3:32">
      <c r="C13" s="99" t="s">
        <v>65</v>
      </c>
      <c r="E13" s="99" t="s">
        <v>498</v>
      </c>
      <c r="F13" s="99"/>
      <c r="G13" s="526" t="s">
        <v>772</v>
      </c>
      <c r="H13" s="99" t="str">
        <f t="shared" si="0"/>
        <v xml:space="preserve"> -:- Hydrogen </v>
      </c>
      <c r="I13" s="99" t="s">
        <v>499</v>
      </c>
      <c r="J13" s="99" t="s">
        <v>69</v>
      </c>
      <c r="K13" s="99" t="s">
        <v>463</v>
      </c>
      <c r="L13" s="103" t="s">
        <v>92</v>
      </c>
      <c r="S13" s="103" t="s">
        <v>58</v>
      </c>
      <c r="U13" t="s">
        <v>500</v>
      </c>
      <c r="V13" s="103" t="s">
        <v>728</v>
      </c>
      <c r="W13" s="103" t="s">
        <v>427</v>
      </c>
      <c r="X13" t="s">
        <v>501</v>
      </c>
      <c r="Y13" s="103"/>
      <c r="Z13" s="103" t="str">
        <f t="shared" si="1"/>
        <v xml:space="preserve">Primary Fuel Supply -:- Hydrogen -:- Direct air capture costs -:- </v>
      </c>
      <c r="AA13" t="s">
        <v>501</v>
      </c>
      <c r="AB13" s="103" t="s">
        <v>86</v>
      </c>
      <c r="AC13" s="103" t="s">
        <v>502</v>
      </c>
      <c r="AD13" s="103"/>
    </row>
    <row r="14" spans="3:32">
      <c r="C14" s="99" t="s">
        <v>65</v>
      </c>
      <c r="E14" s="99" t="s">
        <v>503</v>
      </c>
      <c r="F14" s="99"/>
      <c r="G14" s="526" t="s">
        <v>772</v>
      </c>
      <c r="H14" s="99" t="str">
        <f t="shared" si="0"/>
        <v xml:space="preserve"> -:- Hydrogen </v>
      </c>
      <c r="I14" s="99" t="s">
        <v>504</v>
      </c>
      <c r="J14" s="99" t="s">
        <v>69</v>
      </c>
      <c r="K14" s="99" t="s">
        <v>463</v>
      </c>
      <c r="L14" s="103" t="s">
        <v>92</v>
      </c>
      <c r="S14" s="103" t="s">
        <v>87</v>
      </c>
      <c r="U14" t="s">
        <v>505</v>
      </c>
      <c r="V14" s="103" t="s">
        <v>728</v>
      </c>
      <c r="W14" s="103" t="s">
        <v>427</v>
      </c>
      <c r="X14" t="s">
        <v>506</v>
      </c>
      <c r="Y14" s="103"/>
      <c r="Z14" s="103" t="str">
        <f t="shared" si="1"/>
        <v xml:space="preserve">Primary Fuel Supply -:- Hydrogen -:- Hydrogen supply to transport sector (centralized) -:- </v>
      </c>
      <c r="AA14" t="s">
        <v>506</v>
      </c>
      <c r="AB14" s="103" t="s">
        <v>69</v>
      </c>
      <c r="AC14" s="103" t="s">
        <v>106</v>
      </c>
      <c r="AD14" s="103" t="s">
        <v>92</v>
      </c>
    </row>
    <row r="15" spans="3:32">
      <c r="C15" s="99" t="s">
        <v>65</v>
      </c>
      <c r="E15" s="99" t="s">
        <v>682</v>
      </c>
      <c r="F15" s="99"/>
      <c r="G15" s="526" t="s">
        <v>772</v>
      </c>
      <c r="H15" s="99" t="str">
        <f t="shared" si="0"/>
        <v xml:space="preserve"> -:- Hydrogen </v>
      </c>
      <c r="I15" s="99" t="s">
        <v>684</v>
      </c>
      <c r="J15" s="99" t="s">
        <v>69</v>
      </c>
      <c r="K15" s="99" t="s">
        <v>463</v>
      </c>
      <c r="L15" s="103" t="s">
        <v>92</v>
      </c>
      <c r="S15" s="103" t="s">
        <v>87</v>
      </c>
      <c r="U15" t="s">
        <v>507</v>
      </c>
      <c r="V15" s="103" t="s">
        <v>728</v>
      </c>
      <c r="W15" s="103" t="s">
        <v>427</v>
      </c>
      <c r="X15" t="s">
        <v>508</v>
      </c>
      <c r="Y15" s="103"/>
      <c r="Z15" s="103" t="str">
        <f t="shared" si="1"/>
        <v xml:space="preserve">Primary Fuel Supply -:- Hydrogen -:- Hydrogen supply to transport sector (decentralized) -:- </v>
      </c>
      <c r="AA15" t="s">
        <v>508</v>
      </c>
      <c r="AB15" s="103" t="s">
        <v>69</v>
      </c>
      <c r="AC15" s="103" t="s">
        <v>106</v>
      </c>
      <c r="AD15" s="103" t="s">
        <v>92</v>
      </c>
    </row>
    <row r="16" spans="3:32">
      <c r="C16" s="99" t="s">
        <v>65</v>
      </c>
      <c r="D16" s="144"/>
      <c r="E16" s="99" t="s">
        <v>549</v>
      </c>
      <c r="F16" s="99"/>
      <c r="G16" s="526" t="s">
        <v>574</v>
      </c>
      <c r="H16" s="99" t="str">
        <f t="shared" si="0"/>
        <v xml:space="preserve"> -:- CO2 to CCS</v>
      </c>
      <c r="I16" s="99" t="s">
        <v>574</v>
      </c>
      <c r="J16" s="99" t="s">
        <v>86</v>
      </c>
      <c r="S16" s="103" t="s">
        <v>87</v>
      </c>
      <c r="U16" t="s">
        <v>509</v>
      </c>
      <c r="V16" s="103" t="s">
        <v>728</v>
      </c>
      <c r="W16" s="103" t="s">
        <v>427</v>
      </c>
      <c r="X16" t="s">
        <v>510</v>
      </c>
      <c r="Y16" s="103"/>
      <c r="Z16" s="103" t="str">
        <f t="shared" si="1"/>
        <v xml:space="preserve">Primary Fuel Supply -:- Hydrogen -:- Hydrogen supply to industry sector (centralized) -:- </v>
      </c>
      <c r="AA16" t="s">
        <v>510</v>
      </c>
      <c r="AB16" s="103" t="s">
        <v>69</v>
      </c>
      <c r="AC16" s="103" t="s">
        <v>106</v>
      </c>
      <c r="AD16" s="103" t="s">
        <v>92</v>
      </c>
    </row>
    <row r="17" spans="3:35">
      <c r="S17" s="103" t="s">
        <v>87</v>
      </c>
      <c r="U17" t="s">
        <v>511</v>
      </c>
      <c r="V17" s="103" t="s">
        <v>728</v>
      </c>
      <c r="W17" s="103" t="s">
        <v>427</v>
      </c>
      <c r="X17" t="s">
        <v>512</v>
      </c>
      <c r="Y17" s="103"/>
      <c r="Z17" s="103" t="str">
        <f t="shared" si="1"/>
        <v xml:space="preserve">Primary Fuel Supply -:- Hydrogen -:- Hydrogen supply to industry sector (decentralized) -:- </v>
      </c>
      <c r="AA17" t="s">
        <v>512</v>
      </c>
      <c r="AB17" s="103" t="s">
        <v>69</v>
      </c>
      <c r="AC17" s="103" t="s">
        <v>106</v>
      </c>
      <c r="AD17" s="103" t="s">
        <v>92</v>
      </c>
    </row>
    <row r="18" spans="3:35">
      <c r="S18" s="103" t="s">
        <v>87</v>
      </c>
      <c r="U18" t="s">
        <v>513</v>
      </c>
      <c r="V18" s="103" t="s">
        <v>728</v>
      </c>
      <c r="W18" s="103" t="s">
        <v>427</v>
      </c>
      <c r="X18" t="s">
        <v>514</v>
      </c>
      <c r="Y18" s="103"/>
      <c r="Z18" s="103" t="str">
        <f t="shared" si="1"/>
        <v xml:space="preserve">Primary Fuel Supply -:- Hydrogen -:- Hydrogen supply to power sector (centralized) -:- </v>
      </c>
      <c r="AA18" t="s">
        <v>514</v>
      </c>
      <c r="AB18" s="103" t="s">
        <v>69</v>
      </c>
      <c r="AC18" s="103" t="s">
        <v>106</v>
      </c>
      <c r="AD18" s="103" t="s">
        <v>92</v>
      </c>
    </row>
    <row r="19" spans="3:35">
      <c r="S19" s="103" t="s">
        <v>87</v>
      </c>
      <c r="U19" t="s">
        <v>515</v>
      </c>
      <c r="V19" s="103" t="s">
        <v>728</v>
      </c>
      <c r="W19" s="103" t="s">
        <v>427</v>
      </c>
      <c r="X19" t="s">
        <v>516</v>
      </c>
      <c r="Y19" s="103"/>
      <c r="Z19" s="103" t="str">
        <f t="shared" si="1"/>
        <v xml:space="preserve">Primary Fuel Supply -:- Hydrogen -:- Hydrogen supply to commercial sector (centralized) -:- </v>
      </c>
      <c r="AA19" t="s">
        <v>516</v>
      </c>
      <c r="AB19" s="103" t="s">
        <v>69</v>
      </c>
      <c r="AC19" s="103" t="s">
        <v>106</v>
      </c>
      <c r="AD19" s="103" t="s">
        <v>92</v>
      </c>
    </row>
    <row r="20" spans="3:35">
      <c r="S20" s="103" t="s">
        <v>87</v>
      </c>
      <c r="U20" t="s">
        <v>517</v>
      </c>
      <c r="V20" s="103" t="s">
        <v>728</v>
      </c>
      <c r="W20" s="103" t="s">
        <v>427</v>
      </c>
      <c r="X20" t="s">
        <v>518</v>
      </c>
      <c r="Y20" s="103"/>
      <c r="Z20" s="103" t="str">
        <f t="shared" si="1"/>
        <v xml:space="preserve">Primary Fuel Supply -:- Hydrogen -:- Hydrogen supply to commercial sector (decentralized) -:- </v>
      </c>
      <c r="AA20" t="s">
        <v>518</v>
      </c>
      <c r="AB20" s="103" t="s">
        <v>69</v>
      </c>
      <c r="AC20" s="103" t="s">
        <v>106</v>
      </c>
      <c r="AD20" s="103" t="s">
        <v>92</v>
      </c>
    </row>
    <row r="21" spans="3:35">
      <c r="S21" s="103" t="s">
        <v>87</v>
      </c>
      <c r="U21" t="s">
        <v>519</v>
      </c>
      <c r="V21" s="103" t="s">
        <v>728</v>
      </c>
      <c r="W21" s="103" t="s">
        <v>427</v>
      </c>
      <c r="X21" t="s">
        <v>520</v>
      </c>
      <c r="Y21" s="103"/>
      <c r="Z21" s="103" t="str">
        <f t="shared" si="1"/>
        <v xml:space="preserve">Primary Fuel Supply -:- Hydrogen -:- Hydrogen supply to residential sector (centralized) -:- </v>
      </c>
      <c r="AA21" t="s">
        <v>520</v>
      </c>
      <c r="AB21" s="103" t="s">
        <v>69</v>
      </c>
      <c r="AC21" s="103" t="s">
        <v>106</v>
      </c>
      <c r="AD21" s="103" t="s">
        <v>92</v>
      </c>
    </row>
    <row r="22" spans="3:35">
      <c r="S22" s="103" t="s">
        <v>87</v>
      </c>
      <c r="U22" t="s">
        <v>521</v>
      </c>
      <c r="V22" s="103" t="s">
        <v>728</v>
      </c>
      <c r="W22" s="103" t="s">
        <v>427</v>
      </c>
      <c r="X22" t="s">
        <v>522</v>
      </c>
      <c r="Y22" s="103"/>
      <c r="Z22" s="103" t="str">
        <f t="shared" si="1"/>
        <v xml:space="preserve">Primary Fuel Supply -:- Hydrogen -:- Hydrogen supply to residential sector (decentralized) -:- </v>
      </c>
      <c r="AA22" t="s">
        <v>522</v>
      </c>
      <c r="AB22" s="103" t="s">
        <v>69</v>
      </c>
      <c r="AC22" s="103" t="s">
        <v>106</v>
      </c>
      <c r="AD22" s="103" t="s">
        <v>92</v>
      </c>
    </row>
    <row r="23" spans="3:35">
      <c r="S23" s="103" t="s">
        <v>87</v>
      </c>
      <c r="U23" t="str">
        <f>+C84</f>
        <v>FTE_AGRH2R</v>
      </c>
      <c r="V23" s="103" t="s">
        <v>728</v>
      </c>
      <c r="W23" s="103" t="s">
        <v>427</v>
      </c>
      <c r="X23" t="s">
        <v>685</v>
      </c>
      <c r="Y23" s="103"/>
      <c r="Z23" s="103" t="str">
        <f t="shared" si="1"/>
        <v xml:space="preserve">Primary Fuel Supply -:- Hydrogen -:- Hydrogen supply to Agriculture sector (centralized) -:- </v>
      </c>
      <c r="AA23" t="s">
        <v>685</v>
      </c>
      <c r="AB23" s="103" t="s">
        <v>69</v>
      </c>
      <c r="AC23" s="103" t="s">
        <v>106</v>
      </c>
      <c r="AD23" s="103" t="s">
        <v>92</v>
      </c>
    </row>
    <row r="24" spans="3:35">
      <c r="S24" s="103" t="s">
        <v>87</v>
      </c>
      <c r="U24" t="str">
        <f>+C85</f>
        <v>FTE_AGRH2D</v>
      </c>
      <c r="V24" s="103" t="s">
        <v>728</v>
      </c>
      <c r="W24" s="103" t="s">
        <v>427</v>
      </c>
      <c r="X24" t="s">
        <v>686</v>
      </c>
      <c r="Y24" s="103"/>
      <c r="Z24" s="103" t="str">
        <f t="shared" si="1"/>
        <v xml:space="preserve">Primary Fuel Supply -:- Hydrogen -:- Hydrogen supply to agriculture sector (decentralized) -:- </v>
      </c>
      <c r="AA24" t="s">
        <v>686</v>
      </c>
      <c r="AB24" s="103" t="s">
        <v>69</v>
      </c>
      <c r="AC24" s="103" t="s">
        <v>106</v>
      </c>
      <c r="AD24" s="103" t="s">
        <v>92</v>
      </c>
    </row>
    <row r="25" spans="3:35">
      <c r="S25" s="103" t="s">
        <v>474</v>
      </c>
      <c r="U25" t="s">
        <v>523</v>
      </c>
      <c r="V25" s="103" t="s">
        <v>728</v>
      </c>
      <c r="W25" s="103" t="s">
        <v>427</v>
      </c>
      <c r="X25" t="s">
        <v>524</v>
      </c>
      <c r="Y25" s="103"/>
      <c r="Z25" s="103" t="str">
        <f t="shared" si="1"/>
        <v xml:space="preserve">Primary Fuel Supply -:- Hydrogen -:- Natural gas T&amp;D to power &amp; heat sectors -:- </v>
      </c>
      <c r="AA25" t="s">
        <v>524</v>
      </c>
      <c r="AB25" s="103" t="s">
        <v>69</v>
      </c>
      <c r="AC25" s="103" t="s">
        <v>430</v>
      </c>
      <c r="AD25" s="103" t="s">
        <v>92</v>
      </c>
    </row>
    <row r="26" spans="3:35">
      <c r="S26" s="103" t="s">
        <v>705</v>
      </c>
      <c r="U26" t="s">
        <v>525</v>
      </c>
      <c r="V26" s="103" t="s">
        <v>728</v>
      </c>
      <c r="W26" s="103" t="s">
        <v>427</v>
      </c>
      <c r="X26" t="s">
        <v>526</v>
      </c>
      <c r="Y26" s="103"/>
      <c r="Z26" s="103" t="str">
        <f t="shared" si="1"/>
        <v xml:space="preserve">Primary Fuel Supply -:- Hydrogen -:- New Pipeline (NI and SI) -:- </v>
      </c>
      <c r="AA26" t="s">
        <v>526</v>
      </c>
      <c r="AB26" s="103" t="s">
        <v>69</v>
      </c>
      <c r="AC26" s="103" t="s">
        <v>430</v>
      </c>
      <c r="AD26" s="103" t="s">
        <v>92</v>
      </c>
    </row>
    <row r="27" spans="3:35">
      <c r="S27" s="103" t="s">
        <v>474</v>
      </c>
      <c r="U27" t="s">
        <v>527</v>
      </c>
      <c r="V27" s="103" t="s">
        <v>728</v>
      </c>
      <c r="W27" s="103" t="s">
        <v>427</v>
      </c>
      <c r="X27" t="s">
        <v>528</v>
      </c>
      <c r="Y27" s="103"/>
      <c r="Z27" s="103" t="str">
        <f t="shared" si="1"/>
        <v xml:space="preserve">Primary Fuel Supply -:- Hydrogen -:- Blending Hydrogen with Natural gas (only NI) -:- </v>
      </c>
      <c r="AA27" t="s">
        <v>528</v>
      </c>
      <c r="AB27" s="103" t="s">
        <v>69</v>
      </c>
      <c r="AC27" s="103" t="s">
        <v>430</v>
      </c>
      <c r="AD27" s="103" t="s">
        <v>92</v>
      </c>
    </row>
    <row r="28" spans="3:35">
      <c r="S28" s="103" t="s">
        <v>87</v>
      </c>
      <c r="U28" t="s">
        <v>529</v>
      </c>
      <c r="V28" s="103" t="s">
        <v>728</v>
      </c>
      <c r="W28" s="103" t="s">
        <v>427</v>
      </c>
      <c r="X28" t="s">
        <v>530</v>
      </c>
      <c r="Y28" s="103"/>
      <c r="Z28" s="103" t="str">
        <f t="shared" si="1"/>
        <v xml:space="preserve">Primary Fuel Supply -:- Hydrogen -:- Tube Trailer (NI and SI) -:- </v>
      </c>
      <c r="AA28" t="s">
        <v>530</v>
      </c>
      <c r="AB28" s="103" t="s">
        <v>69</v>
      </c>
      <c r="AC28" s="103" t="s">
        <v>703</v>
      </c>
      <c r="AD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707</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708</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699</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700</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6"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6"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c r="C53" s="411" t="s">
        <v>39</v>
      </c>
      <c r="D53" s="411"/>
      <c r="E53" s="411" t="s">
        <v>32</v>
      </c>
      <c r="F53" s="411" t="s">
        <v>33</v>
      </c>
      <c r="G53" s="411"/>
      <c r="H53" s="411" t="s">
        <v>554</v>
      </c>
    </row>
    <row r="54" spans="3:17" ht="24">
      <c r="C54" s="411"/>
      <c r="D54" s="411" t="s">
        <v>555</v>
      </c>
      <c r="E54" s="411" t="s">
        <v>484</v>
      </c>
      <c r="F54" s="411" t="s">
        <v>484</v>
      </c>
      <c r="G54" s="411">
        <v>0.3</v>
      </c>
      <c r="H54" s="411">
        <v>6043.0555555555557</v>
      </c>
    </row>
    <row r="55" spans="3:17" ht="24">
      <c r="C55" s="411"/>
      <c r="D55" s="411" t="s">
        <v>556</v>
      </c>
      <c r="E55" s="411" t="s">
        <v>484</v>
      </c>
      <c r="F55" s="411" t="s">
        <v>484</v>
      </c>
      <c r="G55" s="411">
        <v>0.4</v>
      </c>
      <c r="H55" s="411">
        <v>883.39655555555544</v>
      </c>
    </row>
    <row r="56" spans="3:17">
      <c r="N56" s="412"/>
    </row>
    <row r="57" spans="3:17">
      <c r="C57" t="s">
        <v>557</v>
      </c>
      <c r="M57" s="412"/>
    </row>
    <row r="58" spans="3:17">
      <c r="F58" s="341" t="s">
        <v>13</v>
      </c>
      <c r="M58" s="412"/>
    </row>
    <row r="59" spans="3:17">
      <c r="C59" s="413" t="s">
        <v>1</v>
      </c>
      <c r="D59" s="413" t="s">
        <v>429</v>
      </c>
      <c r="E59" s="348" t="s">
        <v>5</v>
      </c>
      <c r="F59" s="348" t="s">
        <v>6</v>
      </c>
      <c r="G59" s="348" t="s">
        <v>532</v>
      </c>
      <c r="H59" s="348" t="s">
        <v>558</v>
      </c>
      <c r="I59" s="348" t="s">
        <v>387</v>
      </c>
      <c r="J59" s="348" t="s">
        <v>391</v>
      </c>
      <c r="K59" s="348" t="s">
        <v>395</v>
      </c>
      <c r="L59" s="348" t="s">
        <v>74</v>
      </c>
      <c r="M59" s="348" t="s">
        <v>400</v>
      </c>
      <c r="N59" s="413" t="s">
        <v>401</v>
      </c>
      <c r="O59" s="348" t="s">
        <v>405</v>
      </c>
      <c r="P59" s="348" t="s">
        <v>406</v>
      </c>
      <c r="Q59" s="348" t="s">
        <v>559</v>
      </c>
    </row>
    <row r="60" spans="3:17" ht="34.5" thickBot="1">
      <c r="C60" s="340" t="s">
        <v>39</v>
      </c>
      <c r="D60" s="340" t="s">
        <v>22</v>
      </c>
      <c r="E60" s="343" t="s">
        <v>32</v>
      </c>
      <c r="F60" s="343" t="s">
        <v>33</v>
      </c>
      <c r="G60" s="343" t="s">
        <v>560</v>
      </c>
      <c r="H60" s="343" t="s">
        <v>561</v>
      </c>
      <c r="I60" s="343" t="s">
        <v>468</v>
      </c>
      <c r="J60" s="343" t="s">
        <v>469</v>
      </c>
      <c r="K60" s="343" t="s">
        <v>470</v>
      </c>
      <c r="L60" s="343" t="s">
        <v>76</v>
      </c>
      <c r="M60" s="343" t="s">
        <v>417</v>
      </c>
      <c r="N60" s="340" t="s">
        <v>418</v>
      </c>
      <c r="O60" s="343" t="s">
        <v>422</v>
      </c>
      <c r="P60" s="343" t="s">
        <v>562</v>
      </c>
      <c r="Q60" s="343" t="s">
        <v>561</v>
      </c>
    </row>
    <row r="61" spans="3:17">
      <c r="C61" s="414" t="s">
        <v>563</v>
      </c>
      <c r="D61" s="415"/>
      <c r="E61" s="415"/>
      <c r="F61" s="415"/>
      <c r="G61" s="415"/>
      <c r="H61" s="415"/>
      <c r="I61" s="415"/>
      <c r="J61" s="415"/>
      <c r="K61" s="415"/>
      <c r="L61" s="415"/>
      <c r="M61" s="415"/>
      <c r="N61" s="415"/>
      <c r="O61" s="415"/>
      <c r="P61" s="415"/>
      <c r="Q61" s="415"/>
    </row>
    <row r="62" spans="3:17">
      <c r="C62" s="416" t="s">
        <v>572</v>
      </c>
      <c r="D62" s="416" t="s">
        <v>524</v>
      </c>
      <c r="E62" s="416" t="s">
        <v>178</v>
      </c>
      <c r="F62" s="416" t="s">
        <v>473</v>
      </c>
      <c r="G62" s="416"/>
      <c r="H62" s="416">
        <v>1</v>
      </c>
      <c r="I62" s="416">
        <v>156.88999999999999</v>
      </c>
      <c r="J62" s="416">
        <v>3.16</v>
      </c>
      <c r="K62" s="416">
        <v>1.26</v>
      </c>
      <c r="L62" s="416">
        <v>0.99</v>
      </c>
      <c r="M62" s="416">
        <v>0.9</v>
      </c>
      <c r="N62" s="416">
        <v>20</v>
      </c>
      <c r="O62" s="416">
        <v>2.5000000000000001E-2</v>
      </c>
      <c r="P62" s="416">
        <v>31.536000000000001</v>
      </c>
      <c r="Q62" s="416">
        <v>3</v>
      </c>
    </row>
    <row r="63" spans="3:17">
      <c r="C63" s="416" t="s">
        <v>474</v>
      </c>
      <c r="D63" s="416"/>
      <c r="E63" s="416" t="s">
        <v>484</v>
      </c>
      <c r="F63" s="416"/>
      <c r="G63" s="416"/>
      <c r="H63" s="416">
        <v>0.01</v>
      </c>
      <c r="I63" s="416"/>
      <c r="J63" s="416"/>
      <c r="K63" s="416"/>
      <c r="L63" s="416"/>
      <c r="M63" s="416"/>
      <c r="N63" s="416"/>
      <c r="O63" s="416"/>
      <c r="P63" s="416"/>
      <c r="Q63" s="416"/>
    </row>
    <row r="64" spans="3:17">
      <c r="C64" s="416" t="s">
        <v>704</v>
      </c>
      <c r="D64" s="416" t="s">
        <v>526</v>
      </c>
      <c r="E64" s="416" t="s">
        <v>484</v>
      </c>
      <c r="F64" s="416" t="s">
        <v>437</v>
      </c>
      <c r="G64" s="416"/>
      <c r="H64" s="416"/>
      <c r="I64" s="416">
        <v>15381.29</v>
      </c>
      <c r="J64" s="416">
        <v>153.81290000000001</v>
      </c>
      <c r="K64" s="416"/>
      <c r="L64" s="416">
        <v>0.97</v>
      </c>
      <c r="M64" s="416">
        <v>1</v>
      </c>
      <c r="N64" s="416">
        <v>100</v>
      </c>
      <c r="O64" s="416"/>
      <c r="P64" s="416">
        <v>175.87200000000001</v>
      </c>
      <c r="Q64" s="416"/>
    </row>
    <row r="65" spans="3:17">
      <c r="C65" s="416" t="s">
        <v>573</v>
      </c>
      <c r="D65" s="416" t="s">
        <v>528</v>
      </c>
      <c r="E65" s="416" t="s">
        <v>178</v>
      </c>
      <c r="F65" s="416" t="s">
        <v>178</v>
      </c>
      <c r="G65" s="416"/>
      <c r="H65" s="416">
        <v>1</v>
      </c>
      <c r="I65" s="416">
        <v>1691.4105273424279</v>
      </c>
      <c r="J65" s="416">
        <v>169.14105273424281</v>
      </c>
      <c r="K65" s="416"/>
      <c r="L65" s="416">
        <v>0.98599999999999999</v>
      </c>
      <c r="M65" s="416">
        <v>1</v>
      </c>
      <c r="N65" s="416">
        <v>100</v>
      </c>
      <c r="O65" s="416"/>
      <c r="P65" s="416">
        <v>31.536000000000001</v>
      </c>
      <c r="Q65" s="416"/>
    </row>
    <row r="66" spans="3:17">
      <c r="C66" s="416" t="s">
        <v>474</v>
      </c>
      <c r="D66" s="416"/>
      <c r="E66" s="416" t="s">
        <v>484</v>
      </c>
      <c r="F66" s="416"/>
      <c r="G66" s="416"/>
      <c r="H66" s="416">
        <v>0.2</v>
      </c>
      <c r="I66" s="416"/>
      <c r="J66" s="416"/>
      <c r="K66" s="416"/>
      <c r="L66" s="416"/>
      <c r="M66" s="416"/>
      <c r="N66" s="416"/>
      <c r="O66" s="416"/>
      <c r="P66" s="416"/>
      <c r="Q66" s="416"/>
    </row>
    <row r="67" spans="3:17">
      <c r="C67" s="416" t="s">
        <v>529</v>
      </c>
      <c r="D67" s="416" t="s">
        <v>530</v>
      </c>
      <c r="E67" s="416" t="s">
        <v>484</v>
      </c>
      <c r="F67" s="416" t="s">
        <v>437</v>
      </c>
      <c r="G67" s="416"/>
      <c r="H67" s="416"/>
      <c r="I67" s="416">
        <v>1.93</v>
      </c>
      <c r="J67" s="416"/>
      <c r="K67" s="416">
        <v>24.95</v>
      </c>
      <c r="L67" s="416">
        <v>0.99</v>
      </c>
      <c r="M67" s="416">
        <v>0.5</v>
      </c>
      <c r="N67" s="416">
        <v>20</v>
      </c>
      <c r="O67" s="416"/>
      <c r="P67" s="416">
        <v>6.8462460000000003E-2</v>
      </c>
      <c r="Q67" s="416"/>
    </row>
    <row r="69" spans="3:17">
      <c r="C69" t="s">
        <v>564</v>
      </c>
    </row>
    <row r="71" spans="3:17">
      <c r="E71" s="341" t="s">
        <v>13</v>
      </c>
    </row>
    <row r="72" spans="3:17">
      <c r="C72" s="417" t="s">
        <v>1</v>
      </c>
      <c r="D72" s="417" t="s">
        <v>5</v>
      </c>
      <c r="E72" s="417" t="s">
        <v>6</v>
      </c>
      <c r="F72" s="417" t="s">
        <v>565</v>
      </c>
      <c r="G72" s="417" t="s">
        <v>566</v>
      </c>
      <c r="H72" s="417" t="s">
        <v>567</v>
      </c>
      <c r="I72" s="418" t="s">
        <v>74</v>
      </c>
      <c r="J72" s="418" t="s">
        <v>401</v>
      </c>
      <c r="K72" s="418" t="s">
        <v>395</v>
      </c>
    </row>
    <row r="73" spans="3:17">
      <c r="C73" s="411" t="s">
        <v>39</v>
      </c>
      <c r="D73" s="411" t="s">
        <v>32</v>
      </c>
      <c r="E73" s="411" t="s">
        <v>33</v>
      </c>
      <c r="F73" s="411"/>
      <c r="G73" s="411"/>
      <c r="H73" s="411"/>
      <c r="I73" s="411" t="s">
        <v>76</v>
      </c>
      <c r="J73" s="411" t="s">
        <v>568</v>
      </c>
      <c r="K73" s="419" t="s">
        <v>569</v>
      </c>
    </row>
    <row r="74" spans="3:17">
      <c r="C74" s="411" t="s">
        <v>77</v>
      </c>
      <c r="D74" s="411"/>
      <c r="E74" s="411"/>
      <c r="F74" s="411"/>
      <c r="G74" s="411"/>
      <c r="H74" s="411"/>
      <c r="I74" s="411"/>
      <c r="J74" s="411" t="s">
        <v>570</v>
      </c>
      <c r="K74" s="419"/>
    </row>
    <row r="75" spans="3:17">
      <c r="C75" s="420" t="s">
        <v>505</v>
      </c>
      <c r="D75" s="421" t="s">
        <v>437</v>
      </c>
      <c r="E75" s="421" t="s">
        <v>492</v>
      </c>
      <c r="F75" s="422"/>
      <c r="G75" s="422"/>
      <c r="H75" s="422"/>
      <c r="I75" s="423">
        <v>1</v>
      </c>
      <c r="J75" s="423">
        <v>100</v>
      </c>
      <c r="K75" s="424"/>
      <c r="M75" t="s">
        <v>571</v>
      </c>
    </row>
    <row r="76" spans="3:17">
      <c r="C76" t="s">
        <v>507</v>
      </c>
      <c r="D76" t="s">
        <v>486</v>
      </c>
      <c r="E76" t="s">
        <v>492</v>
      </c>
      <c r="F76" s="425"/>
      <c r="G76" s="425"/>
      <c r="H76" s="425"/>
      <c r="I76" s="423">
        <v>1</v>
      </c>
      <c r="J76" s="423">
        <v>100</v>
      </c>
      <c r="K76" s="425">
        <v>29</v>
      </c>
    </row>
    <row r="77" spans="3:17">
      <c r="C77" t="s">
        <v>509</v>
      </c>
      <c r="D77" t="s">
        <v>437</v>
      </c>
      <c r="E77" t="s">
        <v>494</v>
      </c>
      <c r="F77" s="425"/>
      <c r="G77" s="425"/>
      <c r="H77" s="425"/>
      <c r="I77" s="423">
        <v>1</v>
      </c>
      <c r="J77" s="423">
        <v>100</v>
      </c>
      <c r="K77" s="425"/>
    </row>
    <row r="78" spans="3:17">
      <c r="C78" t="s">
        <v>511</v>
      </c>
      <c r="D78" t="s">
        <v>486</v>
      </c>
      <c r="E78" t="s">
        <v>494</v>
      </c>
      <c r="F78" s="425"/>
      <c r="G78" s="425"/>
      <c r="H78" s="425"/>
      <c r="I78" s="423">
        <v>1</v>
      </c>
      <c r="J78" s="423">
        <v>100</v>
      </c>
      <c r="K78" s="425">
        <v>29</v>
      </c>
    </row>
    <row r="79" spans="3:17">
      <c r="C79" t="s">
        <v>513</v>
      </c>
      <c r="D79" t="s">
        <v>437</v>
      </c>
      <c r="E79" t="s">
        <v>496</v>
      </c>
      <c r="F79" s="425"/>
      <c r="G79" s="425"/>
      <c r="H79" s="425"/>
      <c r="I79" s="423">
        <v>1</v>
      </c>
      <c r="J79" s="423">
        <v>100</v>
      </c>
      <c r="K79" s="425"/>
    </row>
    <row r="80" spans="3:17">
      <c r="C80" t="s">
        <v>515</v>
      </c>
      <c r="D80" t="s">
        <v>437</v>
      </c>
      <c r="E80" t="s">
        <v>498</v>
      </c>
      <c r="I80" s="426">
        <v>1</v>
      </c>
      <c r="J80" s="423">
        <v>100</v>
      </c>
      <c r="K80" s="425"/>
    </row>
    <row r="81" spans="3:11">
      <c r="C81" t="s">
        <v>517</v>
      </c>
      <c r="D81" t="s">
        <v>486</v>
      </c>
      <c r="E81" t="s">
        <v>498</v>
      </c>
      <c r="I81" s="426">
        <v>1</v>
      </c>
      <c r="J81" s="423">
        <v>100</v>
      </c>
      <c r="K81" s="425">
        <v>29</v>
      </c>
    </row>
    <row r="82" spans="3:11">
      <c r="C82" t="s">
        <v>519</v>
      </c>
      <c r="D82" t="s">
        <v>437</v>
      </c>
      <c r="E82" t="s">
        <v>503</v>
      </c>
      <c r="I82" s="426">
        <v>1</v>
      </c>
      <c r="J82" s="423">
        <v>100</v>
      </c>
      <c r="K82" s="425"/>
    </row>
    <row r="83" spans="3:11">
      <c r="C83" t="s">
        <v>521</v>
      </c>
      <c r="D83" t="s">
        <v>486</v>
      </c>
      <c r="E83" t="s">
        <v>503</v>
      </c>
      <c r="I83" s="426">
        <v>1</v>
      </c>
      <c r="J83" s="423">
        <v>100</v>
      </c>
      <c r="K83" s="425">
        <v>29</v>
      </c>
    </row>
    <row r="84" spans="3:11">
      <c r="C84" t="s">
        <v>681</v>
      </c>
      <c r="D84" t="s">
        <v>437</v>
      </c>
      <c r="E84" t="s">
        <v>682</v>
      </c>
      <c r="I84">
        <v>1</v>
      </c>
      <c r="J84">
        <v>100</v>
      </c>
    </row>
    <row r="85" spans="3:11">
      <c r="C85" t="s">
        <v>683</v>
      </c>
      <c r="D85" t="s">
        <v>486</v>
      </c>
      <c r="E85" t="s">
        <v>682</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X38"/>
  <sheetViews>
    <sheetView zoomScale="85" zoomScaleNormal="85" workbookViewId="0">
      <selection activeCell="A9" sqref="A9"/>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14" style="99" bestFit="1" customWidth="1"/>
    <col min="14" max="14" width="8.85546875" style="99" bestFit="1" customWidth="1"/>
    <col min="15" max="15" width="10.85546875" style="99" customWidth="1"/>
    <col min="16" max="16" width="13.5703125" style="99" customWidth="1"/>
    <col min="17" max="17" width="13.7109375" style="99" customWidth="1"/>
    <col min="18" max="18" width="15.85546875" style="99" bestFit="1" customWidth="1"/>
    <col min="19" max="19" width="12.85546875" style="98" bestFit="1" customWidth="1"/>
    <col min="20" max="20" width="55.140625" style="98" customWidth="1"/>
    <col min="21" max="16384" width="8.85546875" style="98"/>
  </cols>
  <sheetData>
    <row r="1" spans="2:24">
      <c r="B1" s="100" t="s">
        <v>66</v>
      </c>
      <c r="C1" s="138" t="s">
        <v>68</v>
      </c>
      <c r="D1" s="138" t="s">
        <v>88</v>
      </c>
      <c r="E1" s="100" t="s">
        <v>23</v>
      </c>
      <c r="F1" s="100" t="s">
        <v>91</v>
      </c>
      <c r="G1" s="100" t="s">
        <v>71</v>
      </c>
      <c r="H1" s="100" t="s">
        <v>83</v>
      </c>
      <c r="S1" s="99"/>
      <c r="T1" s="99"/>
      <c r="U1" s="99"/>
      <c r="V1" s="99"/>
      <c r="W1" s="99"/>
    </row>
    <row r="2" spans="2:24">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4">
      <c r="J3" s="104" t="s">
        <v>7</v>
      </c>
      <c r="K3" s="105" t="s">
        <v>30</v>
      </c>
      <c r="L3" s="104" t="s">
        <v>0</v>
      </c>
      <c r="M3" s="104" t="s">
        <v>726</v>
      </c>
      <c r="N3" s="104" t="s">
        <v>727</v>
      </c>
      <c r="O3" s="104" t="s">
        <v>3</v>
      </c>
      <c r="P3" s="104" t="s">
        <v>730</v>
      </c>
      <c r="Q3" s="104" t="s">
        <v>4</v>
      </c>
      <c r="R3" s="104" t="s">
        <v>8</v>
      </c>
      <c r="S3" s="104" t="s">
        <v>9</v>
      </c>
      <c r="T3" s="104" t="s">
        <v>10</v>
      </c>
      <c r="U3" s="104" t="s">
        <v>12</v>
      </c>
    </row>
    <row r="4" spans="2:24" ht="36.75" thickBot="1">
      <c r="B4" s="140"/>
      <c r="C4" s="141"/>
      <c r="D4" s="141"/>
      <c r="E4" s="141"/>
      <c r="H4" s="142"/>
      <c r="J4" s="106" t="s">
        <v>37</v>
      </c>
      <c r="K4" s="106" t="s">
        <v>31</v>
      </c>
      <c r="L4" s="106" t="s">
        <v>26</v>
      </c>
      <c r="M4" s="106"/>
      <c r="N4" s="106"/>
      <c r="O4" s="106"/>
      <c r="P4" s="106" t="s">
        <v>27</v>
      </c>
      <c r="Q4" s="106" t="s">
        <v>4</v>
      </c>
      <c r="R4" s="106" t="s">
        <v>40</v>
      </c>
      <c r="S4" s="106" t="s">
        <v>41</v>
      </c>
      <c r="T4" s="106" t="s">
        <v>28</v>
      </c>
      <c r="U4" s="106" t="s">
        <v>29</v>
      </c>
    </row>
    <row r="5" spans="2:24">
      <c r="B5" s="143"/>
      <c r="C5" s="135"/>
      <c r="D5" s="135"/>
      <c r="E5" s="135"/>
      <c r="H5" s="135"/>
      <c r="J5" s="99" t="s">
        <v>146</v>
      </c>
      <c r="L5" s="99" t="s">
        <v>191</v>
      </c>
      <c r="O5" s="103" t="str">
        <f xml:space="preserve"> _xlfn.CONCAT(M5, " -:- ", N5 )</f>
        <v xml:space="preserve"> -:- </v>
      </c>
      <c r="S5" s="99"/>
      <c r="T5" s="99"/>
      <c r="U5" s="99"/>
    </row>
    <row r="6" spans="2:24">
      <c r="S6" s="99"/>
      <c r="T6" s="99"/>
      <c r="U6" s="99"/>
      <c r="V6" s="99"/>
      <c r="W6" s="99"/>
    </row>
    <row r="7" spans="2:24">
      <c r="J7" s="144"/>
      <c r="K7" s="144"/>
    </row>
    <row r="8" spans="2:24">
      <c r="D8" s="107" t="s">
        <v>13</v>
      </c>
      <c r="E8" s="107"/>
      <c r="F8" s="107"/>
      <c r="G8" s="145"/>
      <c r="H8" s="145"/>
      <c r="J8" s="102" t="s">
        <v>15</v>
      </c>
      <c r="K8" s="102"/>
      <c r="L8" s="103"/>
      <c r="S8" s="103"/>
      <c r="T8" s="103"/>
      <c r="U8" s="103"/>
      <c r="V8" s="103"/>
      <c r="W8" s="103"/>
      <c r="X8" s="103"/>
    </row>
    <row r="9" spans="2:24" ht="25.15" customHeight="1">
      <c r="B9" s="146" t="s">
        <v>1</v>
      </c>
      <c r="C9" s="146" t="s">
        <v>5</v>
      </c>
      <c r="D9" s="146" t="s">
        <v>6</v>
      </c>
      <c r="E9" s="147" t="s">
        <v>109</v>
      </c>
      <c r="F9" s="147" t="s">
        <v>74</v>
      </c>
      <c r="G9" s="147" t="s">
        <v>72</v>
      </c>
      <c r="H9" s="148"/>
      <c r="I9" s="149"/>
      <c r="J9" s="104" t="s">
        <v>11</v>
      </c>
      <c r="K9" s="105" t="s">
        <v>30</v>
      </c>
      <c r="L9" s="104" t="s">
        <v>1</v>
      </c>
      <c r="M9" s="104" t="s">
        <v>724</v>
      </c>
      <c r="N9" s="104" t="s">
        <v>725</v>
      </c>
      <c r="O9" s="104" t="s">
        <v>731</v>
      </c>
      <c r="P9" s="104" t="s">
        <v>726</v>
      </c>
      <c r="Q9" s="104" t="s">
        <v>2</v>
      </c>
      <c r="R9" s="104" t="s">
        <v>732</v>
      </c>
      <c r="S9" s="104" t="s">
        <v>16</v>
      </c>
      <c r="T9" s="104" t="s">
        <v>17</v>
      </c>
      <c r="U9" s="104" t="s">
        <v>18</v>
      </c>
      <c r="V9" s="104" t="s">
        <v>19</v>
      </c>
      <c r="W9" s="104" t="s">
        <v>20</v>
      </c>
    </row>
    <row r="10" spans="2:24"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t="s">
        <v>22</v>
      </c>
      <c r="S10" s="106" t="s">
        <v>23</v>
      </c>
      <c r="T10" s="106" t="s">
        <v>24</v>
      </c>
      <c r="U10" s="106" t="s">
        <v>43</v>
      </c>
      <c r="V10" s="106" t="s">
        <v>42</v>
      </c>
      <c r="W10" s="106" t="s">
        <v>25</v>
      </c>
    </row>
    <row r="11" spans="2:24"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row>
    <row r="12" spans="2:24">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728</v>
      </c>
      <c r="N12" s="103" t="s">
        <v>105</v>
      </c>
      <c r="O12" s="103" t="s">
        <v>770</v>
      </c>
      <c r="P12" s="103"/>
      <c r="Q12" s="103" t="str">
        <f xml:space="preserve"> _xlfn.CONCAT( M12, " -:- ", N12, " -:- ", O12, " -:- ", P12)</f>
        <v xml:space="preserve">Primary Fuel Supply -:- Refinery -:- Oil production -:- </v>
      </c>
      <c r="R12" s="103"/>
      <c r="S12" s="103" t="str">
        <f>$E$2</f>
        <v>PJ</v>
      </c>
      <c r="T12" s="103" t="str">
        <f>$F$2</f>
        <v>Pja</v>
      </c>
      <c r="U12" s="103"/>
      <c r="V12" s="103" t="s">
        <v>110</v>
      </c>
      <c r="W12" s="103"/>
    </row>
    <row r="13" spans="2:24">
      <c r="D13" s="98" t="s">
        <v>174</v>
      </c>
      <c r="E13" s="153">
        <f>D31</f>
        <v>0.28207840098286252</v>
      </c>
      <c r="F13" s="242"/>
      <c r="G13" s="243"/>
      <c r="S13" s="99"/>
      <c r="T13" s="99"/>
      <c r="U13" s="99"/>
      <c r="V13" s="99"/>
      <c r="W13" s="99"/>
      <c r="X13" s="99"/>
    </row>
    <row r="14" spans="2:24">
      <c r="D14" s="98" t="s">
        <v>93</v>
      </c>
      <c r="E14" s="153">
        <f>D34</f>
        <v>0.3829589517783773</v>
      </c>
      <c r="F14" s="242"/>
      <c r="G14" s="243"/>
      <c r="S14" s="99"/>
      <c r="T14" s="99"/>
      <c r="U14" s="99"/>
      <c r="V14" s="99"/>
      <c r="W14" s="99"/>
      <c r="X14" s="99"/>
    </row>
    <row r="15" spans="2:24">
      <c r="D15" s="98" t="s">
        <v>175</v>
      </c>
      <c r="E15" s="153">
        <f>D35</f>
        <v>0.10962517596402253</v>
      </c>
      <c r="F15" s="242"/>
      <c r="G15" s="243"/>
      <c r="S15" s="99"/>
    </row>
    <row r="16" spans="2:24">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M13"/>
  <sheetViews>
    <sheetView tabSelected="1" zoomScale="85" zoomScaleNormal="85" workbookViewId="0">
      <selection activeCell="B11" sqref="B11"/>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7" t="s">
        <v>139</v>
      </c>
      <c r="C4" s="98"/>
      <c r="D4" s="98"/>
      <c r="E4" s="98"/>
      <c r="F4" s="98"/>
      <c r="G4" s="98"/>
      <c r="H4" s="98"/>
    </row>
    <row r="5" spans="2:13" ht="12.75" thickBot="1">
      <c r="B5" s="158" t="s">
        <v>0</v>
      </c>
      <c r="C5" s="159" t="s">
        <v>142</v>
      </c>
      <c r="D5" s="159" t="s">
        <v>444</v>
      </c>
      <c r="E5" s="159" t="s">
        <v>143</v>
      </c>
      <c r="F5" s="159" t="s">
        <v>144</v>
      </c>
      <c r="G5" s="159" t="s">
        <v>140</v>
      </c>
      <c r="H5" s="159" t="s">
        <v>141</v>
      </c>
      <c r="I5" s="159" t="s">
        <v>445</v>
      </c>
    </row>
    <row r="6" spans="2:13">
      <c r="B6" s="160" t="s">
        <v>145</v>
      </c>
      <c r="C6" s="99">
        <v>1</v>
      </c>
      <c r="D6" s="99">
        <v>1</v>
      </c>
      <c r="E6" s="99">
        <v>1</v>
      </c>
      <c r="F6" s="99">
        <v>1</v>
      </c>
      <c r="G6" s="161">
        <v>1</v>
      </c>
      <c r="H6" s="99">
        <v>1</v>
      </c>
      <c r="I6" s="99">
        <v>1</v>
      </c>
    </row>
    <row r="9" spans="2:13">
      <c r="B9" s="102" t="s">
        <v>14</v>
      </c>
      <c r="C9" s="102"/>
      <c r="D9" s="103"/>
      <c r="E9" s="103"/>
      <c r="F9" s="103"/>
      <c r="G9" s="103"/>
      <c r="H9" s="103"/>
      <c r="I9" s="103"/>
      <c r="J9" s="103"/>
    </row>
    <row r="10" spans="2:13">
      <c r="B10" s="104" t="s">
        <v>7</v>
      </c>
      <c r="C10" s="105" t="s">
        <v>30</v>
      </c>
      <c r="D10" s="104" t="s">
        <v>0</v>
      </c>
      <c r="E10" s="104" t="s">
        <v>726</v>
      </c>
      <c r="F10" s="104" t="s">
        <v>727</v>
      </c>
      <c r="G10" s="104" t="s">
        <v>3</v>
      </c>
      <c r="H10" s="104" t="s">
        <v>730</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t="s">
        <v>146</v>
      </c>
      <c r="C13" s="103"/>
      <c r="D13" s="103" t="s">
        <v>143</v>
      </c>
      <c r="G13" s="99" t="str">
        <f xml:space="preserve"> _xlfn.CONCAT(E13, " -:- ", F13 )</f>
        <v xml:space="preserve"> -:- </v>
      </c>
      <c r="H13" s="103" t="s">
        <v>678</v>
      </c>
      <c r="I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V71" sqref="V71"/>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0"/>
      <c r="E161" s="563">
        <v>2016</v>
      </c>
      <c r="F161" s="563"/>
      <c r="G161" s="563"/>
      <c r="H161" s="563"/>
      <c r="I161" s="563"/>
      <c r="J161" s="563"/>
      <c r="K161" s="563"/>
      <c r="L161" s="563"/>
      <c r="M161" s="563"/>
      <c r="N161" s="563"/>
      <c r="O161" s="563"/>
      <c r="P161" s="564"/>
    </row>
    <row r="162" spans="4:16" ht="12.75">
      <c r="D162" s="561"/>
      <c r="E162" s="565" t="s">
        <v>223</v>
      </c>
      <c r="F162" s="563"/>
      <c r="G162" s="563"/>
      <c r="H162" s="563"/>
      <c r="I162" s="563"/>
      <c r="J162" s="564"/>
      <c r="K162" s="565" t="s">
        <v>224</v>
      </c>
      <c r="L162" s="563"/>
      <c r="M162" s="563"/>
      <c r="N162" s="563"/>
      <c r="O162" s="566" t="s">
        <v>225</v>
      </c>
      <c r="P162" s="567"/>
    </row>
    <row r="163" spans="4:16" ht="12.75">
      <c r="D163" s="561"/>
      <c r="E163" s="570" t="s">
        <v>198</v>
      </c>
      <c r="F163" s="571"/>
      <c r="G163" s="570" t="s">
        <v>226</v>
      </c>
      <c r="H163" s="571"/>
      <c r="I163" s="572" t="s">
        <v>158</v>
      </c>
      <c r="J163" s="571"/>
      <c r="K163" s="570" t="s">
        <v>216</v>
      </c>
      <c r="L163" s="572"/>
      <c r="M163" s="570" t="s">
        <v>215</v>
      </c>
      <c r="N163" s="572"/>
      <c r="O163" s="568"/>
      <c r="P163" s="569"/>
    </row>
    <row r="164" spans="4:16" ht="25.5">
      <c r="D164" s="562"/>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zoomScale="55" zoomScaleNormal="55" workbookViewId="0">
      <pane xSplit="1" topLeftCell="B1" activePane="topRight" state="frozen"/>
      <selection activeCell="A3" sqref="A3"/>
      <selection pane="topRight" activeCell="AE11" sqref="AE11"/>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workbookViewId="0">
      <pane xSplit="1" topLeftCell="B1" activePane="topRight" state="frozen"/>
      <selection pane="topRight" activeCell="B22" sqref="B22"/>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zoomScale="70" zoomScaleNormal="70" workbookViewId="0">
      <selection activeCell="A5" sqref="A5"/>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22" zoomScale="85" zoomScaleNormal="85" workbookViewId="0"/>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56" t="s">
        <v>150</v>
      </c>
      <c r="E30" s="556"/>
      <c r="F30" s="556"/>
      <c r="G30" s="556"/>
      <c r="H30" s="556"/>
      <c r="I30" s="534" t="s">
        <v>151</v>
      </c>
      <c r="J30" s="534"/>
      <c r="K30" s="534"/>
      <c r="L30" s="534"/>
      <c r="M30" s="534"/>
      <c r="N30" s="534"/>
      <c r="O30" s="534"/>
      <c r="P30" s="534"/>
      <c r="Q30" s="58" t="s">
        <v>52</v>
      </c>
      <c r="R30" s="535" t="s">
        <v>152</v>
      </c>
      <c r="S30" s="535"/>
      <c r="T30" s="535"/>
      <c r="U30" s="535"/>
      <c r="V30" s="535"/>
      <c r="W30" s="535"/>
      <c r="X30" s="535"/>
      <c r="Y30" s="536"/>
      <c r="Z30" s="77"/>
      <c r="AA30" s="59" t="s">
        <v>75</v>
      </c>
      <c r="AB30" s="60" t="s">
        <v>153</v>
      </c>
      <c r="AC30" s="537"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37"/>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46" t="s">
        <v>330</v>
      </c>
      <c r="B45" s="546"/>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47">
        <v>2015</v>
      </c>
      <c r="B46" s="548"/>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49" t="s">
        <v>439</v>
      </c>
      <c r="B47" s="550"/>
      <c r="C47" s="380"/>
      <c r="D47" s="553" t="s">
        <v>150</v>
      </c>
      <c r="E47" s="554"/>
      <c r="F47" s="554"/>
      <c r="G47" s="554"/>
      <c r="H47" s="555"/>
      <c r="I47" s="543" t="s">
        <v>151</v>
      </c>
      <c r="J47" s="544"/>
      <c r="K47" s="544"/>
      <c r="L47" s="544"/>
      <c r="M47" s="544"/>
      <c r="N47" s="544"/>
      <c r="O47" s="544"/>
      <c r="P47" s="545"/>
      <c r="Q47" s="399" t="s">
        <v>52</v>
      </c>
      <c r="R47" s="538" t="s">
        <v>152</v>
      </c>
      <c r="S47" s="539"/>
      <c r="T47" s="539"/>
      <c r="U47" s="539"/>
      <c r="V47" s="539"/>
      <c r="W47" s="539"/>
      <c r="X47" s="539"/>
      <c r="Y47" s="540"/>
      <c r="Z47" s="381" t="s">
        <v>75</v>
      </c>
      <c r="AA47" s="382" t="s">
        <v>153</v>
      </c>
      <c r="AB47" s="541" t="s">
        <v>154</v>
      </c>
    </row>
    <row r="48" spans="1:29" ht="51" customHeight="1" thickBot="1">
      <c r="A48" s="551"/>
      <c r="B48" s="552"/>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42"/>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1"/>
      <c r="B50" s="482" t="s">
        <v>280</v>
      </c>
      <c r="C50" s="483"/>
      <c r="D50" s="484">
        <v>40.141619390000002</v>
      </c>
      <c r="E50" s="484">
        <v>38.113899879999998</v>
      </c>
      <c r="F50" s="485">
        <v>78.255519269999994</v>
      </c>
      <c r="G50" s="484">
        <v>5.5271047399999995</v>
      </c>
      <c r="H50" s="516">
        <v>83.782624009999992</v>
      </c>
      <c r="I50" s="486">
        <v>50.8826559246681</v>
      </c>
      <c r="J50" s="486">
        <v>8.6389752661228894</v>
      </c>
      <c r="K50" s="486"/>
      <c r="L50" s="486"/>
      <c r="M50" s="486"/>
      <c r="N50" s="486"/>
      <c r="O50" s="486"/>
      <c r="P50" s="511">
        <v>59.521631190790991</v>
      </c>
      <c r="Q50" s="513">
        <v>174.62462227447941</v>
      </c>
      <c r="R50" s="486">
        <v>94.644137718529109</v>
      </c>
      <c r="S50" s="486">
        <v>191.27155971241763</v>
      </c>
      <c r="T50" s="486">
        <v>0.72169069299999999</v>
      </c>
      <c r="U50" s="486">
        <v>7.4417517227754892</v>
      </c>
      <c r="V50" s="486">
        <v>0.12784885724868783</v>
      </c>
      <c r="W50" s="486">
        <v>3.6303334081237448</v>
      </c>
      <c r="X50" s="486">
        <v>56.039787153178949</v>
      </c>
      <c r="Y50" s="487">
        <v>353.8771092652737</v>
      </c>
      <c r="Z50" s="488"/>
      <c r="AA50" s="489">
        <v>1.2671539199999999</v>
      </c>
      <c r="AB50" s="519">
        <v>673.07314066054414</v>
      </c>
    </row>
    <row r="51" spans="1:28" ht="15.75">
      <c r="A51" s="481" t="s">
        <v>440</v>
      </c>
      <c r="B51" s="490" t="s">
        <v>61</v>
      </c>
      <c r="C51" s="483"/>
      <c r="D51" s="484">
        <v>2.1359828898800002</v>
      </c>
      <c r="E51" s="484">
        <v>12.093243226141499</v>
      </c>
      <c r="F51" s="485">
        <v>14.229226116021499</v>
      </c>
      <c r="G51" s="484">
        <v>2.5520243874999999E-3</v>
      </c>
      <c r="H51" s="516">
        <v>14.231778140408998</v>
      </c>
      <c r="I51" s="486">
        <v>242.34998911942273</v>
      </c>
      <c r="J51" s="486">
        <v>0.745562496426874</v>
      </c>
      <c r="K51" s="486">
        <v>47.54426945022535</v>
      </c>
      <c r="L51" s="486">
        <v>59.171436848541894</v>
      </c>
      <c r="M51" s="486">
        <v>0</v>
      </c>
      <c r="N51" s="486">
        <v>12.52538963145672</v>
      </c>
      <c r="O51" s="486">
        <v>14.344770831929861</v>
      </c>
      <c r="P51" s="511">
        <v>376.6814183780034</v>
      </c>
      <c r="Q51" s="513"/>
      <c r="R51" s="486"/>
      <c r="S51" s="486"/>
      <c r="T51" s="486"/>
      <c r="U51" s="486"/>
      <c r="V51" s="486"/>
      <c r="W51" s="486"/>
      <c r="X51" s="486">
        <v>7.3392519200000006E-2</v>
      </c>
      <c r="Y51" s="487">
        <v>7.3392519200000006E-2</v>
      </c>
      <c r="Z51" s="488"/>
      <c r="AA51" s="491"/>
      <c r="AB51" s="522">
        <v>390.98658903761242</v>
      </c>
    </row>
    <row r="52" spans="1:28" ht="15.75">
      <c r="A52" s="481" t="s">
        <v>441</v>
      </c>
      <c r="B52" s="490" t="s">
        <v>63</v>
      </c>
      <c r="C52" s="483"/>
      <c r="D52" s="484">
        <v>37.935056887199998</v>
      </c>
      <c r="E52" s="484">
        <v>0.63744488249999998</v>
      </c>
      <c r="F52" s="485">
        <v>38.572501769699997</v>
      </c>
      <c r="G52" s="484">
        <v>0</v>
      </c>
      <c r="H52" s="516">
        <v>38.572501769699997</v>
      </c>
      <c r="I52" s="486">
        <v>50.757496663291498</v>
      </c>
      <c r="J52" s="486">
        <v>0.25927213396339799</v>
      </c>
      <c r="K52" s="486">
        <v>1.03361932087889</v>
      </c>
      <c r="L52" s="486">
        <v>0</v>
      </c>
      <c r="M52" s="486">
        <v>7.5559282526168268</v>
      </c>
      <c r="N52" s="486">
        <v>0</v>
      </c>
      <c r="O52" s="486">
        <v>0</v>
      </c>
      <c r="P52" s="511">
        <v>59.606316370750619</v>
      </c>
      <c r="Q52" s="513"/>
      <c r="R52" s="486"/>
      <c r="S52" s="486"/>
      <c r="T52" s="486"/>
      <c r="U52" s="486"/>
      <c r="V52" s="486"/>
      <c r="W52" s="486"/>
      <c r="X52" s="486"/>
      <c r="Y52" s="487"/>
      <c r="Z52" s="488"/>
      <c r="AA52" s="491"/>
      <c r="AB52" s="522">
        <v>98.178818140450616</v>
      </c>
    </row>
    <row r="53" spans="1:28" ht="15.75">
      <c r="A53" s="481" t="s">
        <v>441</v>
      </c>
      <c r="B53" s="482" t="s">
        <v>200</v>
      </c>
      <c r="C53" s="483"/>
      <c r="D53" s="484">
        <v>0</v>
      </c>
      <c r="E53" s="484">
        <v>0</v>
      </c>
      <c r="F53" s="485">
        <v>4.9884396460000007</v>
      </c>
      <c r="G53" s="484">
        <v>2.1714320000000002E-2</v>
      </c>
      <c r="H53" s="516">
        <v>5.0101539660000007</v>
      </c>
      <c r="I53" s="486">
        <v>-8.7949914049296751E-3</v>
      </c>
      <c r="J53" s="486">
        <v>7.3062382760837735E-4</v>
      </c>
      <c r="K53" s="486">
        <v>0.91061659762104386</v>
      </c>
      <c r="L53" s="486">
        <v>-2.0842848000382839</v>
      </c>
      <c r="M53" s="486">
        <v>-3.2395292741824955E-2</v>
      </c>
      <c r="N53" s="486">
        <v>3.2467106621972905</v>
      </c>
      <c r="O53" s="486">
        <v>0.61133624132296394</v>
      </c>
      <c r="P53" s="511">
        <v>2.6439190407838682</v>
      </c>
      <c r="Q53" s="513">
        <v>-1.3219919499999979</v>
      </c>
      <c r="R53" s="486"/>
      <c r="S53" s="486"/>
      <c r="T53" s="486"/>
      <c r="U53" s="486"/>
      <c r="V53" s="486"/>
      <c r="W53" s="486"/>
      <c r="X53" s="486"/>
      <c r="Y53" s="487"/>
      <c r="Z53" s="488"/>
      <c r="AA53" s="491"/>
      <c r="AB53" s="522">
        <v>6.3320810567838706</v>
      </c>
    </row>
    <row r="54" spans="1:28" ht="15.75">
      <c r="A54" s="481" t="s">
        <v>441</v>
      </c>
      <c r="B54" s="482" t="s">
        <v>294</v>
      </c>
      <c r="C54" s="483"/>
      <c r="D54" s="484"/>
      <c r="E54" s="484"/>
      <c r="F54" s="485"/>
      <c r="G54" s="484"/>
      <c r="H54" s="516"/>
      <c r="I54" s="486"/>
      <c r="J54" s="486"/>
      <c r="K54" s="486">
        <v>1.4074641994005641E-4</v>
      </c>
      <c r="L54" s="486">
        <v>1.5368815894370511</v>
      </c>
      <c r="M54" s="486">
        <v>11.577593968224349</v>
      </c>
      <c r="N54" s="486">
        <v>56.782228374333798</v>
      </c>
      <c r="O54" s="486">
        <v>0</v>
      </c>
      <c r="P54" s="511">
        <v>69.896844678415135</v>
      </c>
      <c r="Q54" s="513"/>
      <c r="R54" s="486"/>
      <c r="S54" s="486"/>
      <c r="T54" s="486"/>
      <c r="U54" s="486"/>
      <c r="V54" s="486"/>
      <c r="W54" s="486"/>
      <c r="X54" s="486"/>
      <c r="Y54" s="487"/>
      <c r="Z54" s="488"/>
      <c r="AA54" s="491"/>
      <c r="AB54" s="522">
        <v>69.896844678415135</v>
      </c>
    </row>
    <row r="55" spans="1:28" ht="16.5" thickBot="1">
      <c r="A55" s="492" t="s">
        <v>442</v>
      </c>
      <c r="B55" s="510"/>
      <c r="C55" s="483"/>
      <c r="D55" s="493">
        <v>4.3425453926800017</v>
      </c>
      <c r="E55" s="493">
        <v>49.569698223641502</v>
      </c>
      <c r="F55" s="494">
        <v>48.923803970321487</v>
      </c>
      <c r="G55" s="495">
        <v>5.5079424443874991</v>
      </c>
      <c r="H55" s="517">
        <v>54.431746414708982</v>
      </c>
      <c r="I55" s="496">
        <v>242.48394337220424</v>
      </c>
      <c r="J55" s="496">
        <v>9.1245350047587568</v>
      </c>
      <c r="K55" s="496">
        <v>45.599892785305478</v>
      </c>
      <c r="L55" s="496">
        <v>59.718840059143126</v>
      </c>
      <c r="M55" s="496">
        <v>-19.101126928099351</v>
      </c>
      <c r="N55" s="496">
        <v>-47.503549405074367</v>
      </c>
      <c r="O55" s="496">
        <v>13.733434590606898</v>
      </c>
      <c r="P55" s="512">
        <v>304.05596947884476</v>
      </c>
      <c r="Q55" s="514">
        <v>175.94661422447942</v>
      </c>
      <c r="R55" s="496">
        <v>94.644137718529109</v>
      </c>
      <c r="S55" s="496">
        <v>191.27155971241763</v>
      </c>
      <c r="T55" s="496">
        <v>0.72169069299999999</v>
      </c>
      <c r="U55" s="496">
        <v>7.4417517227754892</v>
      </c>
      <c r="V55" s="496">
        <v>0.12784885724868783</v>
      </c>
      <c r="W55" s="496">
        <v>3.6303334081237448</v>
      </c>
      <c r="X55" s="496">
        <v>56.113179672378948</v>
      </c>
      <c r="Y55" s="497">
        <v>353.95050178447372</v>
      </c>
      <c r="Z55" s="498"/>
      <c r="AA55" s="499">
        <v>1.2671539199999999</v>
      </c>
      <c r="AB55" s="520">
        <v>889.65198582250696</v>
      </c>
    </row>
    <row r="56" spans="1:28" ht="15.75">
      <c r="A56" s="500" t="s">
        <v>184</v>
      </c>
      <c r="B56" s="501"/>
      <c r="C56" s="483"/>
      <c r="D56" s="502">
        <v>-0.29984213999999998</v>
      </c>
      <c r="E56" s="502">
        <v>-29.233755428618743</v>
      </c>
      <c r="F56" s="503">
        <v>-29.533597568618742</v>
      </c>
      <c r="G56" s="502">
        <v>-0.34797446544112148</v>
      </c>
      <c r="H56" s="518">
        <v>-29.881572034059861</v>
      </c>
      <c r="I56" s="504">
        <v>-244.4430342689065</v>
      </c>
      <c r="J56" s="504">
        <v>0</v>
      </c>
      <c r="K56" s="504">
        <v>69.311076744656305</v>
      </c>
      <c r="L56" s="504">
        <v>78.921136428172048</v>
      </c>
      <c r="M56" s="504">
        <v>27.383819258341379</v>
      </c>
      <c r="N56" s="504">
        <v>61.64896816291629</v>
      </c>
      <c r="O56" s="504">
        <v>4.7638339257938611</v>
      </c>
      <c r="P56" s="511">
        <v>-2.4141997490266345</v>
      </c>
      <c r="Q56" s="515">
        <v>-57.01912963689017</v>
      </c>
      <c r="R56" s="504">
        <v>-94.644137718529109</v>
      </c>
      <c r="S56" s="504">
        <v>-183.2689118363763</v>
      </c>
      <c r="T56" s="504">
        <v>-0.357690693</v>
      </c>
      <c r="U56" s="504">
        <v>-7.4417517227754892</v>
      </c>
      <c r="V56" s="504">
        <v>-0.12784885724868786</v>
      </c>
      <c r="W56" s="504">
        <v>-3.3000717681237455</v>
      </c>
      <c r="X56" s="504">
        <v>-4.3410308294000002</v>
      </c>
      <c r="Y56" s="487">
        <v>-293.48144342545334</v>
      </c>
      <c r="Z56" s="505">
        <v>144.41655271638277</v>
      </c>
      <c r="AA56" s="506">
        <v>-1.2671539199999999</v>
      </c>
      <c r="AB56" s="521">
        <v>-239.64694604904724</v>
      </c>
    </row>
    <row r="57" spans="1:28" ht="15.75">
      <c r="A57" s="523"/>
      <c r="B57" s="482" t="s">
        <v>202</v>
      </c>
      <c r="C57" s="483"/>
      <c r="D57" s="507">
        <v>0</v>
      </c>
      <c r="E57" s="507">
        <v>-10.07676634585431</v>
      </c>
      <c r="F57" s="485">
        <v>-10.07676634585431</v>
      </c>
      <c r="G57" s="484">
        <v>0</v>
      </c>
      <c r="H57" s="516">
        <v>-10.07676634585431</v>
      </c>
      <c r="I57" s="486"/>
      <c r="J57" s="486"/>
      <c r="K57" s="486"/>
      <c r="L57" s="486">
        <v>-0.1256473180354199</v>
      </c>
      <c r="M57" s="486">
        <v>0</v>
      </c>
      <c r="N57" s="486"/>
      <c r="O57" s="486"/>
      <c r="P57" s="511">
        <v>-0.1256473180354199</v>
      </c>
      <c r="Q57" s="513">
        <v>-36.41348273203667</v>
      </c>
      <c r="R57" s="486">
        <v>-94.644137718529109</v>
      </c>
      <c r="S57" s="486">
        <v>-181.8953210505363</v>
      </c>
      <c r="T57" s="486">
        <v>-0.357690693</v>
      </c>
      <c r="U57" s="486">
        <v>-7.4417517227754892</v>
      </c>
      <c r="V57" s="486"/>
      <c r="W57" s="486">
        <v>-2.4637648216367403</v>
      </c>
      <c r="X57" s="486"/>
      <c r="Y57" s="487">
        <v>-286.80266600647764</v>
      </c>
      <c r="Z57" s="488">
        <v>151.9612229798409</v>
      </c>
      <c r="AA57" s="491"/>
      <c r="AB57" s="522">
        <v>-181.45733942256317</v>
      </c>
    </row>
    <row r="58" spans="1:28" ht="15.75">
      <c r="A58" s="523"/>
      <c r="B58" s="482" t="s">
        <v>185</v>
      </c>
      <c r="C58" s="483"/>
      <c r="D58" s="507">
        <v>0</v>
      </c>
      <c r="E58" s="507">
        <v>-7.2811459049739096</v>
      </c>
      <c r="F58" s="485">
        <v>-7.2811459049739096</v>
      </c>
      <c r="G58" s="484">
        <v>-0.27937504294112148</v>
      </c>
      <c r="H58" s="516">
        <v>-7.5605209479150313</v>
      </c>
      <c r="I58" s="486"/>
      <c r="J58" s="486"/>
      <c r="K58" s="486"/>
      <c r="L58" s="486"/>
      <c r="M58" s="486"/>
      <c r="N58" s="486"/>
      <c r="O58" s="486"/>
      <c r="P58" s="511"/>
      <c r="Q58" s="513">
        <v>-12.790497201407531</v>
      </c>
      <c r="R58" s="486"/>
      <c r="S58" s="486">
        <v>-1.3735907858399998</v>
      </c>
      <c r="T58" s="486"/>
      <c r="U58" s="486"/>
      <c r="V58" s="486"/>
      <c r="W58" s="486">
        <v>-0.8363069464870051</v>
      </c>
      <c r="X58" s="486">
        <v>-4.3410308294000002</v>
      </c>
      <c r="Y58" s="487">
        <v>-6.5509285617270052</v>
      </c>
      <c r="Z58" s="488">
        <v>7.5617750852224201</v>
      </c>
      <c r="AA58" s="489">
        <v>-1.2671539199999999</v>
      </c>
      <c r="AB58" s="522">
        <v>-20.607325545827145</v>
      </c>
    </row>
    <row r="59" spans="1:28" ht="15.75">
      <c r="A59" s="523"/>
      <c r="B59" s="482" t="s">
        <v>186</v>
      </c>
      <c r="C59" s="483"/>
      <c r="D59" s="507"/>
      <c r="E59" s="507"/>
      <c r="F59" s="485"/>
      <c r="G59" s="484"/>
      <c r="H59" s="516"/>
      <c r="I59" s="486">
        <v>-244.4430342689065</v>
      </c>
      <c r="J59" s="486"/>
      <c r="K59" s="486">
        <v>66.210961650641394</v>
      </c>
      <c r="L59" s="486">
        <v>78.89634233526381</v>
      </c>
      <c r="M59" s="486">
        <v>27.040085734953742</v>
      </c>
      <c r="N59" s="486">
        <v>61.655369571911791</v>
      </c>
      <c r="O59" s="486">
        <v>5.7521956355949957</v>
      </c>
      <c r="P59" s="511">
        <v>-4.8880793405407754</v>
      </c>
      <c r="Q59" s="513">
        <v>0</v>
      </c>
      <c r="R59" s="486"/>
      <c r="S59" s="486"/>
      <c r="T59" s="486"/>
      <c r="U59" s="486"/>
      <c r="V59" s="486">
        <v>-0.12784885724868786</v>
      </c>
      <c r="W59" s="486"/>
      <c r="X59" s="486"/>
      <c r="Y59" s="487">
        <v>-0.12784885724868786</v>
      </c>
      <c r="Z59" s="488"/>
      <c r="AA59" s="491"/>
      <c r="AB59" s="522">
        <v>-5.0159281977894636</v>
      </c>
    </row>
    <row r="60" spans="1:28" ht="15.75">
      <c r="A60" s="523"/>
      <c r="B60" s="482" t="s">
        <v>187</v>
      </c>
      <c r="C60" s="483"/>
      <c r="D60" s="507">
        <v>0</v>
      </c>
      <c r="E60" s="507">
        <v>-11.40593881319052</v>
      </c>
      <c r="F60" s="485">
        <v>-11.40593881319052</v>
      </c>
      <c r="G60" s="484">
        <v>0</v>
      </c>
      <c r="H60" s="516">
        <v>-11.40593881319052</v>
      </c>
      <c r="I60" s="486"/>
      <c r="J60" s="486"/>
      <c r="K60" s="486"/>
      <c r="L60" s="486"/>
      <c r="M60" s="486"/>
      <c r="N60" s="486"/>
      <c r="O60" s="486"/>
      <c r="P60" s="511"/>
      <c r="Q60" s="513"/>
      <c r="R60" s="486"/>
      <c r="S60" s="486"/>
      <c r="T60" s="486"/>
      <c r="U60" s="486"/>
      <c r="V60" s="486"/>
      <c r="W60" s="486"/>
      <c r="X60" s="486"/>
      <c r="Y60" s="487"/>
      <c r="Z60" s="488"/>
      <c r="AA60" s="491"/>
      <c r="AB60" s="522">
        <v>-11.40593881319052</v>
      </c>
    </row>
    <row r="61" spans="1:28" ht="16.5" thickBot="1">
      <c r="A61" s="523"/>
      <c r="B61" s="482" t="s">
        <v>188</v>
      </c>
      <c r="C61" s="483"/>
      <c r="D61" s="507">
        <v>-0.29984213999999998</v>
      </c>
      <c r="E61" s="508">
        <v>-0.46990436460000001</v>
      </c>
      <c r="F61" s="507">
        <v>-0.76974650459999994</v>
      </c>
      <c r="G61" s="484">
        <v>-6.8599422500000007E-2</v>
      </c>
      <c r="H61" s="516">
        <v>-0.8383459271</v>
      </c>
      <c r="I61" s="509">
        <v>0</v>
      </c>
      <c r="J61" s="486">
        <v>0</v>
      </c>
      <c r="K61" s="486">
        <v>3.1001150940149058</v>
      </c>
      <c r="L61" s="486">
        <v>0.15044141094365712</v>
      </c>
      <c r="M61" s="486">
        <v>0.34373352338763608</v>
      </c>
      <c r="N61" s="486">
        <v>-6.4014089955031798E-3</v>
      </c>
      <c r="O61" s="486">
        <v>-0.98836170980113502</v>
      </c>
      <c r="P61" s="511">
        <v>2.599526909549561</v>
      </c>
      <c r="Q61" s="513">
        <v>-7.8151497034459707</v>
      </c>
      <c r="R61" s="486"/>
      <c r="S61" s="486"/>
      <c r="T61" s="486"/>
      <c r="U61" s="486"/>
      <c r="V61" s="486"/>
      <c r="W61" s="486"/>
      <c r="X61" s="486"/>
      <c r="Y61" s="487"/>
      <c r="Z61" s="488">
        <v>-15.106445348680563</v>
      </c>
      <c r="AA61" s="491"/>
      <c r="AB61" s="522">
        <v>-21.160414069676971</v>
      </c>
    </row>
  </sheetData>
  <mergeCells count="11">
    <mergeCell ref="A45:B45"/>
    <mergeCell ref="A46:B46"/>
    <mergeCell ref="A47:B48"/>
    <mergeCell ref="D47:H47"/>
    <mergeCell ref="D30:H30"/>
    <mergeCell ref="I30:P30"/>
    <mergeCell ref="R30:Y30"/>
    <mergeCell ref="AC30:AC31"/>
    <mergeCell ref="R47:Y47"/>
    <mergeCell ref="AB47:AB48"/>
    <mergeCell ref="I47:P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57" t="s">
        <v>120</v>
      </c>
      <c r="E5" s="558"/>
      <c r="F5" s="558"/>
      <c r="G5" s="558"/>
      <c r="H5" s="558"/>
      <c r="I5" s="558"/>
      <c r="J5" s="558"/>
      <c r="K5" s="558"/>
      <c r="L5" s="558"/>
      <c r="M5" s="558"/>
      <c r="N5" s="558"/>
      <c r="O5" s="558"/>
      <c r="P5" s="558"/>
      <c r="Q5" s="559"/>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O50"/>
  <sheetViews>
    <sheetView topLeftCell="H1" zoomScale="85" zoomScaleNormal="85" workbookViewId="0">
      <selection activeCell="I13" sqref="I13:O21"/>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40.7109375" style="99" bestFit="1" customWidth="1"/>
    <col min="10" max="10" width="18.5703125" style="99" bestFit="1" customWidth="1"/>
    <col min="11" max="11" width="10.85546875" style="99" bestFit="1" customWidth="1"/>
    <col min="12" max="12" width="11.7109375" style="99" bestFit="1" customWidth="1"/>
    <col min="13" max="13" width="23.5703125" style="99" bestFit="1" customWidth="1"/>
    <col min="14" max="14" width="18.5703125" style="99" bestFit="1" customWidth="1"/>
    <col min="15" max="15" width="11.7109375" style="99" bestFit="1" customWidth="1"/>
    <col min="16" max="16" width="8.28515625" style="99" customWidth="1"/>
    <col min="17" max="16384" width="9.140625" style="99"/>
  </cols>
  <sheetData>
    <row r="1" spans="2:15">
      <c r="B1" s="100" t="s">
        <v>66</v>
      </c>
      <c r="C1" s="100" t="s">
        <v>67</v>
      </c>
      <c r="D1" s="100" t="s">
        <v>68</v>
      </c>
      <c r="E1" s="100" t="s">
        <v>70</v>
      </c>
      <c r="F1" s="100" t="s">
        <v>71</v>
      </c>
    </row>
    <row r="2" spans="2:15">
      <c r="B2" s="162" t="str">
        <f>'EB1'!H31</f>
        <v>Coal</v>
      </c>
      <c r="C2" s="162" t="str">
        <f>'EB1'!F32</f>
        <v>COA</v>
      </c>
      <c r="D2" s="162" t="str">
        <f>'EB1'!F31</f>
        <v>Bituminous &amp; Sub-bitum.</v>
      </c>
      <c r="E2" s="162" t="str">
        <f>'EB1'!F27</f>
        <v>PJ</v>
      </c>
      <c r="F2" s="162" t="str">
        <f>'EB1'!D27</f>
        <v>Milion NZD (2015)</v>
      </c>
    </row>
    <row r="3" spans="2:15">
      <c r="B3" s="162"/>
      <c r="C3" s="162" t="str">
        <f>'EB1'!G32</f>
        <v>COL</v>
      </c>
      <c r="D3" s="162" t="str">
        <f>'EB1'!G31</f>
        <v>Lignite</v>
      </c>
      <c r="E3" s="162" t="str">
        <f>'EB1'!F27</f>
        <v>PJ</v>
      </c>
      <c r="F3" s="162"/>
    </row>
    <row r="5" spans="2:15" ht="12.75" customHeight="1"/>
    <row r="6" spans="2:15" ht="12.75" customHeight="1">
      <c r="B6" s="102" t="s">
        <v>14</v>
      </c>
      <c r="C6" s="102"/>
      <c r="D6" s="103"/>
      <c r="E6" s="103"/>
      <c r="F6" s="103"/>
      <c r="G6" s="103"/>
      <c r="H6" s="103"/>
      <c r="I6" s="103"/>
      <c r="J6" s="103"/>
    </row>
    <row r="7" spans="2:15">
      <c r="B7" s="104" t="s">
        <v>7</v>
      </c>
      <c r="C7" s="105" t="s">
        <v>30</v>
      </c>
      <c r="D7" s="104" t="s">
        <v>0</v>
      </c>
      <c r="E7" s="104" t="s">
        <v>726</v>
      </c>
      <c r="F7" s="104" t="s">
        <v>727</v>
      </c>
      <c r="G7" s="104" t="s">
        <v>3</v>
      </c>
      <c r="H7" s="104" t="s">
        <v>730</v>
      </c>
      <c r="I7" s="104" t="s">
        <v>4</v>
      </c>
      <c r="J7" s="104" t="s">
        <v>8</v>
      </c>
      <c r="K7" s="104" t="s">
        <v>9</v>
      </c>
      <c r="L7" s="104" t="s">
        <v>10</v>
      </c>
      <c r="M7" s="104" t="s">
        <v>12</v>
      </c>
    </row>
    <row r="8" spans="2:15" ht="24.75" thickBot="1">
      <c r="B8" s="106" t="s">
        <v>37</v>
      </c>
      <c r="C8" s="106" t="s">
        <v>31</v>
      </c>
      <c r="D8" s="106" t="s">
        <v>26</v>
      </c>
      <c r="E8" s="106"/>
      <c r="F8" s="106"/>
      <c r="G8" s="106"/>
      <c r="H8" s="106" t="s">
        <v>27</v>
      </c>
      <c r="I8" s="106" t="s">
        <v>4</v>
      </c>
      <c r="J8" s="106" t="s">
        <v>40</v>
      </c>
      <c r="K8" s="106" t="s">
        <v>41</v>
      </c>
      <c r="L8" s="106" t="s">
        <v>28</v>
      </c>
      <c r="M8" s="106" t="s">
        <v>29</v>
      </c>
    </row>
    <row r="9" spans="2:15">
      <c r="B9" s="103" t="s">
        <v>65</v>
      </c>
      <c r="C9" s="103"/>
      <c r="D9" s="103" t="str">
        <f>C2</f>
        <v>COA</v>
      </c>
      <c r="E9" s="527" t="s">
        <v>150</v>
      </c>
      <c r="F9" s="103"/>
      <c r="G9" s="103" t="str">
        <f xml:space="preserve"> _xlfn.CONCAT(E9, " -:- ", F9 )</f>
        <v xml:space="preserve">Coal -:- </v>
      </c>
      <c r="H9" s="103" t="s">
        <v>454</v>
      </c>
      <c r="I9" s="103" t="str">
        <f>$E$2</f>
        <v>PJ</v>
      </c>
      <c r="J9" s="103"/>
      <c r="K9" s="103" t="s">
        <v>192</v>
      </c>
      <c r="L9" s="103"/>
      <c r="M9" s="103"/>
    </row>
    <row r="10" spans="2:15">
      <c r="B10" s="103" t="s">
        <v>65</v>
      </c>
      <c r="C10" s="103"/>
      <c r="D10" s="103" t="s">
        <v>173</v>
      </c>
      <c r="E10" s="103" t="s">
        <v>739</v>
      </c>
      <c r="F10" s="103"/>
      <c r="G10" s="103" t="str">
        <f xml:space="preserve"> _xlfn.CONCAT(E10, " -:- ", F10 )</f>
        <v xml:space="preserve">Coal Lignite -:- </v>
      </c>
      <c r="H10" s="103" t="s">
        <v>455</v>
      </c>
      <c r="I10" s="103" t="str">
        <f>$E$2</f>
        <v>PJ</v>
      </c>
      <c r="J10" s="103"/>
      <c r="K10" s="103" t="s">
        <v>192</v>
      </c>
      <c r="L10" s="103"/>
      <c r="M10" s="103"/>
    </row>
    <row r="12" spans="2:15" ht="15.75" customHeight="1">
      <c r="B12" s="102" t="s">
        <v>15</v>
      </c>
      <c r="C12" s="102"/>
      <c r="D12" s="103"/>
      <c r="E12" s="103"/>
      <c r="F12" s="103"/>
      <c r="G12" s="103"/>
      <c r="H12" s="103"/>
      <c r="I12" s="103"/>
      <c r="J12" s="103"/>
    </row>
    <row r="13" spans="2:15" ht="15.75" customHeight="1">
      <c r="B13" s="104" t="s">
        <v>11</v>
      </c>
      <c r="C13" s="105" t="s">
        <v>30</v>
      </c>
      <c r="D13" s="104" t="s">
        <v>1</v>
      </c>
      <c r="E13" s="104" t="s">
        <v>724</v>
      </c>
      <c r="F13" s="104" t="s">
        <v>725</v>
      </c>
      <c r="G13" s="104" t="s">
        <v>731</v>
      </c>
      <c r="H13" s="104" t="s">
        <v>726</v>
      </c>
      <c r="I13" s="104" t="s">
        <v>2</v>
      </c>
      <c r="J13" s="104" t="s">
        <v>732</v>
      </c>
      <c r="K13" s="104" t="s">
        <v>16</v>
      </c>
      <c r="L13" s="104" t="s">
        <v>17</v>
      </c>
      <c r="M13" s="104" t="s">
        <v>18</v>
      </c>
      <c r="N13" s="104" t="s">
        <v>19</v>
      </c>
      <c r="O13" s="104" t="s">
        <v>20</v>
      </c>
    </row>
    <row r="14" spans="2:15" ht="15.75" customHeight="1" thickBot="1">
      <c r="B14" s="106" t="s">
        <v>38</v>
      </c>
      <c r="C14" s="106" t="s">
        <v>31</v>
      </c>
      <c r="D14" s="106" t="s">
        <v>21</v>
      </c>
      <c r="E14" s="106"/>
      <c r="F14" s="106"/>
      <c r="G14" s="106"/>
      <c r="H14" s="106"/>
      <c r="I14" s="106"/>
      <c r="J14" s="106" t="s">
        <v>22</v>
      </c>
      <c r="K14" s="106" t="s">
        <v>23</v>
      </c>
      <c r="L14" s="106" t="s">
        <v>24</v>
      </c>
      <c r="M14" s="106" t="s">
        <v>43</v>
      </c>
      <c r="N14" s="106" t="s">
        <v>42</v>
      </c>
      <c r="O14" s="106" t="s">
        <v>25</v>
      </c>
    </row>
    <row r="15" spans="2:15" ht="15.75" customHeight="1" thickBot="1">
      <c r="B15" s="106" t="s">
        <v>73</v>
      </c>
      <c r="C15" s="113"/>
      <c r="D15" s="113"/>
      <c r="E15" s="113"/>
      <c r="F15" s="113"/>
      <c r="G15" s="113"/>
      <c r="H15" s="113"/>
      <c r="I15" s="113"/>
      <c r="J15" s="113"/>
      <c r="K15" s="113"/>
      <c r="L15" s="113"/>
      <c r="M15" s="113"/>
      <c r="N15" s="113"/>
      <c r="O15" s="113"/>
    </row>
    <row r="16" spans="2:15" ht="15.75" customHeight="1">
      <c r="B16" s="103" t="str">
        <f>'EB1'!$B$5</f>
        <v>MIN</v>
      </c>
      <c r="C16" s="103"/>
      <c r="D16" s="103" t="str">
        <f>$B$16&amp;$C$2&amp;1</f>
        <v>MINCOA1</v>
      </c>
      <c r="E16" s="103" t="s">
        <v>728</v>
      </c>
      <c r="F16" s="103" t="s">
        <v>150</v>
      </c>
      <c r="G16" s="103" t="s">
        <v>733</v>
      </c>
      <c r="H16" s="103"/>
      <c r="I16" s="103" t="str">
        <f t="shared" ref="I16:I21" si="0" xml:space="preserve"> _xlfn.CONCAT( E16, " -:- ", F16, " -:- ", G16, " -:- ", H16)</f>
        <v xml:space="preserve">Primary Fuel Supply -:- Coal -:- Mining - Coal Bituminous -:- </v>
      </c>
      <c r="J16" s="115"/>
      <c r="K16" s="103" t="str">
        <f t="shared" ref="K16:K21" si="1">$E$2</f>
        <v>PJ</v>
      </c>
      <c r="L16" s="103" t="str">
        <f t="shared" ref="L16:L21" si="2">$E$2&amp;"a"</f>
        <v>PJa</v>
      </c>
      <c r="M16" s="103"/>
      <c r="N16" s="103"/>
      <c r="O16" s="103"/>
    </row>
    <row r="17" spans="2:15" ht="15.75" customHeight="1">
      <c r="B17" s="103"/>
      <c r="C17" s="103"/>
      <c r="D17" s="103" t="str">
        <f>$B$16&amp;$C$3&amp;1</f>
        <v>MINCOL1</v>
      </c>
      <c r="E17" s="103" t="s">
        <v>728</v>
      </c>
      <c r="F17" s="103" t="s">
        <v>150</v>
      </c>
      <c r="G17" s="103" t="s">
        <v>734</v>
      </c>
      <c r="H17" s="103"/>
      <c r="I17" s="103" t="str">
        <f t="shared" si="0"/>
        <v xml:space="preserve">Primary Fuel Supply -:- Coal -:- Mining - Coal Lignite -:- </v>
      </c>
      <c r="J17" s="115"/>
      <c r="K17" s="103" t="str">
        <f t="shared" si="1"/>
        <v>PJ</v>
      </c>
      <c r="L17" s="103" t="str">
        <f t="shared" si="2"/>
        <v>PJa</v>
      </c>
      <c r="M17" s="103"/>
      <c r="N17" s="103"/>
      <c r="O17" s="103"/>
    </row>
    <row r="18" spans="2:15" ht="15.75" customHeight="1">
      <c r="B18" s="103" t="str">
        <f>'EB1'!$B$6</f>
        <v>IMP</v>
      </c>
      <c r="C18" s="103"/>
      <c r="D18" s="103" t="str">
        <f>$B$18&amp;$C$2&amp;1</f>
        <v>IMPCOA1</v>
      </c>
      <c r="E18" s="103" t="s">
        <v>728</v>
      </c>
      <c r="F18" s="103" t="s">
        <v>150</v>
      </c>
      <c r="G18" s="103" t="s">
        <v>735</v>
      </c>
      <c r="H18" s="103"/>
      <c r="I18" s="103" t="str">
        <f t="shared" si="0"/>
        <v xml:space="preserve">Primary Fuel Supply -:- Coal -:- Import - Coal Bituminous -:- </v>
      </c>
      <c r="J18" s="115"/>
      <c r="K18" s="103" t="str">
        <f t="shared" si="1"/>
        <v>PJ</v>
      </c>
      <c r="L18" s="103" t="str">
        <f t="shared" si="2"/>
        <v>PJa</v>
      </c>
      <c r="M18" s="103"/>
      <c r="N18" s="103"/>
      <c r="O18" s="103"/>
    </row>
    <row r="19" spans="2:15">
      <c r="B19" s="103"/>
      <c r="C19" s="103"/>
      <c r="D19" s="103" t="str">
        <f>$B$18&amp;$C$3&amp;1</f>
        <v>IMPCOL1</v>
      </c>
      <c r="E19" s="103" t="s">
        <v>728</v>
      </c>
      <c r="F19" s="103" t="s">
        <v>150</v>
      </c>
      <c r="G19" s="103" t="s">
        <v>736</v>
      </c>
      <c r="H19" s="103"/>
      <c r="I19" s="103" t="str">
        <f t="shared" si="0"/>
        <v xml:space="preserve">Primary Fuel Supply -:- Coal -:- Import - Coal Lignite -:- </v>
      </c>
      <c r="J19" s="115"/>
      <c r="K19" s="103" t="str">
        <f t="shared" si="1"/>
        <v>PJ</v>
      </c>
      <c r="L19" s="103" t="str">
        <f t="shared" si="2"/>
        <v>PJa</v>
      </c>
      <c r="M19" s="103"/>
      <c r="N19" s="103"/>
      <c r="O19" s="103"/>
    </row>
    <row r="20" spans="2:15">
      <c r="B20" s="103" t="str">
        <f>'EB1'!B7</f>
        <v>EXP</v>
      </c>
      <c r="C20" s="103"/>
      <c r="D20" s="103" t="str">
        <f>$B$20&amp;$C$2&amp;1</f>
        <v>EXPCOA1</v>
      </c>
      <c r="E20" s="103" t="s">
        <v>728</v>
      </c>
      <c r="F20" s="103" t="s">
        <v>150</v>
      </c>
      <c r="G20" s="103" t="s">
        <v>737</v>
      </c>
      <c r="H20" s="103"/>
      <c r="I20" s="103" t="str">
        <f t="shared" si="0"/>
        <v xml:space="preserve">Primary Fuel Supply -:- Coal -:- Export - Coal Bituminous -:- </v>
      </c>
      <c r="J20" s="115"/>
      <c r="K20" s="103" t="str">
        <f t="shared" si="1"/>
        <v>PJ</v>
      </c>
      <c r="L20" s="103" t="str">
        <f t="shared" si="2"/>
        <v>PJa</v>
      </c>
      <c r="M20" s="103"/>
      <c r="N20" s="103"/>
      <c r="O20" s="103"/>
    </row>
    <row r="21" spans="2:15">
      <c r="C21" s="103"/>
      <c r="D21" s="99" t="str">
        <f>B20&amp;D10&amp;1</f>
        <v>EXPCOL1</v>
      </c>
      <c r="E21" s="103" t="s">
        <v>728</v>
      </c>
      <c r="F21" s="103" t="s">
        <v>150</v>
      </c>
      <c r="G21" s="103" t="s">
        <v>738</v>
      </c>
      <c r="I21" s="103" t="str">
        <f t="shared" si="0"/>
        <v xml:space="preserve">Primary Fuel Supply -:- Coal -:- Export - Coal Lignite -:- </v>
      </c>
      <c r="J21" s="115"/>
      <c r="K21" s="103" t="str">
        <f t="shared" si="1"/>
        <v>PJ</v>
      </c>
      <c r="L21" s="103" t="str">
        <f t="shared" si="2"/>
        <v>PJa</v>
      </c>
    </row>
    <row r="29" spans="2:15">
      <c r="D29" s="107" t="s">
        <v>13</v>
      </c>
      <c r="F29" s="107"/>
    </row>
    <row r="30" spans="2:15">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5"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5"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zoomScale="85" zoomScaleNormal="85" workbookViewId="0">
      <selection activeCell="J40" sqref="J40"/>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21.5703125" style="99" bestFit="1" customWidth="1"/>
    <col min="15" max="15" width="16.5703125" style="99" bestFit="1" customWidth="1"/>
    <col min="16" max="16" width="49.7109375" style="99" bestFit="1" customWidth="1"/>
    <col min="17" max="17" width="22.5703125" style="99" bestFit="1" customWidth="1"/>
    <col min="18" max="18" width="10.85546875" style="99" bestFit="1" customWidth="1"/>
    <col min="19" max="19" width="11.7109375" style="99" bestFit="1" customWidth="1"/>
    <col min="20" max="20" width="12.28515625" style="99" bestFit="1" customWidth="1"/>
    <col min="21" max="21" width="8.5703125" style="99" bestFit="1" customWidth="1"/>
    <col min="22" max="22" width="13.140625" style="99" bestFit="1" customWidth="1"/>
    <col min="23" max="23" width="12.42578125" style="99" bestFit="1" customWidth="1"/>
    <col min="24" max="16384" width="9.140625" style="99"/>
  </cols>
  <sheetData>
    <row r="1" spans="2:22">
      <c r="B1" s="100" t="s">
        <v>66</v>
      </c>
      <c r="C1" s="100" t="s">
        <v>67</v>
      </c>
      <c r="D1" s="100" t="s">
        <v>68</v>
      </c>
      <c r="E1" s="100" t="s">
        <v>70</v>
      </c>
      <c r="F1" s="100" t="s">
        <v>71</v>
      </c>
    </row>
    <row r="2" spans="2:22">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2">
      <c r="I3" s="104" t="s">
        <v>7</v>
      </c>
      <c r="J3" s="105" t="s">
        <v>30</v>
      </c>
      <c r="K3" s="104" t="s">
        <v>0</v>
      </c>
      <c r="L3" s="104" t="s">
        <v>726</v>
      </c>
      <c r="M3" s="104" t="s">
        <v>727</v>
      </c>
      <c r="N3" s="104" t="s">
        <v>3</v>
      </c>
      <c r="O3" s="104" t="s">
        <v>730</v>
      </c>
      <c r="P3" s="104" t="s">
        <v>4</v>
      </c>
      <c r="Q3" s="104" t="s">
        <v>8</v>
      </c>
      <c r="R3" s="104" t="s">
        <v>9</v>
      </c>
      <c r="S3" s="104" t="s">
        <v>10</v>
      </c>
      <c r="T3" s="104" t="s">
        <v>12</v>
      </c>
    </row>
    <row r="4" spans="2:22" ht="24.75" thickBot="1">
      <c r="I4" s="106" t="s">
        <v>37</v>
      </c>
      <c r="J4" s="106" t="s">
        <v>31</v>
      </c>
      <c r="K4" s="106" t="s">
        <v>26</v>
      </c>
      <c r="L4" s="106"/>
      <c r="M4" s="106"/>
      <c r="N4" s="106"/>
      <c r="O4" s="106" t="s">
        <v>27</v>
      </c>
      <c r="P4" s="106" t="s">
        <v>4</v>
      </c>
      <c r="Q4" s="106" t="s">
        <v>40</v>
      </c>
      <c r="R4" s="106" t="s">
        <v>41</v>
      </c>
      <c r="S4" s="106" t="s">
        <v>28</v>
      </c>
      <c r="T4" s="106" t="s">
        <v>29</v>
      </c>
    </row>
    <row r="5" spans="2:22">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2">
      <c r="I6" s="103" t="s">
        <v>65</v>
      </c>
      <c r="J6" s="103"/>
      <c r="K6" s="103" t="s">
        <v>749</v>
      </c>
      <c r="L6" s="103" t="s">
        <v>749</v>
      </c>
      <c r="M6" s="103"/>
      <c r="N6" s="103" t="str">
        <f xml:space="preserve"> _xlfn.CONCAT(L6, " -:- ", M6 )</f>
        <v xml:space="preserve">LNG -:- </v>
      </c>
      <c r="O6" s="103"/>
      <c r="P6" s="103" t="str">
        <f>$E$2</f>
        <v>PJ</v>
      </c>
    </row>
    <row r="7" spans="2:22">
      <c r="D7" s="107"/>
      <c r="F7" s="107"/>
      <c r="I7" s="99" t="s">
        <v>146</v>
      </c>
      <c r="K7" s="99" t="s">
        <v>750</v>
      </c>
      <c r="L7" s="103"/>
      <c r="M7" s="103"/>
      <c r="N7" s="103" t="str">
        <f t="shared" ref="N7" si="0" xml:space="preserve"> _xlfn.CONCAT(L7, " -:- ", M7 )</f>
        <v xml:space="preserve"> -:- </v>
      </c>
      <c r="O7" s="99" t="s">
        <v>751</v>
      </c>
      <c r="P7" s="99" t="s">
        <v>86</v>
      </c>
      <c r="Q7" s="99" t="s">
        <v>751</v>
      </c>
      <c r="R7" s="99" t="s">
        <v>86</v>
      </c>
    </row>
    <row r="8" spans="2:22">
      <c r="B8" s="108"/>
      <c r="C8" s="109"/>
      <c r="D8" s="108"/>
      <c r="E8" s="110"/>
      <c r="F8" s="110"/>
      <c r="G8" s="110"/>
    </row>
    <row r="9" spans="2:22" ht="12.75" thickBot="1">
      <c r="B9" s="111"/>
      <c r="C9" s="111"/>
      <c r="D9" s="111"/>
      <c r="E9" s="111"/>
      <c r="F9" s="111"/>
      <c r="G9" s="111"/>
      <c r="I9" s="102" t="s">
        <v>15</v>
      </c>
      <c r="J9" s="102"/>
      <c r="K9" s="103"/>
      <c r="L9" s="103"/>
      <c r="M9" s="103"/>
      <c r="N9" s="103"/>
      <c r="O9" s="103"/>
      <c r="P9" s="103"/>
      <c r="Q9" s="103"/>
    </row>
    <row r="10" spans="2:22" ht="12.75" thickBot="1">
      <c r="B10" s="111"/>
      <c r="C10" s="112"/>
      <c r="D10" s="112"/>
      <c r="E10" s="112"/>
      <c r="F10" s="112"/>
      <c r="G10" s="112"/>
      <c r="I10" s="104" t="s">
        <v>11</v>
      </c>
      <c r="J10" s="105" t="s">
        <v>30</v>
      </c>
      <c r="K10" s="104" t="s">
        <v>1</v>
      </c>
      <c r="L10" s="104" t="s">
        <v>724</v>
      </c>
      <c r="M10" s="104" t="s">
        <v>725</v>
      </c>
      <c r="N10" s="104" t="s">
        <v>731</v>
      </c>
      <c r="O10" s="104" t="s">
        <v>726</v>
      </c>
      <c r="P10" s="104" t="s">
        <v>2</v>
      </c>
      <c r="Q10" s="104" t="s">
        <v>732</v>
      </c>
      <c r="R10" s="104" t="s">
        <v>16</v>
      </c>
      <c r="S10" s="104" t="s">
        <v>17</v>
      </c>
      <c r="T10" s="104" t="s">
        <v>18</v>
      </c>
      <c r="U10" s="104" t="s">
        <v>19</v>
      </c>
      <c r="V10" s="104" t="s">
        <v>20</v>
      </c>
    </row>
    <row r="11" spans="2:22" ht="48.75" thickBot="1">
      <c r="E11" s="114"/>
      <c r="F11" s="247"/>
      <c r="G11" s="114"/>
      <c r="I11" s="106" t="s">
        <v>38</v>
      </c>
      <c r="J11" s="106" t="s">
        <v>31</v>
      </c>
      <c r="K11" s="106" t="s">
        <v>21</v>
      </c>
      <c r="L11" s="106"/>
      <c r="M11" s="106"/>
      <c r="N11" s="106"/>
      <c r="O11" s="106"/>
      <c r="P11" s="106"/>
      <c r="Q11" s="106" t="s">
        <v>22</v>
      </c>
      <c r="R11" s="106" t="s">
        <v>23</v>
      </c>
      <c r="S11" s="106" t="s">
        <v>24</v>
      </c>
      <c r="T11" s="106" t="s">
        <v>43</v>
      </c>
      <c r="U11" s="106" t="s">
        <v>42</v>
      </c>
      <c r="V11" s="106" t="s">
        <v>25</v>
      </c>
    </row>
    <row r="12" spans="2:22" ht="12.75" thickBot="1">
      <c r="E12" s="117"/>
      <c r="F12" s="247"/>
      <c r="G12" s="114"/>
      <c r="I12" s="106" t="s">
        <v>73</v>
      </c>
      <c r="J12" s="113"/>
      <c r="K12" s="113"/>
      <c r="L12" s="113"/>
      <c r="M12" s="113"/>
      <c r="N12" s="113"/>
      <c r="O12" s="113"/>
      <c r="P12" s="113"/>
      <c r="Q12" s="113"/>
      <c r="R12" s="113"/>
      <c r="S12" s="113"/>
      <c r="T12" s="113"/>
      <c r="U12" s="113"/>
      <c r="V12" s="113"/>
    </row>
    <row r="13" spans="2:22">
      <c r="E13" s="117"/>
      <c r="F13" s="247"/>
      <c r="G13" s="114"/>
      <c r="I13" s="103" t="str">
        <f>[3]EB1!$B$5</f>
        <v>MIN</v>
      </c>
      <c r="J13" s="103"/>
      <c r="K13" s="99" t="s">
        <v>356</v>
      </c>
      <c r="L13" s="99" t="s">
        <v>728</v>
      </c>
      <c r="M13" s="99" t="s">
        <v>52</v>
      </c>
      <c r="N13" s="99" t="s">
        <v>752</v>
      </c>
      <c r="P13" s="103" t="str">
        <f t="shared" ref="P13:P20" si="1" xml:space="preserve"> _xlfn.CONCAT( L13, " -:- ", M13, " -:- ", N13, " -:- ", O13)</f>
        <v xml:space="preserve">Primary Fuel Supply -:- Natural Gas -:- Mining - Natural Gas Tranche 1 -:- </v>
      </c>
      <c r="Q13" s="115" t="s">
        <v>753</v>
      </c>
      <c r="R13" s="103" t="str">
        <f>$E$2</f>
        <v>PJ</v>
      </c>
      <c r="S13" s="103" t="str">
        <f>$E$2&amp;"a"</f>
        <v>PJa</v>
      </c>
      <c r="T13" s="103"/>
      <c r="U13" s="103"/>
      <c r="V13" s="103"/>
    </row>
    <row r="14" spans="2:22">
      <c r="F14" s="118"/>
      <c r="I14" s="103" t="str">
        <f>+I13</f>
        <v>MIN</v>
      </c>
      <c r="K14" s="99" t="s">
        <v>754</v>
      </c>
      <c r="L14" s="99" t="s">
        <v>728</v>
      </c>
      <c r="M14" s="99" t="s">
        <v>52</v>
      </c>
      <c r="N14" s="99" t="s">
        <v>755</v>
      </c>
      <c r="P14" s="103" t="str">
        <f t="shared" si="1"/>
        <v xml:space="preserve">Primary Fuel Supply -:- Natural Gas -:- Mining - Natural Gas Tranche 2 -:- </v>
      </c>
      <c r="Q14" s="115" t="s">
        <v>756</v>
      </c>
      <c r="R14" s="103" t="str">
        <f t="shared" ref="R14:R16" si="2">$E$2</f>
        <v>PJ</v>
      </c>
      <c r="S14" s="103" t="str">
        <f t="shared" ref="S14:S16" si="3">$E$2&amp;"a"</f>
        <v>PJa</v>
      </c>
      <c r="T14" s="103"/>
      <c r="U14" s="103"/>
      <c r="V14" s="103"/>
    </row>
    <row r="15" spans="2:22">
      <c r="I15" s="103" t="str">
        <f t="shared" ref="I15:I16" si="4">+I14</f>
        <v>MIN</v>
      </c>
      <c r="K15" s="99" t="s">
        <v>757</v>
      </c>
      <c r="L15" s="99" t="s">
        <v>728</v>
      </c>
      <c r="M15" s="99" t="s">
        <v>52</v>
      </c>
      <c r="N15" s="99" t="s">
        <v>758</v>
      </c>
      <c r="P15" s="103" t="str">
        <f t="shared" si="1"/>
        <v xml:space="preserve">Primary Fuel Supply -:- Natural Gas -:- Mining - Natural Gas Tranche 3 -:- </v>
      </c>
      <c r="Q15" s="115" t="s">
        <v>759</v>
      </c>
      <c r="R15" s="103" t="str">
        <f t="shared" si="2"/>
        <v>PJ</v>
      </c>
      <c r="S15" s="103" t="str">
        <f t="shared" si="3"/>
        <v>PJa</v>
      </c>
      <c r="T15" s="103"/>
      <c r="U15" s="103"/>
      <c r="V15" s="103"/>
    </row>
    <row r="16" spans="2:22">
      <c r="I16" s="103" t="str">
        <f t="shared" si="4"/>
        <v>MIN</v>
      </c>
      <c r="K16" s="99" t="s">
        <v>760</v>
      </c>
      <c r="L16" s="99" t="s">
        <v>728</v>
      </c>
      <c r="M16" s="99" t="s">
        <v>52</v>
      </c>
      <c r="N16" s="99" t="s">
        <v>761</v>
      </c>
      <c r="P16" s="103" t="str">
        <f t="shared" si="1"/>
        <v xml:space="preserve">Primary Fuel Supply -:- Natural Gas -:- Mining - Natural Gas Tranche 4 -:- </v>
      </c>
      <c r="Q16" s="115" t="s">
        <v>762</v>
      </c>
      <c r="R16" s="103" t="str">
        <f t="shared" si="2"/>
        <v>PJ</v>
      </c>
      <c r="S16" s="103" t="str">
        <f t="shared" si="3"/>
        <v>PJa</v>
      </c>
    </row>
    <row r="17" spans="2:25">
      <c r="I17" s="103" t="str">
        <f>[3]EB1!$B$6</f>
        <v>IMP</v>
      </c>
      <c r="J17" s="103"/>
      <c r="K17" s="103" t="str">
        <f>$I$17&amp;$K$6&amp;1</f>
        <v>IMPLNG1</v>
      </c>
      <c r="L17" s="99" t="s">
        <v>728</v>
      </c>
      <c r="M17" s="99" t="s">
        <v>52</v>
      </c>
      <c r="N17" s="99" t="s">
        <v>763</v>
      </c>
      <c r="P17" s="103" t="str">
        <f t="shared" si="1"/>
        <v xml:space="preserve">Primary Fuel Supply -:- Natural Gas -:- Import - LNG -:- </v>
      </c>
      <c r="Q17" s="115"/>
      <c r="R17" s="103" t="str">
        <f>$E$2</f>
        <v>PJ</v>
      </c>
      <c r="S17" s="103" t="str">
        <f>$E$2&amp;"a"</f>
        <v>PJa</v>
      </c>
    </row>
    <row r="18" spans="2:25">
      <c r="I18" s="103" t="str">
        <f>[3]EB1!B7</f>
        <v>EXP</v>
      </c>
      <c r="J18" s="103"/>
      <c r="K18" s="103" t="str">
        <f>$I$18&amp;$C$2&amp;1</f>
        <v>EXPNGA1</v>
      </c>
      <c r="L18" s="99" t="s">
        <v>728</v>
      </c>
      <c r="M18" s="99" t="s">
        <v>52</v>
      </c>
      <c r="N18" s="99" t="s">
        <v>764</v>
      </c>
      <c r="P18" s="103" t="str">
        <f t="shared" si="1"/>
        <v xml:space="preserve">Primary Fuel Supply -:- Natural Gas -:- Export - Natural Gas -:- </v>
      </c>
      <c r="Q18" s="115"/>
      <c r="R18" s="103" t="str">
        <f>$E$2</f>
        <v>PJ</v>
      </c>
      <c r="S18" s="103" t="str">
        <f>$E$2&amp;"a"</f>
        <v>PJa</v>
      </c>
    </row>
    <row r="19" spans="2:25">
      <c r="I19" s="103" t="str">
        <f>+I18</f>
        <v>EXP</v>
      </c>
      <c r="K19" s="99" t="s">
        <v>765</v>
      </c>
      <c r="L19" s="99" t="s">
        <v>728</v>
      </c>
      <c r="M19" s="99" t="s">
        <v>52</v>
      </c>
      <c r="N19" s="99" t="s">
        <v>766</v>
      </c>
      <c r="P19" s="103" t="str">
        <f t="shared" si="1"/>
        <v xml:space="preserve">Primary Fuel Supply -:- Natural Gas -:- Non Energy Use of Natural Gas -:- </v>
      </c>
      <c r="R19" s="103" t="str">
        <f t="shared" ref="R19" si="5">$E$2</f>
        <v>PJ</v>
      </c>
      <c r="S19" s="103" t="str">
        <f t="shared" ref="S19" si="6">$E$2&amp;"a"</f>
        <v>PJa</v>
      </c>
    </row>
    <row r="20" spans="2:25">
      <c r="B20" s="99" t="s">
        <v>193</v>
      </c>
      <c r="I20" s="103" t="s">
        <v>87</v>
      </c>
      <c r="K20" s="99" t="s">
        <v>767</v>
      </c>
      <c r="L20" s="99" t="s">
        <v>728</v>
      </c>
      <c r="M20" s="99" t="s">
        <v>52</v>
      </c>
      <c r="N20" s="99" t="s">
        <v>768</v>
      </c>
      <c r="P20" s="103" t="str">
        <f t="shared" si="1"/>
        <v xml:space="preserve">Primary Fuel Supply -:- Natural Gas -:- LNG Port -:- </v>
      </c>
      <c r="Q20" s="99" t="s">
        <v>769</v>
      </c>
      <c r="R20" s="103" t="s">
        <v>69</v>
      </c>
      <c r="S20" s="103" t="s">
        <v>691</v>
      </c>
    </row>
    <row r="21" spans="2:25">
      <c r="B21" s="99" t="s">
        <v>214</v>
      </c>
      <c r="I21" s="103"/>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V69"/>
  <sheetViews>
    <sheetView topLeftCell="A9" zoomScale="70" zoomScaleNormal="70" workbookViewId="0">
      <selection activeCell="J29" sqref="J29"/>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3" width="17.7109375" style="120" bestFit="1" customWidth="1"/>
    <col min="14" max="14" width="23" style="120" bestFit="1" customWidth="1"/>
    <col min="15" max="15" width="31.7109375" style="120" bestFit="1" customWidth="1"/>
    <col min="16" max="16" width="29.5703125" style="120" customWidth="1"/>
    <col min="17" max="17" width="19.42578125" style="120" bestFit="1" customWidth="1"/>
    <col min="18" max="19" width="16.140625" style="120" bestFit="1" customWidth="1"/>
    <col min="20" max="20" width="25.28515625" style="120" bestFit="1" customWidth="1"/>
    <col min="21" max="21" width="20.140625" style="120" bestFit="1" customWidth="1"/>
    <col min="22" max="22" width="19.42578125" style="120" bestFit="1" customWidth="1"/>
    <col min="23" max="23" width="14" style="120" bestFit="1" customWidth="1"/>
    <col min="24" max="16384" width="9.140625" style="120"/>
  </cols>
  <sheetData>
    <row r="1" spans="2:20" ht="13.5" customHeight="1">
      <c r="B1" s="121" t="s">
        <v>66</v>
      </c>
      <c r="C1" s="121" t="s">
        <v>67</v>
      </c>
      <c r="D1" s="121" t="s">
        <v>68</v>
      </c>
      <c r="E1" s="121" t="s">
        <v>70</v>
      </c>
      <c r="F1" s="121" t="s">
        <v>71</v>
      </c>
    </row>
    <row r="2" spans="2:20"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0" ht="13.5" customHeight="1">
      <c r="B3" s="122"/>
      <c r="C3" s="122" t="s">
        <v>95</v>
      </c>
      <c r="D3" s="122" t="s">
        <v>95</v>
      </c>
      <c r="E3" s="122" t="str">
        <f>'EB1'!$F$27</f>
        <v>PJ</v>
      </c>
      <c r="F3" s="122"/>
      <c r="I3" s="125" t="s">
        <v>7</v>
      </c>
      <c r="J3" s="126" t="s">
        <v>30</v>
      </c>
      <c r="K3" s="125" t="s">
        <v>0</v>
      </c>
      <c r="L3" s="126" t="s">
        <v>726</v>
      </c>
      <c r="M3" s="126" t="s">
        <v>727</v>
      </c>
      <c r="N3" s="126" t="s">
        <v>3</v>
      </c>
      <c r="O3" s="125" t="s">
        <v>730</v>
      </c>
      <c r="P3" s="125" t="s">
        <v>4</v>
      </c>
      <c r="Q3" s="125" t="s">
        <v>8</v>
      </c>
      <c r="R3" s="125" t="s">
        <v>9</v>
      </c>
      <c r="S3" s="125" t="s">
        <v>10</v>
      </c>
      <c r="T3" s="125" t="s">
        <v>12</v>
      </c>
    </row>
    <row r="4" spans="2:20" ht="13.5" customHeight="1" thickBot="1">
      <c r="B4" s="122"/>
      <c r="C4" s="122" t="s">
        <v>174</v>
      </c>
      <c r="D4" s="122" t="s">
        <v>160</v>
      </c>
      <c r="E4" s="122" t="str">
        <f>'EB1'!$F$27</f>
        <v>PJ</v>
      </c>
      <c r="F4" s="122"/>
      <c r="I4" s="127" t="s">
        <v>37</v>
      </c>
      <c r="J4" s="127" t="s">
        <v>31</v>
      </c>
      <c r="K4" s="127" t="s">
        <v>26</v>
      </c>
      <c r="L4" s="127"/>
      <c r="M4" s="127"/>
      <c r="N4" s="127"/>
      <c r="O4" s="127" t="s">
        <v>27</v>
      </c>
      <c r="P4" s="127" t="s">
        <v>4</v>
      </c>
      <c r="Q4" s="127" t="s">
        <v>40</v>
      </c>
      <c r="R4" s="127" t="s">
        <v>41</v>
      </c>
      <c r="S4" s="127" t="s">
        <v>28</v>
      </c>
      <c r="T4" s="127" t="s">
        <v>29</v>
      </c>
    </row>
    <row r="5" spans="2:20" ht="13.5" customHeight="1">
      <c r="B5" s="122"/>
      <c r="C5" s="122" t="s">
        <v>93</v>
      </c>
      <c r="D5" s="122" t="s">
        <v>161</v>
      </c>
      <c r="E5" s="122" t="str">
        <f>'EB1'!$F$27</f>
        <v>PJ</v>
      </c>
      <c r="F5" s="122"/>
      <c r="I5" s="124" t="s">
        <v>65</v>
      </c>
      <c r="J5" s="103"/>
      <c r="K5" s="124" t="s">
        <v>740</v>
      </c>
      <c r="L5" s="120" t="s">
        <v>742</v>
      </c>
      <c r="M5" s="103"/>
      <c r="N5" s="103" t="str">
        <f xml:space="preserve"> _xlfn.CONCAT(L5, " -:- ", M5 )</f>
        <v xml:space="preserve">Crude Oil  -:- </v>
      </c>
      <c r="O5" s="124" t="s">
        <v>447</v>
      </c>
      <c r="P5" s="124" t="str">
        <f>'EB1'!$F$27</f>
        <v>PJ</v>
      </c>
      <c r="Q5" s="124"/>
      <c r="R5" s="124"/>
      <c r="S5" s="124"/>
      <c r="T5" s="124"/>
    </row>
    <row r="6" spans="2:20" ht="13.5" customHeight="1">
      <c r="B6" s="122"/>
      <c r="C6" s="122" t="s">
        <v>175</v>
      </c>
      <c r="D6" s="122" t="s">
        <v>162</v>
      </c>
      <c r="E6" s="122" t="str">
        <f>'EB1'!$F$27</f>
        <v>PJ</v>
      </c>
      <c r="F6" s="122"/>
      <c r="K6" s="124" t="s">
        <v>741</v>
      </c>
      <c r="L6" s="120" t="s">
        <v>743</v>
      </c>
      <c r="N6" s="103" t="str">
        <f t="shared" ref="N6:N12" si="0" xml:space="preserve"> _xlfn.CONCAT(L6, " -:- ", M6 )</f>
        <v xml:space="preserve">Crude Oil (domestic) -:- </v>
      </c>
      <c r="P6" s="124" t="str">
        <f>'EB1'!$F$27</f>
        <v>PJ</v>
      </c>
    </row>
    <row r="7" spans="2:20" ht="13.5" customHeight="1">
      <c r="B7" s="122"/>
      <c r="C7" s="122" t="s">
        <v>438</v>
      </c>
      <c r="D7" s="122" t="s">
        <v>163</v>
      </c>
      <c r="E7" s="122" t="str">
        <f>'EB1'!$F$27</f>
        <v>PJ</v>
      </c>
      <c r="F7" s="122"/>
      <c r="I7" s="124"/>
      <c r="J7" s="103"/>
      <c r="K7" s="124" t="str">
        <f>'EB1'!J32</f>
        <v>LPG</v>
      </c>
      <c r="L7" s="120" t="s">
        <v>744</v>
      </c>
      <c r="M7" s="103"/>
      <c r="N7" s="103" t="str">
        <f t="shared" si="0"/>
        <v xml:space="preserve">Crude Oil (imported) -:- </v>
      </c>
      <c r="O7" s="124" t="s">
        <v>448</v>
      </c>
      <c r="P7" s="124" t="str">
        <f>'EB1'!$F$27</f>
        <v>PJ</v>
      </c>
      <c r="Q7" s="124"/>
      <c r="R7" s="124"/>
      <c r="S7" s="124"/>
      <c r="T7" s="124"/>
    </row>
    <row r="8" spans="2:20" ht="13.5" customHeight="1">
      <c r="B8" s="122"/>
      <c r="C8" s="122" t="s">
        <v>177</v>
      </c>
      <c r="D8" s="122" t="s">
        <v>164</v>
      </c>
      <c r="E8" s="122" t="str">
        <f>'EB1'!$F$27</f>
        <v>PJ</v>
      </c>
      <c r="F8" s="122"/>
      <c r="I8" s="124"/>
      <c r="J8" s="103"/>
      <c r="K8" s="124" t="str">
        <f>'EB1'!K32</f>
        <v>PET</v>
      </c>
      <c r="L8" s="120" t="s">
        <v>95</v>
      </c>
      <c r="M8" s="103"/>
      <c r="N8" s="103" t="str">
        <f t="shared" si="0"/>
        <v xml:space="preserve">LPG -:- </v>
      </c>
      <c r="O8" s="124" t="s">
        <v>449</v>
      </c>
      <c r="P8" s="124" t="str">
        <f>'EB1'!$F$27</f>
        <v>PJ</v>
      </c>
      <c r="Q8" s="124"/>
      <c r="R8" s="124"/>
      <c r="S8" s="124"/>
      <c r="T8" s="124"/>
    </row>
    <row r="9" spans="2:20" ht="13.5" customHeight="1">
      <c r="I9" s="124"/>
      <c r="J9" s="103"/>
      <c r="K9" s="124" t="str">
        <f>'EB1'!L32</f>
        <v>DSL</v>
      </c>
      <c r="L9" s="120" t="s">
        <v>160</v>
      </c>
      <c r="M9" s="103"/>
      <c r="N9" s="103" t="str">
        <f t="shared" si="0"/>
        <v xml:space="preserve">Petrol -:- </v>
      </c>
      <c r="O9" s="124" t="s">
        <v>450</v>
      </c>
      <c r="P9" s="124" t="str">
        <f>'EB1'!$F$27</f>
        <v>PJ</v>
      </c>
      <c r="Q9" s="124"/>
      <c r="R9" s="124"/>
      <c r="S9" s="124"/>
      <c r="T9" s="124"/>
    </row>
    <row r="10" spans="2:20" ht="13.5" customHeight="1">
      <c r="I10" s="124"/>
      <c r="J10" s="103"/>
      <c r="K10" s="124" t="str">
        <f>'EB1'!M32</f>
        <v>FOL</v>
      </c>
      <c r="L10" s="528" t="s">
        <v>162</v>
      </c>
      <c r="M10" s="103"/>
      <c r="N10" s="103" t="str">
        <f t="shared" si="0"/>
        <v xml:space="preserve">Fuel Oil -:- </v>
      </c>
      <c r="O10" s="124" t="s">
        <v>451</v>
      </c>
      <c r="P10" s="124" t="str">
        <f>'EB1'!$F$27</f>
        <v>PJ</v>
      </c>
      <c r="Q10" s="124"/>
      <c r="R10" s="124"/>
      <c r="S10" s="124"/>
      <c r="T10" s="124"/>
    </row>
    <row r="11" spans="2:20" ht="13.5" customHeight="1">
      <c r="I11" s="124"/>
      <c r="J11" s="103"/>
      <c r="K11" s="124" t="s">
        <v>438</v>
      </c>
      <c r="L11" s="528" t="s">
        <v>787</v>
      </c>
      <c r="M11" s="103"/>
      <c r="N11" s="103" t="str">
        <f t="shared" si="0"/>
        <v xml:space="preserve">Jet Fuel -:- </v>
      </c>
      <c r="O11" s="124" t="s">
        <v>452</v>
      </c>
      <c r="P11" s="124" t="str">
        <f>'EB1'!$F$27</f>
        <v>PJ</v>
      </c>
      <c r="Q11" s="124"/>
      <c r="R11" s="124"/>
      <c r="S11" s="124"/>
      <c r="T11" s="124"/>
    </row>
    <row r="12" spans="2:20" ht="13.5" customHeight="1">
      <c r="J12" s="103"/>
      <c r="K12" s="124" t="str">
        <f>'EB1'!O32</f>
        <v>OTH</v>
      </c>
      <c r="L12" s="528" t="s">
        <v>745</v>
      </c>
      <c r="M12" s="103"/>
      <c r="N12" s="103" t="str">
        <f t="shared" si="0"/>
        <v xml:space="preserve">Other fuels from refinery -:- </v>
      </c>
      <c r="O12" s="120" t="s">
        <v>453</v>
      </c>
      <c r="P12" s="124" t="str">
        <f>'EB1'!$F$27</f>
        <v>PJ</v>
      </c>
    </row>
    <row r="13" spans="2:20" ht="13.5" customHeight="1">
      <c r="N13" s="103"/>
      <c r="P13" s="124"/>
    </row>
    <row r="14" spans="2:20" ht="13.5" customHeight="1">
      <c r="D14" s="128"/>
      <c r="F14" s="128"/>
      <c r="K14" s="124"/>
    </row>
    <row r="15" spans="2:20" ht="13.5" customHeight="1">
      <c r="B15" s="129" t="s">
        <v>1</v>
      </c>
      <c r="C15" s="130" t="s">
        <v>5</v>
      </c>
      <c r="D15" s="129" t="s">
        <v>6</v>
      </c>
      <c r="E15" s="131" t="s">
        <v>34</v>
      </c>
      <c r="F15" s="131" t="s">
        <v>35</v>
      </c>
    </row>
    <row r="16" spans="2:20" ht="21.75" customHeight="1" thickBot="1">
      <c r="B16" s="132" t="s">
        <v>39</v>
      </c>
      <c r="C16" s="132" t="s">
        <v>32</v>
      </c>
      <c r="D16" s="132" t="s">
        <v>33</v>
      </c>
      <c r="E16" s="132" t="s">
        <v>36</v>
      </c>
      <c r="F16" s="132" t="s">
        <v>79</v>
      </c>
      <c r="I16" s="123" t="s">
        <v>15</v>
      </c>
      <c r="J16" s="123"/>
      <c r="K16" s="124"/>
      <c r="L16" s="124"/>
      <c r="M16" s="124"/>
      <c r="N16" s="124"/>
      <c r="O16" s="124"/>
      <c r="P16" s="124"/>
      <c r="Q16" s="124"/>
    </row>
    <row r="17" spans="2:22" ht="13.5" customHeight="1" thickBot="1">
      <c r="B17" s="132" t="s">
        <v>77</v>
      </c>
      <c r="C17" s="132"/>
      <c r="D17" s="132"/>
      <c r="E17" s="132" t="str">
        <f>$E$2</f>
        <v>PJ</v>
      </c>
      <c r="F17" s="132" t="str">
        <f>$F$2&amp;"/"&amp;$E$2</f>
        <v>Milion NZD (2015)/PJ</v>
      </c>
      <c r="I17" s="125" t="s">
        <v>11</v>
      </c>
      <c r="J17" s="126" t="s">
        <v>30</v>
      </c>
      <c r="K17" s="125" t="s">
        <v>1</v>
      </c>
      <c r="L17" s="126" t="s">
        <v>724</v>
      </c>
      <c r="M17" s="126" t="s">
        <v>725</v>
      </c>
      <c r="N17" s="126" t="s">
        <v>731</v>
      </c>
      <c r="O17" s="126" t="s">
        <v>726</v>
      </c>
      <c r="P17" s="126" t="s">
        <v>2</v>
      </c>
      <c r="Q17" s="125" t="s">
        <v>732</v>
      </c>
      <c r="R17" s="125" t="s">
        <v>16</v>
      </c>
      <c r="S17" s="125" t="s">
        <v>17</v>
      </c>
      <c r="T17" s="125" t="s">
        <v>18</v>
      </c>
      <c r="U17" s="125" t="s">
        <v>19</v>
      </c>
      <c r="V17" s="125" t="s">
        <v>20</v>
      </c>
    </row>
    <row r="18" spans="2:22"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t="s">
        <v>22</v>
      </c>
      <c r="R18" s="127" t="s">
        <v>23</v>
      </c>
      <c r="S18" s="127" t="s">
        <v>24</v>
      </c>
      <c r="T18" s="127" t="s">
        <v>43</v>
      </c>
      <c r="U18" s="127" t="s">
        <v>42</v>
      </c>
      <c r="V18" s="127" t="s">
        <v>25</v>
      </c>
    </row>
    <row r="19" spans="2:22"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row>
    <row r="20" spans="2:22" ht="13.5" customHeight="1">
      <c r="B20" s="120" t="str">
        <f t="shared" si="1"/>
        <v>MINPET1</v>
      </c>
      <c r="D20" s="124" t="str">
        <f t="shared" si="2"/>
        <v>PET</v>
      </c>
      <c r="E20" s="133"/>
      <c r="F20" s="134">
        <v>20</v>
      </c>
      <c r="I20" s="124" t="str">
        <f>'EB1'!$B$5</f>
        <v>MIN</v>
      </c>
      <c r="J20" s="103"/>
      <c r="K20" s="124" t="str">
        <f t="shared" ref="K20:K26" si="3">$I$20&amp;$C2&amp;1</f>
        <v>MINOIL1</v>
      </c>
      <c r="L20" s="120" t="s">
        <v>728</v>
      </c>
      <c r="M20" s="120" t="s">
        <v>746</v>
      </c>
      <c r="N20" s="103"/>
      <c r="O20" s="103"/>
      <c r="P20" s="103" t="str">
        <f t="shared" ref="P20:P42" si="4" xml:space="preserve"> _xlfn.CONCAT( L20, " -:- ", M20, " -:- ", N20, " -:- ", O20)</f>
        <v xml:space="preserve">Primary Fuel Supply -:- Petroleum -:-  -:- </v>
      </c>
      <c r="Q20" s="124"/>
      <c r="R20" s="124" t="str">
        <f>$E$2</f>
        <v>PJ</v>
      </c>
      <c r="S20" s="124" t="str">
        <f>$E$2&amp;"a"</f>
        <v>PJa</v>
      </c>
      <c r="T20" s="124"/>
      <c r="U20" s="124"/>
      <c r="V20" s="124"/>
    </row>
    <row r="21" spans="2:22" ht="13.5" customHeight="1">
      <c r="B21" s="120" t="str">
        <f t="shared" si="1"/>
        <v>MINDSL1</v>
      </c>
      <c r="D21" s="124" t="str">
        <f t="shared" si="2"/>
        <v>DSL</v>
      </c>
      <c r="E21" s="133"/>
      <c r="F21" s="134">
        <v>20</v>
      </c>
      <c r="I21" s="124"/>
      <c r="J21" s="103"/>
      <c r="K21" s="124" t="str">
        <f t="shared" si="3"/>
        <v>MINLPG1</v>
      </c>
      <c r="L21" s="120" t="s">
        <v>728</v>
      </c>
      <c r="M21" s="120" t="s">
        <v>746</v>
      </c>
      <c r="N21" s="103"/>
      <c r="O21" s="103"/>
      <c r="P21" s="103" t="str">
        <f t="shared" si="4"/>
        <v xml:space="preserve">Primary Fuel Supply -:- Petroleum -:-  -:- </v>
      </c>
      <c r="Q21" s="124"/>
      <c r="R21" s="124" t="str">
        <f t="shared" ref="R21:R26" si="5">$E$2</f>
        <v>PJ</v>
      </c>
      <c r="S21" s="124" t="str">
        <f t="shared" ref="S21:S26" si="6">$E$2&amp;"a"</f>
        <v>PJa</v>
      </c>
      <c r="T21" s="124"/>
      <c r="U21" s="124"/>
      <c r="V21" s="124"/>
    </row>
    <row r="22" spans="2:22" ht="13.5" customHeight="1">
      <c r="B22" s="120" t="str">
        <f t="shared" si="1"/>
        <v>MINFOL1</v>
      </c>
      <c r="D22" s="124" t="str">
        <f t="shared" si="2"/>
        <v>FOL</v>
      </c>
      <c r="E22" s="133"/>
      <c r="F22" s="134">
        <v>20</v>
      </c>
      <c r="I22" s="124"/>
      <c r="J22" s="103"/>
      <c r="K22" s="124" t="str">
        <f t="shared" si="3"/>
        <v>MINPET1</v>
      </c>
      <c r="L22" s="120" t="s">
        <v>728</v>
      </c>
      <c r="M22" s="120" t="s">
        <v>746</v>
      </c>
      <c r="N22" s="103"/>
      <c r="O22" s="103"/>
      <c r="P22" s="103" t="str">
        <f t="shared" si="4"/>
        <v xml:space="preserve">Primary Fuel Supply -:- Petroleum -:-  -:- </v>
      </c>
      <c r="Q22" s="124"/>
      <c r="R22" s="124" t="str">
        <f t="shared" si="5"/>
        <v>PJ</v>
      </c>
      <c r="S22" s="124" t="str">
        <f t="shared" si="6"/>
        <v>PJa</v>
      </c>
      <c r="T22" s="124"/>
      <c r="U22" s="124"/>
      <c r="V22" s="124"/>
    </row>
    <row r="23" spans="2:22" ht="13.5" customHeight="1">
      <c r="B23" s="120" t="str">
        <f t="shared" si="1"/>
        <v>MINJET1</v>
      </c>
      <c r="D23" s="124" t="str">
        <f t="shared" si="2"/>
        <v>JET</v>
      </c>
      <c r="E23" s="133"/>
      <c r="F23" s="134">
        <v>20</v>
      </c>
      <c r="I23" s="124"/>
      <c r="J23" s="103"/>
      <c r="K23" s="124" t="str">
        <f t="shared" si="3"/>
        <v>MINDSL1</v>
      </c>
      <c r="L23" s="120" t="s">
        <v>728</v>
      </c>
      <c r="M23" s="120" t="s">
        <v>746</v>
      </c>
      <c r="N23" s="103"/>
      <c r="O23" s="103"/>
      <c r="P23" s="103" t="str">
        <f t="shared" si="4"/>
        <v xml:space="preserve">Primary Fuel Supply -:- Petroleum -:-  -:- </v>
      </c>
      <c r="Q23" s="124"/>
      <c r="R23" s="124" t="str">
        <f t="shared" si="5"/>
        <v>PJ</v>
      </c>
      <c r="S23" s="124" t="str">
        <f t="shared" si="6"/>
        <v>PJa</v>
      </c>
      <c r="T23" s="124"/>
      <c r="U23" s="124"/>
      <c r="V23" s="124"/>
    </row>
    <row r="24" spans="2:22" ht="13.5" customHeight="1">
      <c r="B24" s="120" t="str">
        <f t="shared" si="1"/>
        <v>MINOTH1</v>
      </c>
      <c r="D24" s="124" t="str">
        <f t="shared" si="2"/>
        <v>OTH</v>
      </c>
      <c r="E24" s="133"/>
      <c r="F24" s="134">
        <v>20</v>
      </c>
      <c r="I24" s="124"/>
      <c r="J24" s="103"/>
      <c r="K24" s="124" t="str">
        <f t="shared" si="3"/>
        <v>MINFOL1</v>
      </c>
      <c r="L24" s="120" t="s">
        <v>728</v>
      </c>
      <c r="M24" s="120" t="s">
        <v>746</v>
      </c>
      <c r="N24" s="103"/>
      <c r="O24" s="103"/>
      <c r="P24" s="103" t="str">
        <f t="shared" si="4"/>
        <v xml:space="preserve">Primary Fuel Supply -:- Petroleum -:-  -:- </v>
      </c>
      <c r="Q24" s="124"/>
      <c r="R24" s="124" t="str">
        <f t="shared" si="5"/>
        <v>PJ</v>
      </c>
      <c r="S24" s="124" t="str">
        <f t="shared" si="6"/>
        <v>PJa</v>
      </c>
      <c r="T24" s="124"/>
      <c r="U24" s="124"/>
      <c r="V24" s="124"/>
    </row>
    <row r="25" spans="2:22" ht="13.5" customHeight="1">
      <c r="B25" s="120" t="str">
        <f t="shared" si="1"/>
        <v>IMPOIL1</v>
      </c>
      <c r="D25" s="124" t="str">
        <f>$K5</f>
        <v>OILD</v>
      </c>
      <c r="E25" s="133"/>
      <c r="F25" s="134">
        <v>15</v>
      </c>
      <c r="I25" s="124"/>
      <c r="J25" s="103"/>
      <c r="K25" s="124" t="str">
        <f t="shared" si="3"/>
        <v>MINJET1</v>
      </c>
      <c r="L25" s="120" t="s">
        <v>728</v>
      </c>
      <c r="M25" s="120" t="s">
        <v>746</v>
      </c>
      <c r="N25" s="103"/>
      <c r="O25" s="103"/>
      <c r="P25" s="103" t="str">
        <f t="shared" si="4"/>
        <v xml:space="preserve">Primary Fuel Supply -:- Petroleum -:-  -:- </v>
      </c>
      <c r="Q25" s="124"/>
      <c r="R25" s="124" t="str">
        <f t="shared" si="5"/>
        <v>PJ</v>
      </c>
      <c r="S25" s="124" t="str">
        <f t="shared" si="6"/>
        <v>PJa</v>
      </c>
      <c r="T25" s="124"/>
      <c r="U25" s="124"/>
      <c r="V25" s="124"/>
    </row>
    <row r="26" spans="2:22" ht="13.5" customHeight="1">
      <c r="B26" s="120" t="str">
        <f t="shared" si="1"/>
        <v>IMPLPG1</v>
      </c>
      <c r="D26" s="124" t="str">
        <f t="shared" ref="D26:D31" si="7">$K7</f>
        <v>LPG</v>
      </c>
      <c r="E26" s="133"/>
      <c r="F26" s="134">
        <v>30</v>
      </c>
      <c r="I26" s="124"/>
      <c r="J26" s="103"/>
      <c r="K26" s="124" t="str">
        <f t="shared" si="3"/>
        <v>MINOTH1</v>
      </c>
      <c r="L26" s="120" t="s">
        <v>728</v>
      </c>
      <c r="M26" s="120" t="s">
        <v>746</v>
      </c>
      <c r="N26" s="103"/>
      <c r="O26" s="103"/>
      <c r="P26" s="103" t="str">
        <f t="shared" si="4"/>
        <v xml:space="preserve">Primary Fuel Supply -:- Petroleum -:-  -:- </v>
      </c>
      <c r="Q26" s="124"/>
      <c r="R26" s="124" t="str">
        <f t="shared" si="5"/>
        <v>PJ</v>
      </c>
      <c r="S26" s="124" t="str">
        <f t="shared" si="6"/>
        <v>PJa</v>
      </c>
      <c r="T26" s="124"/>
      <c r="U26" s="124"/>
      <c r="V26" s="124"/>
    </row>
    <row r="27" spans="2:22" ht="13.5" customHeight="1">
      <c r="B27" s="120" t="str">
        <f t="shared" si="1"/>
        <v>IMPPET1</v>
      </c>
      <c r="D27" s="124" t="str">
        <f t="shared" si="7"/>
        <v>PET</v>
      </c>
      <c r="E27" s="133"/>
      <c r="F27" s="134">
        <v>30</v>
      </c>
      <c r="I27" s="124" t="str">
        <f>'EB1'!$B$6</f>
        <v>IMP</v>
      </c>
      <c r="J27" s="103"/>
      <c r="K27" s="124" t="str">
        <f t="shared" ref="K27:K33" si="8">$I$27&amp;$C2&amp;1</f>
        <v>IMPOIL1</v>
      </c>
      <c r="L27" s="120" t="s">
        <v>728</v>
      </c>
      <c r="M27" s="120" t="s">
        <v>746</v>
      </c>
      <c r="N27" s="103"/>
      <c r="O27" s="103"/>
      <c r="P27" s="103" t="str">
        <f t="shared" si="4"/>
        <v xml:space="preserve">Primary Fuel Supply -:- Petroleum -:-  -:- </v>
      </c>
      <c r="Q27" s="124"/>
      <c r="R27" s="124" t="str">
        <f>$E$2</f>
        <v>PJ</v>
      </c>
      <c r="S27" s="124" t="str">
        <f>$E$2&amp;"a"</f>
        <v>PJa</v>
      </c>
      <c r="T27" s="124"/>
      <c r="U27" s="124"/>
      <c r="V27" s="124"/>
    </row>
    <row r="28" spans="2:22" ht="13.5" customHeight="1">
      <c r="B28" s="120" t="str">
        <f t="shared" si="1"/>
        <v>IMPDSL1</v>
      </c>
      <c r="D28" s="124" t="str">
        <f t="shared" si="7"/>
        <v>DSL</v>
      </c>
      <c r="E28" s="133"/>
      <c r="F28" s="134">
        <v>30</v>
      </c>
      <c r="I28" s="124"/>
      <c r="J28" s="103"/>
      <c r="K28" s="124" t="str">
        <f t="shared" si="8"/>
        <v>IMPLPG1</v>
      </c>
      <c r="L28" s="120" t="s">
        <v>728</v>
      </c>
      <c r="M28" s="120" t="s">
        <v>746</v>
      </c>
      <c r="N28" s="103"/>
      <c r="O28" s="103"/>
      <c r="P28" s="103" t="str">
        <f t="shared" si="4"/>
        <v xml:space="preserve">Primary Fuel Supply -:- Petroleum -:-  -:- </v>
      </c>
      <c r="Q28" s="124"/>
      <c r="R28" s="124" t="str">
        <f>$E$2</f>
        <v>PJ</v>
      </c>
      <c r="S28" s="124" t="str">
        <f>$E$2&amp;"a"</f>
        <v>PJa</v>
      </c>
      <c r="T28" s="124"/>
      <c r="U28" s="124"/>
      <c r="V28" s="124"/>
    </row>
    <row r="29" spans="2:22" ht="13.5" customHeight="1">
      <c r="B29" s="120" t="str">
        <f t="shared" si="1"/>
        <v>IMPFOL1</v>
      </c>
      <c r="D29" s="124" t="str">
        <f t="shared" si="7"/>
        <v>FOL</v>
      </c>
      <c r="E29" s="133"/>
      <c r="F29" s="134">
        <v>30</v>
      </c>
      <c r="I29" s="124"/>
      <c r="J29" s="103"/>
      <c r="K29" s="124" t="str">
        <f t="shared" si="8"/>
        <v>IMPPET1</v>
      </c>
      <c r="L29" s="120" t="s">
        <v>728</v>
      </c>
      <c r="M29" s="120" t="s">
        <v>746</v>
      </c>
      <c r="N29" s="103"/>
      <c r="O29" s="103"/>
      <c r="P29" s="103" t="str">
        <f t="shared" si="4"/>
        <v xml:space="preserve">Primary Fuel Supply -:- Petroleum -:-  -:- </v>
      </c>
      <c r="Q29" s="124"/>
      <c r="R29" s="124" t="str">
        <f t="shared" ref="R29:R35" si="9">$E$2</f>
        <v>PJ</v>
      </c>
      <c r="S29" s="124" t="str">
        <f t="shared" ref="S29:S35" si="10">$E$2&amp;"a"</f>
        <v>PJa</v>
      </c>
      <c r="T29" s="124"/>
      <c r="U29" s="124"/>
      <c r="V29" s="124"/>
    </row>
    <row r="30" spans="2:22" ht="13.5" customHeight="1">
      <c r="B30" s="120" t="str">
        <f t="shared" si="1"/>
        <v>IMPJET1</v>
      </c>
      <c r="D30" s="124" t="str">
        <f t="shared" si="7"/>
        <v>JET</v>
      </c>
      <c r="E30" s="133"/>
      <c r="F30" s="134">
        <v>30</v>
      </c>
      <c r="I30" s="124"/>
      <c r="J30" s="103"/>
      <c r="K30" s="124" t="str">
        <f t="shared" si="8"/>
        <v>IMPDSL1</v>
      </c>
      <c r="L30" s="120" t="s">
        <v>728</v>
      </c>
      <c r="M30" s="120" t="s">
        <v>746</v>
      </c>
      <c r="N30" s="103"/>
      <c r="O30" s="103"/>
      <c r="P30" s="103" t="str">
        <f t="shared" si="4"/>
        <v xml:space="preserve">Primary Fuel Supply -:- Petroleum -:-  -:- </v>
      </c>
      <c r="Q30" s="124"/>
      <c r="R30" s="124" t="str">
        <f t="shared" si="9"/>
        <v>PJ</v>
      </c>
      <c r="S30" s="124" t="str">
        <f t="shared" si="10"/>
        <v>PJa</v>
      </c>
      <c r="T30" s="124"/>
      <c r="U30" s="124"/>
      <c r="V30" s="124"/>
    </row>
    <row r="31" spans="2:22" ht="13.5" customHeight="1">
      <c r="B31" s="120" t="str">
        <f t="shared" si="1"/>
        <v>IMPOTH1</v>
      </c>
      <c r="D31" s="124" t="str">
        <f t="shared" si="7"/>
        <v>OTH</v>
      </c>
      <c r="E31" s="133"/>
      <c r="F31" s="134">
        <v>30</v>
      </c>
      <c r="I31" s="124"/>
      <c r="J31" s="103"/>
      <c r="K31" s="124" t="str">
        <f t="shared" si="8"/>
        <v>IMPFOL1</v>
      </c>
      <c r="L31" s="120" t="s">
        <v>728</v>
      </c>
      <c r="M31" s="120" t="s">
        <v>746</v>
      </c>
      <c r="N31" s="103"/>
      <c r="O31" s="103"/>
      <c r="P31" s="103" t="str">
        <f t="shared" si="4"/>
        <v xml:space="preserve">Primary Fuel Supply -:- Petroleum -:-  -:- </v>
      </c>
      <c r="Q31" s="124"/>
      <c r="R31" s="124" t="str">
        <f t="shared" si="9"/>
        <v>PJ</v>
      </c>
      <c r="S31" s="124" t="str">
        <f t="shared" si="10"/>
        <v>PJa</v>
      </c>
      <c r="T31" s="124"/>
      <c r="U31" s="124"/>
    </row>
    <row r="32" spans="2:22" ht="13.5" customHeight="1">
      <c r="B32" s="120" t="str">
        <f t="shared" ref="B32:B38" si="11">K36</f>
        <v>EXPOIL1</v>
      </c>
      <c r="C32" s="124" t="str">
        <f>$K5</f>
        <v>OILD</v>
      </c>
      <c r="E32" s="133"/>
      <c r="F32" s="134">
        <v>15</v>
      </c>
      <c r="I32" s="124"/>
      <c r="J32" s="103"/>
      <c r="K32" s="124" t="str">
        <f t="shared" si="8"/>
        <v>IMPJET1</v>
      </c>
      <c r="L32" s="120" t="s">
        <v>728</v>
      </c>
      <c r="M32" s="120" t="s">
        <v>746</v>
      </c>
      <c r="N32" s="103"/>
      <c r="O32" s="103"/>
      <c r="P32" s="103" t="str">
        <f t="shared" si="4"/>
        <v xml:space="preserve">Primary Fuel Supply -:- Petroleum -:-  -:- </v>
      </c>
      <c r="Q32" s="124"/>
      <c r="R32" s="124" t="str">
        <f t="shared" si="9"/>
        <v>PJ</v>
      </c>
      <c r="S32" s="124" t="str">
        <f t="shared" si="10"/>
        <v>PJa</v>
      </c>
      <c r="T32" s="124"/>
      <c r="U32" s="124"/>
    </row>
    <row r="33" spans="2:22" ht="13.5" customHeight="1">
      <c r="B33" s="120" t="str">
        <f t="shared" si="11"/>
        <v>EXPLPG1</v>
      </c>
      <c r="C33" s="124" t="str">
        <f t="shared" ref="C33:C38" si="12">$K7</f>
        <v>LPG</v>
      </c>
      <c r="E33" s="133"/>
      <c r="F33" s="134">
        <v>30</v>
      </c>
      <c r="I33" s="124"/>
      <c r="J33" s="103"/>
      <c r="K33" s="124" t="str">
        <f t="shared" si="8"/>
        <v>IMPOTH1</v>
      </c>
      <c r="L33" s="120" t="s">
        <v>728</v>
      </c>
      <c r="M33" s="120" t="s">
        <v>746</v>
      </c>
      <c r="N33" s="103"/>
      <c r="O33" s="103"/>
      <c r="P33" s="103" t="str">
        <f t="shared" si="4"/>
        <v xml:space="preserve">Primary Fuel Supply -:- Petroleum -:-  -:- </v>
      </c>
      <c r="Q33" s="124"/>
      <c r="R33" s="124" t="str">
        <f t="shared" si="9"/>
        <v>PJ</v>
      </c>
      <c r="S33" s="124" t="str">
        <f t="shared" si="10"/>
        <v>PJa</v>
      </c>
      <c r="T33" s="124"/>
      <c r="U33" s="124"/>
    </row>
    <row r="34" spans="2:22" ht="13.5" customHeight="1">
      <c r="B34" s="120" t="str">
        <f t="shared" si="11"/>
        <v>EXPPET1</v>
      </c>
      <c r="C34" s="124" t="str">
        <f t="shared" si="12"/>
        <v>PET</v>
      </c>
      <c r="E34" s="133"/>
      <c r="F34" s="134">
        <v>30</v>
      </c>
      <c r="K34" s="124" t="s">
        <v>747</v>
      </c>
      <c r="L34" s="120" t="s">
        <v>728</v>
      </c>
      <c r="M34" s="120" t="s">
        <v>746</v>
      </c>
      <c r="P34" s="103" t="str">
        <f t="shared" si="4"/>
        <v xml:space="preserve">Primary Fuel Supply -:- Petroleum -:-  -:- </v>
      </c>
      <c r="R34" s="124" t="str">
        <f t="shared" si="9"/>
        <v>PJ</v>
      </c>
      <c r="S34" s="124" t="str">
        <f t="shared" si="10"/>
        <v>PJa</v>
      </c>
    </row>
    <row r="35" spans="2:22" ht="13.5" customHeight="1">
      <c r="B35" s="120" t="str">
        <f t="shared" si="11"/>
        <v>EXPDSL1</v>
      </c>
      <c r="C35" s="124" t="str">
        <f t="shared" si="12"/>
        <v>DSL</v>
      </c>
      <c r="E35" s="133"/>
      <c r="F35" s="134">
        <v>30</v>
      </c>
      <c r="K35" s="124" t="s">
        <v>748</v>
      </c>
      <c r="L35" s="120" t="s">
        <v>728</v>
      </c>
      <c r="M35" s="120" t="s">
        <v>746</v>
      </c>
      <c r="P35" s="103" t="str">
        <f t="shared" si="4"/>
        <v xml:space="preserve">Primary Fuel Supply -:- Petroleum -:-  -:- </v>
      </c>
      <c r="R35" s="124" t="str">
        <f t="shared" si="9"/>
        <v>PJ</v>
      </c>
      <c r="S35" s="124" t="str">
        <f t="shared" si="10"/>
        <v>PJa</v>
      </c>
    </row>
    <row r="36" spans="2:22" ht="13.5" customHeight="1">
      <c r="B36" s="120" t="str">
        <f t="shared" si="11"/>
        <v>EXPFOL1</v>
      </c>
      <c r="C36" s="124" t="str">
        <f t="shared" si="12"/>
        <v>FOL</v>
      </c>
      <c r="E36" s="133"/>
      <c r="F36" s="134">
        <v>30</v>
      </c>
      <c r="I36" s="124" t="str">
        <f>'EB1'!B7</f>
        <v>EXP</v>
      </c>
      <c r="J36" s="103"/>
      <c r="K36" s="124" t="str">
        <f t="shared" ref="K36:K42" si="13">$I$36&amp;$C2&amp;1</f>
        <v>EXPOIL1</v>
      </c>
      <c r="L36" s="120" t="s">
        <v>728</v>
      </c>
      <c r="M36" s="120" t="s">
        <v>746</v>
      </c>
      <c r="N36" s="103"/>
      <c r="O36" s="103"/>
      <c r="P36" s="103" t="str">
        <f t="shared" si="4"/>
        <v xml:space="preserve">Primary Fuel Supply -:- Petroleum -:-  -:- </v>
      </c>
      <c r="Q36" s="124"/>
      <c r="R36" s="124" t="str">
        <f>$E$2</f>
        <v>PJ</v>
      </c>
      <c r="S36" s="124" t="str">
        <f>$E$2&amp;"a"</f>
        <v>PJa</v>
      </c>
      <c r="T36" s="124"/>
      <c r="U36" s="124"/>
    </row>
    <row r="37" spans="2:22" ht="13.5" customHeight="1">
      <c r="B37" s="120" t="str">
        <f t="shared" si="11"/>
        <v>EXPJET1</v>
      </c>
      <c r="C37" s="124" t="str">
        <f t="shared" si="12"/>
        <v>JET</v>
      </c>
      <c r="E37" s="133"/>
      <c r="F37" s="134">
        <v>30</v>
      </c>
      <c r="J37" s="103"/>
      <c r="K37" s="124" t="str">
        <f t="shared" si="13"/>
        <v>EXPLPG1</v>
      </c>
      <c r="L37" s="120" t="s">
        <v>728</v>
      </c>
      <c r="M37" s="120" t="s">
        <v>746</v>
      </c>
      <c r="N37" s="103"/>
      <c r="O37" s="103"/>
      <c r="P37" s="103" t="str">
        <f t="shared" si="4"/>
        <v xml:space="preserve">Primary Fuel Supply -:- Petroleum -:-  -:- </v>
      </c>
      <c r="Q37" s="124"/>
      <c r="R37" s="124" t="str">
        <f t="shared" ref="R37:R42" si="14">$E$2</f>
        <v>PJ</v>
      </c>
      <c r="S37" s="124" t="str">
        <f t="shared" ref="S37:S42" si="15">$E$2&amp;"a"</f>
        <v>PJa</v>
      </c>
    </row>
    <row r="38" spans="2:22" ht="13.5" customHeight="1">
      <c r="B38" s="120" t="str">
        <f t="shared" si="11"/>
        <v>EXPOTH1</v>
      </c>
      <c r="C38" s="124" t="str">
        <f t="shared" si="12"/>
        <v>OTH</v>
      </c>
      <c r="E38" s="133"/>
      <c r="F38" s="134">
        <v>30</v>
      </c>
      <c r="J38" s="103"/>
      <c r="K38" s="124" t="str">
        <f t="shared" si="13"/>
        <v>EXPPET1</v>
      </c>
      <c r="L38" s="120" t="s">
        <v>728</v>
      </c>
      <c r="M38" s="120" t="s">
        <v>746</v>
      </c>
      <c r="N38" s="103"/>
      <c r="O38" s="103"/>
      <c r="P38" s="103" t="str">
        <f t="shared" si="4"/>
        <v xml:space="preserve">Primary Fuel Supply -:- Petroleum -:-  -:- </v>
      </c>
      <c r="Q38" s="124"/>
      <c r="R38" s="124" t="str">
        <f t="shared" si="14"/>
        <v>PJ</v>
      </c>
      <c r="S38" s="124" t="str">
        <f t="shared" si="15"/>
        <v>PJa</v>
      </c>
    </row>
    <row r="39" spans="2:22" ht="13.5" customHeight="1">
      <c r="J39" s="103"/>
      <c r="K39" s="124" t="str">
        <f t="shared" si="13"/>
        <v>EXPDSL1</v>
      </c>
      <c r="L39" s="120" t="s">
        <v>728</v>
      </c>
      <c r="M39" s="120" t="s">
        <v>746</v>
      </c>
      <c r="N39" s="103"/>
      <c r="O39" s="103"/>
      <c r="P39" s="103" t="str">
        <f t="shared" si="4"/>
        <v xml:space="preserve">Primary Fuel Supply -:- Petroleum -:-  -:- </v>
      </c>
      <c r="Q39" s="124"/>
      <c r="R39" s="124" t="str">
        <f t="shared" si="14"/>
        <v>PJ</v>
      </c>
      <c r="S39" s="124" t="str">
        <f t="shared" si="15"/>
        <v>PJa</v>
      </c>
    </row>
    <row r="40" spans="2:22" ht="13.5" customHeight="1">
      <c r="J40" s="103"/>
      <c r="K40" s="124" t="str">
        <f t="shared" si="13"/>
        <v>EXPFOL1</v>
      </c>
      <c r="L40" s="120" t="s">
        <v>728</v>
      </c>
      <c r="M40" s="120" t="s">
        <v>746</v>
      </c>
      <c r="N40" s="103"/>
      <c r="O40" s="103"/>
      <c r="P40" s="103" t="str">
        <f t="shared" si="4"/>
        <v xml:space="preserve">Primary Fuel Supply -:- Petroleum -:-  -:- </v>
      </c>
      <c r="Q40" s="124"/>
      <c r="R40" s="124" t="str">
        <f t="shared" si="14"/>
        <v>PJ</v>
      </c>
      <c r="S40" s="124" t="str">
        <f t="shared" si="15"/>
        <v>PJa</v>
      </c>
    </row>
    <row r="41" spans="2:22" ht="13.5" customHeight="1">
      <c r="J41" s="103"/>
      <c r="K41" s="124" t="str">
        <f t="shared" si="13"/>
        <v>EXPJET1</v>
      </c>
      <c r="L41" s="120" t="s">
        <v>728</v>
      </c>
      <c r="M41" s="120" t="s">
        <v>746</v>
      </c>
      <c r="N41" s="103"/>
      <c r="O41" s="103"/>
      <c r="P41" s="103" t="str">
        <f t="shared" si="4"/>
        <v xml:space="preserve">Primary Fuel Supply -:- Petroleum -:-  -:- </v>
      </c>
      <c r="Q41" s="124"/>
      <c r="R41" s="124" t="str">
        <f t="shared" si="14"/>
        <v>PJ</v>
      </c>
      <c r="S41" s="124" t="str">
        <f t="shared" si="15"/>
        <v>PJa</v>
      </c>
    </row>
    <row r="42" spans="2:22" ht="13.5" customHeight="1">
      <c r="J42" s="103"/>
      <c r="K42" s="124" t="str">
        <f t="shared" si="13"/>
        <v>EXPOTH1</v>
      </c>
      <c r="L42" s="120" t="s">
        <v>728</v>
      </c>
      <c r="M42" s="120" t="s">
        <v>746</v>
      </c>
      <c r="N42" s="103"/>
      <c r="O42" s="103"/>
      <c r="P42" s="103" t="str">
        <f t="shared" si="4"/>
        <v xml:space="preserve">Primary Fuel Supply -:- Petroleum -:-  -:- </v>
      </c>
      <c r="Q42" s="124"/>
      <c r="R42" s="124" t="str">
        <f t="shared" si="14"/>
        <v>PJ</v>
      </c>
      <c r="S42" s="124" t="str">
        <f t="shared" si="15"/>
        <v>PJa</v>
      </c>
    </row>
    <row r="43" spans="2:22" ht="13.5" customHeight="1">
      <c r="S43" s="124"/>
    </row>
    <row r="45" spans="2:22" ht="13.5" customHeight="1">
      <c r="I45" s="320"/>
      <c r="J45" s="320"/>
      <c r="K45" s="324" t="s">
        <v>13</v>
      </c>
      <c r="L45" s="320"/>
      <c r="M45" s="324"/>
      <c r="N45" s="320"/>
      <c r="O45" s="320"/>
      <c r="P45" s="320"/>
      <c r="Q45" s="320"/>
      <c r="R45" s="320"/>
      <c r="S45" s="320"/>
      <c r="T45" s="320"/>
    </row>
    <row r="46" spans="2:22"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2"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2"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46</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46</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46</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zoomScale="85" zoomScaleNormal="85" workbookViewId="0">
      <selection activeCell="K39" sqref="K39"/>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14.85546875" style="99" bestFit="1" customWidth="1"/>
    <col min="12" max="12" width="10" style="99" bestFit="1" customWidth="1"/>
    <col min="13" max="13" width="10.5703125" style="99" bestFit="1" customWidth="1"/>
    <col min="14" max="14" width="13" style="99" bestFit="1" customWidth="1"/>
    <col min="15" max="15" width="43" style="99" bestFit="1" customWidth="1"/>
    <col min="16" max="16" width="18.5703125" style="99" bestFit="1" customWidth="1"/>
    <col min="17" max="17" width="10.85546875" style="333" bestFit="1" customWidth="1"/>
    <col min="18" max="18" width="14.85546875" style="333" bestFit="1" customWidth="1"/>
    <col min="19" max="21" width="8.7109375" style="333" bestFit="1" customWidth="1"/>
    <col min="22" max="16384" width="8.85546875" style="333"/>
  </cols>
  <sheetData>
    <row r="1" spans="2:21" ht="24">
      <c r="B1" s="100" t="s">
        <v>66</v>
      </c>
      <c r="C1" s="100" t="s">
        <v>67</v>
      </c>
      <c r="D1" s="100" t="s">
        <v>68</v>
      </c>
      <c r="E1" s="100" t="s">
        <v>70</v>
      </c>
      <c r="F1" s="100" t="s">
        <v>71</v>
      </c>
    </row>
    <row r="2" spans="2:21">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1">
      <c r="C3" s="136" t="str">
        <f>[3]EB1!S32</f>
        <v>GEO</v>
      </c>
      <c r="D3" s="136" t="str">
        <f>[3]EB1!S31</f>
        <v>Geothermal</v>
      </c>
      <c r="E3" s="136" t="str">
        <f>[3]EB1!$Z$2</f>
        <v>PJ</v>
      </c>
      <c r="H3" s="104" t="s">
        <v>7</v>
      </c>
      <c r="I3" s="105" t="s">
        <v>30</v>
      </c>
      <c r="J3" s="104" t="s">
        <v>0</v>
      </c>
      <c r="K3" s="104" t="s">
        <v>726</v>
      </c>
      <c r="L3" s="104" t="s">
        <v>727</v>
      </c>
      <c r="M3" s="104" t="s">
        <v>3</v>
      </c>
      <c r="N3" s="104" t="s">
        <v>730</v>
      </c>
      <c r="O3" s="104" t="s">
        <v>4</v>
      </c>
      <c r="P3" s="104" t="s">
        <v>8</v>
      </c>
      <c r="Q3" s="104" t="s">
        <v>9</v>
      </c>
      <c r="R3" s="104" t="s">
        <v>10</v>
      </c>
      <c r="S3" s="104" t="s">
        <v>12</v>
      </c>
    </row>
    <row r="4" spans="2:21" ht="11.25" customHeight="1" thickBot="1">
      <c r="C4" s="136" t="str">
        <f>[3]EB1!T32</f>
        <v>SOL</v>
      </c>
      <c r="D4" s="136" t="str">
        <f>[3]EB1!T31</f>
        <v>Solar</v>
      </c>
      <c r="E4" s="136" t="str">
        <f>[3]EB1!$Z$2</f>
        <v>PJ</v>
      </c>
      <c r="H4" s="402" t="s">
        <v>37</v>
      </c>
      <c r="I4" s="402" t="s">
        <v>31</v>
      </c>
      <c r="J4" s="402" t="s">
        <v>26</v>
      </c>
      <c r="K4" s="402"/>
      <c r="L4" s="402"/>
      <c r="M4" s="402"/>
      <c r="N4" s="402" t="s">
        <v>27</v>
      </c>
      <c r="O4" s="402" t="s">
        <v>4</v>
      </c>
      <c r="P4" s="402" t="s">
        <v>40</v>
      </c>
      <c r="Q4" s="402" t="s">
        <v>41</v>
      </c>
      <c r="R4" s="402" t="s">
        <v>28</v>
      </c>
      <c r="S4" s="402" t="s">
        <v>29</v>
      </c>
    </row>
    <row r="5" spans="2:21">
      <c r="C5" s="136" t="str">
        <f>[3]EB1!U32</f>
        <v>WIN</v>
      </c>
      <c r="D5" s="136" t="str">
        <f>[3]EB1!U31</f>
        <v>Wind</v>
      </c>
      <c r="E5" s="136" t="str">
        <f>[3]EB1!$Z$2</f>
        <v>PJ</v>
      </c>
      <c r="H5" s="103" t="s">
        <v>65</v>
      </c>
      <c r="I5" s="103"/>
      <c r="J5" s="103" t="str">
        <f t="shared" ref="J5:J10" si="0">C2</f>
        <v>HYD</v>
      </c>
      <c r="K5" s="103" t="s">
        <v>165</v>
      </c>
      <c r="L5" s="103"/>
      <c r="M5" s="103" t="str">
        <f xml:space="preserve"> _xlfn.CONCAT(K5, " -:- ", L5 )</f>
        <v xml:space="preserve">Hydro -:- </v>
      </c>
      <c r="N5" s="103" t="s">
        <v>456</v>
      </c>
      <c r="O5" s="103" t="str">
        <f t="shared" ref="O5:O12" si="1">$E$2</f>
        <v>PJ</v>
      </c>
      <c r="P5" s="103" t="s">
        <v>463</v>
      </c>
      <c r="Q5" s="103" t="s">
        <v>92</v>
      </c>
      <c r="R5" s="103"/>
      <c r="S5" s="103"/>
    </row>
    <row r="6" spans="2:21">
      <c r="C6" s="137" t="str">
        <f>[3]EB1!V32</f>
        <v>BIL</v>
      </c>
      <c r="D6" s="137" t="str">
        <f>[3]EB1!V31</f>
        <v>Liquid Biofuels</v>
      </c>
      <c r="E6" s="137"/>
      <c r="H6" s="103"/>
      <c r="I6" s="103"/>
      <c r="J6" s="103" t="str">
        <f t="shared" si="0"/>
        <v>GEO</v>
      </c>
      <c r="K6" s="103" t="s">
        <v>166</v>
      </c>
      <c r="L6" s="103"/>
      <c r="M6" s="103" t="str">
        <f t="shared" ref="M6:M12" si="2" xml:space="preserve"> _xlfn.CONCAT(K6, " -:- ", L6 )</f>
        <v xml:space="preserve">Geothermal -:- </v>
      </c>
      <c r="N6" s="103" t="s">
        <v>457</v>
      </c>
      <c r="O6" s="103" t="str">
        <f t="shared" si="1"/>
        <v>PJ</v>
      </c>
      <c r="P6" s="103" t="s">
        <v>463</v>
      </c>
      <c r="Q6" s="103" t="s">
        <v>92</v>
      </c>
      <c r="R6" s="103"/>
      <c r="S6" s="103"/>
    </row>
    <row r="7" spans="2:21">
      <c r="C7" s="136" t="str">
        <f>[3]EB1!W32</f>
        <v>BIG</v>
      </c>
      <c r="D7" s="136" t="str">
        <f>[3]EB1!W31</f>
        <v>Biogas</v>
      </c>
      <c r="E7" s="137"/>
      <c r="H7" s="103"/>
      <c r="I7" s="103"/>
      <c r="J7" s="103" t="str">
        <f t="shared" si="0"/>
        <v>SOL</v>
      </c>
      <c r="K7" s="103" t="s">
        <v>167</v>
      </c>
      <c r="L7" s="103"/>
      <c r="M7" s="103" t="str">
        <f t="shared" si="2"/>
        <v xml:space="preserve">Solar -:- </v>
      </c>
      <c r="N7" s="103" t="s">
        <v>458</v>
      </c>
      <c r="O7" s="103" t="str">
        <f t="shared" si="1"/>
        <v>PJ</v>
      </c>
      <c r="P7" s="103" t="s">
        <v>463</v>
      </c>
      <c r="Q7" s="103" t="s">
        <v>92</v>
      </c>
      <c r="R7" s="103"/>
      <c r="S7" s="103"/>
    </row>
    <row r="8" spans="2:21">
      <c r="C8" s="136" t="str">
        <f>[3]EB1!X32</f>
        <v>WOD</v>
      </c>
      <c r="D8" s="136" t="str">
        <f>[3]EB1!X31</f>
        <v>Wood</v>
      </c>
      <c r="E8" s="137"/>
      <c r="H8" s="103"/>
      <c r="I8" s="103"/>
      <c r="J8" s="103" t="str">
        <f t="shared" si="0"/>
        <v>WIN</v>
      </c>
      <c r="K8" s="103" t="s">
        <v>168</v>
      </c>
      <c r="L8" s="103"/>
      <c r="M8" s="103" t="str">
        <f t="shared" si="2"/>
        <v xml:space="preserve">Wind -:- </v>
      </c>
      <c r="N8" s="103" t="s">
        <v>459</v>
      </c>
      <c r="O8" s="103" t="str">
        <f t="shared" si="1"/>
        <v>PJ</v>
      </c>
      <c r="P8" s="103" t="s">
        <v>463</v>
      </c>
      <c r="Q8" s="103" t="s">
        <v>92</v>
      </c>
      <c r="R8" s="103"/>
      <c r="S8" s="103"/>
    </row>
    <row r="9" spans="2:21">
      <c r="C9" s="136" t="str">
        <f>[3]EB1!Y32</f>
        <v>TID</v>
      </c>
      <c r="D9" s="136" t="str">
        <f>[3]EB1!Y31</f>
        <v>Tidal</v>
      </c>
      <c r="E9" s="137"/>
      <c r="H9" s="103"/>
      <c r="I9" s="103"/>
      <c r="J9" s="103" t="str">
        <f t="shared" si="0"/>
        <v>BIL</v>
      </c>
      <c r="K9" s="103" t="s">
        <v>773</v>
      </c>
      <c r="L9" s="103"/>
      <c r="M9" s="103" t="str">
        <f t="shared" si="2"/>
        <v xml:space="preserve">Bioliquid -:- </v>
      </c>
      <c r="N9" s="103" t="s">
        <v>460</v>
      </c>
      <c r="O9" s="103" t="str">
        <f t="shared" si="1"/>
        <v>PJ</v>
      </c>
      <c r="P9" s="103" t="s">
        <v>463</v>
      </c>
      <c r="Q9" s="103" t="s">
        <v>92</v>
      </c>
      <c r="R9" s="103"/>
      <c r="S9" s="103"/>
    </row>
    <row r="10" spans="2:21">
      <c r="C10" s="135" t="s">
        <v>347</v>
      </c>
      <c r="D10" s="135" t="s">
        <v>348</v>
      </c>
      <c r="H10" s="103"/>
      <c r="I10" s="103"/>
      <c r="J10" s="103" t="str">
        <f t="shared" si="0"/>
        <v>BIG</v>
      </c>
      <c r="K10" s="103" t="s">
        <v>170</v>
      </c>
      <c r="L10" s="103"/>
      <c r="M10" s="103" t="str">
        <f t="shared" si="2"/>
        <v xml:space="preserve">Biogas -:- </v>
      </c>
      <c r="N10" s="103" t="s">
        <v>461</v>
      </c>
      <c r="O10" s="103" t="str">
        <f t="shared" si="1"/>
        <v>PJ</v>
      </c>
      <c r="P10" s="103" t="s">
        <v>463</v>
      </c>
      <c r="Q10" s="103" t="s">
        <v>92</v>
      </c>
      <c r="R10" s="103"/>
      <c r="S10" s="103"/>
    </row>
    <row r="11" spans="2:21">
      <c r="C11" s="135"/>
      <c r="D11" s="135"/>
      <c r="H11" s="103"/>
      <c r="I11" s="103"/>
      <c r="J11" s="103" t="str">
        <f>C9</f>
        <v>TID</v>
      </c>
      <c r="K11" s="103" t="s">
        <v>172</v>
      </c>
      <c r="L11" s="103"/>
      <c r="M11" s="103" t="str">
        <f t="shared" si="2"/>
        <v xml:space="preserve">Tidal -:- </v>
      </c>
      <c r="N11" s="103" t="s">
        <v>462</v>
      </c>
      <c r="O11" s="103" t="str">
        <f t="shared" si="1"/>
        <v>PJ</v>
      </c>
      <c r="P11" s="103" t="s">
        <v>463</v>
      </c>
      <c r="Q11" s="103" t="s">
        <v>92</v>
      </c>
      <c r="R11" s="103"/>
      <c r="S11" s="103"/>
    </row>
    <row r="12" spans="2:21">
      <c r="C12" s="135"/>
      <c r="D12" s="135"/>
      <c r="H12" s="103"/>
      <c r="I12" s="103"/>
      <c r="J12" s="103" t="str">
        <f>C10</f>
        <v>URN</v>
      </c>
      <c r="K12" s="103" t="s">
        <v>348</v>
      </c>
      <c r="L12" s="103"/>
      <c r="M12" s="103" t="str">
        <f t="shared" si="2"/>
        <v xml:space="preserve">Uranium -:- </v>
      </c>
      <c r="N12" s="103" t="s">
        <v>348</v>
      </c>
      <c r="O12" s="103" t="str">
        <f t="shared" si="1"/>
        <v>PJ</v>
      </c>
      <c r="P12" s="103" t="s">
        <v>463</v>
      </c>
      <c r="Q12" s="103" t="s">
        <v>92</v>
      </c>
      <c r="R12" s="103"/>
      <c r="S12" s="103"/>
    </row>
    <row r="13" spans="2:21">
      <c r="D13" s="334"/>
      <c r="Q13" s="99"/>
      <c r="R13" s="99"/>
      <c r="S13" s="99"/>
      <c r="T13" s="99"/>
      <c r="U13" s="99"/>
    </row>
    <row r="14" spans="2:21">
      <c r="E14" s="334"/>
      <c r="H14" s="102" t="s">
        <v>15</v>
      </c>
      <c r="I14" s="102"/>
      <c r="J14" s="103"/>
      <c r="K14" s="103"/>
      <c r="L14" s="103"/>
      <c r="M14" s="103"/>
      <c r="N14" s="103"/>
      <c r="O14" s="103"/>
      <c r="P14" s="103"/>
    </row>
    <row r="15" spans="2:21">
      <c r="B15" s="108"/>
      <c r="C15" s="109"/>
      <c r="D15" s="108"/>
      <c r="E15" s="110"/>
      <c r="F15" s="110"/>
      <c r="H15" s="104" t="s">
        <v>11</v>
      </c>
      <c r="I15" s="105" t="s">
        <v>30</v>
      </c>
      <c r="J15" s="104" t="s">
        <v>1</v>
      </c>
      <c r="K15" s="104" t="s">
        <v>724</v>
      </c>
      <c r="L15" s="104" t="s">
        <v>725</v>
      </c>
      <c r="M15" s="104" t="s">
        <v>731</v>
      </c>
      <c r="N15" s="104" t="s">
        <v>726</v>
      </c>
      <c r="O15" s="104" t="s">
        <v>2</v>
      </c>
      <c r="P15" s="104" t="s">
        <v>732</v>
      </c>
      <c r="Q15" s="104" t="s">
        <v>16</v>
      </c>
      <c r="R15" s="104" t="s">
        <v>17</v>
      </c>
      <c r="S15" s="104" t="s">
        <v>18</v>
      </c>
      <c r="T15" s="104" t="s">
        <v>19</v>
      </c>
      <c r="U15" s="104" t="s">
        <v>20</v>
      </c>
    </row>
    <row r="16" spans="2:21" ht="48.75" thickBot="1">
      <c r="B16" s="403"/>
      <c r="C16" s="403"/>
      <c r="D16" s="403"/>
      <c r="E16" s="403"/>
      <c r="F16" s="403"/>
      <c r="H16" s="402" t="s">
        <v>38</v>
      </c>
      <c r="I16" s="402" t="s">
        <v>31</v>
      </c>
      <c r="J16" s="402" t="s">
        <v>21</v>
      </c>
      <c r="K16" s="402"/>
      <c r="L16" s="402"/>
      <c r="M16" s="402"/>
      <c r="N16" s="402"/>
      <c r="O16" s="402"/>
      <c r="P16" s="402" t="s">
        <v>22</v>
      </c>
      <c r="Q16" s="402" t="s">
        <v>23</v>
      </c>
      <c r="R16" s="402" t="s">
        <v>24</v>
      </c>
      <c r="S16" s="402" t="s">
        <v>43</v>
      </c>
      <c r="T16" s="402" t="s">
        <v>42</v>
      </c>
      <c r="U16" s="402" t="s">
        <v>25</v>
      </c>
    </row>
    <row r="17" spans="2:22" ht="12.75" thickBot="1">
      <c r="B17" s="403"/>
      <c r="C17" s="404"/>
      <c r="D17" s="404"/>
      <c r="E17" s="404"/>
      <c r="F17" s="404"/>
      <c r="H17" s="402" t="s">
        <v>73</v>
      </c>
      <c r="I17" s="405"/>
      <c r="J17" s="405"/>
      <c r="K17" s="405"/>
      <c r="L17" s="405"/>
      <c r="M17" s="405"/>
      <c r="N17" s="405"/>
      <c r="O17" s="405"/>
      <c r="P17" s="405"/>
      <c r="Q17" s="405"/>
      <c r="R17" s="405"/>
      <c r="S17" s="405"/>
      <c r="T17" s="405"/>
      <c r="U17" s="405"/>
    </row>
    <row r="18" spans="2:22">
      <c r="E18" s="304"/>
      <c r="F18" s="305"/>
      <c r="H18" s="103" t="str">
        <f>[3]EB1!$B$5</f>
        <v>MIN</v>
      </c>
      <c r="I18" s="103"/>
      <c r="J18" s="103" t="str">
        <f t="shared" ref="J18:J21" si="3">$H$18&amp;C2&amp;1</f>
        <v>MINHYD1</v>
      </c>
      <c r="K18" s="103" t="s">
        <v>728</v>
      </c>
      <c r="L18" s="103" t="s">
        <v>152</v>
      </c>
      <c r="M18" s="103" t="s">
        <v>774</v>
      </c>
      <c r="N18" s="103"/>
      <c r="O18" s="103" t="str">
        <f t="shared" ref="O18:O23" si="4" xml:space="preserve"> _xlfn.CONCAT( K18, " -:- ", L18, " -:- ", M18, " -:- ", N18)</f>
        <v xml:space="preserve">Primary Fuel Supply -:- Renewables -:- Mining - Hydro -:- </v>
      </c>
      <c r="P18" s="103"/>
      <c r="Q18" s="103" t="str">
        <f t="shared" ref="Q18:Q23" si="5">$E$2</f>
        <v>PJ</v>
      </c>
      <c r="R18" s="103" t="str">
        <f t="shared" ref="R18:R23" si="6">$E$2&amp;"a"</f>
        <v>PJa</v>
      </c>
      <c r="S18" s="103" t="s">
        <v>92</v>
      </c>
      <c r="T18" s="103"/>
      <c r="U18" s="103"/>
    </row>
    <row r="19" spans="2:22">
      <c r="E19" s="305"/>
      <c r="F19" s="305"/>
      <c r="H19" s="103"/>
      <c r="I19" s="103"/>
      <c r="J19" s="103" t="str">
        <f t="shared" si="3"/>
        <v>MINGEO1</v>
      </c>
      <c r="K19" s="103" t="s">
        <v>728</v>
      </c>
      <c r="L19" s="103" t="s">
        <v>152</v>
      </c>
      <c r="M19" s="103" t="s">
        <v>775</v>
      </c>
      <c r="N19" s="103"/>
      <c r="O19" s="103" t="str">
        <f t="shared" si="4"/>
        <v xml:space="preserve">Primary Fuel Supply -:- Renewables -:- Mining - Geothermal -:- </v>
      </c>
      <c r="P19" s="103"/>
      <c r="Q19" s="103" t="str">
        <f t="shared" si="5"/>
        <v>PJ</v>
      </c>
      <c r="R19" s="103" t="str">
        <f t="shared" si="6"/>
        <v>PJa</v>
      </c>
      <c r="S19" s="103" t="s">
        <v>92</v>
      </c>
      <c r="T19" s="103"/>
      <c r="U19" s="103"/>
    </row>
    <row r="20" spans="2:22">
      <c r="E20" s="305"/>
      <c r="F20" s="305"/>
      <c r="H20" s="103"/>
      <c r="I20" s="103"/>
      <c r="J20" s="103" t="str">
        <f t="shared" si="3"/>
        <v>MINSOL1</v>
      </c>
      <c r="K20" s="103" t="s">
        <v>728</v>
      </c>
      <c r="L20" s="103" t="s">
        <v>152</v>
      </c>
      <c r="M20" s="103" t="s">
        <v>776</v>
      </c>
      <c r="N20" s="103"/>
      <c r="O20" s="103" t="str">
        <f t="shared" si="4"/>
        <v xml:space="preserve">Primary Fuel Supply -:- Renewables -:- Mining - Solar -:- </v>
      </c>
      <c r="P20" s="103"/>
      <c r="Q20" s="103" t="str">
        <f t="shared" si="5"/>
        <v>PJ</v>
      </c>
      <c r="R20" s="103" t="str">
        <f t="shared" si="6"/>
        <v>PJa</v>
      </c>
      <c r="S20" s="103" t="s">
        <v>92</v>
      </c>
      <c r="T20" s="103"/>
      <c r="U20" s="103"/>
    </row>
    <row r="21" spans="2:22">
      <c r="E21" s="304"/>
      <c r="F21" s="304"/>
      <c r="H21" s="103"/>
      <c r="I21" s="103"/>
      <c r="J21" s="103" t="str">
        <f t="shared" si="3"/>
        <v>MINWIN1</v>
      </c>
      <c r="K21" s="103" t="s">
        <v>728</v>
      </c>
      <c r="L21" s="103" t="s">
        <v>152</v>
      </c>
      <c r="M21" s="103" t="s">
        <v>777</v>
      </c>
      <c r="N21" s="103"/>
      <c r="O21" s="103" t="str">
        <f t="shared" si="4"/>
        <v xml:space="preserve">Primary Fuel Supply -:- Renewables -:- Mining - Wind -:- </v>
      </c>
      <c r="P21" s="103"/>
      <c r="Q21" s="103" t="str">
        <f t="shared" si="5"/>
        <v>PJ</v>
      </c>
      <c r="R21" s="103" t="str">
        <f t="shared" si="6"/>
        <v>PJa</v>
      </c>
      <c r="S21" s="103" t="s">
        <v>92</v>
      </c>
      <c r="T21" s="103"/>
      <c r="U21" s="103"/>
    </row>
    <row r="22" spans="2:22">
      <c r="B22" s="103"/>
      <c r="E22" s="304"/>
      <c r="F22" s="305"/>
      <c r="I22" s="103"/>
      <c r="J22" s="103" t="str">
        <f>$H$18&amp;C9&amp;1</f>
        <v>MINTID1</v>
      </c>
      <c r="K22" s="103" t="s">
        <v>728</v>
      </c>
      <c r="L22" s="103" t="s">
        <v>152</v>
      </c>
      <c r="M22" s="103" t="s">
        <v>778</v>
      </c>
      <c r="N22" s="103"/>
      <c r="O22" s="103" t="str">
        <f t="shared" si="4"/>
        <v xml:space="preserve">Primary Fuel Supply -:- Renewables -:- Mining - Tidal -:- </v>
      </c>
      <c r="P22" s="103"/>
      <c r="Q22" s="103" t="str">
        <f t="shared" si="5"/>
        <v>PJ</v>
      </c>
      <c r="R22" s="103" t="str">
        <f t="shared" si="6"/>
        <v>PJa</v>
      </c>
      <c r="S22" s="103" t="s">
        <v>92</v>
      </c>
      <c r="T22" s="99"/>
      <c r="U22" s="99"/>
    </row>
    <row r="23" spans="2:22" ht="19.5" customHeight="1">
      <c r="E23" s="304"/>
      <c r="F23" s="305"/>
      <c r="J23" s="103" t="str">
        <f>$H$18&amp;C10&amp;1</f>
        <v>MINURN1</v>
      </c>
      <c r="K23" s="103" t="s">
        <v>728</v>
      </c>
      <c r="L23" s="103"/>
      <c r="M23" s="103" t="s">
        <v>779</v>
      </c>
      <c r="N23" s="103"/>
      <c r="O23" s="103" t="str">
        <f t="shared" si="4"/>
        <v xml:space="preserve">Primary Fuel Supply -:-  -:- Mining - Uranium -:- </v>
      </c>
      <c r="P23" s="103"/>
      <c r="Q23" s="103" t="str">
        <f t="shared" si="5"/>
        <v>PJ</v>
      </c>
      <c r="R23" s="103" t="str">
        <f t="shared" si="6"/>
        <v>PJa</v>
      </c>
      <c r="S23" s="103" t="s">
        <v>92</v>
      </c>
      <c r="T23" s="99"/>
      <c r="U23" s="99"/>
    </row>
    <row r="24" spans="2:22">
      <c r="B24" s="333"/>
      <c r="C24" s="333"/>
      <c r="Q24" s="99"/>
      <c r="R24" s="99"/>
      <c r="S24" s="99"/>
      <c r="T24" s="99"/>
      <c r="U24" s="99"/>
      <c r="V24" s="99"/>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2"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A33" zoomScale="70" zoomScaleNormal="70" workbookViewId="0">
      <selection activeCell="H35" sqref="H35"/>
    </sheetView>
  </sheetViews>
  <sheetFormatPr defaultColWidth="20.85546875" defaultRowHeight="18" customHeight="1"/>
  <cols>
    <col min="1" max="6" width="20.85546875" style="427"/>
    <col min="7" max="8" width="45.7109375" style="427" bestFit="1" customWidth="1"/>
    <col min="9" max="9" width="82.7109375" style="427" bestFit="1" customWidth="1"/>
    <col min="10" max="10" width="62.42578125" style="427" bestFit="1" customWidth="1"/>
    <col min="11" max="11" width="20.140625" style="427" bestFit="1" customWidth="1"/>
    <col min="12" max="12" width="19.42578125" style="427" bestFit="1" customWidth="1"/>
    <col min="13" max="13" width="25.28515625" style="427" bestFit="1" customWidth="1"/>
    <col min="14" max="14" width="20.140625" style="427" bestFit="1" customWidth="1"/>
    <col min="15" max="15" width="19.42578125" style="427" bestFit="1" customWidth="1"/>
    <col min="16" max="16384" width="20.85546875" style="427"/>
  </cols>
  <sheetData>
    <row r="1" spans="1:34" ht="18" customHeight="1">
      <c r="B1" s="427" t="s">
        <v>575</v>
      </c>
      <c r="E1" s="427" t="s">
        <v>576</v>
      </c>
    </row>
    <row r="4" spans="1:34" ht="18" customHeight="1">
      <c r="B4" s="428" t="s">
        <v>14</v>
      </c>
      <c r="C4" s="428"/>
      <c r="D4" s="323"/>
      <c r="E4" s="323"/>
      <c r="F4" s="323"/>
      <c r="G4" s="323"/>
      <c r="H4" s="323"/>
      <c r="I4" s="323"/>
      <c r="J4" s="323"/>
    </row>
    <row r="5" spans="1:34" ht="18" customHeight="1">
      <c r="B5" s="429" t="s">
        <v>7</v>
      </c>
      <c r="C5" s="430" t="s">
        <v>30</v>
      </c>
      <c r="D5" s="430" t="s">
        <v>0</v>
      </c>
      <c r="E5" s="430" t="s">
        <v>726</v>
      </c>
      <c r="F5" s="430" t="s">
        <v>727</v>
      </c>
      <c r="G5" s="430" t="s">
        <v>3</v>
      </c>
      <c r="H5" s="429" t="s">
        <v>730</v>
      </c>
      <c r="I5" s="429" t="s">
        <v>4</v>
      </c>
      <c r="J5" s="429" t="s">
        <v>8</v>
      </c>
      <c r="K5" s="429" t="s">
        <v>9</v>
      </c>
      <c r="L5" s="429" t="s">
        <v>10</v>
      </c>
      <c r="M5" s="429" t="s">
        <v>12</v>
      </c>
    </row>
    <row r="6" spans="1:34" ht="18" customHeight="1" thickBot="1">
      <c r="B6" s="431" t="s">
        <v>37</v>
      </c>
      <c r="C6" s="431" t="s">
        <v>31</v>
      </c>
      <c r="D6" s="431" t="s">
        <v>26</v>
      </c>
      <c r="E6" s="431"/>
      <c r="F6" s="431"/>
      <c r="G6" s="431"/>
      <c r="H6" s="431" t="s">
        <v>27</v>
      </c>
      <c r="I6" s="431" t="s">
        <v>4</v>
      </c>
      <c r="J6" s="431" t="s">
        <v>40</v>
      </c>
      <c r="K6" s="431" t="s">
        <v>41</v>
      </c>
      <c r="L6" s="431" t="s">
        <v>28</v>
      </c>
      <c r="M6" s="431" t="s">
        <v>29</v>
      </c>
    </row>
    <row r="7" spans="1:34" ht="18" customHeight="1">
      <c r="B7" s="323" t="s">
        <v>65</v>
      </c>
      <c r="C7" s="323"/>
      <c r="D7" s="323" t="s">
        <v>577</v>
      </c>
      <c r="E7" s="427" t="s">
        <v>578</v>
      </c>
      <c r="F7" s="525"/>
      <c r="G7" s="525" t="str">
        <f xml:space="preserve"> _xlfn.CONCAT(E7, " -:- ", F7 )</f>
        <v xml:space="preserve">Forest residues and woody wastes -:- </v>
      </c>
      <c r="H7" s="427" t="s">
        <v>578</v>
      </c>
      <c r="I7" s="427" t="s">
        <v>69</v>
      </c>
      <c r="J7" s="427" t="s">
        <v>463</v>
      </c>
      <c r="K7" s="323"/>
      <c r="L7" s="323"/>
      <c r="M7" s="323"/>
    </row>
    <row r="8" spans="1:34" ht="18" customHeight="1">
      <c r="D8" s="427" t="s">
        <v>579</v>
      </c>
      <c r="E8" s="427" t="s">
        <v>580</v>
      </c>
      <c r="F8" s="525"/>
      <c r="G8" s="525" t="str">
        <f t="shared" ref="G8:G17" si="0" xml:space="preserve"> _xlfn.CONCAT(E8, " -:- ", F8 )</f>
        <v xml:space="preserve">Agricultural wastes (straws, stover, vegetable culls) -:- </v>
      </c>
      <c r="H8" s="427" t="s">
        <v>580</v>
      </c>
      <c r="I8" s="427" t="s">
        <v>69</v>
      </c>
      <c r="J8" s="427" t="s">
        <v>463</v>
      </c>
    </row>
    <row r="9" spans="1:34" ht="18" customHeight="1">
      <c r="D9" s="427" t="s">
        <v>581</v>
      </c>
      <c r="E9" s="427" t="s">
        <v>582</v>
      </c>
      <c r="F9" s="525"/>
      <c r="G9" s="525" t="str">
        <f t="shared" si="0"/>
        <v xml:space="preserve">Municipal solid waste -:- </v>
      </c>
      <c r="H9" s="427" t="s">
        <v>582</v>
      </c>
      <c r="I9" s="427" t="s">
        <v>69</v>
      </c>
      <c r="J9" s="427" t="s">
        <v>463</v>
      </c>
      <c r="K9" s="432" t="s">
        <v>92</v>
      </c>
    </row>
    <row r="10" spans="1:34" ht="18" customHeight="1">
      <c r="D10" s="427" t="s">
        <v>583</v>
      </c>
      <c r="E10" s="427" t="s">
        <v>584</v>
      </c>
      <c r="F10" s="525"/>
      <c r="G10" s="525" t="str">
        <f t="shared" si="0"/>
        <v xml:space="preserve">Animal manure -:- </v>
      </c>
      <c r="H10" s="427" t="s">
        <v>584</v>
      </c>
      <c r="I10" s="427" t="s">
        <v>69</v>
      </c>
      <c r="J10" s="427" t="s">
        <v>463</v>
      </c>
    </row>
    <row r="11" spans="1:34" ht="18" customHeight="1">
      <c r="D11" s="427" t="s">
        <v>585</v>
      </c>
      <c r="E11" s="427" t="s">
        <v>586</v>
      </c>
      <c r="F11" s="525"/>
      <c r="G11" s="525" t="str">
        <f t="shared" si="0"/>
        <v xml:space="preserve">Oil wastes -:- </v>
      </c>
      <c r="H11" s="427" t="s">
        <v>586</v>
      </c>
      <c r="I11" s="427" t="s">
        <v>69</v>
      </c>
      <c r="J11" s="427" t="s">
        <v>463</v>
      </c>
      <c r="AE11" s="320" t="s">
        <v>587</v>
      </c>
      <c r="AF11" s="320"/>
      <c r="AG11" s="320" t="s">
        <v>588</v>
      </c>
      <c r="AH11" s="320">
        <v>288</v>
      </c>
    </row>
    <row r="12" spans="1:34" ht="18" customHeight="1">
      <c r="D12" s="427" t="s">
        <v>589</v>
      </c>
      <c r="E12" s="427" t="s">
        <v>590</v>
      </c>
      <c r="F12" s="525"/>
      <c r="G12" s="525" t="str">
        <f t="shared" si="0"/>
        <v xml:space="preserve">Wood pellet -:- </v>
      </c>
      <c r="H12" s="427" t="s">
        <v>590</v>
      </c>
      <c r="I12" s="427" t="s">
        <v>69</v>
      </c>
      <c r="J12" s="427" t="s">
        <v>463</v>
      </c>
      <c r="Y12" s="427" t="s">
        <v>591</v>
      </c>
      <c r="AE12" s="320"/>
      <c r="AF12" s="320"/>
      <c r="AG12" s="320" t="s">
        <v>588</v>
      </c>
      <c r="AH12" s="320">
        <v>256</v>
      </c>
    </row>
    <row r="13" spans="1:34" ht="18" customHeight="1">
      <c r="A13" s="320"/>
      <c r="D13" s="427" t="s">
        <v>592</v>
      </c>
      <c r="E13" s="427" t="s">
        <v>593</v>
      </c>
      <c r="F13" s="525"/>
      <c r="G13" s="525" t="str">
        <f t="shared" si="0"/>
        <v xml:space="preserve">Biodiesel -:- </v>
      </c>
      <c r="H13" s="427" t="s">
        <v>593</v>
      </c>
      <c r="I13" s="427" t="s">
        <v>69</v>
      </c>
      <c r="J13" s="427" t="s">
        <v>463</v>
      </c>
      <c r="AE13" s="320"/>
      <c r="AF13" s="320"/>
      <c r="AG13" s="320" t="s">
        <v>588</v>
      </c>
      <c r="AH13" s="320">
        <v>2139</v>
      </c>
    </row>
    <row r="14" spans="1:34" ht="18" customHeight="1">
      <c r="A14" s="320"/>
      <c r="D14" s="427" t="s">
        <v>182</v>
      </c>
      <c r="E14" s="427" t="s">
        <v>594</v>
      </c>
      <c r="F14" s="525"/>
      <c r="G14" s="525" t="str">
        <f t="shared" si="0"/>
        <v xml:space="preserve">Biomass - wood -:- </v>
      </c>
      <c r="H14" s="427" t="s">
        <v>594</v>
      </c>
      <c r="I14" s="427" t="s">
        <v>69</v>
      </c>
      <c r="J14" s="427" t="s">
        <v>463</v>
      </c>
      <c r="K14" s="427" t="s">
        <v>92</v>
      </c>
      <c r="Y14" s="427" t="s">
        <v>595</v>
      </c>
      <c r="Z14" s="433">
        <f>80%</f>
        <v>0.8</v>
      </c>
      <c r="AE14" s="320"/>
      <c r="AF14" s="320"/>
      <c r="AG14" s="320" t="s">
        <v>588</v>
      </c>
      <c r="AH14" s="320">
        <v>373</v>
      </c>
    </row>
    <row r="15" spans="1:34" ht="18" customHeight="1">
      <c r="A15" s="320"/>
      <c r="D15" s="427" t="s">
        <v>676</v>
      </c>
      <c r="E15" s="427" t="s">
        <v>785</v>
      </c>
      <c r="F15" s="525"/>
      <c r="G15" s="525" t="str">
        <f t="shared" si="0"/>
        <v xml:space="preserve">Drop-In Diesel -:- </v>
      </c>
      <c r="H15" s="427" t="s">
        <v>679</v>
      </c>
      <c r="I15" s="427" t="s">
        <v>69</v>
      </c>
      <c r="J15" s="427" t="s">
        <v>463</v>
      </c>
      <c r="Y15" s="427" t="s">
        <v>596</v>
      </c>
      <c r="Z15" s="433">
        <v>0.2</v>
      </c>
      <c r="AE15" s="320"/>
      <c r="AF15" s="320"/>
      <c r="AG15" s="320" t="s">
        <v>588</v>
      </c>
      <c r="AH15" s="320">
        <v>267</v>
      </c>
    </row>
    <row r="16" spans="1:34" ht="18" customHeight="1">
      <c r="D16" s="427" t="s">
        <v>677</v>
      </c>
      <c r="E16" s="427" t="s">
        <v>786</v>
      </c>
      <c r="F16" s="525"/>
      <c r="G16" s="525" t="str">
        <f t="shared" si="0"/>
        <v xml:space="preserve">Drop-In Jet -:- </v>
      </c>
      <c r="H16" s="427" t="s">
        <v>680</v>
      </c>
      <c r="I16" s="427" t="s">
        <v>69</v>
      </c>
      <c r="J16" s="427" t="s">
        <v>463</v>
      </c>
      <c r="AE16" s="320"/>
      <c r="AF16" s="320"/>
      <c r="AG16" s="320" t="s">
        <v>596</v>
      </c>
      <c r="AH16" s="320">
        <v>316</v>
      </c>
    </row>
    <row r="17" spans="2:34" ht="18" customHeight="1">
      <c r="D17" s="427" t="s">
        <v>688</v>
      </c>
      <c r="E17" s="529" t="s">
        <v>171</v>
      </c>
      <c r="F17" s="525"/>
      <c r="G17" s="525" t="str">
        <f t="shared" si="0"/>
        <v xml:space="preserve">Wood -:- </v>
      </c>
      <c r="H17" s="427" t="s">
        <v>692</v>
      </c>
      <c r="I17" s="427" t="s">
        <v>69</v>
      </c>
      <c r="J17" s="427" t="s">
        <v>463</v>
      </c>
      <c r="Y17" s="427" t="s">
        <v>597</v>
      </c>
      <c r="Z17" s="427">
        <v>66.489999999999995</v>
      </c>
      <c r="AE17" s="320"/>
      <c r="AF17" s="320"/>
      <c r="AG17" s="320" t="s">
        <v>596</v>
      </c>
      <c r="AH17" s="320">
        <v>73</v>
      </c>
    </row>
    <row r="18" spans="2:34" ht="18" customHeight="1">
      <c r="AE18" s="320"/>
      <c r="AF18" s="320"/>
      <c r="AG18" s="320" t="s">
        <v>596</v>
      </c>
      <c r="AH18" s="320">
        <v>149</v>
      </c>
    </row>
    <row r="19" spans="2:34" ht="18" customHeight="1">
      <c r="B19" s="428" t="s">
        <v>15</v>
      </c>
      <c r="C19" s="428"/>
      <c r="D19" s="323"/>
      <c r="E19" s="323"/>
      <c r="F19" s="323"/>
      <c r="G19" s="323"/>
      <c r="H19" s="323"/>
      <c r="I19" s="323"/>
      <c r="J19" s="323"/>
      <c r="Y19" s="434"/>
      <c r="Z19" s="434" t="s">
        <v>69</v>
      </c>
      <c r="AA19" s="427" t="s">
        <v>69</v>
      </c>
      <c r="AB19" s="434" t="s">
        <v>69</v>
      </c>
      <c r="AC19" s="434" t="s">
        <v>69</v>
      </c>
      <c r="AE19" s="320"/>
      <c r="AF19" s="320"/>
      <c r="AG19" s="320" t="s">
        <v>596</v>
      </c>
      <c r="AH19" s="320">
        <v>263</v>
      </c>
    </row>
    <row r="20" spans="2:34" ht="18" customHeight="1">
      <c r="B20" s="429" t="s">
        <v>11</v>
      </c>
      <c r="C20" s="430" t="s">
        <v>30</v>
      </c>
      <c r="D20" s="430" t="s">
        <v>1</v>
      </c>
      <c r="E20" s="430" t="s">
        <v>724</v>
      </c>
      <c r="F20" s="430" t="s">
        <v>725</v>
      </c>
      <c r="G20" s="430" t="s">
        <v>731</v>
      </c>
      <c r="H20" s="430" t="s">
        <v>726</v>
      </c>
      <c r="I20" s="430" t="s">
        <v>2</v>
      </c>
      <c r="J20" s="429" t="s">
        <v>732</v>
      </c>
      <c r="K20" s="429" t="s">
        <v>16</v>
      </c>
      <c r="L20" s="429" t="s">
        <v>17</v>
      </c>
      <c r="M20" s="429" t="s">
        <v>18</v>
      </c>
      <c r="N20" s="429" t="s">
        <v>19</v>
      </c>
      <c r="O20" s="429" t="s">
        <v>20</v>
      </c>
      <c r="Y20" s="434" t="s">
        <v>598</v>
      </c>
      <c r="Z20" s="434">
        <v>2005</v>
      </c>
      <c r="AA20" s="427">
        <v>2015</v>
      </c>
      <c r="AB20" s="434">
        <v>2030</v>
      </c>
      <c r="AC20" s="434">
        <v>2050</v>
      </c>
      <c r="AE20" s="320"/>
      <c r="AF20" s="320"/>
      <c r="AG20" s="320" t="s">
        <v>154</v>
      </c>
      <c r="AH20" s="320">
        <f>SUM(AH11:AH19)</f>
        <v>4124</v>
      </c>
    </row>
    <row r="21" spans="2:34" ht="18" customHeight="1" thickBot="1">
      <c r="B21" s="431" t="s">
        <v>38</v>
      </c>
      <c r="C21" s="431" t="s">
        <v>31</v>
      </c>
      <c r="D21" s="431" t="s">
        <v>21</v>
      </c>
      <c r="E21" s="431"/>
      <c r="F21" s="431"/>
      <c r="G21" s="431"/>
      <c r="H21" s="431"/>
      <c r="I21" s="431"/>
      <c r="J21" s="431" t="s">
        <v>22</v>
      </c>
      <c r="K21" s="431" t="s">
        <v>23</v>
      </c>
      <c r="L21" s="431" t="s">
        <v>24</v>
      </c>
      <c r="M21" s="431" t="s">
        <v>43</v>
      </c>
      <c r="N21" s="431" t="s">
        <v>42</v>
      </c>
      <c r="O21" s="431" t="s">
        <v>25</v>
      </c>
      <c r="Y21" s="434" t="s">
        <v>599</v>
      </c>
      <c r="Z21" s="434">
        <v>18.3</v>
      </c>
      <c r="AA21" s="427">
        <f>+(Z21+AB21)/2</f>
        <v>30.65</v>
      </c>
      <c r="AB21" s="434">
        <v>43</v>
      </c>
      <c r="AC21" s="434">
        <v>36.9</v>
      </c>
      <c r="AE21" s="320"/>
      <c r="AF21" s="320"/>
      <c r="AG21" s="320"/>
      <c r="AH21" s="320"/>
    </row>
    <row r="22" spans="2:34" ht="18" customHeight="1" thickBot="1">
      <c r="B22" s="431" t="s">
        <v>73</v>
      </c>
      <c r="C22" s="431"/>
      <c r="D22" s="431"/>
      <c r="E22" s="431"/>
      <c r="F22" s="431"/>
      <c r="G22" s="431"/>
      <c r="H22" s="431"/>
      <c r="I22" s="431"/>
      <c r="J22" s="431"/>
      <c r="K22" s="431"/>
      <c r="L22" s="431"/>
      <c r="M22" s="431"/>
      <c r="N22" s="431"/>
      <c r="O22" s="431"/>
      <c r="Y22" s="434" t="s">
        <v>600</v>
      </c>
      <c r="Z22" s="434">
        <v>8.8000000000000007</v>
      </c>
      <c r="AA22" s="427">
        <f t="shared" ref="AA22:AA36" si="1">+(Z22+AB22)/2</f>
        <v>10.100000000000001</v>
      </c>
      <c r="AB22" s="434">
        <v>11.4</v>
      </c>
      <c r="AC22" s="434">
        <v>23</v>
      </c>
      <c r="AE22" s="320"/>
      <c r="AF22" s="320"/>
      <c r="AG22" s="435" t="s">
        <v>588</v>
      </c>
      <c r="AH22" s="435">
        <f>SUM(AH11:AH15)/AH20</f>
        <v>0.80577109602327834</v>
      </c>
    </row>
    <row r="23" spans="2:34" ht="18" customHeight="1">
      <c r="B23" s="323" t="str">
        <f>[3]EB1!$B$5</f>
        <v>MIN</v>
      </c>
      <c r="C23" s="323"/>
      <c r="D23" s="323" t="str">
        <f>+B51</f>
        <v>MINWODWST00</v>
      </c>
      <c r="E23" s="103" t="s">
        <v>728</v>
      </c>
      <c r="F23" s="103" t="s">
        <v>729</v>
      </c>
      <c r="G23" s="323"/>
      <c r="H23" s="322" t="s">
        <v>601</v>
      </c>
      <c r="I23" s="525" t="str">
        <f t="shared" ref="I23:I45" si="2" xml:space="preserve"> _xlfn.CONCAT( E23, " -:- ", F23, " -:- ", G23, " -:- ", H23)</f>
        <v>Primary Fuel Supply -:- Biomass/Biofuels -:-  -:- Residual Woody Biomass</v>
      </c>
      <c r="J23" s="322" t="s">
        <v>601</v>
      </c>
      <c r="K23" s="323" t="str">
        <f t="shared" ref="K23:K43" si="3">$I$7</f>
        <v>PJ</v>
      </c>
      <c r="L23" s="323" t="str">
        <f t="shared" ref="L23:L32" si="4">$I$7&amp;"a"</f>
        <v>PJa</v>
      </c>
      <c r="M23" s="323"/>
      <c r="N23" s="323"/>
      <c r="O23" s="323"/>
      <c r="Y23" s="434" t="s">
        <v>602</v>
      </c>
      <c r="Z23" s="434">
        <v>4.4000000000000004</v>
      </c>
      <c r="AA23" s="427">
        <f t="shared" si="1"/>
        <v>3.5500000000000003</v>
      </c>
      <c r="AB23" s="434">
        <v>2.7</v>
      </c>
      <c r="AC23" s="434">
        <v>3.6</v>
      </c>
      <c r="AE23" s="320"/>
      <c r="AF23" s="320"/>
      <c r="AG23" s="435" t="s">
        <v>596</v>
      </c>
      <c r="AH23" s="435">
        <f>SUM(AH16:AH19)/AH20</f>
        <v>0.19422890397672163</v>
      </c>
    </row>
    <row r="24" spans="2:34" ht="18" customHeight="1">
      <c r="B24" s="323" t="str">
        <f>[3]EB1!$B$5</f>
        <v>MIN</v>
      </c>
      <c r="C24" s="323"/>
      <c r="D24" s="323" t="str">
        <f>+B52</f>
        <v>MINWODWST01</v>
      </c>
      <c r="E24" s="103" t="s">
        <v>728</v>
      </c>
      <c r="F24" s="103" t="s">
        <v>729</v>
      </c>
      <c r="G24" s="323"/>
      <c r="H24" s="322" t="s">
        <v>603</v>
      </c>
      <c r="I24" s="525" t="str">
        <f t="shared" si="2"/>
        <v>Primary Fuel Supply -:- Biomass/Biofuels -:-  -:- Purpose Grown Forests</v>
      </c>
      <c r="J24" s="322" t="s">
        <v>603</v>
      </c>
      <c r="K24" s="323" t="str">
        <f t="shared" si="3"/>
        <v>PJ</v>
      </c>
      <c r="L24" s="323" t="str">
        <f t="shared" si="4"/>
        <v>PJa</v>
      </c>
      <c r="M24" s="323"/>
      <c r="N24" s="323"/>
      <c r="O24" s="323"/>
      <c r="Y24" s="434" t="s">
        <v>604</v>
      </c>
      <c r="Z24" s="434">
        <v>0.4</v>
      </c>
      <c r="AA24" s="427">
        <f t="shared" si="1"/>
        <v>0.4</v>
      </c>
      <c r="AB24" s="434">
        <v>0.4</v>
      </c>
      <c r="AC24" s="434">
        <v>0.4</v>
      </c>
      <c r="AE24" s="320"/>
      <c r="AF24" s="320"/>
      <c r="AG24" s="320"/>
      <c r="AH24" s="320"/>
    </row>
    <row r="25" spans="2:34" ht="18" customHeight="1">
      <c r="B25" s="323" t="str">
        <f>[3]EB1!$B$5</f>
        <v>MIN</v>
      </c>
      <c r="C25" s="323"/>
      <c r="D25" s="323" t="str">
        <f t="shared" ref="D25:D31" si="5">+B54</f>
        <v>MINAGRWST00</v>
      </c>
      <c r="E25" s="103" t="s">
        <v>728</v>
      </c>
      <c r="F25" s="103" t="s">
        <v>729</v>
      </c>
      <c r="G25" s="323"/>
      <c r="H25" s="322" t="s">
        <v>605</v>
      </c>
      <c r="I25" s="525" t="str">
        <f t="shared" si="2"/>
        <v>Primary Fuel Supply -:- Biomass/Biofuels -:-  -:- Straw &amp; Stover</v>
      </c>
      <c r="J25" s="322" t="s">
        <v>605</v>
      </c>
      <c r="K25" s="323" t="str">
        <f t="shared" si="3"/>
        <v>PJ</v>
      </c>
      <c r="L25" s="323" t="str">
        <f t="shared" si="4"/>
        <v>PJa</v>
      </c>
      <c r="M25" s="323"/>
      <c r="N25" s="323"/>
      <c r="O25" s="323"/>
      <c r="Y25" s="434" t="s">
        <v>606</v>
      </c>
      <c r="Z25" s="434">
        <v>9.1</v>
      </c>
      <c r="AA25" s="427">
        <f t="shared" si="1"/>
        <v>9.1</v>
      </c>
      <c r="AB25" s="434">
        <v>9.1</v>
      </c>
      <c r="AC25" s="434">
        <v>9.1</v>
      </c>
      <c r="AE25" s="320" t="s">
        <v>607</v>
      </c>
      <c r="AF25" s="320"/>
      <c r="AG25" s="320"/>
      <c r="AH25" s="320"/>
    </row>
    <row r="26" spans="2:34" ht="18" customHeight="1">
      <c r="B26" s="323" t="str">
        <f>[3]EB1!$B$5</f>
        <v>MIN</v>
      </c>
      <c r="C26" s="323"/>
      <c r="D26" s="323" t="str">
        <f t="shared" si="5"/>
        <v>MINAGRWST01</v>
      </c>
      <c r="E26" s="103" t="s">
        <v>728</v>
      </c>
      <c r="F26" s="103" t="s">
        <v>729</v>
      </c>
      <c r="G26" s="323"/>
      <c r="H26" s="322" t="s">
        <v>608</v>
      </c>
      <c r="I26" s="525" t="str">
        <f t="shared" si="2"/>
        <v>Primary Fuel Supply -:- Biomass/Biofuels -:-  -:- Fruit and vegetables culls</v>
      </c>
      <c r="J26" s="322" t="s">
        <v>608</v>
      </c>
      <c r="K26" s="323" t="str">
        <f t="shared" si="3"/>
        <v>PJ</v>
      </c>
      <c r="L26" s="323" t="str">
        <f t="shared" si="4"/>
        <v>PJa</v>
      </c>
      <c r="M26" s="323"/>
      <c r="N26" s="323"/>
      <c r="O26" s="323"/>
      <c r="Y26" s="434" t="s">
        <v>609</v>
      </c>
      <c r="Z26" s="434">
        <v>3.8</v>
      </c>
      <c r="AA26" s="427">
        <f t="shared" si="1"/>
        <v>3.8</v>
      </c>
      <c r="AB26" s="434">
        <v>3.8</v>
      </c>
      <c r="AC26" s="434">
        <v>3.9</v>
      </c>
      <c r="AE26" s="320" t="s">
        <v>610</v>
      </c>
      <c r="AF26" s="320"/>
      <c r="AG26" s="320" t="s">
        <v>588</v>
      </c>
      <c r="AH26" s="320">
        <v>56650</v>
      </c>
    </row>
    <row r="27" spans="2:34" ht="18" customHeight="1">
      <c r="B27" s="323" t="str">
        <f>[3]EB1!$B$5</f>
        <v>MIN</v>
      </c>
      <c r="D27" s="427" t="str">
        <f t="shared" si="5"/>
        <v>MINMNCWST00</v>
      </c>
      <c r="E27" s="103" t="s">
        <v>728</v>
      </c>
      <c r="F27" s="103" t="s">
        <v>729</v>
      </c>
      <c r="H27" s="322" t="s">
        <v>611</v>
      </c>
      <c r="I27" s="525" t="str">
        <f t="shared" si="2"/>
        <v>Primary Fuel Supply -:- Biomass/Biofuels -:-  -:- Municipal Solid Waste</v>
      </c>
      <c r="J27" s="322" t="s">
        <v>611</v>
      </c>
      <c r="K27" s="323" t="str">
        <f t="shared" si="3"/>
        <v>PJ</v>
      </c>
      <c r="L27" s="323" t="str">
        <f t="shared" si="4"/>
        <v>PJa</v>
      </c>
      <c r="Y27" s="434" t="s">
        <v>612</v>
      </c>
      <c r="Z27" s="434">
        <v>1.5</v>
      </c>
      <c r="AA27" s="427">
        <f t="shared" si="1"/>
        <v>1.5</v>
      </c>
      <c r="AB27" s="434">
        <v>1.5</v>
      </c>
      <c r="AC27" s="434">
        <v>1.6</v>
      </c>
      <c r="AE27" s="320"/>
      <c r="AF27" s="320"/>
      <c r="AG27" s="320" t="s">
        <v>596</v>
      </c>
      <c r="AH27" s="320">
        <v>40400</v>
      </c>
    </row>
    <row r="28" spans="2:34" ht="18" customHeight="1">
      <c r="B28" s="323" t="str">
        <f>+B27</f>
        <v>MIN</v>
      </c>
      <c r="D28" s="427" t="str">
        <f t="shared" si="5"/>
        <v>MINANMMNR00</v>
      </c>
      <c r="E28" s="103" t="s">
        <v>728</v>
      </c>
      <c r="F28" s="103" t="s">
        <v>729</v>
      </c>
      <c r="H28" s="322" t="s">
        <v>613</v>
      </c>
      <c r="I28" s="525" t="str">
        <f t="shared" si="2"/>
        <v>Primary Fuel Supply -:- Biomass/Biofuels -:-  -:- Animal Manure</v>
      </c>
      <c r="J28" s="322" t="s">
        <v>613</v>
      </c>
      <c r="K28" s="323" t="str">
        <f t="shared" si="3"/>
        <v>PJ</v>
      </c>
      <c r="L28" s="323" t="str">
        <f t="shared" si="4"/>
        <v>PJa</v>
      </c>
      <c r="Y28" s="434" t="s">
        <v>614</v>
      </c>
      <c r="Z28" s="434">
        <v>0.9</v>
      </c>
      <c r="AA28" s="427">
        <f t="shared" si="1"/>
        <v>1</v>
      </c>
      <c r="AB28" s="434">
        <v>1.1000000000000001</v>
      </c>
      <c r="AC28" s="434">
        <v>1.2</v>
      </c>
      <c r="AE28" s="320"/>
      <c r="AF28" s="320"/>
      <c r="AG28" s="320" t="s">
        <v>154</v>
      </c>
      <c r="AH28" s="320">
        <f>SUM(AH26:AH27)</f>
        <v>97050</v>
      </c>
    </row>
    <row r="29" spans="2:34" ht="18" customHeight="1">
      <c r="B29" s="323" t="str">
        <f>[3]EB1!$B$5</f>
        <v>MIN</v>
      </c>
      <c r="D29" s="427" t="str">
        <f t="shared" si="5"/>
        <v>MINOILWST00</v>
      </c>
      <c r="E29" s="103" t="s">
        <v>728</v>
      </c>
      <c r="F29" s="103" t="s">
        <v>729</v>
      </c>
      <c r="H29" s="322" t="s">
        <v>615</v>
      </c>
      <c r="I29" s="525" t="str">
        <f t="shared" si="2"/>
        <v>Primary Fuel Supply -:- Biomass/Biofuels -:-  -:- Waste Oil</v>
      </c>
      <c r="J29" s="322" t="s">
        <v>615</v>
      </c>
      <c r="K29" s="323" t="str">
        <f t="shared" si="3"/>
        <v>PJ</v>
      </c>
      <c r="L29" s="323" t="str">
        <f t="shared" si="4"/>
        <v>PJa</v>
      </c>
      <c r="M29" s="432"/>
      <c r="U29" s="427" t="s">
        <v>693</v>
      </c>
      <c r="Y29" s="434" t="s">
        <v>616</v>
      </c>
      <c r="Z29" s="434">
        <v>2.8</v>
      </c>
      <c r="AA29" s="427">
        <f t="shared" si="1"/>
        <v>2.8499999999999996</v>
      </c>
      <c r="AB29" s="434">
        <v>2.9</v>
      </c>
      <c r="AC29" s="434">
        <v>2.9</v>
      </c>
      <c r="AE29" s="320"/>
      <c r="AF29" s="320"/>
      <c r="AG29" s="320"/>
      <c r="AH29" s="320"/>
    </row>
    <row r="30" spans="2:34" ht="18" customHeight="1">
      <c r="B30" s="323" t="str">
        <f>[3]EB1!$B$5</f>
        <v>MIN</v>
      </c>
      <c r="D30" s="427" t="str">
        <f t="shared" si="5"/>
        <v>MINOILWST01</v>
      </c>
      <c r="E30" s="103" t="s">
        <v>728</v>
      </c>
      <c r="F30" s="103" t="s">
        <v>729</v>
      </c>
      <c r="H30" s="322" t="s">
        <v>617</v>
      </c>
      <c r="I30" s="525" t="str">
        <f t="shared" si="2"/>
        <v>Primary Fuel Supply -:- Biomass/Biofuels -:-  -:- Tallow Waste</v>
      </c>
      <c r="J30" s="322" t="s">
        <v>617</v>
      </c>
      <c r="K30" s="323" t="str">
        <f t="shared" si="3"/>
        <v>PJ</v>
      </c>
      <c r="L30" s="323" t="str">
        <f t="shared" si="4"/>
        <v>PJa</v>
      </c>
      <c r="U30" s="427" t="s">
        <v>694</v>
      </c>
      <c r="Y30" s="434" t="s">
        <v>618</v>
      </c>
      <c r="Z30" s="434">
        <v>1.5</v>
      </c>
      <c r="AA30" s="427">
        <f t="shared" si="1"/>
        <v>1.5</v>
      </c>
      <c r="AB30" s="434">
        <v>1.5</v>
      </c>
      <c r="AC30" s="434">
        <v>1.6</v>
      </c>
      <c r="AE30" s="320"/>
      <c r="AF30" s="320"/>
      <c r="AG30" s="435" t="s">
        <v>588</v>
      </c>
      <c r="AH30" s="435">
        <f>AH26/AH28</f>
        <v>0.58371973209685724</v>
      </c>
    </row>
    <row r="31" spans="2:34" ht="18" customHeight="1">
      <c r="B31" s="323" t="str">
        <f>[3]EB1!$B$5</f>
        <v>MIN</v>
      </c>
      <c r="D31" s="427" t="str">
        <f t="shared" si="5"/>
        <v>MINWODSUPCUR00</v>
      </c>
      <c r="E31" s="103" t="s">
        <v>728</v>
      </c>
      <c r="F31" s="103" t="s">
        <v>729</v>
      </c>
      <c r="H31" s="323" t="s">
        <v>619</v>
      </c>
      <c r="I31" s="525" t="str">
        <f t="shared" si="2"/>
        <v>Primary Fuel Supply -:- Biomass/Biofuels -:-  -:- Domestic supply of current wood in use</v>
      </c>
      <c r="J31" s="323" t="s">
        <v>619</v>
      </c>
      <c r="K31" s="323" t="str">
        <f t="shared" si="3"/>
        <v>PJ</v>
      </c>
      <c r="L31" s="323" t="str">
        <f t="shared" si="4"/>
        <v>PJa</v>
      </c>
      <c r="U31" s="427" t="s">
        <v>30</v>
      </c>
      <c r="V31" s="427" t="s">
        <v>695</v>
      </c>
      <c r="W31" s="427">
        <v>2018</v>
      </c>
      <c r="Y31" s="434" t="s">
        <v>620</v>
      </c>
      <c r="Z31" s="434">
        <v>0.1</v>
      </c>
      <c r="AA31" s="427">
        <f t="shared" si="1"/>
        <v>0.1</v>
      </c>
      <c r="AB31" s="434">
        <v>0.1</v>
      </c>
      <c r="AC31" s="434">
        <v>0.1</v>
      </c>
      <c r="AE31" s="320"/>
      <c r="AF31" s="320"/>
      <c r="AG31" s="435" t="s">
        <v>596</v>
      </c>
      <c r="AH31" s="435">
        <f>AH27/AH28</f>
        <v>0.41628026790314271</v>
      </c>
    </row>
    <row r="32" spans="2:34" ht="18" customHeight="1">
      <c r="B32" s="323" t="s">
        <v>780</v>
      </c>
      <c r="D32" s="427" t="s">
        <v>621</v>
      </c>
      <c r="E32" s="103" t="s">
        <v>728</v>
      </c>
      <c r="F32" s="103" t="s">
        <v>729</v>
      </c>
      <c r="H32" s="323" t="str">
        <f>+H31</f>
        <v>Domestic supply of current wood in use</v>
      </c>
      <c r="I32" s="525" t="str">
        <f t="shared" si="2"/>
        <v>Primary Fuel Supply -:- Biomass/Biofuels -:-  -:- Domestic supply of current wood in use</v>
      </c>
      <c r="J32" s="323" t="str">
        <f>+J31</f>
        <v>Domestic supply of current wood in use</v>
      </c>
      <c r="K32" s="323" t="str">
        <f t="shared" si="3"/>
        <v>PJ</v>
      </c>
      <c r="L32" s="323" t="str">
        <f t="shared" si="4"/>
        <v>PJa</v>
      </c>
      <c r="U32" s="427" t="s">
        <v>588</v>
      </c>
      <c r="V32" s="427" t="s">
        <v>696</v>
      </c>
      <c r="W32" s="427">
        <v>40.085199119999999</v>
      </c>
      <c r="X32" s="427">
        <f>W32*0.88</f>
        <v>35.274975225600002</v>
      </c>
      <c r="Y32" s="434" t="s">
        <v>622</v>
      </c>
      <c r="Z32" s="434">
        <v>0.04</v>
      </c>
      <c r="AA32" s="427">
        <f t="shared" si="1"/>
        <v>0.02</v>
      </c>
      <c r="AB32" s="434">
        <v>0</v>
      </c>
      <c r="AC32" s="434">
        <v>0.1</v>
      </c>
      <c r="AE32" s="320"/>
      <c r="AF32" s="320"/>
      <c r="AG32" s="320"/>
      <c r="AH32" s="320"/>
    </row>
    <row r="33" spans="1:34" ht="18" customHeight="1">
      <c r="B33" s="427" t="s">
        <v>87</v>
      </c>
      <c r="D33" s="427" t="str">
        <f>+"REF_"&amp;D7</f>
        <v>REF_WODWST</v>
      </c>
      <c r="E33" s="103" t="s">
        <v>728</v>
      </c>
      <c r="F33" s="103" t="s">
        <v>729</v>
      </c>
      <c r="H33" s="323" t="str">
        <f>+"Biogas production refinery from "&amp;D7</f>
        <v>Biogas production refinery from WODWST</v>
      </c>
      <c r="I33" s="525" t="str">
        <f t="shared" si="2"/>
        <v>Primary Fuel Supply -:- Biomass/Biofuels -:-  -:- Biogas production refinery from WODWST</v>
      </c>
      <c r="J33" s="323" t="str">
        <f>+"Biogas production refinery from "&amp;H7</f>
        <v>Biogas production refinery from Forest residues and woody wastes</v>
      </c>
      <c r="K33" s="323" t="str">
        <f t="shared" si="3"/>
        <v>PJ</v>
      </c>
      <c r="L33" s="323" t="s">
        <v>623</v>
      </c>
      <c r="U33" s="427" t="s">
        <v>588</v>
      </c>
      <c r="V33" s="427" t="s">
        <v>697</v>
      </c>
      <c r="W33" s="427">
        <v>40.085199119999999</v>
      </c>
      <c r="X33" s="427">
        <f t="shared" ref="X33:X35" si="6">W33*0.88</f>
        <v>35.274975225600002</v>
      </c>
      <c r="Y33" s="434" t="s">
        <v>624</v>
      </c>
      <c r="Z33" s="434">
        <v>0.5</v>
      </c>
      <c r="AA33" s="427">
        <f t="shared" si="1"/>
        <v>0.5</v>
      </c>
      <c r="AB33" s="434">
        <v>0.5</v>
      </c>
      <c r="AC33" s="434">
        <v>0.6</v>
      </c>
      <c r="AE33" s="320"/>
      <c r="AF33" s="320"/>
      <c r="AG33" s="320"/>
      <c r="AH33" s="320"/>
    </row>
    <row r="34" spans="1:34" ht="18" customHeight="1">
      <c r="B34" s="427" t="s">
        <v>87</v>
      </c>
      <c r="D34" s="427" t="str">
        <f>+"REF_"&amp;D8</f>
        <v>REF_AGRWST</v>
      </c>
      <c r="E34" s="103" t="s">
        <v>728</v>
      </c>
      <c r="F34" s="103" t="s">
        <v>729</v>
      </c>
      <c r="H34" s="323" t="str">
        <f>+"Biogas production refinery from "&amp;D8</f>
        <v>Biogas production refinery from AGRWST</v>
      </c>
      <c r="I34" s="525" t="str">
        <f t="shared" si="2"/>
        <v>Primary Fuel Supply -:- Biomass/Biofuels -:-  -:- Biogas production refinery from AGRWST</v>
      </c>
      <c r="J34" s="323" t="str">
        <f>+"Biogas production refinery from "&amp;H8</f>
        <v>Biogas production refinery from Agricultural wastes (straws, stover, vegetable culls)</v>
      </c>
      <c r="K34" s="323" t="str">
        <f t="shared" si="3"/>
        <v>PJ</v>
      </c>
      <c r="L34" s="323" t="s">
        <v>623</v>
      </c>
      <c r="U34" s="427" t="s">
        <v>596</v>
      </c>
      <c r="V34" s="427" t="s">
        <v>696</v>
      </c>
      <c r="W34" s="427">
        <v>3.6183305880000001</v>
      </c>
      <c r="X34" s="427">
        <f t="shared" si="6"/>
        <v>3.1841309174400001</v>
      </c>
      <c r="Y34" s="434" t="s">
        <v>625</v>
      </c>
      <c r="Z34" s="434">
        <v>0.6</v>
      </c>
      <c r="AA34" s="427">
        <f t="shared" si="1"/>
        <v>0.6</v>
      </c>
      <c r="AB34" s="434">
        <v>0.6</v>
      </c>
      <c r="AC34" s="434">
        <v>0.7</v>
      </c>
      <c r="AE34" s="320" t="s">
        <v>626</v>
      </c>
      <c r="AF34" s="320"/>
      <c r="AG34" s="320"/>
      <c r="AH34" s="320"/>
    </row>
    <row r="35" spans="1:34" ht="18" customHeight="1">
      <c r="B35" s="427" t="s">
        <v>474</v>
      </c>
      <c r="D35" s="427" t="str">
        <f>+"REF_"&amp;D9</f>
        <v>REF_MNCWST</v>
      </c>
      <c r="E35" s="103" t="s">
        <v>728</v>
      </c>
      <c r="F35" s="103" t="s">
        <v>729</v>
      </c>
      <c r="H35" s="323" t="str">
        <f>+"Biogas production refinery from "&amp;D9</f>
        <v>Biogas production refinery from MNCWST</v>
      </c>
      <c r="I35" s="525" t="str">
        <f t="shared" si="2"/>
        <v>Primary Fuel Supply -:- Biomass/Biofuels -:-  -:- Biogas production refinery from MNCWST</v>
      </c>
      <c r="J35" s="323" t="str">
        <f>+"Biogas production refinery from "&amp;H9</f>
        <v>Biogas production refinery from Municipal solid waste</v>
      </c>
      <c r="K35" s="323" t="str">
        <f t="shared" si="3"/>
        <v>PJ</v>
      </c>
      <c r="L35" s="323" t="s">
        <v>623</v>
      </c>
      <c r="U35" s="427" t="s">
        <v>596</v>
      </c>
      <c r="V35" s="427" t="s">
        <v>697</v>
      </c>
      <c r="W35" s="427">
        <v>3.6183305880000001</v>
      </c>
      <c r="X35" s="427">
        <f t="shared" si="6"/>
        <v>3.1841309174400001</v>
      </c>
      <c r="Y35" s="434" t="s">
        <v>627</v>
      </c>
      <c r="Z35" s="434">
        <v>0.2</v>
      </c>
      <c r="AA35" s="427">
        <f t="shared" si="1"/>
        <v>0.2</v>
      </c>
      <c r="AB35" s="434">
        <v>0.2</v>
      </c>
      <c r="AC35" s="434">
        <v>0.2</v>
      </c>
      <c r="AE35" s="320" t="s">
        <v>628</v>
      </c>
      <c r="AF35" s="320"/>
      <c r="AG35" s="320" t="s">
        <v>588</v>
      </c>
      <c r="AH35" s="320">
        <v>2.16</v>
      </c>
    </row>
    <row r="36" spans="1:34" ht="18" customHeight="1">
      <c r="B36" s="427" t="s">
        <v>87</v>
      </c>
      <c r="D36" s="427" t="str">
        <f>+"REF_"&amp;D10</f>
        <v>REF_ANMMNR</v>
      </c>
      <c r="E36" s="103" t="s">
        <v>728</v>
      </c>
      <c r="F36" s="103" t="s">
        <v>729</v>
      </c>
      <c r="H36" s="323" t="str">
        <f>+"Biogas production refinery from "&amp;D10</f>
        <v>Biogas production refinery from ANMMNR</v>
      </c>
      <c r="I36" s="525" t="str">
        <f t="shared" si="2"/>
        <v>Primary Fuel Supply -:- Biomass/Biofuels -:-  -:- Biogas production refinery from ANMMNR</v>
      </c>
      <c r="J36" s="323" t="str">
        <f>+"Biogas production refinery from "&amp;H10</f>
        <v>Biogas production refinery from Animal manure</v>
      </c>
      <c r="K36" s="323" t="str">
        <f t="shared" si="3"/>
        <v>PJ</v>
      </c>
      <c r="L36" s="323" t="s">
        <v>623</v>
      </c>
      <c r="Y36" s="434" t="s">
        <v>629</v>
      </c>
      <c r="Z36" s="434">
        <v>4.5</v>
      </c>
      <c r="AA36" s="427">
        <f t="shared" si="1"/>
        <v>4.5</v>
      </c>
      <c r="AB36" s="434">
        <v>4.5</v>
      </c>
      <c r="AC36" s="434">
        <v>4.5</v>
      </c>
      <c r="AE36" s="320"/>
      <c r="AF36" s="320"/>
      <c r="AG36" s="320" t="s">
        <v>596</v>
      </c>
      <c r="AH36" s="320">
        <v>0.69</v>
      </c>
    </row>
    <row r="37" spans="1:34" ht="18" customHeight="1">
      <c r="B37" s="427" t="s">
        <v>474</v>
      </c>
      <c r="D37" s="427" t="s">
        <v>630</v>
      </c>
      <c r="E37" s="103" t="s">
        <v>728</v>
      </c>
      <c r="F37" s="103" t="s">
        <v>729</v>
      </c>
      <c r="H37" s="323" t="s">
        <v>631</v>
      </c>
      <c r="I37" s="525" t="str">
        <f t="shared" si="2"/>
        <v>Primary Fuel Supply -:- Biomass/Biofuels -:-  -:- Biogas to natural gas</v>
      </c>
      <c r="J37" s="323" t="s">
        <v>631</v>
      </c>
      <c r="K37" s="323" t="str">
        <f t="shared" si="3"/>
        <v>PJ</v>
      </c>
      <c r="L37" s="323" t="s">
        <v>623</v>
      </c>
      <c r="U37" s="427">
        <v>1.2122930000000001</v>
      </c>
      <c r="V37" s="427">
        <v>1.5635509999999999</v>
      </c>
      <c r="W37" s="427">
        <v>1.8268260000000001</v>
      </c>
      <c r="X37" s="427">
        <v>2.4743819999999999</v>
      </c>
      <c r="Y37" s="434" t="s">
        <v>225</v>
      </c>
      <c r="Z37" s="434">
        <v>57.3</v>
      </c>
      <c r="AA37" s="427">
        <f>SUM(AA21:AA36)</f>
        <v>70.369999999999976</v>
      </c>
      <c r="AB37" s="434">
        <v>83.1</v>
      </c>
      <c r="AC37" s="434">
        <v>90</v>
      </c>
      <c r="AE37" s="320"/>
      <c r="AF37" s="320"/>
      <c r="AG37" s="320" t="s">
        <v>154</v>
      </c>
      <c r="AH37" s="320">
        <f>SUM(AH35:AH36)</f>
        <v>2.85</v>
      </c>
    </row>
    <row r="38" spans="1:34" ht="18" customHeight="1">
      <c r="B38" s="427" t="s">
        <v>87</v>
      </c>
      <c r="D38" s="427" t="str">
        <f>+B73</f>
        <v>CT_CWODPLT</v>
      </c>
      <c r="E38" s="103" t="s">
        <v>728</v>
      </c>
      <c r="F38" s="103" t="s">
        <v>729</v>
      </c>
      <c r="H38" s="323" t="s">
        <v>632</v>
      </c>
      <c r="I38" s="525" t="str">
        <f t="shared" si="2"/>
        <v>Primary Fuel Supply -:- Biomass/Biofuels -:-  -:- Production of wood pellets from wood waste</v>
      </c>
      <c r="J38" s="323" t="s">
        <v>632</v>
      </c>
      <c r="K38" s="323" t="str">
        <f t="shared" si="3"/>
        <v>PJ</v>
      </c>
      <c r="L38" s="323" t="s">
        <v>623</v>
      </c>
      <c r="AE38" s="320"/>
      <c r="AF38" s="320"/>
      <c r="AG38" s="320"/>
      <c r="AH38" s="320"/>
    </row>
    <row r="39" spans="1:34" ht="18" customHeight="1">
      <c r="B39" s="427" t="s">
        <v>474</v>
      </c>
      <c r="D39" s="427" t="str">
        <f>+B74</f>
        <v>CT_CWODBDS</v>
      </c>
      <c r="E39" s="103" t="s">
        <v>728</v>
      </c>
      <c r="F39" s="103" t="s">
        <v>729</v>
      </c>
      <c r="H39" s="323" t="s">
        <v>633</v>
      </c>
      <c r="I39" s="525" t="str">
        <f t="shared" si="2"/>
        <v>Primary Fuel Supply -:- Biomass/Biofuels -:-  -:- Production of biodiesel from woodwaste</v>
      </c>
      <c r="J39" s="323" t="s">
        <v>633</v>
      </c>
      <c r="K39" s="323" t="str">
        <f t="shared" si="3"/>
        <v>PJ</v>
      </c>
      <c r="L39" s="323" t="s">
        <v>623</v>
      </c>
      <c r="AE39" s="320"/>
      <c r="AF39" s="320"/>
      <c r="AG39" s="435" t="s">
        <v>588</v>
      </c>
      <c r="AH39" s="435">
        <f>AH35/AH37</f>
        <v>0.75789473684210529</v>
      </c>
    </row>
    <row r="40" spans="1:34" ht="18" customHeight="1">
      <c r="B40" s="427" t="s">
        <v>87</v>
      </c>
      <c r="D40" s="427" t="str">
        <f>+B75</f>
        <v>CT_CWODETH</v>
      </c>
      <c r="E40" s="103" t="s">
        <v>728</v>
      </c>
      <c r="F40" s="103" t="s">
        <v>729</v>
      </c>
      <c r="H40" s="323" t="s">
        <v>634</v>
      </c>
      <c r="I40" s="525" t="str">
        <f t="shared" si="2"/>
        <v>Primary Fuel Supply -:- Biomass/Biofuels -:-  -:- Production of bioliquids (ethanol) from woodwaste</v>
      </c>
      <c r="J40" s="323" t="s">
        <v>634</v>
      </c>
      <c r="K40" s="323" t="str">
        <f t="shared" si="3"/>
        <v>PJ</v>
      </c>
      <c r="L40" s="323" t="s">
        <v>623</v>
      </c>
      <c r="AE40" s="320"/>
      <c r="AF40" s="320"/>
      <c r="AG40" s="435" t="s">
        <v>596</v>
      </c>
      <c r="AH40" s="435">
        <f>AH36/AH37</f>
        <v>0.24210526315789471</v>
      </c>
    </row>
    <row r="41" spans="1:34" ht="18" customHeight="1">
      <c r="B41" s="427" t="s">
        <v>87</v>
      </c>
      <c r="D41" s="427" t="s">
        <v>635</v>
      </c>
      <c r="E41" s="103" t="s">
        <v>728</v>
      </c>
      <c r="F41" s="103" t="s">
        <v>729</v>
      </c>
      <c r="H41" s="323" t="s">
        <v>636</v>
      </c>
      <c r="I41" s="525" t="str">
        <f t="shared" si="2"/>
        <v>Primary Fuel Supply -:- Biomass/Biofuels -:-  -:- Production of biodiesel from waste oiles</v>
      </c>
      <c r="J41" s="323" t="s">
        <v>636</v>
      </c>
      <c r="K41" s="323" t="str">
        <f t="shared" si="3"/>
        <v>PJ</v>
      </c>
      <c r="L41" s="323" t="s">
        <v>623</v>
      </c>
      <c r="X41" s="427">
        <f>3.656+2.27</f>
        <v>5.9260000000000002</v>
      </c>
      <c r="AE41" s="320"/>
      <c r="AF41" s="320"/>
      <c r="AG41" s="435"/>
      <c r="AH41" s="435"/>
    </row>
    <row r="42" spans="1:34" ht="18" customHeight="1">
      <c r="B42" s="427" t="s">
        <v>87</v>
      </c>
      <c r="D42" s="427" t="s">
        <v>637</v>
      </c>
      <c r="E42" s="103" t="s">
        <v>728</v>
      </c>
      <c r="F42" s="103" t="s">
        <v>729</v>
      </c>
      <c r="H42" s="323" t="s">
        <v>638</v>
      </c>
      <c r="I42" s="525" t="str">
        <f t="shared" si="2"/>
        <v>Primary Fuel Supply -:- Biomass/Biofuels -:-  -:- Production of drop-in fuels from woodwaste</v>
      </c>
      <c r="J42" s="323" t="s">
        <v>638</v>
      </c>
      <c r="K42" s="323" t="str">
        <f t="shared" si="3"/>
        <v>PJ</v>
      </c>
      <c r="L42" s="323" t="s">
        <v>623</v>
      </c>
      <c r="AE42" s="320"/>
      <c r="AF42" s="320"/>
      <c r="AG42" s="435"/>
      <c r="AH42" s="435"/>
    </row>
    <row r="43" spans="1:34" ht="18" customHeight="1">
      <c r="B43" s="427" t="s">
        <v>87</v>
      </c>
      <c r="D43" s="427" t="s">
        <v>639</v>
      </c>
      <c r="E43" s="103" t="s">
        <v>728</v>
      </c>
      <c r="F43" s="103" t="s">
        <v>729</v>
      </c>
      <c r="H43" s="323" t="s">
        <v>640</v>
      </c>
      <c r="I43" s="525" t="str">
        <f t="shared" si="2"/>
        <v>Primary Fuel Supply -:- Biomass/Biofuels -:-  -:- Waste wood to fuel wood</v>
      </c>
      <c r="J43" s="323" t="s">
        <v>640</v>
      </c>
      <c r="K43" s="323" t="str">
        <f t="shared" si="3"/>
        <v>PJ</v>
      </c>
      <c r="L43" s="323" t="str">
        <f>$I$7&amp;"a"</f>
        <v>PJa</v>
      </c>
      <c r="AE43" s="320"/>
      <c r="AF43" s="320"/>
      <c r="AG43" s="320"/>
      <c r="AH43" s="320"/>
    </row>
    <row r="44" spans="1:34" ht="18" customHeight="1">
      <c r="B44" s="427" t="s">
        <v>58</v>
      </c>
      <c r="D44" s="427" t="s">
        <v>687</v>
      </c>
      <c r="E44" s="103" t="s">
        <v>728</v>
      </c>
      <c r="F44" s="103" t="s">
        <v>729</v>
      </c>
      <c r="H44" s="323" t="s">
        <v>690</v>
      </c>
      <c r="I44" s="525" t="str">
        <f t="shared" si="2"/>
        <v>Primary Fuel Supply -:- Biomass/Biofuels -:-  -:- On-Site wood supply</v>
      </c>
      <c r="J44" s="323" t="s">
        <v>690</v>
      </c>
      <c r="K44" s="323" t="s">
        <v>69</v>
      </c>
      <c r="L44" s="323" t="s">
        <v>691</v>
      </c>
      <c r="AD44" s="320"/>
      <c r="AE44" s="320"/>
      <c r="AF44" s="320"/>
      <c r="AG44" s="320"/>
    </row>
    <row r="45" spans="1:34" ht="18" customHeight="1">
      <c r="B45" s="427" t="s">
        <v>58</v>
      </c>
      <c r="D45" s="427" t="s">
        <v>701</v>
      </c>
      <c r="E45" s="103" t="s">
        <v>728</v>
      </c>
      <c r="F45" s="103" t="s">
        <v>729</v>
      </c>
      <c r="H45" s="323" t="s">
        <v>702</v>
      </c>
      <c r="I45" s="525" t="str">
        <f t="shared" si="2"/>
        <v>Primary Fuel Supply -:- Biomass/Biofuels -:-  -:- Residual woody biomass tranche 2</v>
      </c>
      <c r="J45" s="323" t="s">
        <v>702</v>
      </c>
      <c r="K45" s="323" t="s">
        <v>69</v>
      </c>
      <c r="L45" s="323" t="s">
        <v>691</v>
      </c>
      <c r="AD45" s="320"/>
      <c r="AE45" s="320"/>
      <c r="AF45" s="320"/>
      <c r="AG45" s="320"/>
    </row>
    <row r="46" spans="1:34" ht="18" customHeight="1">
      <c r="X46" s="320" t="s">
        <v>641</v>
      </c>
      <c r="Y46" s="320"/>
      <c r="Z46" s="320"/>
      <c r="AA46" s="320"/>
    </row>
    <row r="47" spans="1:34" ht="18" customHeight="1">
      <c r="B47" s="322"/>
      <c r="C47" s="322"/>
      <c r="D47" s="324" t="s">
        <v>13</v>
      </c>
      <c r="F47" s="324"/>
      <c r="G47" s="322"/>
      <c r="H47" s="322"/>
      <c r="I47" s="322"/>
      <c r="J47" s="322"/>
      <c r="K47" s="322"/>
      <c r="L47" s="322"/>
      <c r="M47" s="322"/>
      <c r="N47" s="322"/>
      <c r="O47" s="322"/>
      <c r="P47" s="322"/>
      <c r="Y47" s="320" t="s">
        <v>584</v>
      </c>
      <c r="Z47" s="320"/>
      <c r="AA47" s="320" t="s">
        <v>588</v>
      </c>
      <c r="AB47" s="320">
        <f>0.94+0.07+0.313</f>
        <v>1.323</v>
      </c>
    </row>
    <row r="48" spans="1:34" ht="18" customHeight="1">
      <c r="A48" s="320"/>
      <c r="B48" s="325" t="s">
        <v>1</v>
      </c>
      <c r="C48" s="326" t="s">
        <v>5</v>
      </c>
      <c r="D48" s="325" t="s">
        <v>6</v>
      </c>
      <c r="E48" s="325" t="s">
        <v>642</v>
      </c>
      <c r="F48" s="325" t="s">
        <v>35</v>
      </c>
      <c r="G48" s="325" t="s">
        <v>349</v>
      </c>
      <c r="H48" s="325" t="s">
        <v>350</v>
      </c>
      <c r="I48" s="325" t="s">
        <v>351</v>
      </c>
      <c r="J48" s="325" t="s">
        <v>352</v>
      </c>
      <c r="K48" s="325" t="s">
        <v>643</v>
      </c>
      <c r="L48" s="325" t="s">
        <v>443</v>
      </c>
      <c r="M48" s="325" t="s">
        <v>644</v>
      </c>
      <c r="N48" s="325" t="s">
        <v>464</v>
      </c>
      <c r="O48" s="325" t="s">
        <v>645</v>
      </c>
      <c r="P48" s="325" t="s">
        <v>646</v>
      </c>
      <c r="Q48" s="325" t="s">
        <v>689</v>
      </c>
      <c r="R48" s="325" t="s">
        <v>647</v>
      </c>
      <c r="Z48" s="320"/>
      <c r="AA48" s="320"/>
      <c r="AB48" s="320" t="s">
        <v>596</v>
      </c>
      <c r="AC48" s="320">
        <f>0.58+0.05+0.02</f>
        <v>0.65</v>
      </c>
    </row>
    <row r="49" spans="1:41" ht="18" customHeight="1" thickBot="1">
      <c r="A49" s="320"/>
      <c r="B49" s="436" t="s">
        <v>39</v>
      </c>
      <c r="C49" s="436" t="s">
        <v>32</v>
      </c>
      <c r="D49" s="436" t="s">
        <v>33</v>
      </c>
      <c r="E49" s="436"/>
      <c r="F49" s="436" t="s">
        <v>79</v>
      </c>
      <c r="G49" s="436" t="s">
        <v>79</v>
      </c>
      <c r="H49" s="436" t="s">
        <v>79</v>
      </c>
      <c r="I49" s="436" t="s">
        <v>79</v>
      </c>
      <c r="J49" s="436" t="s">
        <v>79</v>
      </c>
      <c r="K49" s="436" t="s">
        <v>79</v>
      </c>
      <c r="L49" s="436" t="s">
        <v>78</v>
      </c>
      <c r="M49" s="436" t="s">
        <v>78</v>
      </c>
      <c r="N49" s="436" t="s">
        <v>78</v>
      </c>
      <c r="O49" s="436" t="s">
        <v>78</v>
      </c>
      <c r="P49" s="436" t="s">
        <v>78</v>
      </c>
      <c r="Q49" s="436" t="s">
        <v>78</v>
      </c>
      <c r="R49" s="436" t="s">
        <v>78</v>
      </c>
      <c r="Z49" s="320"/>
      <c r="AA49" s="320"/>
      <c r="AB49" s="320" t="s">
        <v>154</v>
      </c>
      <c r="AC49" s="320">
        <f>SUM(AB47:AB48)</f>
        <v>1.323</v>
      </c>
    </row>
    <row r="50" spans="1:41" ht="18" customHeight="1" thickBot="1">
      <c r="A50" s="320"/>
      <c r="B50" s="436" t="s">
        <v>77</v>
      </c>
      <c r="C50" s="436"/>
      <c r="D50" s="436"/>
      <c r="E50" s="436"/>
      <c r="F50" s="436" t="s">
        <v>355</v>
      </c>
      <c r="G50" s="436" t="s">
        <v>355</v>
      </c>
      <c r="H50" s="436" t="s">
        <v>355</v>
      </c>
      <c r="I50" s="436" t="s">
        <v>355</v>
      </c>
      <c r="J50" s="436" t="s">
        <v>355</v>
      </c>
      <c r="K50" s="436" t="s">
        <v>355</v>
      </c>
      <c r="L50" s="436" t="s">
        <v>69</v>
      </c>
      <c r="M50" s="436" t="s">
        <v>69</v>
      </c>
      <c r="N50" s="436" t="s">
        <v>69</v>
      </c>
      <c r="O50" s="436" t="s">
        <v>69</v>
      </c>
      <c r="P50" s="436" t="s">
        <v>69</v>
      </c>
      <c r="Q50" s="436" t="s">
        <v>69</v>
      </c>
      <c r="R50" s="436" t="s">
        <v>69</v>
      </c>
      <c r="V50" s="437" t="s">
        <v>648</v>
      </c>
      <c r="Z50" s="320"/>
      <c r="AA50" s="320"/>
      <c r="AB50" s="320"/>
      <c r="AC50" s="320"/>
    </row>
    <row r="51" spans="1:41" ht="18" customHeight="1">
      <c r="A51" s="320"/>
      <c r="B51" s="323" t="s">
        <v>649</v>
      </c>
      <c r="D51" s="322" t="s">
        <v>577</v>
      </c>
      <c r="E51" s="438"/>
      <c r="F51" s="438">
        <v>9.7799999999999994</v>
      </c>
      <c r="G51" s="438">
        <v>9.73</v>
      </c>
      <c r="H51" s="438">
        <v>9.6999999999999993</v>
      </c>
      <c r="I51" s="438">
        <v>9.68</v>
      </c>
      <c r="J51" s="427">
        <v>9.66</v>
      </c>
      <c r="K51" s="439"/>
      <c r="L51" s="438">
        <v>9</v>
      </c>
      <c r="M51" s="438">
        <v>7</v>
      </c>
      <c r="N51" s="438">
        <v>6</v>
      </c>
      <c r="O51" s="438">
        <v>6</v>
      </c>
      <c r="P51" s="438">
        <v>8</v>
      </c>
      <c r="Q51" s="438">
        <v>11</v>
      </c>
      <c r="R51" s="427">
        <v>5</v>
      </c>
      <c r="X51" s="320"/>
      <c r="Y51" s="320"/>
      <c r="Z51" s="435" t="s">
        <v>588</v>
      </c>
      <c r="AA51" s="435">
        <f>AB47/AC49</f>
        <v>1</v>
      </c>
    </row>
    <row r="52" spans="1:41" ht="18" customHeight="1">
      <c r="A52" s="320"/>
      <c r="B52" s="323" t="s">
        <v>650</v>
      </c>
      <c r="D52" s="322" t="str">
        <f>D51</f>
        <v>WODWST</v>
      </c>
      <c r="E52" s="438"/>
      <c r="F52" s="427">
        <v>10.81</v>
      </c>
      <c r="G52" s="427">
        <v>10.92</v>
      </c>
      <c r="H52" s="427">
        <v>11.09</v>
      </c>
      <c r="I52" s="427">
        <v>11.02</v>
      </c>
      <c r="J52" s="427">
        <v>10.79</v>
      </c>
      <c r="K52" s="439"/>
      <c r="L52" s="438">
        <v>2</v>
      </c>
      <c r="M52" s="438">
        <v>3</v>
      </c>
      <c r="N52" s="438">
        <v>2</v>
      </c>
      <c r="O52" s="438">
        <v>2</v>
      </c>
      <c r="P52" s="438">
        <v>2</v>
      </c>
      <c r="Q52" s="438">
        <v>3</v>
      </c>
      <c r="R52" s="427">
        <v>5</v>
      </c>
      <c r="X52" s="320"/>
      <c r="Y52" s="320"/>
      <c r="Z52" s="435"/>
      <c r="AA52" s="435"/>
    </row>
    <row r="53" spans="1:41" ht="18" customHeight="1">
      <c r="B53" s="323" t="s">
        <v>701</v>
      </c>
      <c r="D53" s="322" t="s">
        <v>577</v>
      </c>
      <c r="E53" s="438">
        <v>2040</v>
      </c>
      <c r="F53" s="438">
        <v>16.044085054626635</v>
      </c>
      <c r="G53" s="438"/>
      <c r="H53" s="438"/>
      <c r="I53" s="438"/>
      <c r="K53" s="439"/>
      <c r="L53" s="438">
        <v>0</v>
      </c>
      <c r="M53" s="438">
        <v>0</v>
      </c>
      <c r="N53" s="438">
        <v>0</v>
      </c>
      <c r="O53" s="438">
        <v>0</v>
      </c>
      <c r="P53" s="438">
        <v>20</v>
      </c>
      <c r="Q53" s="438">
        <v>20</v>
      </c>
      <c r="R53" s="427">
        <v>1</v>
      </c>
      <c r="X53" s="320"/>
      <c r="Y53" s="320"/>
      <c r="Z53" s="435" t="s">
        <v>596</v>
      </c>
      <c r="AA53" s="435">
        <f>AC48/AC49</f>
        <v>0.49130763416477707</v>
      </c>
    </row>
    <row r="54" spans="1:41" ht="18" customHeight="1">
      <c r="B54" s="323" t="s">
        <v>651</v>
      </c>
      <c r="D54" s="322" t="s">
        <v>579</v>
      </c>
      <c r="E54" s="438"/>
      <c r="F54" s="438">
        <v>14.3</v>
      </c>
      <c r="G54" s="438"/>
      <c r="H54" s="438"/>
      <c r="I54" s="438"/>
      <c r="K54" s="439"/>
      <c r="L54" s="438">
        <v>4.8130008790556946</v>
      </c>
      <c r="M54" s="438">
        <v>4.9483777999999994</v>
      </c>
      <c r="N54" s="438">
        <v>5.0473446407084879</v>
      </c>
      <c r="O54" s="438">
        <v>5.1482922401181508</v>
      </c>
      <c r="P54" s="438">
        <v>5.2512583197638838</v>
      </c>
      <c r="Q54" s="438"/>
      <c r="R54" s="427">
        <v>5</v>
      </c>
    </row>
    <row r="55" spans="1:41" ht="18" customHeight="1">
      <c r="B55" s="323" t="s">
        <v>652</v>
      </c>
      <c r="D55" s="322" t="s">
        <v>579</v>
      </c>
      <c r="E55" s="438"/>
      <c r="F55" s="438">
        <v>3.2</v>
      </c>
      <c r="G55" s="438"/>
      <c r="H55" s="438"/>
      <c r="I55" s="438"/>
      <c r="K55" s="439"/>
      <c r="L55" s="438">
        <v>0.40019440000000001</v>
      </c>
      <c r="M55" s="438">
        <v>0.41145086741977571</v>
      </c>
      <c r="N55" s="438">
        <v>0.41967957827985047</v>
      </c>
      <c r="O55" s="438">
        <v>0.42807299999999998</v>
      </c>
      <c r="P55" s="438">
        <v>0.43663440000000003</v>
      </c>
      <c r="Q55" s="438"/>
      <c r="R55" s="427">
        <v>5</v>
      </c>
      <c r="X55" s="320" t="s">
        <v>653</v>
      </c>
      <c r="Y55" s="320"/>
      <c r="Z55" s="320"/>
      <c r="AA55" s="320"/>
    </row>
    <row r="56" spans="1:41" ht="18" customHeight="1">
      <c r="B56" s="323" t="s">
        <v>654</v>
      </c>
      <c r="D56" s="322" t="s">
        <v>581</v>
      </c>
      <c r="E56" s="438"/>
      <c r="F56" s="438">
        <v>14.6</v>
      </c>
      <c r="G56" s="438"/>
      <c r="H56" s="438"/>
      <c r="I56" s="438"/>
      <c r="K56" s="439"/>
      <c r="L56" s="438">
        <v>1</v>
      </c>
      <c r="M56" s="438">
        <v>1</v>
      </c>
      <c r="N56" s="438">
        <v>1</v>
      </c>
      <c r="O56" s="438">
        <v>1</v>
      </c>
      <c r="P56" s="438">
        <v>1</v>
      </c>
      <c r="Q56" s="438"/>
      <c r="R56" s="427">
        <v>5</v>
      </c>
      <c r="X56" s="320" t="s">
        <v>586</v>
      </c>
      <c r="Y56" s="320"/>
      <c r="Z56" s="320" t="s">
        <v>588</v>
      </c>
      <c r="AA56" s="320">
        <f>0.41+0.36</f>
        <v>0.77</v>
      </c>
    </row>
    <row r="57" spans="1:41" ht="18" customHeight="1">
      <c r="B57" s="323" t="s">
        <v>655</v>
      </c>
      <c r="D57" s="322" t="s">
        <v>583</v>
      </c>
      <c r="E57" s="438"/>
      <c r="F57" s="438">
        <v>14.6</v>
      </c>
      <c r="G57" s="438"/>
      <c r="H57" s="438"/>
      <c r="I57" s="438"/>
      <c r="K57" s="439"/>
      <c r="L57" s="438">
        <v>1</v>
      </c>
      <c r="M57" s="438">
        <v>1</v>
      </c>
      <c r="N57" s="438">
        <v>1</v>
      </c>
      <c r="O57" s="438">
        <v>1</v>
      </c>
      <c r="P57" s="438">
        <v>1</v>
      </c>
      <c r="Q57" s="438"/>
      <c r="R57" s="427">
        <v>5</v>
      </c>
      <c r="X57" s="320"/>
      <c r="Y57" s="320"/>
      <c r="Z57" s="320" t="s">
        <v>596</v>
      </c>
      <c r="AA57" s="320">
        <f>0.16+0.3</f>
        <v>0.45999999999999996</v>
      </c>
    </row>
    <row r="58" spans="1:41" ht="18" customHeight="1">
      <c r="B58" s="323" t="s">
        <v>656</v>
      </c>
      <c r="D58" s="322" t="s">
        <v>585</v>
      </c>
      <c r="E58" s="438"/>
      <c r="F58" s="438">
        <v>34</v>
      </c>
      <c r="G58" s="438"/>
      <c r="H58" s="438"/>
      <c r="I58" s="438"/>
      <c r="K58" s="439"/>
      <c r="L58" s="438">
        <v>0</v>
      </c>
      <c r="M58" s="438">
        <v>0</v>
      </c>
      <c r="N58" s="438">
        <v>0</v>
      </c>
      <c r="O58" s="438">
        <v>0</v>
      </c>
      <c r="P58" s="438">
        <v>0</v>
      </c>
      <c r="Q58" s="438"/>
      <c r="R58" s="427">
        <v>5</v>
      </c>
      <c r="X58" s="320"/>
      <c r="Y58" s="320"/>
      <c r="Z58" s="320" t="s">
        <v>154</v>
      </c>
      <c r="AA58" s="320">
        <f>SUM(AA56:AA57)</f>
        <v>1.23</v>
      </c>
    </row>
    <row r="59" spans="1:41" ht="18" customHeight="1">
      <c r="B59" s="323" t="s">
        <v>621</v>
      </c>
      <c r="D59" s="322" t="s">
        <v>585</v>
      </c>
      <c r="E59" s="438"/>
      <c r="F59" s="438">
        <v>34</v>
      </c>
      <c r="G59" s="438"/>
      <c r="H59" s="438"/>
      <c r="I59" s="438"/>
      <c r="K59" s="439"/>
      <c r="L59" s="438">
        <v>2</v>
      </c>
      <c r="M59" s="438">
        <v>2</v>
      </c>
      <c r="N59" s="438">
        <v>2</v>
      </c>
      <c r="O59" s="438">
        <v>2</v>
      </c>
      <c r="P59" s="438">
        <v>2</v>
      </c>
      <c r="Q59" s="438"/>
      <c r="R59" s="427">
        <v>5</v>
      </c>
      <c r="X59" s="320"/>
      <c r="Y59" s="320"/>
      <c r="Z59" s="320"/>
      <c r="AA59" s="320"/>
    </row>
    <row r="60" spans="1:41" ht="18" customHeight="1">
      <c r="B60" s="323" t="s">
        <v>657</v>
      </c>
      <c r="C60" s="322"/>
      <c r="D60" s="322" t="s">
        <v>182</v>
      </c>
      <c r="E60" s="438"/>
      <c r="F60" s="440">
        <f>F52/3</f>
        <v>3.6033333333333335</v>
      </c>
      <c r="G60" s="438"/>
      <c r="H60" s="438"/>
      <c r="I60" s="438"/>
      <c r="K60" s="439"/>
      <c r="L60" s="524">
        <v>4</v>
      </c>
      <c r="M60" s="439"/>
      <c r="R60" s="427">
        <v>5</v>
      </c>
      <c r="X60" s="320"/>
      <c r="Y60" s="320"/>
      <c r="Z60" s="435" t="s">
        <v>588</v>
      </c>
      <c r="AA60" s="435">
        <f>AA56/AA58</f>
        <v>0.6260162601626017</v>
      </c>
    </row>
    <row r="61" spans="1:41" ht="18" customHeight="1">
      <c r="B61" s="323" t="s">
        <v>687</v>
      </c>
      <c r="C61" s="322"/>
      <c r="D61" s="322" t="s">
        <v>688</v>
      </c>
      <c r="F61" s="438">
        <v>5</v>
      </c>
      <c r="K61" s="439"/>
      <c r="L61" s="439">
        <v>0</v>
      </c>
      <c r="M61" s="438" t="e">
        <f>$L$61+#REF!</f>
        <v>#REF!</v>
      </c>
      <c r="N61" s="438">
        <f>$L$61+U37</f>
        <v>1.2122930000000001</v>
      </c>
      <c r="O61" s="438">
        <f>$L$61+V37</f>
        <v>1.5635509999999999</v>
      </c>
      <c r="P61" s="438">
        <f>$L$61+W37</f>
        <v>1.8268260000000001</v>
      </c>
      <c r="Q61" s="438">
        <f>$L$61+X37</f>
        <v>2.4743819999999999</v>
      </c>
      <c r="R61" s="427">
        <v>5</v>
      </c>
      <c r="X61" s="320"/>
      <c r="Y61" s="320"/>
      <c r="Z61" s="435" t="s">
        <v>596</v>
      </c>
      <c r="AA61" s="435">
        <f>AA57/AA58</f>
        <v>0.37398373983739835</v>
      </c>
    </row>
    <row r="62" spans="1:41" ht="18" customHeight="1">
      <c r="M62" s="438"/>
      <c r="N62" s="438"/>
      <c r="O62" s="438"/>
      <c r="P62" s="438"/>
    </row>
    <row r="63" spans="1:41" ht="18" customHeight="1">
      <c r="D63" s="441"/>
    </row>
    <row r="64" spans="1:41" ht="18" customHeight="1">
      <c r="B64" s="442" t="s">
        <v>1</v>
      </c>
      <c r="C64" s="443" t="s">
        <v>5</v>
      </c>
      <c r="D64" s="443" t="s">
        <v>6</v>
      </c>
      <c r="E64" s="443" t="s">
        <v>74</v>
      </c>
      <c r="F64" s="443" t="s">
        <v>476</v>
      </c>
      <c r="G64" s="443" t="s">
        <v>383</v>
      </c>
      <c r="H64" s="443" t="s">
        <v>384</v>
      </c>
      <c r="I64" s="443" t="s">
        <v>385</v>
      </c>
      <c r="J64" s="443" t="s">
        <v>433</v>
      </c>
      <c r="K64" s="443" t="s">
        <v>386</v>
      </c>
      <c r="L64" s="443" t="s">
        <v>387</v>
      </c>
      <c r="M64" s="443" t="s">
        <v>658</v>
      </c>
      <c r="N64" s="443" t="s">
        <v>659</v>
      </c>
      <c r="O64" s="443" t="s">
        <v>388</v>
      </c>
      <c r="P64" s="443" t="s">
        <v>389</v>
      </c>
      <c r="Q64" s="443" t="s">
        <v>434</v>
      </c>
      <c r="R64" s="443" t="s">
        <v>390</v>
      </c>
      <c r="S64" s="443" t="s">
        <v>391</v>
      </c>
      <c r="T64" s="443" t="s">
        <v>660</v>
      </c>
      <c r="U64" s="443" t="s">
        <v>661</v>
      </c>
      <c r="V64" s="443" t="s">
        <v>392</v>
      </c>
      <c r="W64" s="443" t="s">
        <v>393</v>
      </c>
      <c r="X64" s="443" t="s">
        <v>435</v>
      </c>
      <c r="Y64" s="443" t="s">
        <v>394</v>
      </c>
      <c r="Z64" s="443" t="s">
        <v>395</v>
      </c>
      <c r="AA64" s="443" t="s">
        <v>662</v>
      </c>
      <c r="AB64" s="443" t="s">
        <v>396</v>
      </c>
      <c r="AC64" s="443" t="s">
        <v>397</v>
      </c>
      <c r="AD64" s="443" t="s">
        <v>398</v>
      </c>
      <c r="AE64" s="443" t="s">
        <v>436</v>
      </c>
      <c r="AF64" s="443" t="s">
        <v>399</v>
      </c>
      <c r="AG64" s="443" t="s">
        <v>400</v>
      </c>
      <c r="AH64" s="443" t="s">
        <v>401</v>
      </c>
      <c r="AI64" s="442" t="s">
        <v>472</v>
      </c>
      <c r="AJ64" s="442" t="s">
        <v>663</v>
      </c>
      <c r="AK64" s="444" t="s">
        <v>405</v>
      </c>
      <c r="AL64" s="445" t="s">
        <v>406</v>
      </c>
      <c r="AM64" s="446" t="s">
        <v>664</v>
      </c>
      <c r="AN64" s="446" t="s">
        <v>465</v>
      </c>
      <c r="AO64" s="446" t="s">
        <v>647</v>
      </c>
    </row>
    <row r="65" spans="2:41" ht="18" customHeight="1" thickBot="1">
      <c r="B65" s="447" t="s">
        <v>39</v>
      </c>
      <c r="C65" s="448" t="s">
        <v>32</v>
      </c>
      <c r="D65" s="448" t="s">
        <v>33</v>
      </c>
      <c r="E65" s="448" t="s">
        <v>76</v>
      </c>
      <c r="F65" s="448" t="s">
        <v>76</v>
      </c>
      <c r="G65" s="448" t="s">
        <v>76</v>
      </c>
      <c r="H65" s="448" t="s">
        <v>76</v>
      </c>
      <c r="I65" s="448" t="s">
        <v>76</v>
      </c>
      <c r="J65" s="448" t="s">
        <v>76</v>
      </c>
      <c r="K65" s="448" t="s">
        <v>413</v>
      </c>
      <c r="L65" s="448" t="s">
        <v>468</v>
      </c>
      <c r="M65" s="448" t="s">
        <v>468</v>
      </c>
      <c r="N65" s="448" t="s">
        <v>468</v>
      </c>
      <c r="O65" s="448" t="s">
        <v>468</v>
      </c>
      <c r="P65" s="448" t="s">
        <v>468</v>
      </c>
      <c r="Q65" s="448" t="s">
        <v>468</v>
      </c>
      <c r="R65" s="448" t="s">
        <v>414</v>
      </c>
      <c r="S65" s="448" t="s">
        <v>469</v>
      </c>
      <c r="T65" s="448" t="s">
        <v>469</v>
      </c>
      <c r="U65" s="448" t="s">
        <v>469</v>
      </c>
      <c r="V65" s="448" t="s">
        <v>469</v>
      </c>
      <c r="W65" s="448" t="s">
        <v>469</v>
      </c>
      <c r="X65" s="448" t="s">
        <v>469</v>
      </c>
      <c r="Y65" s="448" t="s">
        <v>415</v>
      </c>
      <c r="Z65" s="448" t="s">
        <v>470</v>
      </c>
      <c r="AA65" s="448" t="s">
        <v>470</v>
      </c>
      <c r="AB65" s="448" t="s">
        <v>470</v>
      </c>
      <c r="AC65" s="448" t="s">
        <v>470</v>
      </c>
      <c r="AD65" s="448" t="s">
        <v>470</v>
      </c>
      <c r="AE65" s="448" t="s">
        <v>470</v>
      </c>
      <c r="AF65" s="448" t="s">
        <v>416</v>
      </c>
      <c r="AG65" s="448" t="s">
        <v>417</v>
      </c>
      <c r="AH65" s="448" t="s">
        <v>418</v>
      </c>
      <c r="AI65" s="448" t="s">
        <v>419</v>
      </c>
      <c r="AJ65" s="448" t="s">
        <v>419</v>
      </c>
      <c r="AK65" s="449" t="s">
        <v>422</v>
      </c>
      <c r="AL65" s="450" t="s">
        <v>423</v>
      </c>
      <c r="AM65" s="451"/>
      <c r="AN65" s="451"/>
      <c r="AO65" s="451"/>
    </row>
    <row r="66" spans="2:41" ht="18" customHeight="1">
      <c r="B66" s="452" t="str">
        <f>+D36</f>
        <v>REF_ANMMNR</v>
      </c>
      <c r="C66" s="453" t="str">
        <f>+D10</f>
        <v>ANMMNR</v>
      </c>
      <c r="D66" s="453" t="s">
        <v>181</v>
      </c>
      <c r="E66" s="454">
        <v>0.375</v>
      </c>
      <c r="F66" s="454"/>
      <c r="G66" s="454"/>
      <c r="H66" s="454"/>
      <c r="I66" s="454"/>
      <c r="J66" s="454"/>
      <c r="K66" s="455">
        <v>3</v>
      </c>
      <c r="L66" s="456">
        <v>1490</v>
      </c>
      <c r="M66" s="456">
        <v>1490</v>
      </c>
      <c r="N66" s="456">
        <v>1490</v>
      </c>
      <c r="O66" s="456">
        <v>1490</v>
      </c>
      <c r="P66" s="456">
        <v>1490</v>
      </c>
      <c r="Q66" s="456">
        <v>1490</v>
      </c>
      <c r="R66" s="456">
        <v>3</v>
      </c>
      <c r="S66" s="457">
        <f>+L66*5%</f>
        <v>74.5</v>
      </c>
      <c r="T66" s="457">
        <f t="shared" ref="T66:X69" si="7">+M66*5%</f>
        <v>74.5</v>
      </c>
      <c r="U66" s="457">
        <f t="shared" si="7"/>
        <v>74.5</v>
      </c>
      <c r="V66" s="457">
        <f t="shared" si="7"/>
        <v>74.5</v>
      </c>
      <c r="W66" s="457">
        <f t="shared" si="7"/>
        <v>74.5</v>
      </c>
      <c r="X66" s="457">
        <f t="shared" si="7"/>
        <v>74.5</v>
      </c>
      <c r="Y66" s="456">
        <v>3</v>
      </c>
      <c r="Z66" s="457">
        <v>1.6389999999999998</v>
      </c>
      <c r="AA66" s="457">
        <v>1.6389999999999998</v>
      </c>
      <c r="AB66" s="457">
        <v>1.6389999999999998</v>
      </c>
      <c r="AC66" s="457">
        <v>1.6389999999999998</v>
      </c>
      <c r="AD66" s="457">
        <v>1.6389999999999998</v>
      </c>
      <c r="AE66" s="457">
        <v>1.6389999999999998</v>
      </c>
      <c r="AF66" s="456">
        <v>3</v>
      </c>
      <c r="AG66" s="454">
        <v>0.85616438356164382</v>
      </c>
      <c r="AH66" s="456">
        <v>20</v>
      </c>
      <c r="AI66" s="456"/>
      <c r="AJ66" s="456"/>
      <c r="AK66" s="458">
        <v>2.5000000000000001E-2</v>
      </c>
      <c r="AL66" s="459">
        <v>31.536000000000001</v>
      </c>
      <c r="AM66" s="451"/>
      <c r="AN66" s="451"/>
      <c r="AO66" s="451"/>
    </row>
    <row r="67" spans="2:41" ht="18" customHeight="1">
      <c r="B67" s="452" t="str">
        <f>+D33</f>
        <v>REF_WODWST</v>
      </c>
      <c r="C67" s="453" t="str">
        <f>+D7</f>
        <v>WODWST</v>
      </c>
      <c r="D67" s="453" t="s">
        <v>181</v>
      </c>
      <c r="E67" s="454">
        <v>0.60000000000000009</v>
      </c>
      <c r="F67" s="454">
        <v>0.60000000000000009</v>
      </c>
      <c r="G67" s="454">
        <v>0.63000000000000012</v>
      </c>
      <c r="H67" s="454">
        <v>0.66000000000000014</v>
      </c>
      <c r="I67" s="454">
        <v>0.69000000000000006</v>
      </c>
      <c r="J67" s="454">
        <v>0.69000000000000006</v>
      </c>
      <c r="K67" s="455">
        <v>3</v>
      </c>
      <c r="L67" s="456">
        <v>1788</v>
      </c>
      <c r="M67" s="456">
        <v>1788</v>
      </c>
      <c r="N67" s="456">
        <v>1788</v>
      </c>
      <c r="O67" s="456">
        <v>1788</v>
      </c>
      <c r="P67" s="456">
        <v>1788</v>
      </c>
      <c r="Q67" s="456">
        <v>1788</v>
      </c>
      <c r="R67" s="456">
        <v>3</v>
      </c>
      <c r="S67" s="457">
        <f t="shared" ref="S67:S69" si="8">+L67*5%</f>
        <v>89.4</v>
      </c>
      <c r="T67" s="457">
        <f t="shared" si="7"/>
        <v>89.4</v>
      </c>
      <c r="U67" s="457">
        <f t="shared" si="7"/>
        <v>89.4</v>
      </c>
      <c r="V67" s="457">
        <f t="shared" si="7"/>
        <v>89.4</v>
      </c>
      <c r="W67" s="457">
        <f t="shared" si="7"/>
        <v>89.4</v>
      </c>
      <c r="X67" s="457">
        <f t="shared" si="7"/>
        <v>89.4</v>
      </c>
      <c r="Y67" s="456">
        <v>3</v>
      </c>
      <c r="Z67" s="457">
        <v>2.6819999999999999</v>
      </c>
      <c r="AA67" s="457">
        <v>2.6819999999999999</v>
      </c>
      <c r="AB67" s="457">
        <v>2.6819999999999999</v>
      </c>
      <c r="AC67" s="457">
        <v>2.6819999999999999</v>
      </c>
      <c r="AD67" s="457">
        <v>2.6819999999999999</v>
      </c>
      <c r="AE67" s="457">
        <v>2.6819999999999999</v>
      </c>
      <c r="AF67" s="456">
        <v>3</v>
      </c>
      <c r="AG67" s="454">
        <v>0.91324200913242004</v>
      </c>
      <c r="AH67" s="456">
        <v>20</v>
      </c>
      <c r="AI67" s="456"/>
      <c r="AJ67" s="456"/>
      <c r="AK67" s="458">
        <v>2.5000000000000001E-2</v>
      </c>
      <c r="AL67" s="459">
        <v>31.536000000000001</v>
      </c>
      <c r="AM67" s="451"/>
      <c r="AN67" s="451"/>
      <c r="AO67" s="451"/>
    </row>
    <row r="68" spans="2:41" ht="18" customHeight="1">
      <c r="B68" s="452" t="str">
        <f>+D34</f>
        <v>REF_AGRWST</v>
      </c>
      <c r="C68" s="453" t="str">
        <f>+D8</f>
        <v>AGRWST</v>
      </c>
      <c r="D68" s="453" t="s">
        <v>181</v>
      </c>
      <c r="E68" s="454">
        <v>0.66666666666666663</v>
      </c>
      <c r="F68" s="454"/>
      <c r="G68" s="454"/>
      <c r="H68" s="454"/>
      <c r="I68" s="454"/>
      <c r="J68" s="454"/>
      <c r="K68" s="455">
        <v>3</v>
      </c>
      <c r="L68" s="456">
        <v>1475.1</v>
      </c>
      <c r="M68" s="456">
        <v>1445.2999999999997</v>
      </c>
      <c r="N68" s="456">
        <v>1415.5</v>
      </c>
      <c r="O68" s="456">
        <v>1415.5</v>
      </c>
      <c r="P68" s="456">
        <v>1415.5</v>
      </c>
      <c r="Q68" s="456">
        <v>1415.5</v>
      </c>
      <c r="R68" s="456">
        <v>3</v>
      </c>
      <c r="S68" s="457">
        <f t="shared" si="8"/>
        <v>73.754999999999995</v>
      </c>
      <c r="T68" s="457">
        <f t="shared" si="7"/>
        <v>72.264999999999986</v>
      </c>
      <c r="U68" s="457">
        <f t="shared" si="7"/>
        <v>70.775000000000006</v>
      </c>
      <c r="V68" s="457">
        <f t="shared" si="7"/>
        <v>70.775000000000006</v>
      </c>
      <c r="W68" s="457">
        <f t="shared" si="7"/>
        <v>70.775000000000006</v>
      </c>
      <c r="X68" s="457">
        <f t="shared" si="7"/>
        <v>70.775000000000006</v>
      </c>
      <c r="Y68" s="456">
        <v>3</v>
      </c>
      <c r="Z68" s="457">
        <v>1.6389999999999998</v>
      </c>
      <c r="AA68" s="457">
        <v>1.6389999999999998</v>
      </c>
      <c r="AB68" s="457">
        <v>1.6389999999999998</v>
      </c>
      <c r="AC68" s="457">
        <v>1.6389999999999998</v>
      </c>
      <c r="AD68" s="457">
        <v>1.6389999999999998</v>
      </c>
      <c r="AE68" s="457">
        <v>1.6389999999999998</v>
      </c>
      <c r="AF68" s="456">
        <v>3</v>
      </c>
      <c r="AG68" s="454">
        <v>0.85616438356164382</v>
      </c>
      <c r="AH68" s="456">
        <v>20</v>
      </c>
      <c r="AI68" s="456"/>
      <c r="AJ68" s="456"/>
      <c r="AK68" s="458">
        <v>2.5000000000000001E-2</v>
      </c>
      <c r="AL68" s="459">
        <v>31.536000000000001</v>
      </c>
      <c r="AM68" s="451"/>
      <c r="AN68" s="451"/>
      <c r="AO68" s="451"/>
    </row>
    <row r="69" spans="2:41" ht="18" customHeight="1">
      <c r="B69" s="453" t="s">
        <v>630</v>
      </c>
      <c r="C69" s="453" t="s">
        <v>181</v>
      </c>
      <c r="D69" s="453" t="s">
        <v>473</v>
      </c>
      <c r="E69" s="454">
        <v>0.9126505487192591</v>
      </c>
      <c r="F69" s="454">
        <v>0.9126505487192591</v>
      </c>
      <c r="G69" s="454">
        <v>0.92510036581283939</v>
      </c>
      <c r="H69" s="454">
        <v>0.93755018290641967</v>
      </c>
      <c r="I69" s="454">
        <v>0.95</v>
      </c>
      <c r="J69" s="454">
        <v>0.95</v>
      </c>
      <c r="K69" s="455">
        <v>3</v>
      </c>
      <c r="L69" s="456">
        <v>2086</v>
      </c>
      <c r="M69" s="456">
        <v>1937</v>
      </c>
      <c r="N69" s="456">
        <v>1788</v>
      </c>
      <c r="O69" s="456">
        <v>1639</v>
      </c>
      <c r="P69" s="456">
        <v>1490</v>
      </c>
      <c r="Q69" s="456">
        <v>1490</v>
      </c>
      <c r="R69" s="456">
        <v>3</v>
      </c>
      <c r="S69" s="457">
        <f t="shared" si="8"/>
        <v>104.30000000000001</v>
      </c>
      <c r="T69" s="457">
        <f t="shared" si="7"/>
        <v>96.850000000000009</v>
      </c>
      <c r="U69" s="457">
        <f t="shared" si="7"/>
        <v>89.4</v>
      </c>
      <c r="V69" s="457">
        <f t="shared" si="7"/>
        <v>81.95</v>
      </c>
      <c r="W69" s="457">
        <f t="shared" si="7"/>
        <v>74.5</v>
      </c>
      <c r="X69" s="457">
        <f t="shared" si="7"/>
        <v>74.5</v>
      </c>
      <c r="Y69" s="456">
        <v>3</v>
      </c>
      <c r="Z69" s="457">
        <v>3.2779999999999996</v>
      </c>
      <c r="AA69" s="457">
        <v>3.2779999999999996</v>
      </c>
      <c r="AB69" s="457">
        <v>3.2779999999999996</v>
      </c>
      <c r="AC69" s="457">
        <v>3.2779999999999996</v>
      </c>
      <c r="AD69" s="457">
        <v>3.2779999999999996</v>
      </c>
      <c r="AE69" s="457">
        <v>3.2779999999999996</v>
      </c>
      <c r="AF69" s="456">
        <v>3</v>
      </c>
      <c r="AG69" s="454">
        <v>0.97031963470319638</v>
      </c>
      <c r="AH69" s="456">
        <v>20</v>
      </c>
      <c r="AI69" s="460">
        <v>-53.96</v>
      </c>
      <c r="AJ69" s="456"/>
      <c r="AK69" s="458">
        <v>2.5000000000000001E-2</v>
      </c>
      <c r="AL69" s="459">
        <v>31.536000000000001</v>
      </c>
      <c r="AM69" s="451"/>
      <c r="AN69" s="451"/>
      <c r="AO69" s="451"/>
    </row>
    <row r="70" spans="2:41" ht="18" customHeight="1">
      <c r="B70" s="453"/>
      <c r="C70" s="453"/>
      <c r="D70" s="453" t="s">
        <v>665</v>
      </c>
      <c r="E70" s="454"/>
      <c r="F70" s="454"/>
      <c r="G70" s="454"/>
      <c r="H70" s="454"/>
      <c r="I70" s="454"/>
      <c r="J70" s="454"/>
      <c r="K70" s="455"/>
      <c r="L70" s="456"/>
      <c r="M70" s="456"/>
      <c r="N70" s="456"/>
      <c r="O70" s="456"/>
      <c r="P70" s="456"/>
      <c r="Q70" s="456"/>
      <c r="R70" s="456"/>
      <c r="S70" s="457"/>
      <c r="T70" s="457"/>
      <c r="U70" s="457"/>
      <c r="V70" s="457"/>
      <c r="W70" s="457"/>
      <c r="X70" s="457"/>
      <c r="Y70" s="456"/>
      <c r="Z70" s="457"/>
      <c r="AA70" s="457"/>
      <c r="AB70" s="457"/>
      <c r="AC70" s="457"/>
      <c r="AD70" s="457"/>
      <c r="AE70" s="457"/>
      <c r="AF70" s="456"/>
      <c r="AG70" s="454"/>
      <c r="AH70" s="456"/>
      <c r="AI70" s="460"/>
      <c r="AJ70" s="456"/>
      <c r="AK70" s="458"/>
      <c r="AL70" s="459"/>
      <c r="AM70" s="451"/>
      <c r="AN70" s="451"/>
      <c r="AO70" s="451"/>
    </row>
    <row r="71" spans="2:41" ht="18" customHeight="1">
      <c r="B71" s="453"/>
      <c r="C71" s="453"/>
      <c r="D71" s="453" t="s">
        <v>666</v>
      </c>
      <c r="E71" s="454"/>
      <c r="F71" s="454"/>
      <c r="G71" s="454"/>
      <c r="H71" s="454"/>
      <c r="I71" s="454"/>
      <c r="J71" s="454"/>
      <c r="K71" s="455"/>
      <c r="L71" s="456"/>
      <c r="M71" s="456"/>
      <c r="N71" s="456"/>
      <c r="O71" s="456"/>
      <c r="P71" s="456"/>
      <c r="Q71" s="456"/>
      <c r="R71" s="456"/>
      <c r="S71" s="457"/>
      <c r="T71" s="457"/>
      <c r="U71" s="457"/>
      <c r="V71" s="457"/>
      <c r="W71" s="457"/>
      <c r="X71" s="457"/>
      <c r="Y71" s="456"/>
      <c r="Z71" s="457"/>
      <c r="AA71" s="457"/>
      <c r="AB71" s="457"/>
      <c r="AC71" s="457"/>
      <c r="AD71" s="457"/>
      <c r="AE71" s="457"/>
      <c r="AF71" s="456"/>
      <c r="AG71" s="454"/>
      <c r="AH71" s="456"/>
      <c r="AI71" s="460"/>
      <c r="AJ71" s="456"/>
      <c r="AK71" s="458"/>
      <c r="AL71" s="459"/>
      <c r="AM71" s="451"/>
      <c r="AN71" s="451"/>
      <c r="AO71" s="451"/>
    </row>
    <row r="72" spans="2:41" ht="18" customHeight="1">
      <c r="B72" s="453"/>
      <c r="C72" s="453"/>
      <c r="D72" s="453" t="s">
        <v>667</v>
      </c>
      <c r="E72" s="454"/>
      <c r="F72" s="454"/>
      <c r="G72" s="454"/>
      <c r="H72" s="454"/>
      <c r="I72" s="454"/>
      <c r="J72" s="454"/>
      <c r="K72" s="455"/>
      <c r="L72" s="456"/>
      <c r="M72" s="456"/>
      <c r="N72" s="456"/>
      <c r="O72" s="456"/>
      <c r="P72" s="456"/>
      <c r="Q72" s="456"/>
      <c r="R72" s="456"/>
      <c r="S72" s="457"/>
      <c r="T72" s="457"/>
      <c r="U72" s="457"/>
      <c r="V72" s="457"/>
      <c r="W72" s="457"/>
      <c r="X72" s="457"/>
      <c r="Y72" s="456"/>
      <c r="Z72" s="457"/>
      <c r="AA72" s="457"/>
      <c r="AB72" s="457"/>
      <c r="AC72" s="457"/>
      <c r="AD72" s="457"/>
      <c r="AE72" s="457"/>
      <c r="AF72" s="456"/>
      <c r="AG72" s="454"/>
      <c r="AH72" s="456"/>
      <c r="AI72" s="460"/>
      <c r="AJ72" s="456"/>
      <c r="AK72" s="458"/>
      <c r="AL72" s="459"/>
      <c r="AM72" s="451"/>
      <c r="AN72" s="451"/>
      <c r="AO72" s="451"/>
    </row>
    <row r="73" spans="2:41" ht="18" customHeight="1">
      <c r="B73" s="453" t="s">
        <v>668</v>
      </c>
      <c r="C73" s="453" t="str">
        <f>+D51</f>
        <v>WODWST</v>
      </c>
      <c r="D73" s="453" t="s">
        <v>589</v>
      </c>
      <c r="E73" s="454">
        <v>0.84000000000000008</v>
      </c>
      <c r="F73" s="454">
        <v>0.84000000000000008</v>
      </c>
      <c r="G73" s="454">
        <v>0.84000000000000008</v>
      </c>
      <c r="H73" s="454">
        <v>0.84000000000000008</v>
      </c>
      <c r="I73" s="454">
        <v>0.84000000000000008</v>
      </c>
      <c r="J73" s="454">
        <v>0.84000000000000008</v>
      </c>
      <c r="K73" s="455">
        <v>3</v>
      </c>
      <c r="L73" s="456">
        <v>1043</v>
      </c>
      <c r="M73" s="456">
        <v>1043</v>
      </c>
      <c r="N73" s="456">
        <v>1043</v>
      </c>
      <c r="O73" s="456">
        <v>1043</v>
      </c>
      <c r="P73" s="456">
        <v>1043</v>
      </c>
      <c r="Q73" s="456">
        <v>1043</v>
      </c>
      <c r="R73" s="456">
        <v>3</v>
      </c>
      <c r="S73" s="457">
        <f>+L73*5%</f>
        <v>52.150000000000006</v>
      </c>
      <c r="T73" s="457">
        <f t="shared" ref="T73:X76" si="9">+M73*5%</f>
        <v>52.150000000000006</v>
      </c>
      <c r="U73" s="457">
        <f t="shared" si="9"/>
        <v>52.150000000000006</v>
      </c>
      <c r="V73" s="457">
        <f t="shared" si="9"/>
        <v>52.150000000000006</v>
      </c>
      <c r="W73" s="457">
        <f t="shared" si="9"/>
        <v>52.150000000000006</v>
      </c>
      <c r="X73" s="457">
        <f t="shared" si="9"/>
        <v>52.150000000000006</v>
      </c>
      <c r="Y73" s="456">
        <v>3</v>
      </c>
      <c r="Z73" s="457">
        <v>0</v>
      </c>
      <c r="AA73" s="457">
        <v>0</v>
      </c>
      <c r="AB73" s="457">
        <v>0</v>
      </c>
      <c r="AC73" s="457">
        <v>0</v>
      </c>
      <c r="AD73" s="457">
        <v>0</v>
      </c>
      <c r="AE73" s="457">
        <v>0</v>
      </c>
      <c r="AF73" s="456">
        <v>3</v>
      </c>
      <c r="AG73" s="454">
        <v>0.8</v>
      </c>
      <c r="AH73" s="456">
        <v>20</v>
      </c>
      <c r="AI73" s="456"/>
      <c r="AJ73" s="456"/>
      <c r="AK73" s="458">
        <v>2.5000000000000001E-2</v>
      </c>
      <c r="AL73" s="459">
        <v>31.536000000000001</v>
      </c>
      <c r="AM73" s="451"/>
      <c r="AN73" s="451"/>
      <c r="AO73" s="451"/>
    </row>
    <row r="74" spans="2:41" ht="18" customHeight="1">
      <c r="B74" s="453" t="s">
        <v>669</v>
      </c>
      <c r="C74" s="453" t="str">
        <f>+D7</f>
        <v>WODWST</v>
      </c>
      <c r="D74" s="453" t="s">
        <v>592</v>
      </c>
      <c r="E74" s="461">
        <v>0.70000000000000007</v>
      </c>
      <c r="F74" s="454">
        <v>0.70000000000000007</v>
      </c>
      <c r="G74" s="454">
        <v>0.70000000000000007</v>
      </c>
      <c r="H74" s="454">
        <v>0.70000000000000007</v>
      </c>
      <c r="I74" s="454">
        <v>0.70000000000000007</v>
      </c>
      <c r="J74" s="454">
        <v>0.70000000000000007</v>
      </c>
      <c r="K74" s="455">
        <v>3</v>
      </c>
      <c r="L74" s="456">
        <v>3278</v>
      </c>
      <c r="M74" s="456">
        <v>3278</v>
      </c>
      <c r="N74" s="456">
        <v>3278</v>
      </c>
      <c r="O74" s="456">
        <v>3278</v>
      </c>
      <c r="P74" s="456">
        <v>3278</v>
      </c>
      <c r="Q74" s="456">
        <v>3278</v>
      </c>
      <c r="R74" s="456">
        <v>3</v>
      </c>
      <c r="S74" s="457">
        <f t="shared" ref="S74:S76" si="10">+L74*5%</f>
        <v>163.9</v>
      </c>
      <c r="T74" s="457">
        <f t="shared" si="9"/>
        <v>163.9</v>
      </c>
      <c r="U74" s="457">
        <f t="shared" si="9"/>
        <v>163.9</v>
      </c>
      <c r="V74" s="457">
        <f t="shared" si="9"/>
        <v>163.9</v>
      </c>
      <c r="W74" s="457">
        <f t="shared" si="9"/>
        <v>163.9</v>
      </c>
      <c r="X74" s="457">
        <f t="shared" si="9"/>
        <v>163.9</v>
      </c>
      <c r="Y74" s="456">
        <v>3</v>
      </c>
      <c r="Z74" s="457">
        <v>0.49170000000000003</v>
      </c>
      <c r="AA74" s="457">
        <v>0.49170000000000003</v>
      </c>
      <c r="AB74" s="457">
        <v>0.49170000000000003</v>
      </c>
      <c r="AC74" s="457">
        <v>0.49170000000000003</v>
      </c>
      <c r="AD74" s="457">
        <v>0.49170000000000003</v>
      </c>
      <c r="AE74" s="457">
        <v>0.49170000000000003</v>
      </c>
      <c r="AF74" s="456">
        <v>3</v>
      </c>
      <c r="AG74" s="454">
        <v>0.85</v>
      </c>
      <c r="AH74" s="456">
        <v>20</v>
      </c>
      <c r="AI74" s="456"/>
      <c r="AJ74" s="460">
        <v>-69.69</v>
      </c>
      <c r="AK74" s="458">
        <v>2.5000000000000001E-2</v>
      </c>
      <c r="AL74" s="459">
        <v>31.536000000000001</v>
      </c>
      <c r="AM74" s="451"/>
      <c r="AN74" s="451"/>
      <c r="AO74" s="451"/>
    </row>
    <row r="75" spans="2:41" ht="18" customHeight="1">
      <c r="B75" s="453" t="s">
        <v>670</v>
      </c>
      <c r="C75" s="453" t="str">
        <f>+D7</f>
        <v>WODWST</v>
      </c>
      <c r="D75" s="453" t="s">
        <v>180</v>
      </c>
      <c r="E75" s="461">
        <v>0.59000000000000008</v>
      </c>
      <c r="F75" s="454">
        <v>0.59000000000000008</v>
      </c>
      <c r="G75" s="454">
        <v>0.59000000000000008</v>
      </c>
      <c r="H75" s="454">
        <v>0.59000000000000008</v>
      </c>
      <c r="I75" s="454">
        <v>0.59000000000000008</v>
      </c>
      <c r="J75" s="454">
        <v>0.59000000000000008</v>
      </c>
      <c r="K75" s="455">
        <v>3</v>
      </c>
      <c r="L75" s="456">
        <v>2980.3683146067415</v>
      </c>
      <c r="M75" s="456">
        <v>2980.3683146067415</v>
      </c>
      <c r="N75" s="456">
        <v>2980.3683146067415</v>
      </c>
      <c r="O75" s="456">
        <v>2980.3683146067415</v>
      </c>
      <c r="P75" s="456">
        <v>2980.3683146067415</v>
      </c>
      <c r="Q75" s="456">
        <v>2980.3683146067415</v>
      </c>
      <c r="R75" s="456">
        <v>3</v>
      </c>
      <c r="S75" s="457">
        <f t="shared" si="10"/>
        <v>149.01841573033707</v>
      </c>
      <c r="T75" s="457">
        <f t="shared" si="9"/>
        <v>149.01841573033707</v>
      </c>
      <c r="U75" s="457">
        <f t="shared" si="9"/>
        <v>149.01841573033707</v>
      </c>
      <c r="V75" s="457">
        <f t="shared" si="9"/>
        <v>149.01841573033707</v>
      </c>
      <c r="W75" s="457">
        <f t="shared" si="9"/>
        <v>149.01841573033707</v>
      </c>
      <c r="X75" s="457">
        <f t="shared" si="9"/>
        <v>149.01841573033707</v>
      </c>
      <c r="Y75" s="456"/>
      <c r="Z75" s="457">
        <v>0</v>
      </c>
      <c r="AA75" s="457">
        <v>0</v>
      </c>
      <c r="AB75" s="457">
        <v>0</v>
      </c>
      <c r="AC75" s="457">
        <v>0</v>
      </c>
      <c r="AD75" s="457">
        <v>0</v>
      </c>
      <c r="AE75" s="457">
        <v>0</v>
      </c>
      <c r="AF75" s="456"/>
      <c r="AG75" s="454">
        <v>0.85</v>
      </c>
      <c r="AH75" s="456">
        <v>25</v>
      </c>
      <c r="AI75" s="456"/>
      <c r="AJ75" s="456"/>
      <c r="AK75" s="458">
        <v>2.5000000000000001E-2</v>
      </c>
      <c r="AL75" s="459">
        <v>31.536000000000001</v>
      </c>
      <c r="AM75" s="451"/>
      <c r="AN75" s="451"/>
      <c r="AO75" s="451"/>
    </row>
    <row r="76" spans="2:41" ht="18" customHeight="1">
      <c r="B76" s="453" t="s">
        <v>669</v>
      </c>
      <c r="C76" s="453" t="str">
        <f>+D11</f>
        <v>OILWST</v>
      </c>
      <c r="D76" s="453" t="s">
        <v>592</v>
      </c>
      <c r="E76" s="461">
        <f>+E73</f>
        <v>0.84000000000000008</v>
      </c>
      <c r="F76" s="461">
        <f t="shared" ref="F76:J76" si="11">+F73</f>
        <v>0.84000000000000008</v>
      </c>
      <c r="G76" s="461">
        <f t="shared" si="11"/>
        <v>0.84000000000000008</v>
      </c>
      <c r="H76" s="461">
        <f t="shared" si="11"/>
        <v>0.84000000000000008</v>
      </c>
      <c r="I76" s="461">
        <f t="shared" si="11"/>
        <v>0.84000000000000008</v>
      </c>
      <c r="J76" s="461">
        <f t="shared" si="11"/>
        <v>0.84000000000000008</v>
      </c>
      <c r="K76" s="455">
        <v>3</v>
      </c>
      <c r="L76" s="456">
        <v>3278</v>
      </c>
      <c r="M76" s="456">
        <v>3278</v>
      </c>
      <c r="N76" s="456">
        <v>3278</v>
      </c>
      <c r="O76" s="456">
        <v>3278</v>
      </c>
      <c r="P76" s="456">
        <v>3278</v>
      </c>
      <c r="Q76" s="456">
        <v>3278</v>
      </c>
      <c r="R76" s="456">
        <v>3</v>
      </c>
      <c r="S76" s="457">
        <f t="shared" si="10"/>
        <v>163.9</v>
      </c>
      <c r="T76" s="457">
        <f t="shared" si="9"/>
        <v>163.9</v>
      </c>
      <c r="U76" s="457">
        <f t="shared" si="9"/>
        <v>163.9</v>
      </c>
      <c r="V76" s="457">
        <f t="shared" si="9"/>
        <v>163.9</v>
      </c>
      <c r="W76" s="457">
        <f t="shared" si="9"/>
        <v>163.9</v>
      </c>
      <c r="X76" s="457">
        <f t="shared" si="9"/>
        <v>163.9</v>
      </c>
      <c r="Y76" s="456">
        <v>3</v>
      </c>
      <c r="Z76" s="457">
        <v>0.49170000000000003</v>
      </c>
      <c r="AA76" s="457">
        <v>0.49170000000000003</v>
      </c>
      <c r="AB76" s="457">
        <v>0.49170000000000003</v>
      </c>
      <c r="AC76" s="457">
        <v>0.49170000000000003</v>
      </c>
      <c r="AD76" s="457">
        <v>0.49170000000000003</v>
      </c>
      <c r="AE76" s="457">
        <v>0.49170000000000003</v>
      </c>
      <c r="AF76" s="456">
        <v>3</v>
      </c>
      <c r="AG76" s="454">
        <v>0.85</v>
      </c>
      <c r="AH76" s="456">
        <v>20</v>
      </c>
      <c r="AI76" s="456"/>
      <c r="AJ76" s="456">
        <f>+AJ74</f>
        <v>-69.69</v>
      </c>
      <c r="AK76" s="458">
        <v>2.5000000000000001E-2</v>
      </c>
      <c r="AL76" s="459">
        <v>31.536000000000001</v>
      </c>
      <c r="AM76" s="456">
        <v>0</v>
      </c>
      <c r="AN76" s="456">
        <v>0</v>
      </c>
      <c r="AO76" s="456">
        <v>1</v>
      </c>
    </row>
    <row r="77" spans="2:41" ht="18" customHeight="1">
      <c r="B77" s="462" t="str">
        <f>+D43</f>
        <v>WSTWOD2WOD</v>
      </c>
      <c r="C77" s="451" t="str">
        <f>+C73</f>
        <v>WODWST</v>
      </c>
      <c r="D77" s="451" t="str">
        <f>+D14</f>
        <v>WOD</v>
      </c>
      <c r="E77" s="451">
        <v>1</v>
      </c>
    </row>
    <row r="79" spans="2:41" ht="18" customHeight="1">
      <c r="D79" s="441" t="s">
        <v>13</v>
      </c>
    </row>
    <row r="80" spans="2:41" ht="18" customHeight="1">
      <c r="B80" s="463" t="s">
        <v>1</v>
      </c>
      <c r="C80" s="348" t="s">
        <v>5</v>
      </c>
      <c r="D80" s="348" t="s">
        <v>6</v>
      </c>
      <c r="E80" s="348" t="s">
        <v>642</v>
      </c>
      <c r="F80" s="348" t="s">
        <v>671</v>
      </c>
      <c r="G80" s="348" t="s">
        <v>74</v>
      </c>
      <c r="H80" s="348" t="s">
        <v>476</v>
      </c>
      <c r="I80" s="348" t="s">
        <v>383</v>
      </c>
      <c r="J80" s="348" t="s">
        <v>384</v>
      </c>
      <c r="K80" s="348" t="s">
        <v>385</v>
      </c>
      <c r="L80" s="348" t="s">
        <v>433</v>
      </c>
      <c r="M80" s="348" t="s">
        <v>386</v>
      </c>
      <c r="N80" s="348" t="s">
        <v>387</v>
      </c>
      <c r="O80" s="348" t="s">
        <v>658</v>
      </c>
      <c r="P80" s="348" t="s">
        <v>659</v>
      </c>
      <c r="Q80" s="348" t="s">
        <v>388</v>
      </c>
      <c r="R80" s="348" t="s">
        <v>389</v>
      </c>
      <c r="S80" s="348" t="s">
        <v>434</v>
      </c>
      <c r="T80" s="348" t="s">
        <v>390</v>
      </c>
      <c r="U80" s="348" t="s">
        <v>391</v>
      </c>
      <c r="V80" s="348" t="s">
        <v>660</v>
      </c>
      <c r="W80" s="348" t="s">
        <v>661</v>
      </c>
      <c r="X80" s="348" t="s">
        <v>392</v>
      </c>
      <c r="Y80" s="348" t="s">
        <v>393</v>
      </c>
      <c r="Z80" s="348" t="s">
        <v>435</v>
      </c>
      <c r="AA80" s="348" t="s">
        <v>394</v>
      </c>
      <c r="AB80" s="348" t="s">
        <v>395</v>
      </c>
      <c r="AC80" s="348" t="s">
        <v>662</v>
      </c>
      <c r="AD80" s="348" t="s">
        <v>396</v>
      </c>
      <c r="AE80" s="348" t="s">
        <v>397</v>
      </c>
      <c r="AF80" s="348" t="s">
        <v>398</v>
      </c>
      <c r="AG80" s="348" t="s">
        <v>436</v>
      </c>
      <c r="AH80" s="348" t="s">
        <v>399</v>
      </c>
      <c r="AI80" s="348" t="s">
        <v>400</v>
      </c>
      <c r="AJ80" s="348" t="s">
        <v>401</v>
      </c>
      <c r="AK80" s="463" t="s">
        <v>472</v>
      </c>
      <c r="AL80" s="463" t="s">
        <v>706</v>
      </c>
      <c r="AM80" s="464" t="s">
        <v>405</v>
      </c>
      <c r="AN80" s="465" t="s">
        <v>406</v>
      </c>
    </row>
    <row r="81" spans="2:40" ht="18" customHeight="1" thickBot="1">
      <c r="B81" s="466" t="s">
        <v>39</v>
      </c>
      <c r="C81" s="467" t="s">
        <v>32</v>
      </c>
      <c r="D81" s="467" t="s">
        <v>33</v>
      </c>
      <c r="E81" s="467"/>
      <c r="F81" s="467"/>
      <c r="G81" s="467" t="s">
        <v>76</v>
      </c>
      <c r="H81" s="467" t="s">
        <v>76</v>
      </c>
      <c r="I81" s="467" t="s">
        <v>76</v>
      </c>
      <c r="J81" s="467" t="s">
        <v>76</v>
      </c>
      <c r="K81" s="467" t="s">
        <v>76</v>
      </c>
      <c r="L81" s="467" t="s">
        <v>76</v>
      </c>
      <c r="M81" s="467" t="s">
        <v>413</v>
      </c>
      <c r="N81" s="467" t="s">
        <v>468</v>
      </c>
      <c r="O81" s="467" t="s">
        <v>468</v>
      </c>
      <c r="P81" s="467" t="s">
        <v>468</v>
      </c>
      <c r="Q81" s="467" t="s">
        <v>468</v>
      </c>
      <c r="R81" s="467" t="s">
        <v>468</v>
      </c>
      <c r="S81" s="467" t="s">
        <v>468</v>
      </c>
      <c r="T81" s="467" t="s">
        <v>414</v>
      </c>
      <c r="U81" s="467" t="s">
        <v>469</v>
      </c>
      <c r="V81" s="467" t="s">
        <v>469</v>
      </c>
      <c r="W81" s="467" t="s">
        <v>469</v>
      </c>
      <c r="X81" s="467" t="s">
        <v>469</v>
      </c>
      <c r="Y81" s="467" t="s">
        <v>469</v>
      </c>
      <c r="Z81" s="467" t="s">
        <v>469</v>
      </c>
      <c r="AA81" s="467" t="s">
        <v>415</v>
      </c>
      <c r="AB81" s="467" t="s">
        <v>470</v>
      </c>
      <c r="AC81" s="467" t="s">
        <v>470</v>
      </c>
      <c r="AD81" s="467" t="s">
        <v>470</v>
      </c>
      <c r="AE81" s="467" t="s">
        <v>470</v>
      </c>
      <c r="AF81" s="467" t="s">
        <v>470</v>
      </c>
      <c r="AG81" s="467" t="s">
        <v>470</v>
      </c>
      <c r="AH81" s="467" t="s">
        <v>416</v>
      </c>
      <c r="AI81" s="467" t="s">
        <v>417</v>
      </c>
      <c r="AJ81" s="467" t="s">
        <v>418</v>
      </c>
      <c r="AK81" s="467" t="s">
        <v>419</v>
      </c>
      <c r="AL81" s="467" t="s">
        <v>419</v>
      </c>
      <c r="AM81" s="468" t="s">
        <v>422</v>
      </c>
      <c r="AN81" s="469" t="s">
        <v>423</v>
      </c>
    </row>
    <row r="82" spans="2:40" ht="18" customHeight="1">
      <c r="B82" s="470" t="s">
        <v>672</v>
      </c>
      <c r="C82" s="471" t="s">
        <v>583</v>
      </c>
      <c r="D82" s="471" t="s">
        <v>181</v>
      </c>
      <c r="E82" s="471"/>
      <c r="F82" s="471"/>
      <c r="G82" s="472">
        <v>0.375</v>
      </c>
      <c r="H82" s="472">
        <v>0.375</v>
      </c>
      <c r="I82" s="472">
        <v>0.375</v>
      </c>
      <c r="J82" s="472">
        <v>0.375</v>
      </c>
      <c r="K82" s="472">
        <v>0.375</v>
      </c>
      <c r="L82" s="472">
        <v>0.375</v>
      </c>
      <c r="M82" s="473">
        <v>3</v>
      </c>
      <c r="N82" s="474">
        <v>1490</v>
      </c>
      <c r="O82" s="474">
        <v>1490</v>
      </c>
      <c r="P82" s="474">
        <v>1490</v>
      </c>
      <c r="Q82" s="474">
        <v>1490</v>
      </c>
      <c r="R82" s="474">
        <v>1490</v>
      </c>
      <c r="S82" s="474">
        <v>1490</v>
      </c>
      <c r="T82" s="474"/>
      <c r="U82" s="475">
        <v>74.5</v>
      </c>
      <c r="V82" s="475">
        <v>74.5</v>
      </c>
      <c r="W82" s="475">
        <v>74.5</v>
      </c>
      <c r="X82" s="475">
        <v>74.5</v>
      </c>
      <c r="Y82" s="475">
        <v>74.5</v>
      </c>
      <c r="Z82" s="475">
        <v>74.5</v>
      </c>
      <c r="AA82" s="474"/>
      <c r="AB82" s="475">
        <v>1.6389999999999998</v>
      </c>
      <c r="AC82" s="475">
        <v>1.6389999999999998</v>
      </c>
      <c r="AD82" s="475">
        <v>1.6389999999999998</v>
      </c>
      <c r="AE82" s="475">
        <v>1.6389999999999998</v>
      </c>
      <c r="AF82" s="475">
        <v>1.6389999999999998</v>
      </c>
      <c r="AG82" s="475">
        <v>1.6389999999999998</v>
      </c>
      <c r="AH82" s="474"/>
      <c r="AI82" s="472">
        <v>0.85616438356164382</v>
      </c>
      <c r="AJ82" s="474">
        <v>20</v>
      </c>
      <c r="AK82" s="474"/>
      <c r="AL82" s="474"/>
      <c r="AM82" s="476">
        <v>2.5000000000000001E-2</v>
      </c>
      <c r="AN82" s="477">
        <v>31.536000000000001</v>
      </c>
    </row>
    <row r="83" spans="2:40" ht="18" customHeight="1">
      <c r="B83" s="470" t="s">
        <v>673</v>
      </c>
      <c r="C83" s="471" t="s">
        <v>577</v>
      </c>
      <c r="D83" s="471" t="s">
        <v>181</v>
      </c>
      <c r="E83" s="471"/>
      <c r="F83" s="471"/>
      <c r="G83" s="472">
        <v>0.60000000000000009</v>
      </c>
      <c r="H83" s="472">
        <v>0.60000000000000009</v>
      </c>
      <c r="I83" s="472">
        <v>0.63000000000000012</v>
      </c>
      <c r="J83" s="472">
        <v>0.66000000000000014</v>
      </c>
      <c r="K83" s="472">
        <v>0.69000000000000006</v>
      </c>
      <c r="L83" s="472">
        <v>0.69000000000000006</v>
      </c>
      <c r="M83" s="473">
        <v>3</v>
      </c>
      <c r="N83" s="474">
        <v>1788</v>
      </c>
      <c r="O83" s="474">
        <v>1788</v>
      </c>
      <c r="P83" s="474">
        <v>1788</v>
      </c>
      <c r="Q83" s="474">
        <v>1788</v>
      </c>
      <c r="R83" s="474">
        <v>1788</v>
      </c>
      <c r="S83" s="474">
        <v>1788</v>
      </c>
      <c r="T83" s="474"/>
      <c r="U83" s="475">
        <v>89.4</v>
      </c>
      <c r="V83" s="475">
        <v>89.4</v>
      </c>
      <c r="W83" s="475">
        <v>89.4</v>
      </c>
      <c r="X83" s="475">
        <v>89.4</v>
      </c>
      <c r="Y83" s="475">
        <v>89.4</v>
      </c>
      <c r="Z83" s="475">
        <v>89.4</v>
      </c>
      <c r="AA83" s="474"/>
      <c r="AB83" s="475">
        <v>2.6819999999999999</v>
      </c>
      <c r="AC83" s="475">
        <v>2.6819999999999999</v>
      </c>
      <c r="AD83" s="475">
        <v>2.6819999999999999</v>
      </c>
      <c r="AE83" s="475">
        <v>2.6819999999999999</v>
      </c>
      <c r="AF83" s="475">
        <v>2.6819999999999999</v>
      </c>
      <c r="AG83" s="475">
        <v>2.6819999999999999</v>
      </c>
      <c r="AH83" s="474"/>
      <c r="AI83" s="472">
        <v>0.91324200913242004</v>
      </c>
      <c r="AJ83" s="474">
        <v>20</v>
      </c>
      <c r="AK83" s="474"/>
      <c r="AL83" s="474"/>
      <c r="AM83" s="476">
        <v>2.5000000000000001E-2</v>
      </c>
      <c r="AN83" s="477">
        <v>31.536000000000001</v>
      </c>
    </row>
    <row r="84" spans="2:40" ht="18" customHeight="1">
      <c r="B84" s="470" t="s">
        <v>674</v>
      </c>
      <c r="C84" s="471" t="s">
        <v>579</v>
      </c>
      <c r="D84" s="471" t="s">
        <v>181</v>
      </c>
      <c r="E84" s="471"/>
      <c r="F84" s="471"/>
      <c r="G84" s="472">
        <v>0.66666666666666663</v>
      </c>
      <c r="H84" s="472">
        <v>0.66666666666666663</v>
      </c>
      <c r="I84" s="472">
        <v>0.66666666666666663</v>
      </c>
      <c r="J84" s="472">
        <v>0.66666666666666663</v>
      </c>
      <c r="K84" s="472">
        <v>0.66666666666666663</v>
      </c>
      <c r="L84" s="472">
        <v>0.66666666666666663</v>
      </c>
      <c r="M84" s="473">
        <v>3</v>
      </c>
      <c r="N84" s="474">
        <v>1475.1</v>
      </c>
      <c r="O84" s="474">
        <v>1445.2999999999997</v>
      </c>
      <c r="P84" s="474">
        <v>1415.5</v>
      </c>
      <c r="Q84" s="474">
        <v>1415.5</v>
      </c>
      <c r="R84" s="474">
        <v>1415.5</v>
      </c>
      <c r="S84" s="474">
        <v>1415.5</v>
      </c>
      <c r="T84" s="474"/>
      <c r="U84" s="475">
        <v>73.754999999999995</v>
      </c>
      <c r="V84" s="475">
        <v>72.264999999999986</v>
      </c>
      <c r="W84" s="475">
        <v>70.775000000000006</v>
      </c>
      <c r="X84" s="475">
        <v>70.775000000000006</v>
      </c>
      <c r="Y84" s="475">
        <v>70.775000000000006</v>
      </c>
      <c r="Z84" s="475">
        <v>70.775000000000006</v>
      </c>
      <c r="AA84" s="474"/>
      <c r="AB84" s="475">
        <v>1.6389999999999998</v>
      </c>
      <c r="AC84" s="475">
        <v>1.6389999999999998</v>
      </c>
      <c r="AD84" s="475">
        <v>1.6389999999999998</v>
      </c>
      <c r="AE84" s="475">
        <v>1.6389999999999998</v>
      </c>
      <c r="AF84" s="475">
        <v>1.6389999999999998</v>
      </c>
      <c r="AG84" s="475">
        <v>1.6389999999999998</v>
      </c>
      <c r="AH84" s="474"/>
      <c r="AI84" s="472">
        <v>0.85616438356164382</v>
      </c>
      <c r="AJ84" s="474">
        <v>20</v>
      </c>
      <c r="AK84" s="474"/>
      <c r="AL84" s="474"/>
      <c r="AM84" s="476">
        <v>2.5000000000000001E-2</v>
      </c>
      <c r="AN84" s="477">
        <v>31.536000000000001</v>
      </c>
    </row>
    <row r="85" spans="2:40" ht="18" customHeight="1">
      <c r="B85" s="471" t="s">
        <v>698</v>
      </c>
      <c r="C85" s="471" t="s">
        <v>181</v>
      </c>
      <c r="D85" s="471" t="s">
        <v>178</v>
      </c>
      <c r="E85" s="471"/>
      <c r="F85" s="471"/>
      <c r="G85" s="472">
        <v>0.9126505487192591</v>
      </c>
      <c r="H85" s="472">
        <v>0.9126505487192591</v>
      </c>
      <c r="I85" s="472">
        <v>0.92510036581283939</v>
      </c>
      <c r="J85" s="472">
        <v>0.93755018290641967</v>
      </c>
      <c r="K85" s="472">
        <v>0.95</v>
      </c>
      <c r="L85" s="472">
        <v>0.95</v>
      </c>
      <c r="M85" s="473">
        <v>3</v>
      </c>
      <c r="N85" s="474">
        <v>2086</v>
      </c>
      <c r="O85" s="474">
        <v>1937</v>
      </c>
      <c r="P85" s="474">
        <v>1788</v>
      </c>
      <c r="Q85" s="474">
        <v>1639</v>
      </c>
      <c r="R85" s="474">
        <v>1490</v>
      </c>
      <c r="S85" s="474">
        <v>1490</v>
      </c>
      <c r="T85" s="474"/>
      <c r="U85" s="475">
        <v>104.30000000000001</v>
      </c>
      <c r="V85" s="475">
        <v>96.850000000000009</v>
      </c>
      <c r="W85" s="475">
        <v>89.4</v>
      </c>
      <c r="X85" s="475">
        <v>81.95</v>
      </c>
      <c r="Y85" s="475">
        <v>74.5</v>
      </c>
      <c r="Z85" s="475">
        <v>74.5</v>
      </c>
      <c r="AA85" s="474"/>
      <c r="AB85" s="475">
        <v>3.2779999999999996</v>
      </c>
      <c r="AC85" s="475">
        <v>3.2779999999999996</v>
      </c>
      <c r="AD85" s="475">
        <v>3.2779999999999996</v>
      </c>
      <c r="AE85" s="475">
        <v>3.2779999999999996</v>
      </c>
      <c r="AF85" s="475">
        <v>3.2779999999999996</v>
      </c>
      <c r="AG85" s="475">
        <v>3.2779999999999996</v>
      </c>
      <c r="AH85" s="474"/>
      <c r="AI85" s="472">
        <v>0.97031963470319638</v>
      </c>
      <c r="AJ85" s="474">
        <v>20</v>
      </c>
      <c r="AK85" s="478">
        <v>-53.96</v>
      </c>
      <c r="AL85" s="474"/>
      <c r="AM85" s="476">
        <v>2.5000000000000001E-2</v>
      </c>
      <c r="AN85" s="477">
        <v>31.536000000000001</v>
      </c>
    </row>
    <row r="86" spans="2:40" ht="18" customHeight="1">
      <c r="B86" s="471" t="s">
        <v>474</v>
      </c>
      <c r="C86" s="471"/>
      <c r="D86" s="471" t="s">
        <v>665</v>
      </c>
      <c r="E86" s="471"/>
      <c r="F86" s="471"/>
      <c r="G86" s="472"/>
      <c r="H86" s="472"/>
      <c r="I86" s="472"/>
      <c r="J86" s="472"/>
      <c r="K86" s="472"/>
      <c r="L86" s="472"/>
      <c r="M86" s="473"/>
      <c r="N86" s="474"/>
      <c r="O86" s="474"/>
      <c r="P86" s="474"/>
      <c r="Q86" s="474"/>
      <c r="R86" s="474"/>
      <c r="S86" s="474"/>
      <c r="T86" s="474"/>
      <c r="U86" s="475"/>
      <c r="V86" s="475"/>
      <c r="W86" s="475"/>
      <c r="X86" s="475"/>
      <c r="Y86" s="475"/>
      <c r="Z86" s="475"/>
      <c r="AA86" s="474"/>
      <c r="AB86" s="475"/>
      <c r="AC86" s="475"/>
      <c r="AD86" s="475"/>
      <c r="AE86" s="475"/>
      <c r="AF86" s="475"/>
      <c r="AG86" s="475"/>
      <c r="AH86" s="474"/>
      <c r="AI86" s="472"/>
      <c r="AJ86" s="474"/>
      <c r="AK86" s="478"/>
      <c r="AL86" s="474"/>
      <c r="AM86" s="476"/>
      <c r="AN86" s="477"/>
    </row>
    <row r="87" spans="2:40" ht="18" customHeight="1">
      <c r="B87" s="471" t="s">
        <v>474</v>
      </c>
      <c r="C87" s="471"/>
      <c r="D87" s="471" t="s">
        <v>666</v>
      </c>
      <c r="E87" s="471"/>
      <c r="F87" s="471"/>
      <c r="G87" s="472"/>
      <c r="H87" s="472"/>
      <c r="I87" s="472"/>
      <c r="J87" s="472"/>
      <c r="K87" s="472"/>
      <c r="L87" s="472"/>
      <c r="M87" s="473"/>
      <c r="N87" s="474"/>
      <c r="O87" s="474"/>
      <c r="P87" s="474"/>
      <c r="Q87" s="474"/>
      <c r="R87" s="474"/>
      <c r="S87" s="474"/>
      <c r="T87" s="474"/>
      <c r="U87" s="475"/>
      <c r="V87" s="475"/>
      <c r="W87" s="475"/>
      <c r="X87" s="475"/>
      <c r="Y87" s="475"/>
      <c r="Z87" s="475"/>
      <c r="AA87" s="474"/>
      <c r="AB87" s="475"/>
      <c r="AC87" s="475"/>
      <c r="AD87" s="475"/>
      <c r="AE87" s="475"/>
      <c r="AF87" s="475"/>
      <c r="AG87" s="475"/>
      <c r="AH87" s="474"/>
      <c r="AI87" s="472"/>
      <c r="AJ87" s="474"/>
      <c r="AK87" s="478"/>
      <c r="AL87" s="474"/>
      <c r="AM87" s="476"/>
      <c r="AN87" s="477"/>
    </row>
    <row r="88" spans="2:40" ht="18" customHeight="1">
      <c r="B88" s="471" t="s">
        <v>474</v>
      </c>
      <c r="C88" s="471"/>
      <c r="D88" s="471" t="s">
        <v>667</v>
      </c>
      <c r="E88" s="471"/>
      <c r="F88" s="471"/>
      <c r="G88" s="472"/>
      <c r="H88" s="472"/>
      <c r="I88" s="472"/>
      <c r="J88" s="472"/>
      <c r="K88" s="472"/>
      <c r="L88" s="472"/>
      <c r="M88" s="473"/>
      <c r="N88" s="474"/>
      <c r="O88" s="474"/>
      <c r="P88" s="474"/>
      <c r="Q88" s="474"/>
      <c r="R88" s="474"/>
      <c r="S88" s="474"/>
      <c r="T88" s="474"/>
      <c r="U88" s="475"/>
      <c r="V88" s="475"/>
      <c r="W88" s="475"/>
      <c r="X88" s="475"/>
      <c r="Y88" s="475"/>
      <c r="Z88" s="475"/>
      <c r="AA88" s="474"/>
      <c r="AB88" s="475"/>
      <c r="AC88" s="475"/>
      <c r="AD88" s="475"/>
      <c r="AE88" s="475"/>
      <c r="AF88" s="475"/>
      <c r="AG88" s="475"/>
      <c r="AH88" s="474"/>
      <c r="AI88" s="472"/>
      <c r="AJ88" s="474"/>
      <c r="AK88" s="478"/>
      <c r="AL88" s="474"/>
      <c r="AM88" s="476"/>
      <c r="AN88" s="477"/>
    </row>
    <row r="89" spans="2:40" ht="18" customHeight="1">
      <c r="B89" s="471" t="s">
        <v>675</v>
      </c>
      <c r="C89" s="471" t="s">
        <v>577</v>
      </c>
      <c r="D89" s="471" t="s">
        <v>592</v>
      </c>
      <c r="E89" s="471"/>
      <c r="F89" s="471"/>
      <c r="G89" s="472">
        <v>0.70000000000000007</v>
      </c>
      <c r="H89" s="472">
        <v>0.70000000000000007</v>
      </c>
      <c r="I89" s="472">
        <v>0.70000000000000007</v>
      </c>
      <c r="J89" s="472">
        <v>0.70000000000000007</v>
      </c>
      <c r="K89" s="472">
        <v>0.70000000000000007</v>
      </c>
      <c r="L89" s="472">
        <v>0.70000000000000007</v>
      </c>
      <c r="M89" s="473">
        <v>3</v>
      </c>
      <c r="N89" s="474">
        <v>3278</v>
      </c>
      <c r="O89" s="474">
        <v>3278</v>
      </c>
      <c r="P89" s="474">
        <v>3278</v>
      </c>
      <c r="Q89" s="474">
        <v>3278</v>
      </c>
      <c r="R89" s="474">
        <v>3278</v>
      </c>
      <c r="S89" s="474">
        <v>3278</v>
      </c>
      <c r="T89" s="474"/>
      <c r="U89" s="475">
        <v>163.9</v>
      </c>
      <c r="V89" s="475">
        <v>163.9</v>
      </c>
      <c r="W89" s="475">
        <v>163.9</v>
      </c>
      <c r="X89" s="475">
        <v>163.9</v>
      </c>
      <c r="Y89" s="475">
        <v>163.9</v>
      </c>
      <c r="Z89" s="475">
        <v>163.9</v>
      </c>
      <c r="AA89" s="474"/>
      <c r="AB89" s="475">
        <v>0.49170000000000003</v>
      </c>
      <c r="AC89" s="475">
        <v>0.49170000000000003</v>
      </c>
      <c r="AD89" s="475">
        <v>0.49170000000000003</v>
      </c>
      <c r="AE89" s="475">
        <v>0.49170000000000003</v>
      </c>
      <c r="AF89" s="475">
        <v>0.49170000000000003</v>
      </c>
      <c r="AG89" s="475">
        <v>0.49170000000000003</v>
      </c>
      <c r="AH89" s="474"/>
      <c r="AI89" s="472">
        <v>0.85</v>
      </c>
      <c r="AJ89" s="474">
        <v>20</v>
      </c>
      <c r="AK89" s="474">
        <v>-66.205500000000001</v>
      </c>
      <c r="AL89" s="474"/>
      <c r="AM89" s="476">
        <v>2.5000000000000001E-2</v>
      </c>
      <c r="AN89" s="477">
        <v>31.536000000000001</v>
      </c>
    </row>
    <row r="90" spans="2:40" ht="18" customHeight="1">
      <c r="B90" s="471" t="s">
        <v>668</v>
      </c>
      <c r="C90" s="471" t="s">
        <v>577</v>
      </c>
      <c r="D90" s="471" t="s">
        <v>589</v>
      </c>
      <c r="E90" s="471"/>
      <c r="F90" s="471"/>
      <c r="G90" s="472">
        <v>0.89</v>
      </c>
      <c r="H90" s="472">
        <v>0.89</v>
      </c>
      <c r="I90" s="472">
        <v>0.89</v>
      </c>
      <c r="J90" s="472">
        <v>0.89</v>
      </c>
      <c r="K90" s="472">
        <v>0.89</v>
      </c>
      <c r="L90" s="472">
        <v>0.89</v>
      </c>
      <c r="M90" s="473">
        <v>3</v>
      </c>
      <c r="N90" s="474">
        <v>950</v>
      </c>
      <c r="O90" s="474">
        <v>950</v>
      </c>
      <c r="P90" s="474">
        <v>950</v>
      </c>
      <c r="Q90" s="474">
        <v>950</v>
      </c>
      <c r="R90" s="474">
        <v>950</v>
      </c>
      <c r="S90" s="474">
        <v>950</v>
      </c>
      <c r="T90" s="474"/>
      <c r="U90" s="475">
        <v>72</v>
      </c>
      <c r="V90" s="475">
        <v>72</v>
      </c>
      <c r="W90" s="475">
        <v>72</v>
      </c>
      <c r="X90" s="475">
        <v>72</v>
      </c>
      <c r="Y90" s="475">
        <v>72</v>
      </c>
      <c r="Z90" s="475">
        <v>72</v>
      </c>
      <c r="AA90" s="474"/>
      <c r="AB90" s="475">
        <v>0.56000000000000005</v>
      </c>
      <c r="AC90" s="475">
        <v>0.56000000000000005</v>
      </c>
      <c r="AD90" s="475">
        <v>0.56000000000000005</v>
      </c>
      <c r="AE90" s="475">
        <v>0.56000000000000005</v>
      </c>
      <c r="AF90" s="475">
        <v>0.56000000000000005</v>
      </c>
      <c r="AG90" s="475">
        <v>0.56000000000000005</v>
      </c>
      <c r="AH90" s="474"/>
      <c r="AI90" s="472">
        <v>0.8</v>
      </c>
      <c r="AJ90" s="474">
        <v>20</v>
      </c>
      <c r="AK90" s="474"/>
      <c r="AL90" s="474"/>
      <c r="AM90" s="476">
        <v>2.5000000000000001E-2</v>
      </c>
      <c r="AN90" s="477">
        <v>31.536000000000001</v>
      </c>
    </row>
    <row r="91" spans="2:40" ht="18" customHeight="1">
      <c r="B91" s="471" t="s">
        <v>670</v>
      </c>
      <c r="C91" s="471" t="s">
        <v>577</v>
      </c>
      <c r="D91" s="471" t="s">
        <v>180</v>
      </c>
      <c r="E91" s="471"/>
      <c r="F91" s="471"/>
      <c r="G91" s="479">
        <v>0.59000000000000008</v>
      </c>
      <c r="H91" s="472">
        <v>0.59000000000000008</v>
      </c>
      <c r="I91" s="472">
        <v>0.59000000000000008</v>
      </c>
      <c r="J91" s="472">
        <v>0.59000000000000008</v>
      </c>
      <c r="K91" s="472">
        <v>0.59000000000000008</v>
      </c>
      <c r="L91" s="472">
        <v>0.59000000000000008</v>
      </c>
      <c r="M91" s="473">
        <v>3</v>
      </c>
      <c r="N91" s="474">
        <v>2980.3683146067415</v>
      </c>
      <c r="O91" s="474">
        <v>2980.3683146067415</v>
      </c>
      <c r="P91" s="474">
        <v>2980.3683146067415</v>
      </c>
      <c r="Q91" s="474">
        <v>2980.3683146067415</v>
      </c>
      <c r="R91" s="474">
        <v>2980.3683146067415</v>
      </c>
      <c r="S91" s="474">
        <v>2980.3683146067415</v>
      </c>
      <c r="T91" s="474"/>
      <c r="U91" s="475">
        <v>149.01841573033707</v>
      </c>
      <c r="V91" s="475">
        <v>149.01841573033707</v>
      </c>
      <c r="W91" s="475">
        <v>149.01841573033707</v>
      </c>
      <c r="X91" s="475">
        <v>149.01841573033707</v>
      </c>
      <c r="Y91" s="475">
        <v>149.01841573033707</v>
      </c>
      <c r="Z91" s="475">
        <v>149.01841573033707</v>
      </c>
      <c r="AA91" s="474"/>
      <c r="AB91" s="475">
        <v>0</v>
      </c>
      <c r="AC91" s="475">
        <v>0</v>
      </c>
      <c r="AD91" s="475">
        <v>0</v>
      </c>
      <c r="AE91" s="475">
        <v>0</v>
      </c>
      <c r="AF91" s="475">
        <v>0</v>
      </c>
      <c r="AG91" s="475">
        <v>0</v>
      </c>
      <c r="AH91" s="474"/>
      <c r="AI91" s="472">
        <v>0.85</v>
      </c>
      <c r="AJ91" s="474">
        <v>25</v>
      </c>
      <c r="AK91" s="474"/>
      <c r="AL91" s="474"/>
      <c r="AM91" s="476">
        <v>2.5000000000000001E-2</v>
      </c>
      <c r="AN91" s="477">
        <v>31.536000000000001</v>
      </c>
    </row>
    <row r="92" spans="2:40" ht="18" customHeight="1">
      <c r="B92" s="471" t="s">
        <v>635</v>
      </c>
      <c r="C92" s="471" t="s">
        <v>585</v>
      </c>
      <c r="D92" s="471" t="s">
        <v>592</v>
      </c>
      <c r="E92" s="471"/>
      <c r="F92" s="471"/>
      <c r="G92" s="479">
        <v>0.85</v>
      </c>
      <c r="H92" s="479">
        <v>0.85</v>
      </c>
      <c r="I92" s="479">
        <v>0.85</v>
      </c>
      <c r="J92" s="479">
        <v>0.85</v>
      </c>
      <c r="K92" s="479">
        <v>0.85</v>
      </c>
      <c r="L92" s="479">
        <v>0.85</v>
      </c>
      <c r="M92" s="473">
        <v>3</v>
      </c>
      <c r="N92" s="474">
        <v>1344</v>
      </c>
      <c r="O92" s="474">
        <v>1344</v>
      </c>
      <c r="P92" s="474">
        <v>1344</v>
      </c>
      <c r="Q92" s="474">
        <v>1344</v>
      </c>
      <c r="R92" s="474">
        <v>1344</v>
      </c>
      <c r="S92" s="474">
        <v>1344</v>
      </c>
      <c r="T92" s="474"/>
      <c r="U92" s="475">
        <v>62</v>
      </c>
      <c r="V92" s="475">
        <v>62</v>
      </c>
      <c r="W92" s="475">
        <v>62</v>
      </c>
      <c r="X92" s="475">
        <v>62</v>
      </c>
      <c r="Y92" s="475">
        <v>62</v>
      </c>
      <c r="Z92" s="475">
        <v>62</v>
      </c>
      <c r="AA92" s="474"/>
      <c r="AB92" s="475">
        <v>1.08</v>
      </c>
      <c r="AC92" s="475">
        <v>1.08</v>
      </c>
      <c r="AD92" s="475">
        <v>1.08</v>
      </c>
      <c r="AE92" s="475">
        <v>1.08</v>
      </c>
      <c r="AF92" s="475">
        <v>1.08</v>
      </c>
      <c r="AG92" s="475">
        <v>1.08</v>
      </c>
      <c r="AH92" s="474"/>
      <c r="AI92" s="472">
        <v>0.85</v>
      </c>
      <c r="AJ92" s="474">
        <v>20</v>
      </c>
      <c r="AK92" s="474">
        <v>-66.215000000000003</v>
      </c>
      <c r="AL92" s="474"/>
      <c r="AM92" s="476">
        <v>2.5000000000000001E-2</v>
      </c>
      <c r="AN92" s="477">
        <v>31.536000000000001</v>
      </c>
    </row>
    <row r="93" spans="2:40" ht="18" customHeight="1">
      <c r="B93" s="471" t="s">
        <v>639</v>
      </c>
      <c r="C93" s="471" t="s">
        <v>577</v>
      </c>
      <c r="D93" s="471" t="s">
        <v>182</v>
      </c>
      <c r="E93" s="471"/>
      <c r="F93" s="471"/>
      <c r="G93" s="479">
        <v>0.98</v>
      </c>
      <c r="H93" s="479">
        <v>0.98</v>
      </c>
      <c r="I93" s="479">
        <v>0.98</v>
      </c>
      <c r="J93" s="479">
        <v>0.98</v>
      </c>
      <c r="K93" s="479">
        <v>0.98</v>
      </c>
      <c r="L93" s="479">
        <v>0.98</v>
      </c>
      <c r="M93" s="473">
        <v>3</v>
      </c>
      <c r="N93" s="474">
        <v>464</v>
      </c>
      <c r="O93" s="474">
        <v>464</v>
      </c>
      <c r="P93" s="474">
        <v>464</v>
      </c>
      <c r="Q93" s="474">
        <v>464</v>
      </c>
      <c r="R93" s="474">
        <v>464</v>
      </c>
      <c r="S93" s="474">
        <v>464</v>
      </c>
      <c r="T93" s="474"/>
      <c r="U93" s="475">
        <v>7</v>
      </c>
      <c r="V93" s="475">
        <v>7</v>
      </c>
      <c r="W93" s="475">
        <v>7</v>
      </c>
      <c r="X93" s="475">
        <v>7</v>
      </c>
      <c r="Y93" s="475">
        <v>7</v>
      </c>
      <c r="Z93" s="475">
        <v>7</v>
      </c>
      <c r="AA93" s="474"/>
      <c r="AB93" s="475">
        <v>0.09</v>
      </c>
      <c r="AC93" s="475">
        <v>0.09</v>
      </c>
      <c r="AD93" s="475">
        <v>0.09</v>
      </c>
      <c r="AE93" s="475">
        <v>0.09</v>
      </c>
      <c r="AF93" s="475">
        <v>0.09</v>
      </c>
      <c r="AG93" s="475">
        <v>0.09</v>
      </c>
      <c r="AH93" s="474"/>
      <c r="AI93" s="472"/>
      <c r="AJ93" s="474">
        <v>20</v>
      </c>
      <c r="AK93" s="474"/>
      <c r="AL93" s="474"/>
      <c r="AM93" s="476">
        <v>2.5000000000000001E-2</v>
      </c>
      <c r="AN93" s="477">
        <v>31.536000000000001</v>
      </c>
    </row>
    <row r="94" spans="2:40" ht="18" customHeight="1">
      <c r="B94" s="471" t="s">
        <v>637</v>
      </c>
      <c r="C94" s="471" t="s">
        <v>577</v>
      </c>
      <c r="D94" s="471"/>
      <c r="E94" s="471">
        <v>2025</v>
      </c>
      <c r="F94" s="471"/>
      <c r="G94" s="479">
        <v>0.5</v>
      </c>
      <c r="H94" s="479">
        <v>0.5</v>
      </c>
      <c r="I94" s="479">
        <v>0.5</v>
      </c>
      <c r="J94" s="479">
        <v>0.5</v>
      </c>
      <c r="K94" s="479">
        <v>0.5</v>
      </c>
      <c r="L94" s="479">
        <v>0.5</v>
      </c>
      <c r="M94" s="473">
        <v>3</v>
      </c>
      <c r="N94" s="474">
        <v>5263</v>
      </c>
      <c r="O94" s="474">
        <v>5263</v>
      </c>
      <c r="P94" s="474">
        <v>5263</v>
      </c>
      <c r="Q94" s="474">
        <v>5263</v>
      </c>
      <c r="R94" s="474">
        <v>5263</v>
      </c>
      <c r="S94" s="474"/>
      <c r="T94" s="474"/>
      <c r="U94" s="475">
        <v>372.26</v>
      </c>
      <c r="V94" s="475"/>
      <c r="W94" s="475"/>
      <c r="X94" s="475"/>
      <c r="Y94" s="475">
        <v>372.26</v>
      </c>
      <c r="Z94" s="475"/>
      <c r="AA94" s="474"/>
      <c r="AB94" s="475">
        <v>0.47</v>
      </c>
      <c r="AC94" s="475"/>
      <c r="AD94" s="475"/>
      <c r="AE94" s="475"/>
      <c r="AF94" s="475"/>
      <c r="AG94" s="475"/>
      <c r="AH94" s="474"/>
      <c r="AI94" s="472">
        <v>0.85</v>
      </c>
      <c r="AJ94" s="474">
        <v>25</v>
      </c>
      <c r="AK94" s="478">
        <v>-58.842099999999995</v>
      </c>
      <c r="AL94" s="478"/>
      <c r="AM94" s="476">
        <v>2.5000000000000001E-2</v>
      </c>
      <c r="AN94" s="477">
        <v>31.536000000000001</v>
      </c>
    </row>
    <row r="95" spans="2:40" ht="18" customHeight="1">
      <c r="B95" s="471"/>
      <c r="C95" s="471"/>
      <c r="D95" s="471" t="s">
        <v>676</v>
      </c>
      <c r="E95" s="471"/>
      <c r="F95" s="480">
        <v>0.6</v>
      </c>
      <c r="G95" s="479"/>
      <c r="H95" s="472"/>
      <c r="I95" s="472"/>
      <c r="J95" s="472"/>
      <c r="K95" s="472"/>
      <c r="L95" s="472"/>
      <c r="M95" s="473"/>
      <c r="N95" s="474"/>
      <c r="O95" s="474"/>
      <c r="P95" s="474"/>
      <c r="Q95" s="474"/>
      <c r="R95" s="474"/>
      <c r="S95" s="474"/>
      <c r="T95" s="474"/>
      <c r="U95" s="475"/>
      <c r="V95" s="475"/>
      <c r="W95" s="475"/>
      <c r="X95" s="475"/>
      <c r="Y95" s="475"/>
      <c r="Z95" s="475"/>
      <c r="AA95" s="474"/>
      <c r="AB95" s="475"/>
      <c r="AC95" s="475"/>
      <c r="AD95" s="475"/>
      <c r="AE95" s="475"/>
      <c r="AF95" s="475"/>
      <c r="AG95" s="475"/>
      <c r="AH95" s="474"/>
      <c r="AI95" s="472"/>
      <c r="AJ95" s="474"/>
      <c r="AK95" s="478"/>
      <c r="AL95" s="478"/>
      <c r="AM95" s="476"/>
      <c r="AN95" s="477"/>
    </row>
    <row r="96" spans="2:40" ht="18" customHeight="1">
      <c r="B96" s="471"/>
      <c r="C96" s="471"/>
      <c r="D96" s="471" t="s">
        <v>677</v>
      </c>
      <c r="E96" s="471"/>
      <c r="F96" s="480">
        <v>0.4</v>
      </c>
      <c r="G96" s="479"/>
      <c r="H96" s="472"/>
      <c r="I96" s="472"/>
      <c r="J96" s="472"/>
      <c r="K96" s="472"/>
      <c r="L96" s="472"/>
      <c r="M96" s="473"/>
      <c r="N96" s="474"/>
      <c r="O96" s="474"/>
      <c r="P96" s="474"/>
      <c r="Q96" s="474"/>
      <c r="R96" s="474"/>
      <c r="S96" s="474"/>
      <c r="T96" s="474"/>
      <c r="U96" s="475"/>
      <c r="V96" s="475"/>
      <c r="W96" s="475"/>
      <c r="X96" s="475"/>
      <c r="Y96" s="475"/>
      <c r="Z96" s="475"/>
      <c r="AA96" s="474"/>
      <c r="AB96" s="475"/>
      <c r="AC96" s="475"/>
      <c r="AD96" s="475"/>
      <c r="AE96" s="475"/>
      <c r="AF96" s="475"/>
      <c r="AG96" s="475"/>
      <c r="AH96" s="474"/>
      <c r="AI96" s="472"/>
      <c r="AJ96" s="474"/>
      <c r="AK96" s="474"/>
      <c r="AL96" s="474"/>
      <c r="AM96" s="476"/>
      <c r="AN96" s="477"/>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topLeftCell="A7" zoomScale="85" zoomScaleNormal="85" workbookViewId="0">
      <selection activeCell="AV30" sqref="AV30"/>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Documentation</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cp:lastPrinted>2004-11-16T14:57:57Z</cp:lastPrinted>
  <dcterms:created xsi:type="dcterms:W3CDTF">2000-12-13T15:53:11Z</dcterms:created>
  <dcterms:modified xsi:type="dcterms:W3CDTF">2024-05-19T23:04:57Z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