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0" yWindow="0" windowWidth="20490" windowHeight="7755" tabRatio="694" firstSheet="1" activeTab="6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8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S7" i="168" l="1"/>
  <c r="H39" i="168" l="1"/>
  <c r="N54" i="168" l="1"/>
  <c r="N53" i="168"/>
  <c r="N52" i="168"/>
  <c r="N51" i="168"/>
  <c r="N50" i="168"/>
  <c r="N49" i="168"/>
  <c r="N48" i="168"/>
  <c r="N47" i="168"/>
  <c r="N46" i="168"/>
  <c r="N45" i="168"/>
  <c r="N44" i="168"/>
  <c r="N43" i="168"/>
  <c r="N42" i="168"/>
  <c r="N41" i="168"/>
  <c r="N40" i="168"/>
  <c r="N39" i="168"/>
  <c r="N38" i="168"/>
  <c r="N37" i="168"/>
  <c r="N36" i="168"/>
  <c r="N35" i="168"/>
  <c r="N34" i="168"/>
  <c r="N33" i="168"/>
  <c r="N32" i="168"/>
  <c r="N31" i="168"/>
  <c r="N30" i="168"/>
  <c r="N29" i="168"/>
  <c r="N28" i="168"/>
  <c r="N27" i="168"/>
  <c r="N26" i="168"/>
  <c r="N25" i="168"/>
  <c r="N24" i="168"/>
  <c r="N23" i="168"/>
  <c r="N22" i="168"/>
  <c r="N21" i="168"/>
  <c r="N20" i="168"/>
  <c r="N19" i="168"/>
  <c r="N18" i="168"/>
  <c r="N17" i="168"/>
  <c r="N16" i="168"/>
  <c r="N15" i="168"/>
  <c r="N14" i="168"/>
  <c r="N13" i="168"/>
  <c r="N12" i="168"/>
  <c r="N11" i="168"/>
  <c r="N10" i="168"/>
  <c r="N9" i="168"/>
  <c r="N8" i="168"/>
  <c r="N7" i="168"/>
  <c r="O54" i="168"/>
  <c r="J54" i="168"/>
  <c r="H54" i="168"/>
  <c r="G54" i="168"/>
  <c r="F54" i="168"/>
  <c r="E54" i="168"/>
  <c r="D54" i="168"/>
  <c r="M63" i="166" s="1"/>
  <c r="C54" i="168"/>
  <c r="L63" i="166" s="1"/>
  <c r="O53" i="168"/>
  <c r="J53" i="168"/>
  <c r="H53" i="168"/>
  <c r="L53" i="168" s="1"/>
  <c r="I53" i="168" s="1"/>
  <c r="G53" i="168"/>
  <c r="F53" i="168"/>
  <c r="E53" i="168"/>
  <c r="D53" i="168"/>
  <c r="M62" i="166" s="1"/>
  <c r="C53" i="168"/>
  <c r="L62" i="166" s="1"/>
  <c r="O52" i="168"/>
  <c r="J52" i="168"/>
  <c r="H52" i="168"/>
  <c r="L52" i="168" s="1"/>
  <c r="I52" i="168" s="1"/>
  <c r="G52" i="168"/>
  <c r="F52" i="168"/>
  <c r="E52" i="168"/>
  <c r="D52" i="168"/>
  <c r="M61" i="166" s="1"/>
  <c r="C52" i="168"/>
  <c r="L61" i="166" s="1"/>
  <c r="O51" i="168"/>
  <c r="J51" i="168"/>
  <c r="H51" i="168"/>
  <c r="G51" i="168"/>
  <c r="F51" i="168"/>
  <c r="E51" i="168"/>
  <c r="D51" i="168"/>
  <c r="M60" i="166" s="1"/>
  <c r="C51" i="168"/>
  <c r="L60" i="166" s="1"/>
  <c r="O50" i="168"/>
  <c r="J50" i="168"/>
  <c r="H50" i="168"/>
  <c r="G50" i="168"/>
  <c r="F50" i="168"/>
  <c r="E50" i="168"/>
  <c r="D50" i="168"/>
  <c r="M59" i="166" s="1"/>
  <c r="C50" i="168"/>
  <c r="L59" i="166" s="1"/>
  <c r="O49" i="168"/>
  <c r="J49" i="168"/>
  <c r="H49" i="168"/>
  <c r="L49" i="168" s="1"/>
  <c r="I49" i="168" s="1"/>
  <c r="G49" i="168"/>
  <c r="F49" i="168"/>
  <c r="E49" i="168"/>
  <c r="D49" i="168"/>
  <c r="M58" i="166" s="1"/>
  <c r="C49" i="168"/>
  <c r="L58" i="166" s="1"/>
  <c r="O48" i="168"/>
  <c r="J48" i="168"/>
  <c r="H48" i="168"/>
  <c r="G48" i="168"/>
  <c r="F48" i="168"/>
  <c r="E48" i="168"/>
  <c r="D48" i="168"/>
  <c r="M57" i="166" s="1"/>
  <c r="C48" i="168"/>
  <c r="L57" i="166" s="1"/>
  <c r="O47" i="168"/>
  <c r="J47" i="168"/>
  <c r="H47" i="168"/>
  <c r="G47" i="168"/>
  <c r="F47" i="168"/>
  <c r="E47" i="168"/>
  <c r="D47" i="168"/>
  <c r="M56" i="166" s="1"/>
  <c r="C47" i="168"/>
  <c r="L56" i="166" s="1"/>
  <c r="O46" i="168"/>
  <c r="J46" i="168"/>
  <c r="H46" i="168"/>
  <c r="G46" i="168"/>
  <c r="F46" i="168"/>
  <c r="E46" i="168"/>
  <c r="D46" i="168"/>
  <c r="M55" i="166" s="1"/>
  <c r="C46" i="168"/>
  <c r="L55" i="166" s="1"/>
  <c r="O45" i="168"/>
  <c r="J45" i="168"/>
  <c r="H45" i="168"/>
  <c r="L45" i="168" s="1"/>
  <c r="I45" i="168" s="1"/>
  <c r="G45" i="168"/>
  <c r="F45" i="168"/>
  <c r="E45" i="168"/>
  <c r="D45" i="168"/>
  <c r="M54" i="166" s="1"/>
  <c r="C45" i="168"/>
  <c r="L54" i="166" s="1"/>
  <c r="O44" i="168"/>
  <c r="J44" i="168"/>
  <c r="H44" i="168"/>
  <c r="G44" i="168"/>
  <c r="F44" i="168"/>
  <c r="E44" i="168"/>
  <c r="D44" i="168"/>
  <c r="M53" i="166" s="1"/>
  <c r="C44" i="168"/>
  <c r="L53" i="166" s="1"/>
  <c r="P43" i="168"/>
  <c r="O43" i="168"/>
  <c r="J43" i="168"/>
  <c r="H43" i="168"/>
  <c r="L43" i="168" s="1"/>
  <c r="I43" i="168" s="1"/>
  <c r="G43" i="168"/>
  <c r="F43" i="168"/>
  <c r="E43" i="168"/>
  <c r="D43" i="168"/>
  <c r="M52" i="166" s="1"/>
  <c r="C43" i="168"/>
  <c r="L52" i="166" s="1"/>
  <c r="O42" i="168"/>
  <c r="J42" i="168"/>
  <c r="H42" i="168"/>
  <c r="G42" i="168"/>
  <c r="F42" i="168"/>
  <c r="E42" i="168"/>
  <c r="D42" i="168"/>
  <c r="M51" i="166" s="1"/>
  <c r="C42" i="168"/>
  <c r="L51" i="166" s="1"/>
  <c r="P41" i="168"/>
  <c r="J41" i="168"/>
  <c r="L41" i="168"/>
  <c r="I41" i="168" s="1"/>
  <c r="G41" i="168"/>
  <c r="F41" i="168"/>
  <c r="E41" i="168"/>
  <c r="D41" i="168"/>
  <c r="M50" i="166" s="1"/>
  <c r="C41" i="168"/>
  <c r="L50" i="166" s="1"/>
  <c r="J40" i="168"/>
  <c r="H40" i="168"/>
  <c r="G40" i="168"/>
  <c r="F40" i="168"/>
  <c r="E40" i="168"/>
  <c r="D40" i="168"/>
  <c r="M49" i="166" s="1"/>
  <c r="C40" i="168"/>
  <c r="L49" i="166" s="1"/>
  <c r="J39" i="168"/>
  <c r="G39" i="168"/>
  <c r="F39" i="168"/>
  <c r="E39" i="168"/>
  <c r="D39" i="168"/>
  <c r="M48" i="166" s="1"/>
  <c r="C39" i="168"/>
  <c r="L48" i="166" s="1"/>
  <c r="O38" i="168"/>
  <c r="J38" i="168"/>
  <c r="H38" i="168"/>
  <c r="G38" i="168"/>
  <c r="F38" i="168"/>
  <c r="E38" i="168"/>
  <c r="D38" i="168"/>
  <c r="M47" i="166" s="1"/>
  <c r="C38" i="168"/>
  <c r="L47" i="166" s="1"/>
  <c r="O37" i="168"/>
  <c r="J37" i="168"/>
  <c r="H37" i="168"/>
  <c r="L37" i="168" s="1"/>
  <c r="I37" i="168" s="1"/>
  <c r="G37" i="168"/>
  <c r="F37" i="168"/>
  <c r="E37" i="168"/>
  <c r="D37" i="168"/>
  <c r="M46" i="166" s="1"/>
  <c r="C37" i="168"/>
  <c r="L46" i="166" s="1"/>
  <c r="J36" i="168"/>
  <c r="H36" i="168"/>
  <c r="G36" i="168"/>
  <c r="F36" i="168"/>
  <c r="E36" i="168"/>
  <c r="D36" i="168"/>
  <c r="M45" i="166" s="1"/>
  <c r="C36" i="168"/>
  <c r="L45" i="166" s="1"/>
  <c r="P35" i="168"/>
  <c r="O35" i="168"/>
  <c r="J35" i="168"/>
  <c r="H35" i="168"/>
  <c r="G35" i="168"/>
  <c r="F35" i="168"/>
  <c r="E35" i="168"/>
  <c r="D35" i="168"/>
  <c r="M44" i="166" s="1"/>
  <c r="C35" i="168"/>
  <c r="L44" i="166" s="1"/>
  <c r="O34" i="168"/>
  <c r="J34" i="168"/>
  <c r="H34" i="168"/>
  <c r="G34" i="168"/>
  <c r="F34" i="168"/>
  <c r="E34" i="168"/>
  <c r="D34" i="168"/>
  <c r="M43" i="166" s="1"/>
  <c r="C34" i="168"/>
  <c r="L43" i="166" s="1"/>
  <c r="O33" i="168"/>
  <c r="J33" i="168"/>
  <c r="H33" i="168"/>
  <c r="L33" i="168" s="1"/>
  <c r="I33" i="168" s="1"/>
  <c r="G33" i="168"/>
  <c r="F33" i="168"/>
  <c r="E33" i="168"/>
  <c r="D33" i="168"/>
  <c r="M42" i="166" s="1"/>
  <c r="C33" i="168"/>
  <c r="L42" i="166" s="1"/>
  <c r="O32" i="168"/>
  <c r="J32" i="168"/>
  <c r="H32" i="168"/>
  <c r="G32" i="168"/>
  <c r="F32" i="168"/>
  <c r="E32" i="168"/>
  <c r="D32" i="168"/>
  <c r="M41" i="166" s="1"/>
  <c r="C32" i="168"/>
  <c r="L41" i="166" s="1"/>
  <c r="O31" i="168"/>
  <c r="J31" i="168"/>
  <c r="H31" i="168"/>
  <c r="G31" i="168"/>
  <c r="F31" i="168"/>
  <c r="E31" i="168"/>
  <c r="D31" i="168"/>
  <c r="M40" i="166" s="1"/>
  <c r="C31" i="168"/>
  <c r="L40" i="166" s="1"/>
  <c r="O30" i="168"/>
  <c r="J30" i="168"/>
  <c r="H30" i="168"/>
  <c r="G30" i="168"/>
  <c r="F30" i="168"/>
  <c r="E30" i="168"/>
  <c r="D30" i="168"/>
  <c r="M39" i="166" s="1"/>
  <c r="C30" i="168"/>
  <c r="L39" i="166" s="1"/>
  <c r="O29" i="168"/>
  <c r="J29" i="168"/>
  <c r="H29" i="168"/>
  <c r="L29" i="168" s="1"/>
  <c r="I29" i="168" s="1"/>
  <c r="G29" i="168"/>
  <c r="F29" i="168"/>
  <c r="E29" i="168"/>
  <c r="D29" i="168"/>
  <c r="M38" i="166" s="1"/>
  <c r="C29" i="168"/>
  <c r="L38" i="166" s="1"/>
  <c r="O28" i="168"/>
  <c r="J28" i="168"/>
  <c r="H28" i="168"/>
  <c r="G28" i="168"/>
  <c r="F28" i="168"/>
  <c r="E28" i="168"/>
  <c r="D28" i="168"/>
  <c r="M37" i="166" s="1"/>
  <c r="C28" i="168"/>
  <c r="L37" i="166" s="1"/>
  <c r="O27" i="168"/>
  <c r="J27" i="168"/>
  <c r="H27" i="168"/>
  <c r="G27" i="168"/>
  <c r="F27" i="168"/>
  <c r="E27" i="168"/>
  <c r="D27" i="168"/>
  <c r="M36" i="166" s="1"/>
  <c r="C27" i="168"/>
  <c r="L36" i="166" s="1"/>
  <c r="O26" i="168"/>
  <c r="J26" i="168"/>
  <c r="H26" i="168"/>
  <c r="G26" i="168"/>
  <c r="F26" i="168"/>
  <c r="E26" i="168"/>
  <c r="D26" i="168"/>
  <c r="M35" i="166" s="1"/>
  <c r="C26" i="168"/>
  <c r="L35" i="166" s="1"/>
  <c r="O25" i="168"/>
  <c r="J25" i="168"/>
  <c r="H25" i="168"/>
  <c r="L25" i="168" s="1"/>
  <c r="I25" i="168" s="1"/>
  <c r="G25" i="168"/>
  <c r="F25" i="168"/>
  <c r="E25" i="168"/>
  <c r="D25" i="168"/>
  <c r="M34" i="166" s="1"/>
  <c r="C25" i="168"/>
  <c r="L34" i="166" s="1"/>
  <c r="O24" i="168"/>
  <c r="L24" i="168"/>
  <c r="I24" i="168" s="1"/>
  <c r="J24" i="168"/>
  <c r="H24" i="168"/>
  <c r="G24" i="168"/>
  <c r="F24" i="168"/>
  <c r="E24" i="168"/>
  <c r="D24" i="168"/>
  <c r="M33" i="166" s="1"/>
  <c r="C24" i="168"/>
  <c r="L33" i="166" s="1"/>
  <c r="P23" i="168"/>
  <c r="O23" i="168"/>
  <c r="J23" i="168"/>
  <c r="H23" i="168"/>
  <c r="G23" i="168"/>
  <c r="F23" i="168"/>
  <c r="E23" i="168"/>
  <c r="D23" i="168"/>
  <c r="M32" i="166" s="1"/>
  <c r="C23" i="168"/>
  <c r="L32" i="166" s="1"/>
  <c r="O22" i="168"/>
  <c r="J22" i="168"/>
  <c r="H22" i="168"/>
  <c r="G22" i="168"/>
  <c r="F22" i="168"/>
  <c r="E22" i="168"/>
  <c r="D22" i="168"/>
  <c r="M31" i="166" s="1"/>
  <c r="C22" i="168"/>
  <c r="L31" i="166" s="1"/>
  <c r="L21" i="168"/>
  <c r="I21" i="168" s="1"/>
  <c r="J21" i="168"/>
  <c r="G21" i="168"/>
  <c r="F21" i="168"/>
  <c r="E21" i="168"/>
  <c r="D21" i="168"/>
  <c r="M30" i="166" s="1"/>
  <c r="C21" i="168"/>
  <c r="L30" i="166" s="1"/>
  <c r="J20" i="168"/>
  <c r="H20" i="168"/>
  <c r="G20" i="168"/>
  <c r="F20" i="168"/>
  <c r="E20" i="168"/>
  <c r="D20" i="168"/>
  <c r="M29" i="166" s="1"/>
  <c r="C20" i="168"/>
  <c r="L29" i="166" s="1"/>
  <c r="P19" i="168"/>
  <c r="J19" i="168"/>
  <c r="G19" i="168"/>
  <c r="F19" i="168"/>
  <c r="E19" i="168"/>
  <c r="D19" i="168"/>
  <c r="M28" i="166" s="1"/>
  <c r="C19" i="168"/>
  <c r="L28" i="166" s="1"/>
  <c r="J18" i="168"/>
  <c r="G18" i="168"/>
  <c r="F18" i="168"/>
  <c r="E18" i="168"/>
  <c r="D18" i="168"/>
  <c r="M27" i="166" s="1"/>
  <c r="C18" i="168"/>
  <c r="L27" i="166" s="1"/>
  <c r="J17" i="168"/>
  <c r="L17" i="168"/>
  <c r="G17" i="168"/>
  <c r="F17" i="168"/>
  <c r="E17" i="168"/>
  <c r="D17" i="168"/>
  <c r="M26" i="166" s="1"/>
  <c r="C17" i="168"/>
  <c r="L26" i="166" s="1"/>
  <c r="J16" i="168"/>
  <c r="H16" i="168"/>
  <c r="G16" i="168"/>
  <c r="F16" i="168"/>
  <c r="E16" i="168"/>
  <c r="D16" i="168"/>
  <c r="M25" i="166" s="1"/>
  <c r="C16" i="168"/>
  <c r="L25" i="166" s="1"/>
  <c r="O15" i="168"/>
  <c r="J15" i="168"/>
  <c r="H15" i="168"/>
  <c r="L15" i="168" s="1"/>
  <c r="I15" i="168" s="1"/>
  <c r="G15" i="168"/>
  <c r="F15" i="168"/>
  <c r="E15" i="168"/>
  <c r="D15" i="168"/>
  <c r="M24" i="166" s="1"/>
  <c r="C15" i="168"/>
  <c r="L24" i="166" s="1"/>
  <c r="O14" i="168"/>
  <c r="J14" i="168"/>
  <c r="H14" i="168"/>
  <c r="G14" i="168"/>
  <c r="F14" i="168"/>
  <c r="E14" i="168"/>
  <c r="D14" i="168"/>
  <c r="M23" i="166" s="1"/>
  <c r="C14" i="168"/>
  <c r="L23" i="166" s="1"/>
  <c r="J13" i="168"/>
  <c r="H13" i="168"/>
  <c r="L13" i="168" s="1"/>
  <c r="I13" i="168" s="1"/>
  <c r="G13" i="168"/>
  <c r="F13" i="168"/>
  <c r="E13" i="168"/>
  <c r="D13" i="168"/>
  <c r="M22" i="166" s="1"/>
  <c r="C13" i="168"/>
  <c r="L22" i="166" s="1"/>
  <c r="J12" i="168"/>
  <c r="H12" i="168"/>
  <c r="G12" i="168"/>
  <c r="F12" i="168"/>
  <c r="E12" i="168"/>
  <c r="D12" i="168"/>
  <c r="M21" i="166" s="1"/>
  <c r="C12" i="168"/>
  <c r="L21" i="166" s="1"/>
  <c r="J11" i="168"/>
  <c r="H11" i="168"/>
  <c r="G11" i="168"/>
  <c r="F11" i="168"/>
  <c r="E11" i="168"/>
  <c r="D11" i="168"/>
  <c r="M20" i="166" s="1"/>
  <c r="C11" i="168"/>
  <c r="L20" i="166" s="1"/>
  <c r="J10" i="168"/>
  <c r="H10" i="168"/>
  <c r="G10" i="168"/>
  <c r="F10" i="168"/>
  <c r="E10" i="168"/>
  <c r="D10" i="168"/>
  <c r="M19" i="166" s="1"/>
  <c r="C10" i="168"/>
  <c r="L19" i="166" s="1"/>
  <c r="J9" i="168"/>
  <c r="H9" i="168"/>
  <c r="L9" i="168" s="1"/>
  <c r="I9" i="168" s="1"/>
  <c r="G9" i="168"/>
  <c r="F9" i="168"/>
  <c r="E9" i="168"/>
  <c r="D9" i="168"/>
  <c r="M18" i="166" s="1"/>
  <c r="C9" i="168"/>
  <c r="L18" i="166" s="1"/>
  <c r="P8" i="168"/>
  <c r="O8" i="168"/>
  <c r="J8" i="168"/>
  <c r="H8" i="168"/>
  <c r="G8" i="168"/>
  <c r="F8" i="168"/>
  <c r="E8" i="168"/>
  <c r="D8" i="168"/>
  <c r="M17" i="166" s="1"/>
  <c r="C8" i="168"/>
  <c r="L17" i="166" s="1"/>
  <c r="O7" i="168"/>
  <c r="J7" i="168"/>
  <c r="H7" i="168"/>
  <c r="G7" i="168"/>
  <c r="F7" i="168"/>
  <c r="E7" i="168"/>
  <c r="D7" i="168"/>
  <c r="M16" i="166" s="1"/>
  <c r="C7" i="168"/>
  <c r="L16" i="166" s="1"/>
  <c r="C44" i="167"/>
  <c r="C43" i="167"/>
  <c r="C42" i="167"/>
  <c r="C41" i="167"/>
  <c r="C40" i="167"/>
  <c r="C39" i="167"/>
  <c r="C38" i="167"/>
  <c r="C37" i="167"/>
  <c r="C36" i="167"/>
  <c r="C35" i="167"/>
  <c r="C34" i="167"/>
  <c r="C33" i="167"/>
  <c r="C32" i="167"/>
  <c r="C31" i="167"/>
  <c r="C30" i="167"/>
  <c r="C29" i="167"/>
  <c r="C28" i="167"/>
  <c r="C27" i="167"/>
  <c r="C26" i="167"/>
  <c r="C25" i="167"/>
  <c r="C24" i="167"/>
  <c r="C23" i="167"/>
  <c r="C22" i="167"/>
  <c r="C21" i="167"/>
  <c r="L9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L11" i="168" l="1"/>
  <c r="I11" i="168" s="1"/>
  <c r="D34" i="167"/>
  <c r="D42" i="167"/>
  <c r="E42" i="167" s="1"/>
  <c r="F42" i="167" s="1"/>
  <c r="G42" i="167" s="1"/>
  <c r="H42" i="167" s="1"/>
  <c r="I42" i="167" s="1"/>
  <c r="J42" i="167" s="1"/>
  <c r="L14" i="168"/>
  <c r="I14" i="168" s="1"/>
  <c r="L46" i="168"/>
  <c r="I46" i="168" s="1"/>
  <c r="L32" i="168"/>
  <c r="I32" i="168" s="1"/>
  <c r="L40" i="168"/>
  <c r="I40" i="168" s="1"/>
  <c r="D26" i="167"/>
  <c r="E26" i="167" s="1"/>
  <c r="F26" i="167" s="1"/>
  <c r="G26" i="167" s="1"/>
  <c r="H26" i="167" s="1"/>
  <c r="I26" i="167" s="1"/>
  <c r="J26" i="167" s="1"/>
  <c r="D38" i="167"/>
  <c r="L12" i="168"/>
  <c r="I12" i="168" s="1"/>
  <c r="L36" i="168"/>
  <c r="I36" i="168" s="1"/>
  <c r="L18" i="168"/>
  <c r="I18" i="168" s="1"/>
  <c r="L22" i="168"/>
  <c r="I22" i="168" s="1"/>
  <c r="L26" i="168"/>
  <c r="I26" i="168" s="1"/>
  <c r="L30" i="168"/>
  <c r="I30" i="168" s="1"/>
  <c r="L34" i="168"/>
  <c r="I34" i="168" s="1"/>
  <c r="L38" i="168"/>
  <c r="I38" i="168" s="1"/>
  <c r="L42" i="168"/>
  <c r="I42" i="168" s="1"/>
  <c r="L44" i="168"/>
  <c r="I44" i="168" s="1"/>
  <c r="D35" i="167"/>
  <c r="D43" i="167"/>
  <c r="L10" i="168"/>
  <c r="I10" i="168" s="1"/>
  <c r="L50" i="168"/>
  <c r="I50" i="168" s="1"/>
  <c r="L7" i="168"/>
  <c r="I7" i="168" s="1"/>
  <c r="L19" i="168"/>
  <c r="I19" i="168" s="1"/>
  <c r="L23" i="168"/>
  <c r="I23" i="168" s="1"/>
  <c r="L47" i="168"/>
  <c r="I47" i="168" s="1"/>
  <c r="L51" i="168"/>
  <c r="I51" i="168" s="1"/>
  <c r="D36" i="167"/>
  <c r="D44" i="167"/>
  <c r="E44" i="167" s="1"/>
  <c r="F44" i="167" s="1"/>
  <c r="G44" i="167" s="1"/>
  <c r="H44" i="167" s="1"/>
  <c r="I44" i="167" s="1"/>
  <c r="J44" i="167" s="1"/>
  <c r="L54" i="168"/>
  <c r="I54" i="168" s="1"/>
  <c r="L28" i="168"/>
  <c r="I28" i="168" s="1"/>
  <c r="D39" i="167"/>
  <c r="E39" i="167" s="1"/>
  <c r="F39" i="167" s="1"/>
  <c r="G39" i="167" s="1"/>
  <c r="H39" i="167" s="1"/>
  <c r="I39" i="167" s="1"/>
  <c r="J39" i="167" s="1"/>
  <c r="D40" i="167"/>
  <c r="E40" i="167" s="1"/>
  <c r="F40" i="167" s="1"/>
  <c r="G40" i="167" s="1"/>
  <c r="H40" i="167" s="1"/>
  <c r="I40" i="167" s="1"/>
  <c r="J40" i="167" s="1"/>
  <c r="D22" i="167"/>
  <c r="E22" i="167" s="1"/>
  <c r="F22" i="167" s="1"/>
  <c r="G22" i="167" s="1"/>
  <c r="H22" i="167" s="1"/>
  <c r="I22" i="167" s="1"/>
  <c r="J22" i="167" s="1"/>
  <c r="E34" i="167"/>
  <c r="F34" i="167" s="1"/>
  <c r="G34" i="167" s="1"/>
  <c r="H34" i="167" s="1"/>
  <c r="I34" i="167" s="1"/>
  <c r="J34" i="167" s="1"/>
  <c r="E38" i="167"/>
  <c r="F38" i="167" s="1"/>
  <c r="G38" i="167" s="1"/>
  <c r="H38" i="167" s="1"/>
  <c r="I38" i="167" s="1"/>
  <c r="J38" i="167" s="1"/>
  <c r="D23" i="167"/>
  <c r="E23" i="167" s="1"/>
  <c r="F23" i="167" s="1"/>
  <c r="G23" i="167" s="1"/>
  <c r="H23" i="167" s="1"/>
  <c r="I23" i="167" s="1"/>
  <c r="J23" i="167" s="1"/>
  <c r="D27" i="167"/>
  <c r="E27" i="167" s="1"/>
  <c r="F27" i="167" s="1"/>
  <c r="G27" i="167" s="1"/>
  <c r="H27" i="167" s="1"/>
  <c r="I27" i="167" s="1"/>
  <c r="J27" i="167" s="1"/>
  <c r="D31" i="167"/>
  <c r="E31" i="167" s="1"/>
  <c r="F31" i="167" s="1"/>
  <c r="G31" i="167" s="1"/>
  <c r="H31" i="167" s="1"/>
  <c r="I31" i="167" s="1"/>
  <c r="J31" i="167" s="1"/>
  <c r="D30" i="167"/>
  <c r="E30" i="167" s="1"/>
  <c r="F30" i="167" s="1"/>
  <c r="G30" i="167" s="1"/>
  <c r="H30" i="167" s="1"/>
  <c r="I30" i="167" s="1"/>
  <c r="J30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D24" i="167"/>
  <c r="E24" i="167" s="1"/>
  <c r="F24" i="167" s="1"/>
  <c r="G24" i="167" s="1"/>
  <c r="H24" i="167" s="1"/>
  <c r="I24" i="167" s="1"/>
  <c r="J24" i="167" s="1"/>
  <c r="D28" i="167"/>
  <c r="E28" i="167" s="1"/>
  <c r="F28" i="167" s="1"/>
  <c r="G28" i="167" s="1"/>
  <c r="H28" i="167" s="1"/>
  <c r="I28" i="167" s="1"/>
  <c r="J28" i="167" s="1"/>
  <c r="D32" i="167"/>
  <c r="E32" i="167" s="1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D21" i="167"/>
  <c r="E21" i="167" s="1"/>
  <c r="F21" i="167" s="1"/>
  <c r="G21" i="167" s="1"/>
  <c r="H21" i="167" s="1"/>
  <c r="I21" i="167" s="1"/>
  <c r="J21" i="167" s="1"/>
  <c r="D25" i="167"/>
  <c r="E25" i="167" s="1"/>
  <c r="F25" i="167" s="1"/>
  <c r="G25" i="167" s="1"/>
  <c r="H25" i="167" s="1"/>
  <c r="I25" i="167" s="1"/>
  <c r="J25" i="167" s="1"/>
  <c r="D29" i="167"/>
  <c r="E29" i="167" s="1"/>
  <c r="F29" i="167" s="1"/>
  <c r="G29" i="167" s="1"/>
  <c r="H29" i="167" s="1"/>
  <c r="I29" i="167" s="1"/>
  <c r="J29" i="167" s="1"/>
  <c r="D33" i="167"/>
  <c r="E33" i="167" s="1"/>
  <c r="F33" i="167" s="1"/>
  <c r="G33" i="167" s="1"/>
  <c r="H33" i="167" s="1"/>
  <c r="I33" i="167" s="1"/>
  <c r="J33" i="167" s="1"/>
  <c r="D37" i="167"/>
  <c r="E37" i="167" s="1"/>
  <c r="F37" i="167" s="1"/>
  <c r="G37" i="167" s="1"/>
  <c r="H37" i="167" s="1"/>
  <c r="I37" i="167" s="1"/>
  <c r="J37" i="167" s="1"/>
  <c r="D41" i="167"/>
  <c r="E41" i="167" s="1"/>
  <c r="F41" i="167" s="1"/>
  <c r="G41" i="167" s="1"/>
  <c r="H41" i="167" s="1"/>
  <c r="I41" i="167" s="1"/>
  <c r="J41" i="167" s="1"/>
  <c r="L35" i="168"/>
  <c r="I35" i="168" s="1"/>
  <c r="L8" i="168"/>
  <c r="I8" i="168" s="1"/>
  <c r="L20" i="168"/>
  <c r="I20" i="168" s="1"/>
  <c r="L48" i="168"/>
  <c r="I48" i="168" s="1"/>
  <c r="L27" i="168"/>
  <c r="I27" i="168" s="1"/>
  <c r="L16" i="168"/>
  <c r="I16" i="168" s="1"/>
  <c r="L31" i="168"/>
  <c r="I31" i="168" s="1"/>
  <c r="L39" i="168"/>
  <c r="D159" i="165" l="1"/>
  <c r="P120" i="165" l="1"/>
  <c r="P119" i="165"/>
  <c r="P118" i="165"/>
  <c r="P117" i="165"/>
  <c r="P116" i="165"/>
  <c r="P115" i="165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P105" i="165"/>
  <c r="R105" i="165" s="1"/>
  <c r="O105" i="165" s="1"/>
  <c r="P104" i="165"/>
  <c r="P103" i="165"/>
  <c r="P102" i="165"/>
  <c r="P101" i="165"/>
  <c r="P100" i="165"/>
  <c r="P98" i="165"/>
  <c r="R98" i="165" s="1"/>
  <c r="P97" i="165"/>
  <c r="R97" i="165" s="1"/>
  <c r="P96" i="165"/>
  <c r="P95" i="165"/>
  <c r="P94" i="165"/>
  <c r="P93" i="165"/>
  <c r="P92" i="165"/>
  <c r="P91" i="165"/>
  <c r="P90" i="165"/>
  <c r="R90" i="165" s="1"/>
  <c r="O90" i="165" s="1"/>
  <c r="P89" i="165"/>
  <c r="R89" i="165" s="1"/>
  <c r="O89" i="165" s="1"/>
  <c r="P88" i="165"/>
  <c r="P87" i="165"/>
  <c r="P86" i="165"/>
  <c r="P85" i="165"/>
  <c r="P84" i="165"/>
  <c r="P83" i="165"/>
  <c r="P82" i="165"/>
  <c r="R82" i="165" s="1"/>
  <c r="O82" i="165" s="1"/>
  <c r="P81" i="165"/>
  <c r="R81" i="165" s="1"/>
  <c r="O81" i="165" s="1"/>
  <c r="P80" i="165"/>
  <c r="P79" i="165"/>
  <c r="P78" i="165"/>
  <c r="P77" i="165"/>
  <c r="P76" i="165"/>
  <c r="P75" i="165"/>
  <c r="P74" i="165"/>
  <c r="R74" i="165" s="1"/>
  <c r="O74" i="165" s="1"/>
  <c r="P73" i="165"/>
  <c r="R73" i="165" s="1"/>
  <c r="O73" i="165" s="1"/>
  <c r="P72" i="165"/>
  <c r="P71" i="165"/>
  <c r="P70" i="165"/>
  <c r="P68" i="165"/>
  <c r="P67" i="165"/>
  <c r="P66" i="165"/>
  <c r="R66" i="165" s="1"/>
  <c r="O66" i="165" s="1"/>
  <c r="P65" i="165"/>
  <c r="R65" i="165" s="1"/>
  <c r="O65" i="165" s="1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P49" i="165"/>
  <c r="R49" i="165" s="1"/>
  <c r="P48" i="165"/>
  <c r="P46" i="165"/>
  <c r="P45" i="165"/>
  <c r="P44" i="165"/>
  <c r="P43" i="165"/>
  <c r="P42" i="165"/>
  <c r="R42" i="165" s="1"/>
  <c r="P41" i="165"/>
  <c r="R41" i="165" s="1"/>
  <c r="O41" i="165" s="1"/>
  <c r="P40" i="165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P15" i="165"/>
  <c r="P14" i="165"/>
  <c r="P13" i="165"/>
  <c r="P12" i="165"/>
  <c r="P11" i="165"/>
  <c r="P10" i="165"/>
  <c r="P9" i="165"/>
  <c r="R9" i="165" s="1"/>
  <c r="O9" i="165" s="1"/>
  <c r="P8" i="165"/>
  <c r="P7" i="165"/>
  <c r="D140" i="165"/>
  <c r="D147" i="165"/>
  <c r="D148" i="165"/>
  <c r="D156" i="165"/>
  <c r="D171" i="165"/>
  <c r="D132" i="165"/>
  <c r="R57" i="165"/>
  <c r="O57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6" i="165"/>
  <c r="O16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R43" i="165"/>
  <c r="O43" i="165" s="1"/>
  <c r="R44" i="165"/>
  <c r="O44" i="165" s="1"/>
  <c r="R45" i="165"/>
  <c r="O45" i="165" s="1"/>
  <c r="R46" i="165"/>
  <c r="O46" i="165" s="1"/>
  <c r="R48" i="165"/>
  <c r="O48" i="165" s="1"/>
  <c r="R50" i="165"/>
  <c r="O50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8" i="165"/>
  <c r="O58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7" i="165"/>
  <c r="O67" i="165" s="1"/>
  <c r="R68" i="165"/>
  <c r="O68" i="165" s="1"/>
  <c r="R70" i="165"/>
  <c r="O70" i="165" s="1"/>
  <c r="R71" i="165"/>
  <c r="O71" i="165" s="1"/>
  <c r="R72" i="165"/>
  <c r="O72" i="165" s="1"/>
  <c r="R75" i="165"/>
  <c r="D158" i="165" s="1"/>
  <c r="R76" i="165"/>
  <c r="O76" i="165" s="1"/>
  <c r="R77" i="165"/>
  <c r="O77" i="165" s="1"/>
  <c r="R78" i="165"/>
  <c r="O78" i="165" s="1"/>
  <c r="R79" i="165"/>
  <c r="O79" i="165" s="1"/>
  <c r="R80" i="165"/>
  <c r="O80" i="165" s="1"/>
  <c r="R83" i="165"/>
  <c r="O83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91" i="165"/>
  <c r="O91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100" i="165"/>
  <c r="D165" i="165" s="1"/>
  <c r="R101" i="165"/>
  <c r="O101" i="165" s="1"/>
  <c r="R102" i="165"/>
  <c r="O102" i="165" s="1"/>
  <c r="R103" i="165"/>
  <c r="O103" i="165" s="1"/>
  <c r="R104" i="165"/>
  <c r="O104" i="165" s="1"/>
  <c r="R106" i="165"/>
  <c r="O106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5" i="165"/>
  <c r="O115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G7" i="160"/>
  <c r="E15" i="160"/>
  <c r="E16" i="160"/>
  <c r="E9" i="160"/>
  <c r="E10" i="160"/>
  <c r="E11" i="160"/>
  <c r="E12" i="160"/>
  <c r="E13" i="160"/>
  <c r="E14" i="160"/>
  <c r="E8" i="160"/>
  <c r="F9" i="160"/>
  <c r="F10" i="160"/>
  <c r="F11" i="160"/>
  <c r="F12" i="160"/>
  <c r="F13" i="160"/>
  <c r="F14" i="160"/>
  <c r="F15" i="160"/>
  <c r="F16" i="160"/>
  <c r="F8" i="160"/>
  <c r="D8" i="160"/>
  <c r="D9" i="160"/>
  <c r="D10" i="160"/>
  <c r="D11" i="160"/>
  <c r="D12" i="160"/>
  <c r="D13" i="160"/>
  <c r="D14" i="160"/>
  <c r="D15" i="160"/>
  <c r="D16" i="160"/>
  <c r="K8" i="159"/>
  <c r="L8" i="159"/>
  <c r="K9" i="159"/>
  <c r="L9" i="159"/>
  <c r="K10" i="159"/>
  <c r="L10" i="159"/>
  <c r="K11" i="159"/>
  <c r="L11" i="159"/>
  <c r="K12" i="159"/>
  <c r="L12" i="159"/>
  <c r="K13" i="159"/>
  <c r="L13" i="159"/>
  <c r="K14" i="159"/>
  <c r="L14" i="159"/>
  <c r="K15" i="159"/>
  <c r="L15" i="159"/>
  <c r="K16" i="159"/>
  <c r="L16" i="159"/>
  <c r="L7" i="159"/>
  <c r="K7" i="159"/>
  <c r="O17" i="165" l="1"/>
  <c r="D135" i="165"/>
  <c r="O25" i="165"/>
  <c r="D139" i="165"/>
  <c r="O49" i="165"/>
  <c r="D150" i="165"/>
  <c r="O42" i="165"/>
  <c r="D145" i="165"/>
  <c r="O97" i="165"/>
  <c r="D163" i="165"/>
  <c r="O98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5" i="165"/>
  <c r="D167" i="165"/>
  <c r="D151" i="165"/>
  <c r="D143" i="165"/>
  <c r="O100" i="165"/>
  <c r="D166" i="165"/>
  <c r="D142" i="165"/>
  <c r="D134" i="165"/>
  <c r="D157" i="165"/>
  <c r="D149" i="165"/>
  <c r="D141" i="165"/>
  <c r="D133" i="165"/>
  <c r="O6" i="165"/>
  <c r="D42" i="162" l="1"/>
  <c r="E42" i="162"/>
  <c r="D43" i="162"/>
  <c r="E43" i="162"/>
  <c r="D29" i="162"/>
  <c r="C29" i="162" s="1"/>
  <c r="B29" i="162" s="1"/>
  <c r="D30" i="162"/>
  <c r="C30" i="162" s="1"/>
  <c r="B30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39" i="162"/>
  <c r="E40" i="162"/>
  <c r="E41" i="162"/>
  <c r="E38" i="162"/>
  <c r="D38" i="162"/>
  <c r="C27" i="162"/>
  <c r="B27" i="162" s="1"/>
  <c r="D40" i="162" s="1"/>
  <c r="C25" i="162"/>
  <c r="B25" i="162" s="1"/>
  <c r="D26" i="162"/>
  <c r="C26" i="162" s="1"/>
  <c r="B26" i="162" s="1"/>
  <c r="D39" i="162" s="1"/>
  <c r="D27" i="162"/>
  <c r="D28" i="162"/>
  <c r="C28" i="162" s="1"/>
  <c r="B28" i="162" s="1"/>
  <c r="D41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4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4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<sst xmlns="http://schemas.openxmlformats.org/spreadsheetml/2006/main" count="3567" uniqueCount="907">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</sst>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0.000"/>
    <numFmt numFmtId="168" formatCode="0.0"/>
    <numFmt numFmtId="169" formatCode="0.0%"/>
    <numFmt numFmtId="170" formatCode="\Te\x\t"/>
    <numFmt numFmtId="171" formatCode="#,##0_ ;\-#,##0\ "/>
    <numFmt numFmtId="172" formatCode="#,##0.0_ ;\-#,##0.0\ "/>
    <numFmt numFmtId="173" formatCode="#,##0.00_ ;\-#,##0.00\ "/>
    <numFmt numFmtId="174" formatCode="#,##0.000_ ;\-#,##0.000\ "/>
    <numFmt numFmtId="175" formatCode="[$-C09]d\ mmmm\ yyyy;@"/>
    <numFmt numFmtId="176" formatCode="_-[$€-2]* #,##0.00_-;\-[$€-2]* #,##0.00_-;_-[$€-2]* &quot;-&quot;??_-"/>
    <numFmt numFmtId="177" formatCode="_*#,##0.00;[Red]_*\(#,##0.00\);_*\-"/>
    <numFmt numFmtId="178" formatCode="#,##0\ ;\(#,##0\)"/>
    <numFmt numFmtId="179" formatCode="#,##0.0\ ;\(#,##0.0\)"/>
    <numFmt numFmtId="180" formatCode="#,##0.00\ ;\(#,##0.00\)"/>
    <numFmt numFmtId="181" formatCode="d\ mmm"/>
    <numFmt numFmtId="182" formatCode="d\ mmm\ yyyy"/>
    <numFmt numFmtId="183" formatCode="_-\$* #,##0.00_-;&quot;-$&quot;* #,##0.00_-;_-\$* \-??_-;_-@_-"/>
    <numFmt numFmtId="184" formatCode="#,###,;[Red]\-#,###,;0"/>
    <numFmt numFmtId="185" formatCode="_([$€-2]* #,##0.00_);_([$€-2]* \(#,##0.00\);_([$€-2]* &quot;-&quot;??_)"/>
    <numFmt numFmtId="186" formatCode="_-* #,##0_-;\-* #,##0_-;_-* &quot;-&quot;??_-;_-@_-"/>
    <numFmt numFmtId="187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2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5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 applyBorder="0"/>
    <xf numFmtId="169" fontId="21" fillId="0" borderId="0"/>
    <xf numFmtId="169" fontId="21" fillId="0" borderId="0"/>
    <xf numFmtId="169" fontId="21" fillId="0" borderId="0"/>
    <xf numFmtId="0" fontId="16" fillId="0" borderId="0"/>
    <xf numFmtId="169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5" fontId="21" fillId="0" borderId="0"/>
    <xf numFmtId="0" fontId="16" fillId="0" borderId="0"/>
    <xf numFmtId="0" fontId="16" fillId="0" borderId="0"/>
    <xf numFmtId="169" fontId="21" fillId="0" borderId="0"/>
    <xf numFmtId="0" fontId="75" fillId="0" borderId="0"/>
    <xf numFmtId="175" fontId="75" fillId="0" borderId="0"/>
    <xf numFmtId="169" fontId="21" fillId="0" borderId="0"/>
    <xf numFmtId="0" fontId="16" fillId="0" borderId="0" applyBorder="0"/>
    <xf numFmtId="175" fontId="16" fillId="0" borderId="0" applyBorder="0"/>
    <xf numFmtId="0" fontId="16" fillId="0" borderId="0"/>
    <xf numFmtId="175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6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6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6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6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6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6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6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6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6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6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6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6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6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6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6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6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6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6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6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6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6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6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6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6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6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6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6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6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6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6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6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6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6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6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6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6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6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6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6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6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6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6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6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6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6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6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6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6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6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6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6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6" fontId="22" fillId="14" borderId="0" applyNumberFormat="0" applyBorder="0" applyAlignment="0" applyProtection="0"/>
    <xf numFmtId="0" fontId="22" fillId="12" borderId="0" applyNumberFormat="0" applyBorder="0" applyAlignment="0" applyProtection="0"/>
    <xf numFmtId="176" fontId="22" fillId="14" borderId="0" applyNumberFormat="0" applyBorder="0" applyAlignment="0" applyProtection="0"/>
    <xf numFmtId="0" fontId="22" fillId="12" borderId="0" applyNumberFormat="0" applyBorder="0" applyAlignment="0" applyProtection="0"/>
    <xf numFmtId="176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6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6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6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6" fontId="22" fillId="9" borderId="0" applyNumberFormat="0" applyBorder="0" applyAlignment="0" applyProtection="0"/>
    <xf numFmtId="0" fontId="22" fillId="9" borderId="0" applyNumberFormat="0" applyBorder="0" applyAlignment="0" applyProtection="0"/>
    <xf numFmtId="176" fontId="22" fillId="9" borderId="0" applyNumberFormat="0" applyBorder="0" applyAlignment="0" applyProtection="0"/>
    <xf numFmtId="0" fontId="22" fillId="9" borderId="0" applyNumberFormat="0" applyBorder="0" applyAlignment="0" applyProtection="0"/>
    <xf numFmtId="176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6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6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6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6" fontId="22" fillId="22" borderId="0" applyNumberFormat="0" applyBorder="0" applyAlignment="0" applyProtection="0"/>
    <xf numFmtId="0" fontId="22" fillId="10" borderId="0" applyNumberFormat="0" applyBorder="0" applyAlignment="0" applyProtection="0"/>
    <xf numFmtId="176" fontId="22" fillId="22" borderId="0" applyNumberFormat="0" applyBorder="0" applyAlignment="0" applyProtection="0"/>
    <xf numFmtId="0" fontId="22" fillId="10" borderId="0" applyNumberFormat="0" applyBorder="0" applyAlignment="0" applyProtection="0"/>
    <xf numFmtId="17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6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6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6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6" fontId="22" fillId="20" borderId="0" applyNumberFormat="0" applyBorder="0" applyAlignment="0" applyProtection="0"/>
    <xf numFmtId="0" fontId="22" fillId="13" borderId="0" applyNumberFormat="0" applyBorder="0" applyAlignment="0" applyProtection="0"/>
    <xf numFmtId="176" fontId="22" fillId="20" borderId="0" applyNumberFormat="0" applyBorder="0" applyAlignment="0" applyProtection="0"/>
    <xf numFmtId="0" fontId="22" fillId="13" borderId="0" applyNumberFormat="0" applyBorder="0" applyAlignment="0" applyProtection="0"/>
    <xf numFmtId="176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6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6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6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6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6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6" fontId="22" fillId="9" borderId="0" applyNumberFormat="0" applyBorder="0" applyAlignment="0" applyProtection="0"/>
    <xf numFmtId="0" fontId="22" fillId="15" borderId="0" applyNumberFormat="0" applyBorder="0" applyAlignment="0" applyProtection="0"/>
    <xf numFmtId="176" fontId="22" fillId="9" borderId="0" applyNumberFormat="0" applyBorder="0" applyAlignment="0" applyProtection="0"/>
    <xf numFmtId="0" fontId="22" fillId="15" borderId="0" applyNumberFormat="0" applyBorder="0" applyAlignment="0" applyProtection="0"/>
    <xf numFmtId="176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6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6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6" fontId="22" fillId="14" borderId="0" applyNumberFormat="0" applyBorder="0" applyAlignment="0" applyProtection="0"/>
    <xf numFmtId="0" fontId="22" fillId="16" borderId="0" applyNumberFormat="0" applyBorder="0" applyAlignment="0" applyProtection="0"/>
    <xf numFmtId="176" fontId="22" fillId="14" borderId="0" applyNumberFormat="0" applyBorder="0" applyAlignment="0" applyProtection="0"/>
    <xf numFmtId="0" fontId="22" fillId="16" borderId="0" applyNumberFormat="0" applyBorder="0" applyAlignment="0" applyProtection="0"/>
    <xf numFmtId="176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6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6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6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6" fontId="22" fillId="17" borderId="0" applyNumberFormat="0" applyBorder="0" applyAlignment="0" applyProtection="0"/>
    <xf numFmtId="0" fontId="22" fillId="17" borderId="0" applyNumberFormat="0" applyBorder="0" applyAlignment="0" applyProtection="0"/>
    <xf numFmtId="176" fontId="22" fillId="17" borderId="0" applyNumberFormat="0" applyBorder="0" applyAlignment="0" applyProtection="0"/>
    <xf numFmtId="0" fontId="22" fillId="17" borderId="0" applyNumberFormat="0" applyBorder="0" applyAlignment="0" applyProtection="0"/>
    <xf numFmtId="176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6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6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6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6" fontId="22" fillId="18" borderId="0" applyNumberFormat="0" applyBorder="0" applyAlignment="0" applyProtection="0"/>
    <xf numFmtId="0" fontId="22" fillId="18" borderId="0" applyNumberFormat="0" applyBorder="0" applyAlignment="0" applyProtection="0"/>
    <xf numFmtId="176" fontId="22" fillId="18" borderId="0" applyNumberFormat="0" applyBorder="0" applyAlignment="0" applyProtection="0"/>
    <xf numFmtId="0" fontId="22" fillId="18" borderId="0" applyNumberFormat="0" applyBorder="0" applyAlignment="0" applyProtection="0"/>
    <xf numFmtId="176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6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6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6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6" fontId="22" fillId="90" borderId="0" applyNumberFormat="0" applyBorder="0" applyAlignment="0" applyProtection="0"/>
    <xf numFmtId="0" fontId="22" fillId="13" borderId="0" applyNumberFormat="0" applyBorder="0" applyAlignment="0" applyProtection="0"/>
    <xf numFmtId="176" fontId="22" fillId="90" borderId="0" applyNumberFormat="0" applyBorder="0" applyAlignment="0" applyProtection="0"/>
    <xf numFmtId="0" fontId="22" fillId="13" borderId="0" applyNumberFormat="0" applyBorder="0" applyAlignment="0" applyProtection="0"/>
    <xf numFmtId="176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6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6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6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176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6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6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6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6" fontId="22" fillId="15" borderId="0" applyNumberFormat="0" applyBorder="0" applyAlignment="0" applyProtection="0"/>
    <xf numFmtId="0" fontId="22" fillId="19" borderId="0" applyNumberFormat="0" applyBorder="0" applyAlignment="0" applyProtection="0"/>
    <xf numFmtId="176" fontId="22" fillId="15" borderId="0" applyNumberFormat="0" applyBorder="0" applyAlignment="0" applyProtection="0"/>
    <xf numFmtId="0" fontId="22" fillId="19" borderId="0" applyNumberFormat="0" applyBorder="0" applyAlignment="0" applyProtection="0"/>
    <xf numFmtId="176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6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6" fontId="86" fillId="0" borderId="0"/>
    <xf numFmtId="176" fontId="76" fillId="0" borderId="0" applyNumberFormat="0" applyFill="0" applyBorder="0" applyAlignment="0" applyProtection="0"/>
    <xf numFmtId="176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6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6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7" fontId="88" fillId="72" borderId="39">
      <alignment horizontal="center" vertical="center"/>
    </xf>
    <xf numFmtId="177" fontId="88" fillId="72" borderId="39">
      <alignment horizontal="center" vertical="center"/>
    </xf>
    <xf numFmtId="177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7" fontId="88" fillId="72" borderId="39">
      <alignment horizontal="center" vertical="center"/>
    </xf>
    <xf numFmtId="177" fontId="88" fillId="72" borderId="39">
      <alignment horizontal="center" vertical="center"/>
    </xf>
    <xf numFmtId="176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24" fillId="93" borderId="1" applyNumberFormat="0" applyAlignment="0" applyProtection="0"/>
    <xf numFmtId="176" fontId="24" fillId="93" borderId="1" applyNumberFormat="0" applyAlignment="0" applyProtection="0"/>
    <xf numFmtId="176" fontId="24" fillId="93" borderId="1" applyNumberFormat="0" applyAlignment="0" applyProtection="0"/>
    <xf numFmtId="0" fontId="24" fillId="20" borderId="1" applyNumberFormat="0" applyAlignment="0" applyProtection="0"/>
    <xf numFmtId="176" fontId="24" fillId="93" borderId="1" applyNumberFormat="0" applyAlignment="0" applyProtection="0"/>
    <xf numFmtId="176" fontId="24" fillId="93" borderId="1" applyNumberFormat="0" applyAlignment="0" applyProtection="0"/>
    <xf numFmtId="176" fontId="24" fillId="93" borderId="1" applyNumberFormat="0" applyAlignment="0" applyProtection="0"/>
    <xf numFmtId="0" fontId="24" fillId="20" borderId="1" applyNumberFormat="0" applyAlignment="0" applyProtection="0"/>
    <xf numFmtId="176" fontId="24" fillId="93" borderId="1" applyNumberFormat="0" applyAlignment="0" applyProtection="0"/>
    <xf numFmtId="176" fontId="24" fillId="93" borderId="1" applyNumberFormat="0" applyAlignment="0" applyProtection="0"/>
    <xf numFmtId="176" fontId="24" fillId="20" borderId="1" applyNumberFormat="0" applyAlignment="0" applyProtection="0"/>
    <xf numFmtId="0" fontId="24" fillId="20" borderId="1" applyNumberFormat="0" applyAlignment="0" applyProtection="0"/>
    <xf numFmtId="176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7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8" fontId="16" fillId="0" borderId="0"/>
    <xf numFmtId="179" fontId="16" fillId="0" borderId="0"/>
    <xf numFmtId="180" fontId="16" fillId="0" borderId="0"/>
    <xf numFmtId="181" fontId="16" fillId="0" borderId="0"/>
    <xf numFmtId="182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6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6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6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6" fontId="25" fillId="21" borderId="2" applyNumberFormat="0" applyAlignment="0" applyProtection="0"/>
    <xf numFmtId="0" fontId="25" fillId="21" borderId="2" applyNumberFormat="0" applyAlignment="0" applyProtection="0"/>
    <xf numFmtId="176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6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6" fontId="16" fillId="0" borderId="0" applyBorder="0"/>
    <xf numFmtId="176" fontId="16" fillId="0" borderId="0" applyBorder="0"/>
    <xf numFmtId="176" fontId="16" fillId="0" borderId="0" applyBorder="0"/>
    <xf numFmtId="176" fontId="15" fillId="0" borderId="0"/>
    <xf numFmtId="176" fontId="15" fillId="0" borderId="0">
      <alignment horizontal="center"/>
    </xf>
    <xf numFmtId="176" fontId="76" fillId="0" borderId="0">
      <alignment horizontal="center"/>
    </xf>
    <xf numFmtId="176" fontId="76" fillId="0" borderId="0">
      <alignment horizontal="center"/>
    </xf>
    <xf numFmtId="176" fontId="76" fillId="0" borderId="0">
      <alignment horizontal="center"/>
    </xf>
    <xf numFmtId="176" fontId="76" fillId="0" borderId="0">
      <alignment horizontal="center"/>
    </xf>
    <xf numFmtId="176" fontId="16" fillId="0" borderId="0">
      <alignment horizontal="center"/>
    </xf>
    <xf numFmtId="176" fontId="16" fillId="0" borderId="0">
      <alignment wrapText="1"/>
    </xf>
    <xf numFmtId="176" fontId="84" fillId="0" borderId="0"/>
    <xf numFmtId="176" fontId="79" fillId="0" borderId="0"/>
    <xf numFmtId="176" fontId="79" fillId="0" borderId="0"/>
    <xf numFmtId="176" fontId="79" fillId="0" borderId="0"/>
    <xf numFmtId="176" fontId="79" fillId="0" borderId="0"/>
    <xf numFmtId="176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3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93" fillId="0" borderId="0"/>
    <xf numFmtId="176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6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6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6" fontId="27" fillId="4" borderId="0" applyNumberFormat="0" applyBorder="0" applyAlignment="0" applyProtection="0"/>
    <xf numFmtId="0" fontId="27" fillId="4" borderId="0" applyNumberFormat="0" applyBorder="0" applyAlignment="0" applyProtection="0"/>
    <xf numFmtId="176" fontId="27" fillId="4" borderId="0" applyNumberFormat="0" applyBorder="0" applyAlignment="0" applyProtection="0"/>
    <xf numFmtId="0" fontId="27" fillId="4" borderId="0" applyNumberFormat="0" applyBorder="0" applyAlignment="0" applyProtection="0"/>
    <xf numFmtId="176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6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6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6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6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6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6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6" fontId="96" fillId="0" borderId="4" applyNumberFormat="0" applyFill="0" applyAlignment="0" applyProtection="0"/>
    <xf numFmtId="0" fontId="29" fillId="0" borderId="4" applyNumberFormat="0" applyFill="0" applyAlignment="0" applyProtection="0"/>
    <xf numFmtId="176" fontId="96" fillId="0" borderId="4" applyNumberFormat="0" applyFill="0" applyAlignment="0" applyProtection="0"/>
    <xf numFmtId="0" fontId="29" fillId="0" borderId="4" applyNumberFormat="0" applyFill="0" applyAlignment="0" applyProtection="0"/>
    <xf numFmtId="176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6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6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6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6" fontId="97" fillId="0" borderId="45" applyNumberFormat="0" applyFill="0" applyAlignment="0" applyProtection="0"/>
    <xf numFmtId="0" fontId="30" fillId="0" borderId="5" applyNumberFormat="0" applyFill="0" applyAlignment="0" applyProtection="0"/>
    <xf numFmtId="176" fontId="97" fillId="0" borderId="45" applyNumberFormat="0" applyFill="0" applyAlignment="0" applyProtection="0"/>
    <xf numFmtId="0" fontId="30" fillId="0" borderId="5" applyNumberFormat="0" applyFill="0" applyAlignment="0" applyProtection="0"/>
    <xf numFmtId="176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6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6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6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8" fontId="80" fillId="96" borderId="0"/>
    <xf numFmtId="179" fontId="80" fillId="96" borderId="0"/>
    <xf numFmtId="180" fontId="80" fillId="96" borderId="0"/>
    <xf numFmtId="176" fontId="16" fillId="96" borderId="0">
      <protection locked="0"/>
    </xf>
    <xf numFmtId="183" fontId="16" fillId="96" borderId="0">
      <protection locked="0"/>
    </xf>
    <xf numFmtId="181" fontId="16" fillId="96" borderId="0">
      <protection locked="0"/>
    </xf>
    <xf numFmtId="182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6" fontId="88" fillId="97" borderId="39" applyNumberFormat="0">
      <alignment horizontal="center" vertical="center"/>
      <protection locked="0"/>
    </xf>
    <xf numFmtId="176" fontId="88" fillId="97" borderId="39" applyNumberFormat="0">
      <alignment horizontal="center" vertical="center"/>
      <protection locked="0"/>
    </xf>
    <xf numFmtId="176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6" fontId="88" fillId="97" borderId="39" applyNumberFormat="0">
      <alignment horizontal="center" vertical="center"/>
      <protection locked="0"/>
    </xf>
    <xf numFmtId="176" fontId="88" fillId="97" borderId="39" applyNumberFormat="0">
      <alignment horizontal="center" vertical="center"/>
      <protection locked="0"/>
    </xf>
    <xf numFmtId="176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6" fontId="31" fillId="22" borderId="1" applyNumberFormat="0" applyAlignment="0" applyProtection="0"/>
    <xf numFmtId="176" fontId="31" fillId="22" borderId="1" applyNumberFormat="0" applyAlignment="0" applyProtection="0"/>
    <xf numFmtId="176" fontId="31" fillId="22" borderId="1" applyNumberFormat="0" applyAlignment="0" applyProtection="0"/>
    <xf numFmtId="0" fontId="31" fillId="7" borderId="1" applyNumberFormat="0" applyAlignment="0" applyProtection="0"/>
    <xf numFmtId="176" fontId="31" fillId="22" borderId="1" applyNumberFormat="0" applyAlignment="0" applyProtection="0"/>
    <xf numFmtId="176" fontId="31" fillId="22" borderId="1" applyNumberFormat="0" applyAlignment="0" applyProtection="0"/>
    <xf numFmtId="176" fontId="31" fillId="22" borderId="1" applyNumberFormat="0" applyAlignment="0" applyProtection="0"/>
    <xf numFmtId="0" fontId="31" fillId="7" borderId="1" applyNumberFormat="0" applyAlignment="0" applyProtection="0"/>
    <xf numFmtId="176" fontId="31" fillId="22" borderId="1" applyNumberFormat="0" applyAlignment="0" applyProtection="0"/>
    <xf numFmtId="176" fontId="31" fillId="22" borderId="1" applyNumberFormat="0" applyAlignment="0" applyProtection="0"/>
    <xf numFmtId="176" fontId="31" fillId="7" borderId="1" applyNumberFormat="0" applyAlignment="0" applyProtection="0"/>
    <xf numFmtId="0" fontId="31" fillId="7" borderId="1" applyNumberFormat="0" applyAlignment="0" applyProtection="0"/>
    <xf numFmtId="176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6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6" fontId="16" fillId="96" borderId="0">
      <protection locked="0"/>
    </xf>
    <xf numFmtId="176" fontId="16" fillId="96" borderId="0">
      <protection locked="0"/>
    </xf>
    <xf numFmtId="176" fontId="15" fillId="96" borderId="0">
      <protection locked="0"/>
    </xf>
    <xf numFmtId="176" fontId="16" fillId="96" borderId="0">
      <alignment horizontal="center"/>
      <protection locked="0"/>
    </xf>
    <xf numFmtId="176" fontId="16" fillId="96" borderId="0">
      <protection locked="0"/>
    </xf>
    <xf numFmtId="176" fontId="16" fillId="96" borderId="0"/>
    <xf numFmtId="176" fontId="16" fillId="96" borderId="0">
      <alignment wrapText="1"/>
      <protection locked="0"/>
    </xf>
    <xf numFmtId="176" fontId="84" fillId="96" borderId="0">
      <protection locked="0"/>
    </xf>
    <xf numFmtId="176" fontId="79" fillId="96" borderId="0">
      <protection locked="0"/>
    </xf>
    <xf numFmtId="176" fontId="79" fillId="96" borderId="0">
      <protection locked="0"/>
    </xf>
    <xf numFmtId="176" fontId="79" fillId="96" borderId="0">
      <protection locked="0"/>
    </xf>
    <xf numFmtId="176" fontId="79" fillId="96" borderId="0">
      <protection locked="0"/>
    </xf>
    <xf numFmtId="176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6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6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6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6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6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6" fontId="33" fillId="22" borderId="0" applyNumberFormat="0" applyBorder="0" applyAlignment="0" applyProtection="0"/>
    <xf numFmtId="0" fontId="33" fillId="22" borderId="0" applyNumberFormat="0" applyBorder="0" applyAlignment="0" applyProtection="0"/>
    <xf numFmtId="176" fontId="33" fillId="22" borderId="0" applyNumberFormat="0" applyBorder="0" applyAlignment="0" applyProtection="0"/>
    <xf numFmtId="0" fontId="33" fillId="22" borderId="0" applyNumberFormat="0" applyBorder="0" applyAlignment="0" applyProtection="0"/>
    <xf numFmtId="176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6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8" fontId="79" fillId="0" borderId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176" fontId="16" fillId="0" borderId="0"/>
    <xf numFmtId="176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6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6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92" fillId="97" borderId="7" applyNumberFormat="0" applyAlignment="0" applyProtection="0"/>
    <xf numFmtId="176" fontId="92" fillId="97" borderId="7" applyNumberFormat="0" applyAlignment="0" applyProtection="0"/>
    <xf numFmtId="176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92" fillId="98" borderId="7" applyNumberFormat="0" applyAlignment="0" applyProtection="0"/>
    <xf numFmtId="176" fontId="92" fillId="98" borderId="7" applyNumberForma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6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6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4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6" fontId="34" fillId="77" borderId="8" applyNumberFormat="0" applyAlignment="0" applyProtection="0"/>
    <xf numFmtId="176" fontId="34" fillId="77" borderId="8" applyNumberFormat="0" applyAlignment="0" applyProtection="0"/>
    <xf numFmtId="176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6" fontId="34" fillId="64" borderId="8" applyNumberFormat="0" applyAlignment="0" applyProtection="0"/>
    <xf numFmtId="176" fontId="34" fillId="64" borderId="8" applyNumberFormat="0" applyAlignment="0" applyProtection="0"/>
    <xf numFmtId="176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6" fontId="34" fillId="93" borderId="8" applyNumberFormat="0" applyAlignment="0" applyProtection="0"/>
    <xf numFmtId="176" fontId="34" fillId="93" borderId="8" applyNumberFormat="0" applyAlignment="0" applyProtection="0"/>
    <xf numFmtId="176" fontId="34" fillId="93" borderId="8" applyNumberFormat="0" applyAlignment="0" applyProtection="0"/>
    <xf numFmtId="0" fontId="34" fillId="20" borderId="8" applyNumberFormat="0" applyAlignment="0" applyProtection="0"/>
    <xf numFmtId="176" fontId="34" fillId="93" borderId="8" applyNumberFormat="0" applyAlignment="0" applyProtection="0"/>
    <xf numFmtId="176" fontId="34" fillId="93" borderId="8" applyNumberFormat="0" applyAlignment="0" applyProtection="0"/>
    <xf numFmtId="176" fontId="34" fillId="93" borderId="8" applyNumberFormat="0" applyAlignment="0" applyProtection="0"/>
    <xf numFmtId="0" fontId="34" fillId="20" borderId="8" applyNumberFormat="0" applyAlignment="0" applyProtection="0"/>
    <xf numFmtId="176" fontId="34" fillId="93" borderId="8" applyNumberFormat="0" applyAlignment="0" applyProtection="0"/>
    <xf numFmtId="176" fontId="34" fillId="93" borderId="8" applyNumberFormat="0" applyAlignment="0" applyProtection="0"/>
    <xf numFmtId="176" fontId="34" fillId="20" borderId="8" applyNumberFormat="0" applyAlignment="0" applyProtection="0"/>
    <xf numFmtId="0" fontId="34" fillId="20" borderId="8" applyNumberFormat="0" applyAlignment="0" applyProtection="0"/>
    <xf numFmtId="176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6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6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6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6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6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6" fontId="99" fillId="0" borderId="48">
      <alignment horizontal="center"/>
    </xf>
    <xf numFmtId="176" fontId="99" fillId="0" borderId="48">
      <alignment horizontal="center"/>
    </xf>
    <xf numFmtId="0" fontId="99" fillId="0" borderId="24">
      <alignment horizontal="center"/>
    </xf>
    <xf numFmtId="176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6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6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6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6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6" fontId="77" fillId="99" borderId="0" applyNumberFormat="0" applyFont="0" applyBorder="0" applyAlignment="0" applyProtection="0"/>
    <xf numFmtId="178" fontId="16" fillId="0" borderId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84" fillId="0" borderId="0" applyNumberFormat="0" applyFill="0" applyBorder="0" applyAlignment="0" applyProtection="0"/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0" fillId="64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101" fillId="101" borderId="0" applyNumberFormat="0" applyBorder="0">
      <alignment horizontal="left"/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92" fillId="98" borderId="0" applyNumberForma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92" fillId="98" borderId="0" applyNumberForma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102" borderId="0" applyNumberFormat="0" applyFont="0" applyBorder="0" applyAlignment="0">
      <protection locked="0"/>
    </xf>
    <xf numFmtId="176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6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7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6" fontId="36" fillId="0" borderId="9" applyNumberFormat="0" applyFill="0" applyAlignment="0" applyProtection="0"/>
    <xf numFmtId="176" fontId="36" fillId="0" borderId="9" applyNumberFormat="0" applyFill="0" applyAlignment="0" applyProtection="0"/>
    <xf numFmtId="176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6" fontId="36" fillId="0" borderId="50" applyNumberFormat="0" applyFill="0" applyAlignment="0" applyProtection="0"/>
    <xf numFmtId="176" fontId="36" fillId="0" borderId="50" applyNumberFormat="0" applyFill="0" applyAlignment="0" applyProtection="0"/>
    <xf numFmtId="176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6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6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6" fontId="104" fillId="69" borderId="51">
      <alignment horizontal="center" wrapText="1"/>
    </xf>
    <xf numFmtId="176" fontId="104" fillId="69" borderId="51">
      <alignment horizontal="center" wrapText="1"/>
    </xf>
    <xf numFmtId="176" fontId="104" fillId="69" borderId="51">
      <alignment horizontal="center" wrapText="1"/>
    </xf>
    <xf numFmtId="176" fontId="104" fillId="69" borderId="51">
      <alignment horizontal="center" wrapText="1"/>
    </xf>
    <xf numFmtId="176" fontId="104" fillId="69" borderId="51">
      <alignment horizontal="center" wrapText="1"/>
    </xf>
    <xf numFmtId="176" fontId="104" fillId="69" borderId="51">
      <alignment horizontal="center" wrapText="1"/>
    </xf>
    <xf numFmtId="176" fontId="104" fillId="69" borderId="51">
      <alignment horizontal="center" vertical="top" textRotation="90" wrapText="1"/>
    </xf>
    <xf numFmtId="176" fontId="104" fillId="69" borderId="51">
      <alignment horizontal="center" vertical="top" textRotation="90" wrapText="1"/>
    </xf>
    <xf numFmtId="176" fontId="104" fillId="69" borderId="51">
      <alignment horizontal="center" vertical="top" textRotation="90" wrapText="1"/>
    </xf>
    <xf numFmtId="176" fontId="105" fillId="0" borderId="0">
      <alignment horizontal="center"/>
    </xf>
    <xf numFmtId="176" fontId="106" fillId="70" borderId="0"/>
    <xf numFmtId="176" fontId="107" fillId="103" borderId="0"/>
    <xf numFmtId="176" fontId="106" fillId="70" borderId="0"/>
    <xf numFmtId="176" fontId="106" fillId="63" borderId="0"/>
    <xf numFmtId="176" fontId="108" fillId="70" borderId="39">
      <alignment horizontal="center" vertical="center"/>
    </xf>
    <xf numFmtId="176" fontId="108" fillId="70" borderId="39">
      <alignment horizontal="center" vertical="center"/>
    </xf>
    <xf numFmtId="176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6" fontId="39" fillId="0" borderId="0"/>
    <xf numFmtId="176" fontId="39" fillId="0" borderId="0"/>
    <xf numFmtId="176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6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</cellStyleXfs>
  <cellXfs count="428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8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Border="1" applyAlignment="1">
      <alignment horizontal="right" wrapText="1"/>
    </xf>
    <xf numFmtId="0" fontId="68" fillId="60" borderId="0" xfId="9" applyFont="1" applyFill="1" applyBorder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4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4" fontId="69" fillId="60" borderId="0" xfId="9" applyNumberFormat="1" applyFont="1" applyFill="1" applyBorder="1" applyAlignment="1">
      <alignment horizontal="right"/>
    </xf>
    <xf numFmtId="2" fontId="69" fillId="60" borderId="17" xfId="9" applyNumberFormat="1" applyFont="1" applyFill="1" applyBorder="1"/>
    <xf numFmtId="174" fontId="69" fillId="60" borderId="0" xfId="9" applyNumberFormat="1" applyFont="1" applyFill="1" applyAlignment="1">
      <alignment horizontal="right"/>
    </xf>
    <xf numFmtId="171" fontId="69" fillId="60" borderId="0" xfId="9" applyNumberFormat="1" applyFont="1" applyFill="1" applyBorder="1"/>
    <xf numFmtId="171" fontId="69" fillId="60" borderId="0" xfId="9" applyNumberFormat="1" applyFont="1" applyFill="1"/>
    <xf numFmtId="174" fontId="68" fillId="57" borderId="13" xfId="9" applyNumberFormat="1" applyFont="1" applyFill="1" applyBorder="1"/>
    <xf numFmtId="173" fontId="68" fillId="57" borderId="15" xfId="9" applyNumberFormat="1" applyFont="1" applyFill="1" applyBorder="1"/>
    <xf numFmtId="172" fontId="68" fillId="58" borderId="34" xfId="9" applyNumberFormat="1" applyFont="1" applyFill="1" applyBorder="1" applyAlignment="1">
      <alignment horizontal="right"/>
    </xf>
    <xf numFmtId="172" fontId="68" fillId="58" borderId="35" xfId="9" applyNumberFormat="1" applyFont="1" applyFill="1" applyBorder="1" applyAlignment="1">
      <alignment horizontal="right"/>
    </xf>
    <xf numFmtId="172" fontId="69" fillId="60" borderId="0" xfId="9" applyNumberFormat="1" applyFont="1" applyFill="1" applyBorder="1" applyAlignment="1">
      <alignment horizontal="right"/>
    </xf>
    <xf numFmtId="172" fontId="69" fillId="60" borderId="17" xfId="9" applyNumberFormat="1" applyFont="1" applyFill="1" applyBorder="1"/>
    <xf numFmtId="172" fontId="69" fillId="60" borderId="0" xfId="9" applyNumberFormat="1" applyFont="1" applyFill="1" applyAlignment="1">
      <alignment horizontal="right"/>
    </xf>
    <xf numFmtId="172" fontId="69" fillId="60" borderId="0" xfId="9" applyNumberFormat="1" applyFont="1" applyFill="1"/>
    <xf numFmtId="172" fontId="68" fillId="57" borderId="13" xfId="9" applyNumberFormat="1" applyFont="1" applyFill="1" applyBorder="1"/>
    <xf numFmtId="172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8" fillId="57" borderId="15" xfId="9" applyFont="1" applyFill="1" applyBorder="1" applyAlignment="1"/>
    <xf numFmtId="0" fontId="68" fillId="60" borderId="17" xfId="9" applyFont="1" applyFill="1" applyBorder="1" applyAlignment="1"/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2" fontId="68" fillId="58" borderId="36" xfId="9" applyNumberFormat="1" applyFont="1" applyFill="1" applyBorder="1" applyAlignment="1">
      <alignment horizontal="right"/>
    </xf>
    <xf numFmtId="172" fontId="69" fillId="60" borderId="20" xfId="9" applyNumberFormat="1" applyFont="1" applyFill="1" applyBorder="1" applyAlignment="1">
      <alignment horizontal="right"/>
    </xf>
    <xf numFmtId="172" fontId="69" fillId="60" borderId="20" xfId="9" applyNumberFormat="1" applyFont="1" applyFill="1" applyBorder="1"/>
    <xf numFmtId="172" fontId="68" fillId="57" borderId="21" xfId="9" applyNumberFormat="1" applyFont="1" applyFill="1" applyBorder="1"/>
    <xf numFmtId="168" fontId="66" fillId="60" borderId="0" xfId="0" applyNumberFormat="1" applyFont="1" applyFill="1" applyBorder="1"/>
    <xf numFmtId="168" fontId="66" fillId="60" borderId="22" xfId="0" applyNumberFormat="1" applyFont="1" applyFill="1" applyBorder="1"/>
    <xf numFmtId="168" fontId="66" fillId="60" borderId="11" xfId="0" applyNumberFormat="1" applyFont="1" applyFill="1" applyBorder="1"/>
    <xf numFmtId="168" fontId="66" fillId="60" borderId="23" xfId="0" applyNumberFormat="1" applyFont="1" applyFill="1" applyBorder="1"/>
    <xf numFmtId="168" fontId="66" fillId="57" borderId="13" xfId="0" applyNumberFormat="1" applyFont="1" applyFill="1" applyBorder="1"/>
    <xf numFmtId="168" fontId="66" fillId="57" borderId="14" xfId="0" applyNumberFormat="1" applyFont="1" applyFill="1" applyBorder="1"/>
    <xf numFmtId="168" fontId="66" fillId="57" borderId="15" xfId="0" applyNumberFormat="1" applyFont="1" applyFill="1" applyBorder="1"/>
    <xf numFmtId="168" fontId="66" fillId="60" borderId="17" xfId="0" applyNumberFormat="1" applyFont="1" applyFill="1" applyBorder="1"/>
    <xf numFmtId="168" fontId="66" fillId="60" borderId="18" xfId="0" applyNumberFormat="1" applyFont="1" applyFill="1" applyBorder="1"/>
    <xf numFmtId="0" fontId="40" fillId="44" borderId="0" xfId="2" applyFont="1" applyAlignment="1">
      <alignment horizontal="left" vertical="top"/>
    </xf>
    <xf numFmtId="0" fontId="40" fillId="0" borderId="0" xfId="2" applyFont="1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70" fontId="72" fillId="0" borderId="0" xfId="0" applyNumberFormat="1" applyFont="1" applyAlignment="1">
      <alignment horizontal="left" vertical="top"/>
    </xf>
    <xf numFmtId="170" fontId="63" fillId="0" borderId="0" xfId="0" applyNumberFormat="1" applyFont="1" applyAlignment="1">
      <alignment horizontal="left" vertical="top"/>
    </xf>
    <xf numFmtId="0" fontId="63" fillId="0" borderId="0" xfId="0" applyFont="1" applyFill="1" applyAlignment="1">
      <alignment horizontal="left" vertical="top"/>
    </xf>
    <xf numFmtId="170" fontId="64" fillId="24" borderId="10" xfId="0" applyNumberFormat="1" applyFont="1" applyFill="1" applyBorder="1" applyAlignment="1">
      <alignment horizontal="left" vertical="top"/>
    </xf>
    <xf numFmtId="170" fontId="64" fillId="24" borderId="13" xfId="0" applyNumberFormat="1" applyFont="1" applyFill="1" applyBorder="1" applyAlignment="1">
      <alignment horizontal="left" vertical="top"/>
    </xf>
    <xf numFmtId="170" fontId="63" fillId="0" borderId="0" xfId="0" applyNumberFormat="1" applyFont="1" applyFill="1" applyAlignment="1">
      <alignment horizontal="left" vertical="top"/>
    </xf>
    <xf numFmtId="170" fontId="63" fillId="0" borderId="0" xfId="0" applyNumberFormat="1" applyFont="1" applyFill="1" applyAlignment="1">
      <alignment horizontal="left" vertical="top" wrapText="1"/>
    </xf>
    <xf numFmtId="0" fontId="63" fillId="0" borderId="0" xfId="0" applyFont="1" applyFill="1" applyAlignment="1">
      <alignment horizontal="left" vertical="top" wrapText="1"/>
    </xf>
    <xf numFmtId="0" fontId="63" fillId="0" borderId="0" xfId="5" applyFont="1" applyFill="1" applyBorder="1" applyAlignment="1">
      <alignment horizontal="left" vertical="top"/>
    </xf>
    <xf numFmtId="0" fontId="63" fillId="0" borderId="0" xfId="5" applyFont="1" applyFill="1" applyBorder="1" applyAlignment="1">
      <alignment horizontal="left" vertical="top" wrapText="1"/>
    </xf>
    <xf numFmtId="0" fontId="72" fillId="0" borderId="0" xfId="7" applyFont="1" applyFill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170" fontId="65" fillId="24" borderId="10" xfId="0" applyNumberFormat="1" applyFont="1" applyFill="1" applyBorder="1" applyAlignment="1">
      <alignment horizontal="left" vertical="top"/>
    </xf>
    <xf numFmtId="170" fontId="65" fillId="24" borderId="13" xfId="0" applyNumberFormat="1" applyFont="1" applyFill="1" applyBorder="1" applyAlignment="1">
      <alignment horizontal="left" vertical="top"/>
    </xf>
    <xf numFmtId="170" fontId="63" fillId="0" borderId="37" xfId="0" applyNumberFormat="1" applyFont="1" applyFill="1" applyBorder="1" applyAlignment="1">
      <alignment horizontal="left" vertical="top"/>
    </xf>
    <xf numFmtId="172" fontId="68" fillId="57" borderId="21" xfId="9" applyNumberFormat="1" applyFont="1" applyFill="1" applyBorder="1" applyAlignment="1">
      <alignment horizontal="center"/>
    </xf>
    <xf numFmtId="172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2" fontId="69" fillId="60" borderId="17" xfId="9" applyNumberFormat="1" applyFont="1" applyFill="1" applyBorder="1" applyAlignment="1">
      <alignment horizontal="center"/>
    </xf>
    <xf numFmtId="172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2" fontId="68" fillId="58" borderId="35" xfId="9" applyNumberFormat="1" applyFont="1" applyFill="1" applyBorder="1" applyAlignment="1">
      <alignment horizontal="center"/>
    </xf>
    <xf numFmtId="172" fontId="68" fillId="58" borderId="34" xfId="9" applyNumberFormat="1" applyFont="1" applyFill="1" applyBorder="1" applyAlignment="1">
      <alignment horizontal="center"/>
    </xf>
    <xf numFmtId="172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Border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8" fontId="66" fillId="0" borderId="0" xfId="0" applyNumberFormat="1" applyFont="1" applyAlignment="1">
      <alignment horizontal="center"/>
    </xf>
    <xf numFmtId="0" fontId="63" fillId="0" borderId="0" xfId="0" applyFont="1" applyBorder="1" applyAlignment="1">
      <alignment horizontal="center" vertical="center"/>
    </xf>
    <xf numFmtId="173" fontId="69" fillId="60" borderId="20" xfId="9" applyNumberFormat="1" applyFont="1" applyFill="1" applyBorder="1" applyAlignment="1">
      <alignment horizontal="center"/>
    </xf>
    <xf numFmtId="172" fontId="68" fillId="57" borderId="15" xfId="9" applyNumberFormat="1" applyFont="1" applyFill="1" applyBorder="1" applyAlignment="1">
      <alignment horizontal="center"/>
    </xf>
    <xf numFmtId="172" fontId="68" fillId="57" borderId="13" xfId="9" applyNumberFormat="1" applyFont="1" applyFill="1" applyBorder="1" applyAlignment="1">
      <alignment horizontal="center"/>
    </xf>
    <xf numFmtId="170" fontId="63" fillId="0" borderId="37" xfId="5" applyNumberFormat="1" applyFont="1" applyFill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70" fontId="63" fillId="57" borderId="0" xfId="0" applyNumberFormat="1" applyFont="1" applyFill="1" applyBorder="1" applyAlignment="1">
      <alignment horizontal="center" vertical="center" wrapText="1"/>
    </xf>
    <xf numFmtId="0" fontId="63" fillId="57" borderId="0" xfId="0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7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70" fontId="63" fillId="111" borderId="0" xfId="0" applyNumberFormat="1" applyFont="1" applyFill="1" applyBorder="1" applyAlignment="1">
      <alignment horizontal="center" vertical="center" wrapText="1"/>
    </xf>
    <xf numFmtId="170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Border="1" applyAlignment="1">
      <alignment horizontal="center" vertical="center"/>
    </xf>
    <xf numFmtId="0" fontId="66" fillId="0" borderId="0" xfId="0" applyFont="1" applyAlignment="1">
      <alignment horizontal="center"/>
    </xf>
    <xf numFmtId="170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Border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left"/>
    </xf>
    <xf numFmtId="0" fontId="117" fillId="0" borderId="0" xfId="0" applyFont="1" applyFill="1"/>
    <xf numFmtId="0" fontId="63" fillId="0" borderId="0" xfId="0" applyFont="1" applyFill="1" applyBorder="1"/>
    <xf numFmtId="2" fontId="63" fillId="0" borderId="0" xfId="0" applyNumberFormat="1" applyFont="1" applyFill="1" applyBorder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Border="1" applyAlignment="1">
      <alignment horizontal="left" vertical="center"/>
    </xf>
    <xf numFmtId="2" fontId="63" fillId="60" borderId="0" xfId="0" applyNumberFormat="1" applyFont="1" applyFill="1"/>
    <xf numFmtId="2" fontId="63" fillId="60" borderId="0" xfId="0" applyNumberFormat="1" applyFont="1" applyFill="1" applyBorder="1"/>
    <xf numFmtId="2" fontId="66" fillId="0" borderId="0" xfId="0" applyNumberFormat="1" applyFont="1"/>
    <xf numFmtId="170" fontId="63" fillId="0" borderId="37" xfId="5" applyNumberFormat="1" applyFont="1" applyFill="1" applyBorder="1" applyAlignment="1">
      <alignment horizontal="center" vertical="center"/>
    </xf>
    <xf numFmtId="170" fontId="63" fillId="0" borderId="37" xfId="0" applyNumberFormat="1" applyFont="1" applyFill="1" applyBorder="1" applyAlignment="1">
      <alignment horizontal="center" vertical="center" wrapText="1"/>
    </xf>
    <xf numFmtId="170" fontId="63" fillId="0" borderId="37" xfId="0" applyNumberFormat="1" applyFont="1" applyFill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Fill="1" applyAlignment="1">
      <alignment horizontal="left"/>
    </xf>
    <xf numFmtId="0" fontId="79" fillId="0" borderId="0" xfId="7" applyFont="1"/>
    <xf numFmtId="0" fontId="79" fillId="0" borderId="0" xfId="7" applyFont="1" applyFill="1"/>
    <xf numFmtId="0" fontId="105" fillId="0" borderId="0" xfId="7" applyFont="1" applyFill="1" applyBorder="1" applyAlignment="1">
      <alignment horizontal="right"/>
    </xf>
    <xf numFmtId="0" fontId="79" fillId="0" borderId="0" xfId="7" applyFont="1" applyFill="1" applyBorder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0" fontId="16" fillId="0" borderId="0" xfId="5" applyFont="1"/>
    <xf numFmtId="170" fontId="115" fillId="0" borderId="0" xfId="5" applyNumberFormat="1" applyFont="1"/>
    <xf numFmtId="170" fontId="63" fillId="0" borderId="0" xfId="5" applyNumberFormat="1" applyFont="1"/>
    <xf numFmtId="170" fontId="63" fillId="57" borderId="0" xfId="5" applyNumberFormat="1" applyFont="1" applyFill="1"/>
    <xf numFmtId="170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70" fontId="74" fillId="29" borderId="10" xfId="27226" applyNumberFormat="1" applyFont="1" applyBorder="1" applyAlignment="1">
      <alignment horizontal="left" vertical="top" wrapText="1"/>
    </xf>
    <xf numFmtId="170" fontId="63" fillId="0" borderId="0" xfId="0" applyNumberFormat="1" applyFont="1" applyFill="1" applyBorder="1" applyAlignment="1">
      <alignment horizontal="center" vertical="center"/>
    </xf>
    <xf numFmtId="170" fontId="63" fillId="0" borderId="0" xfId="5" applyNumberFormat="1" applyFont="1" applyBorder="1" applyAlignment="1">
      <alignment horizontal="center" vertical="center"/>
    </xf>
    <xf numFmtId="170" fontId="63" fillId="0" borderId="0" xfId="0" applyNumberFormat="1" applyFont="1" applyFill="1" applyBorder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Fill="1" applyBorder="1"/>
    <xf numFmtId="170" fontId="73" fillId="29" borderId="12" xfId="27226" applyNumberFormat="1" applyFont="1" applyBorder="1" applyAlignment="1">
      <alignment horizontal="left" vertical="top" wrapText="1"/>
    </xf>
    <xf numFmtId="170" fontId="73" fillId="29" borderId="10" xfId="27226" applyNumberFormat="1" applyFont="1" applyBorder="1" applyAlignment="1">
      <alignment horizontal="left" vertical="top" wrapText="1"/>
    </xf>
    <xf numFmtId="167" fontId="0" fillId="0" borderId="0" xfId="0" applyNumberFormat="1"/>
    <xf numFmtId="170" fontId="72" fillId="0" borderId="0" xfId="27241" applyNumberFormat="1" applyFont="1" applyAlignment="1">
      <alignment horizontal="left" vertical="top"/>
    </xf>
    <xf numFmtId="170" fontId="63" fillId="0" borderId="0" xfId="27241" applyNumberFormat="1" applyFont="1" applyAlignment="1">
      <alignment horizontal="left" vertical="top"/>
    </xf>
    <xf numFmtId="0" fontId="8" fillId="0" borderId="0" xfId="27242"/>
    <xf numFmtId="170" fontId="72" fillId="0" borderId="0" xfId="27243" applyNumberFormat="1" applyFont="1" applyAlignment="1">
      <alignment horizontal="left" vertical="top"/>
    </xf>
    <xf numFmtId="170" fontId="63" fillId="0" borderId="0" xfId="27243" applyNumberFormat="1" applyFont="1" applyAlignment="1">
      <alignment horizontal="left" vertical="top"/>
    </xf>
    <xf numFmtId="170" fontId="65" fillId="24" borderId="10" xfId="27241" applyNumberFormat="1" applyFont="1" applyFill="1" applyBorder="1" applyAlignment="1">
      <alignment horizontal="left" vertical="top"/>
    </xf>
    <xf numFmtId="170" fontId="65" fillId="24" borderId="13" xfId="27241" applyNumberFormat="1" applyFont="1" applyFill="1" applyBorder="1" applyAlignment="1">
      <alignment horizontal="left" vertical="top"/>
    </xf>
    <xf numFmtId="170" fontId="64" fillId="24" borderId="10" xfId="27243" applyNumberFormat="1" applyFont="1" applyFill="1" applyBorder="1" applyAlignment="1">
      <alignment horizontal="left" vertical="top"/>
    </xf>
    <xf numFmtId="170" fontId="64" fillId="24" borderId="13" xfId="27243" applyNumberFormat="1" applyFont="1" applyFill="1" applyBorder="1" applyAlignment="1">
      <alignment horizontal="left" vertical="top"/>
    </xf>
    <xf numFmtId="170" fontId="74" fillId="29" borderId="10" xfId="27244" applyNumberFormat="1" applyFont="1" applyBorder="1" applyAlignment="1">
      <alignment horizontal="left" vertical="top" wrapText="1"/>
    </xf>
    <xf numFmtId="170" fontId="73" fillId="29" borderId="12" xfId="27244" applyNumberFormat="1" applyFont="1" applyBorder="1" applyAlignment="1">
      <alignment horizontal="left" vertical="top" wrapText="1"/>
    </xf>
    <xf numFmtId="170" fontId="63" fillId="0" borderId="37" xfId="27241" applyNumberFormat="1" applyFont="1" applyFill="1" applyBorder="1" applyAlignment="1">
      <alignment horizontal="center" vertical="center"/>
    </xf>
    <xf numFmtId="170" fontId="63" fillId="0" borderId="37" xfId="5" applyNumberFormat="1" applyFont="1" applyFill="1" applyBorder="1" applyAlignment="1">
      <alignment horizontal="left" vertical="center"/>
    </xf>
    <xf numFmtId="170" fontId="63" fillId="0" borderId="37" xfId="27241" applyNumberFormat="1" applyFont="1" applyFill="1" applyBorder="1" applyAlignment="1">
      <alignment horizontal="left" vertical="center"/>
    </xf>
    <xf numFmtId="170" fontId="73" fillId="29" borderId="10" xfId="27244" applyNumberFormat="1" applyFont="1" applyBorder="1" applyAlignment="1">
      <alignment horizontal="left" vertical="top" wrapText="1"/>
    </xf>
    <xf numFmtId="170" fontId="63" fillId="0" borderId="37" xfId="27243" applyNumberFormat="1" applyFont="1" applyFill="1" applyBorder="1" applyAlignment="1">
      <alignment horizontal="left" vertical="top"/>
    </xf>
    <xf numFmtId="170" fontId="63" fillId="0" borderId="37" xfId="5" applyNumberFormat="1" applyFont="1" applyFill="1" applyBorder="1" applyAlignment="1"/>
    <xf numFmtId="0" fontId="8" fillId="0" borderId="37" xfId="27242" applyBorder="1"/>
    <xf numFmtId="0" fontId="8" fillId="0" borderId="0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6" fontId="0" fillId="0" borderId="10" xfId="27245" applyNumberFormat="1" applyFont="1" applyBorder="1"/>
    <xf numFmtId="187" fontId="0" fillId="0" borderId="10" xfId="27245" applyNumberFormat="1" applyFont="1" applyBorder="1"/>
    <xf numFmtId="43" fontId="0" fillId="0" borderId="0" xfId="27245" applyFont="1" applyBorder="1"/>
    <xf numFmtId="186" fontId="0" fillId="0" borderId="0" xfId="27245" applyNumberFormat="1" applyFont="1" applyBorder="1"/>
    <xf numFmtId="187" fontId="0" fillId="0" borderId="0" xfId="27245" applyNumberFormat="1" applyFont="1" applyBorder="1"/>
    <xf numFmtId="43" fontId="0" fillId="0" borderId="11" xfId="27245" applyFont="1" applyBorder="1"/>
    <xf numFmtId="186" fontId="0" fillId="0" borderId="11" xfId="27245" applyNumberFormat="1" applyFont="1" applyBorder="1"/>
    <xf numFmtId="187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 applyBorder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70" fontId="76" fillId="119" borderId="0" xfId="27248" applyNumberFormat="1" applyFont="1" applyFill="1" applyBorder="1" applyAlignment="1">
      <alignment horizontal="left" vertical="top"/>
    </xf>
    <xf numFmtId="170" fontId="76" fillId="119" borderId="0" xfId="27248" applyNumberFormat="1" applyFont="1" applyFill="1" applyBorder="1"/>
    <xf numFmtId="0" fontId="79" fillId="119" borderId="0" xfId="27248" applyFont="1" applyFill="1" applyBorder="1" applyAlignment="1">
      <alignment horizontal="center"/>
    </xf>
    <xf numFmtId="9" fontId="79" fillId="119" borderId="0" xfId="27248" applyNumberFormat="1" applyFont="1" applyFill="1" applyBorder="1" applyAlignment="1">
      <alignment horizontal="center"/>
    </xf>
    <xf numFmtId="2" fontId="79" fillId="119" borderId="0" xfId="27248" applyNumberFormat="1" applyFont="1" applyFill="1" applyBorder="1" applyAlignment="1">
      <alignment horizontal="center"/>
    </xf>
    <xf numFmtId="1" fontId="79" fillId="119" borderId="0" xfId="27248" applyNumberFormat="1" applyFont="1" applyFill="1" applyBorder="1" applyAlignment="1">
      <alignment horizontal="center"/>
    </xf>
    <xf numFmtId="1" fontId="6" fillId="0" borderId="0" xfId="27248" applyNumberFormat="1"/>
    <xf numFmtId="170" fontId="63" fillId="120" borderId="37" xfId="5" applyNumberFormat="1" applyFont="1" applyFill="1" applyBorder="1"/>
    <xf numFmtId="170" fontId="63" fillId="121" borderId="37" xfId="5" applyNumberFormat="1" applyFont="1" applyFill="1" applyBorder="1"/>
    <xf numFmtId="170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70" fontId="76" fillId="122" borderId="0" xfId="27248" applyNumberFormat="1" applyFont="1" applyFill="1" applyBorder="1" applyAlignment="1">
      <alignment horizontal="left" vertical="top"/>
    </xf>
    <xf numFmtId="170" fontId="76" fillId="122" borderId="0" xfId="27248" applyNumberFormat="1" applyFont="1" applyFill="1" applyBorder="1"/>
    <xf numFmtId="0" fontId="79" fillId="122" borderId="0" xfId="27248" applyFont="1" applyFill="1" applyBorder="1" applyAlignment="1">
      <alignment horizontal="center"/>
    </xf>
    <xf numFmtId="9" fontId="79" fillId="122" borderId="0" xfId="27248" applyNumberFormat="1" applyFont="1" applyFill="1" applyBorder="1" applyAlignment="1">
      <alignment horizontal="center"/>
    </xf>
    <xf numFmtId="2" fontId="79" fillId="122" borderId="0" xfId="27248" applyNumberFormat="1" applyFont="1" applyFill="1" applyBorder="1" applyAlignment="1">
      <alignment horizontal="center"/>
    </xf>
    <xf numFmtId="1" fontId="79" fillId="122" borderId="0" xfId="27248" applyNumberFormat="1" applyFont="1" applyFill="1" applyBorder="1" applyAlignment="1">
      <alignment horizontal="center"/>
    </xf>
    <xf numFmtId="2" fontId="6" fillId="123" borderId="0" xfId="27248" applyNumberFormat="1" applyFill="1"/>
    <xf numFmtId="170" fontId="76" fillId="124" borderId="0" xfId="27248" applyNumberFormat="1" applyFont="1" applyFill="1" applyBorder="1" applyAlignment="1">
      <alignment horizontal="left" vertical="top"/>
    </xf>
    <xf numFmtId="170" fontId="76" fillId="124" borderId="0" xfId="27248" applyNumberFormat="1" applyFont="1" applyFill="1" applyBorder="1"/>
    <xf numFmtId="0" fontId="79" fillId="124" borderId="0" xfId="27248" applyFont="1" applyFill="1" applyBorder="1" applyAlignment="1">
      <alignment horizontal="center"/>
    </xf>
    <xf numFmtId="2" fontId="79" fillId="124" borderId="0" xfId="27248" applyNumberFormat="1" applyFont="1" applyFill="1" applyBorder="1" applyAlignment="1">
      <alignment horizontal="center"/>
    </xf>
    <xf numFmtId="9" fontId="79" fillId="124" borderId="0" xfId="27248" applyNumberFormat="1" applyFont="1" applyFill="1" applyBorder="1" applyAlignment="1">
      <alignment horizontal="center"/>
    </xf>
    <xf numFmtId="1" fontId="79" fillId="124" borderId="0" xfId="27248" applyNumberFormat="1" applyFont="1" applyFill="1" applyBorder="1" applyAlignment="1">
      <alignment horizontal="center"/>
    </xf>
    <xf numFmtId="2" fontId="6" fillId="58" borderId="0" xfId="27248" applyNumberFormat="1" applyFill="1"/>
    <xf numFmtId="170" fontId="76" fillId="125" borderId="0" xfId="27248" applyNumberFormat="1" applyFont="1" applyFill="1" applyBorder="1" applyAlignment="1">
      <alignment horizontal="left" vertical="top"/>
    </xf>
    <xf numFmtId="170" fontId="76" fillId="125" borderId="0" xfId="27248" applyNumberFormat="1" applyFont="1" applyFill="1" applyBorder="1"/>
    <xf numFmtId="0" fontId="79" fillId="125" borderId="0" xfId="27248" applyFont="1" applyFill="1" applyBorder="1" applyAlignment="1">
      <alignment horizontal="center"/>
    </xf>
    <xf numFmtId="9" fontId="79" fillId="125" borderId="0" xfId="27248" applyNumberFormat="1" applyFont="1" applyFill="1" applyBorder="1" applyAlignment="1">
      <alignment horizontal="center"/>
    </xf>
    <xf numFmtId="2" fontId="79" fillId="125" borderId="0" xfId="27248" applyNumberFormat="1" applyFont="1" applyFill="1" applyBorder="1" applyAlignment="1">
      <alignment horizontal="center"/>
    </xf>
    <xf numFmtId="1" fontId="79" fillId="125" borderId="0" xfId="27248" applyNumberFormat="1" applyFont="1" applyFill="1" applyBorder="1" applyAlignment="1">
      <alignment horizontal="center"/>
    </xf>
    <xf numFmtId="2" fontId="6" fillId="113" borderId="0" xfId="27248" applyNumberFormat="1" applyFill="1"/>
    <xf numFmtId="167" fontId="79" fillId="119" borderId="0" xfId="27248" applyNumberFormat="1" applyFont="1" applyFill="1" applyBorder="1" applyAlignment="1">
      <alignment horizontal="center"/>
    </xf>
    <xf numFmtId="167" fontId="79" fillId="122" borderId="0" xfId="27248" applyNumberFormat="1" applyFont="1" applyFill="1" applyBorder="1" applyAlignment="1">
      <alignment horizontal="center"/>
    </xf>
    <xf numFmtId="167" fontId="79" fillId="124" borderId="0" xfId="27248" applyNumberFormat="1" applyFont="1" applyFill="1" applyBorder="1" applyAlignment="1">
      <alignment horizontal="center"/>
    </xf>
    <xf numFmtId="167" fontId="79" fillId="125" borderId="0" xfId="27248" applyNumberFormat="1" applyFont="1" applyFill="1" applyBorder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70" fontId="63" fillId="116" borderId="37" xfId="5" applyNumberFormat="1" applyFont="1" applyFill="1" applyBorder="1"/>
    <xf numFmtId="170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7" fontId="4" fillId="0" borderId="0" xfId="27250" applyNumberFormat="1"/>
    <xf numFmtId="2" fontId="4" fillId="0" borderId="0" xfId="27250" applyNumberFormat="1"/>
    <xf numFmtId="0" fontId="4" fillId="0" borderId="0" xfId="27250"/>
    <xf numFmtId="0" fontId="4" fillId="121" borderId="85" xfId="27250" applyFill="1" applyBorder="1"/>
    <xf numFmtId="2" fontId="4" fillId="121" borderId="85" xfId="27250" applyNumberFormat="1" applyFill="1" applyBorder="1"/>
    <xf numFmtId="1" fontId="4" fillId="121" borderId="85" xfId="27250" applyNumberFormat="1" applyFill="1" applyBorder="1"/>
    <xf numFmtId="168" fontId="4" fillId="121" borderId="85" xfId="27250" applyNumberFormat="1" applyFill="1" applyBorder="1"/>
    <xf numFmtId="0" fontId="4" fillId="121" borderId="0" xfId="27250" applyFill="1" applyBorder="1"/>
    <xf numFmtId="2" fontId="4" fillId="121" borderId="0" xfId="27250" applyNumberFormat="1" applyFill="1" applyBorder="1"/>
    <xf numFmtId="1" fontId="4" fillId="121" borderId="0" xfId="27250" applyNumberFormat="1" applyFill="1" applyBorder="1"/>
    <xf numFmtId="168" fontId="4" fillId="121" borderId="0" xfId="27250" applyNumberFormat="1" applyFill="1" applyBorder="1"/>
    <xf numFmtId="0" fontId="4" fillId="121" borderId="11" xfId="27250" applyFill="1" applyBorder="1"/>
    <xf numFmtId="2" fontId="4" fillId="121" borderId="11" xfId="27250" applyNumberFormat="1" applyFill="1" applyBorder="1"/>
    <xf numFmtId="1" fontId="4" fillId="121" borderId="11" xfId="27250" applyNumberFormat="1" applyFill="1" applyBorder="1"/>
    <xf numFmtId="168" fontId="4" fillId="121" borderId="11" xfId="27250" applyNumberFormat="1" applyFill="1" applyBorder="1"/>
    <xf numFmtId="0" fontId="4" fillId="57" borderId="10" xfId="27250" applyFill="1" applyBorder="1"/>
    <xf numFmtId="2" fontId="4" fillId="57" borderId="10" xfId="27250" applyNumberFormat="1" applyFill="1" applyBorder="1"/>
    <xf numFmtId="1" fontId="4" fillId="57" borderId="10" xfId="27250" applyNumberFormat="1" applyFill="1" applyBorder="1"/>
    <xf numFmtId="168" fontId="4" fillId="57" borderId="10" xfId="27250" applyNumberFormat="1" applyFill="1" applyBorder="1"/>
    <xf numFmtId="0" fontId="4" fillId="57" borderId="0" xfId="27250" applyFill="1" applyBorder="1"/>
    <xf numFmtId="2" fontId="4" fillId="57" borderId="0" xfId="27250" applyNumberFormat="1" applyFill="1" applyBorder="1"/>
    <xf numFmtId="1" fontId="4" fillId="57" borderId="0" xfId="27250" applyNumberFormat="1" applyFill="1" applyBorder="1"/>
    <xf numFmtId="168" fontId="4" fillId="57" borderId="0" xfId="27250" applyNumberFormat="1" applyFill="1" applyBorder="1"/>
    <xf numFmtId="0" fontId="4" fillId="57" borderId="11" xfId="27250" applyFill="1" applyBorder="1"/>
    <xf numFmtId="2" fontId="4" fillId="57" borderId="11" xfId="27250" applyNumberFormat="1" applyFill="1" applyBorder="1"/>
    <xf numFmtId="1" fontId="4" fillId="57" borderId="11" xfId="27250" applyNumberFormat="1" applyFill="1" applyBorder="1"/>
    <xf numFmtId="168" fontId="4" fillId="57" borderId="11" xfId="27250" applyNumberFormat="1" applyFill="1" applyBorder="1"/>
    <xf numFmtId="0" fontId="4" fillId="60" borderId="0" xfId="27250" applyFill="1"/>
    <xf numFmtId="2" fontId="4" fillId="60" borderId="0" xfId="27250" applyNumberFormat="1" applyFill="1"/>
    <xf numFmtId="1" fontId="4" fillId="60" borderId="0" xfId="27250" applyNumberFormat="1" applyFill="1"/>
    <xf numFmtId="168" fontId="4" fillId="60" borderId="0" xfId="27250" applyNumberFormat="1" applyFill="1"/>
    <xf numFmtId="0" fontId="4" fillId="0" borderId="11" xfId="27250" applyBorder="1"/>
    <xf numFmtId="2" fontId="4" fillId="0" borderId="11" xfId="27250" applyNumberFormat="1" applyBorder="1"/>
    <xf numFmtId="1" fontId="4" fillId="0" borderId="11" xfId="27250" applyNumberFormat="1" applyBorder="1"/>
    <xf numFmtId="168" fontId="4" fillId="0" borderId="11" xfId="27250" applyNumberFormat="1" applyBorder="1"/>
    <xf numFmtId="0" fontId="4" fillId="0" borderId="13" xfId="27250" applyBorder="1"/>
    <xf numFmtId="2" fontId="4" fillId="0" borderId="13" xfId="27250" applyNumberFormat="1" applyBorder="1"/>
    <xf numFmtId="1" fontId="4" fillId="0" borderId="13" xfId="27250" applyNumberFormat="1" applyBorder="1"/>
    <xf numFmtId="168" fontId="4" fillId="0" borderId="13" xfId="27250" applyNumberFormat="1" applyBorder="1"/>
    <xf numFmtId="0" fontId="4" fillId="0" borderId="10" xfId="27250" applyBorder="1"/>
    <xf numFmtId="2" fontId="4" fillId="0" borderId="10" xfId="27250" applyNumberFormat="1" applyBorder="1"/>
    <xf numFmtId="1" fontId="4" fillId="0" borderId="10" xfId="27250" applyNumberFormat="1" applyBorder="1"/>
    <xf numFmtId="168" fontId="4" fillId="0" borderId="10" xfId="27250" applyNumberFormat="1" applyBorder="1"/>
    <xf numFmtId="0" fontId="4" fillId="0" borderId="0" xfId="27250" applyBorder="1"/>
    <xf numFmtId="2" fontId="4" fillId="0" borderId="0" xfId="27250" applyNumberFormat="1" applyBorder="1"/>
    <xf numFmtId="1" fontId="4" fillId="0" borderId="0" xfId="27250" applyNumberFormat="1" applyBorder="1"/>
    <xf numFmtId="168" fontId="4" fillId="0" borderId="0" xfId="27250" applyNumberFormat="1" applyBorder="1"/>
    <xf numFmtId="0" fontId="4" fillId="56" borderId="10" xfId="27250" applyFill="1" applyBorder="1"/>
    <xf numFmtId="2" fontId="4" fillId="56" borderId="10" xfId="27250" applyNumberFormat="1" applyFill="1" applyBorder="1"/>
    <xf numFmtId="1" fontId="4" fillId="56" borderId="10" xfId="27250" applyNumberFormat="1" applyFill="1" applyBorder="1"/>
    <xf numFmtId="168" fontId="4" fillId="56" borderId="10" xfId="27250" applyNumberFormat="1" applyFill="1" applyBorder="1"/>
    <xf numFmtId="0" fontId="4" fillId="56" borderId="0" xfId="27250" applyFill="1" applyBorder="1"/>
    <xf numFmtId="2" fontId="4" fillId="56" borderId="0" xfId="27250" applyNumberFormat="1" applyFill="1" applyBorder="1"/>
    <xf numFmtId="1" fontId="4" fillId="56" borderId="0" xfId="27250" applyNumberFormat="1" applyFill="1" applyBorder="1"/>
    <xf numFmtId="168" fontId="4" fillId="56" borderId="0" xfId="27250" applyNumberFormat="1" applyFill="1" applyBorder="1"/>
    <xf numFmtId="0" fontId="4" fillId="56" borderId="11" xfId="27250" applyFill="1" applyBorder="1"/>
    <xf numFmtId="2" fontId="4" fillId="56" borderId="11" xfId="27250" applyNumberFormat="1" applyFill="1" applyBorder="1"/>
    <xf numFmtId="1" fontId="4" fillId="56" borderId="11" xfId="27250" applyNumberFormat="1" applyFill="1" applyBorder="1"/>
    <xf numFmtId="168" fontId="4" fillId="56" borderId="11" xfId="27250" applyNumberFormat="1" applyFill="1" applyBorder="1"/>
    <xf numFmtId="0" fontId="4" fillId="126" borderId="10" xfId="27250" applyFill="1" applyBorder="1"/>
    <xf numFmtId="2" fontId="4" fillId="126" borderId="10" xfId="27250" applyNumberFormat="1" applyFill="1" applyBorder="1"/>
    <xf numFmtId="1" fontId="4" fillId="126" borderId="10" xfId="27250" applyNumberFormat="1" applyFill="1" applyBorder="1"/>
    <xf numFmtId="168" fontId="4" fillId="126" borderId="10" xfId="27250" applyNumberFormat="1" applyFill="1" applyBorder="1"/>
    <xf numFmtId="0" fontId="4" fillId="126" borderId="11" xfId="27250" applyFill="1" applyBorder="1"/>
    <xf numFmtId="2" fontId="4" fillId="126" borderId="11" xfId="27250" applyNumberFormat="1" applyFill="1" applyBorder="1"/>
    <xf numFmtId="1" fontId="4" fillId="126" borderId="11" xfId="27250" applyNumberFormat="1" applyFill="1" applyBorder="1"/>
    <xf numFmtId="168" fontId="4" fillId="126" borderId="11" xfId="27250" applyNumberFormat="1" applyFill="1" applyBorder="1"/>
    <xf numFmtId="0" fontId="4" fillId="121" borderId="13" xfId="27250" applyFill="1" applyBorder="1"/>
    <xf numFmtId="2" fontId="4" fillId="121" borderId="13" xfId="27250" applyNumberFormat="1" applyFill="1" applyBorder="1"/>
    <xf numFmtId="1" fontId="4" fillId="121" borderId="13" xfId="27250" applyNumberFormat="1" applyFill="1" applyBorder="1"/>
    <xf numFmtId="168" fontId="4" fillId="121" borderId="13" xfId="27250" applyNumberFormat="1" applyFill="1" applyBorder="1"/>
    <xf numFmtId="0" fontId="4" fillId="115" borderId="13" xfId="27250" applyFill="1" applyBorder="1"/>
    <xf numFmtId="2" fontId="4" fillId="115" borderId="13" xfId="27250" applyNumberFormat="1" applyFill="1" applyBorder="1"/>
    <xf numFmtId="1" fontId="4" fillId="115" borderId="13" xfId="27250" applyNumberFormat="1" applyFill="1" applyBorder="1"/>
    <xf numFmtId="168" fontId="4" fillId="115" borderId="13" xfId="27250" applyNumberFormat="1" applyFill="1" applyBorder="1"/>
    <xf numFmtId="0" fontId="4" fillId="127" borderId="13" xfId="27250" applyFill="1" applyBorder="1"/>
    <xf numFmtId="2" fontId="4" fillId="127" borderId="13" xfId="27250" applyNumberFormat="1" applyFill="1" applyBorder="1"/>
    <xf numFmtId="1" fontId="4" fillId="127" borderId="13" xfId="27250" applyNumberFormat="1" applyFill="1" applyBorder="1"/>
    <xf numFmtId="168" fontId="4" fillId="127" borderId="13" xfId="27250" applyNumberFormat="1" applyFill="1" applyBorder="1"/>
    <xf numFmtId="0" fontId="4" fillId="60" borderId="10" xfId="27250" applyFill="1" applyBorder="1"/>
    <xf numFmtId="2" fontId="4" fillId="60" borderId="10" xfId="27250" applyNumberFormat="1" applyFill="1" applyBorder="1"/>
    <xf numFmtId="1" fontId="4" fillId="60" borderId="10" xfId="27250" applyNumberFormat="1" applyFill="1" applyBorder="1"/>
    <xf numFmtId="168" fontId="4" fillId="60" borderId="10" xfId="27250" applyNumberFormat="1" applyFill="1" applyBorder="1"/>
    <xf numFmtId="0" fontId="4" fillId="60" borderId="0" xfId="27250" applyFill="1" applyBorder="1"/>
    <xf numFmtId="2" fontId="4" fillId="60" borderId="0" xfId="27250" applyNumberFormat="1" applyFill="1" applyBorder="1"/>
    <xf numFmtId="1" fontId="4" fillId="60" borderId="0" xfId="27250" applyNumberFormat="1" applyFill="1" applyBorder="1"/>
    <xf numFmtId="168" fontId="4" fillId="60" borderId="0" xfId="27250" applyNumberFormat="1" applyFill="1" applyBorder="1"/>
    <xf numFmtId="0" fontId="4" fillId="60" borderId="11" xfId="27250" applyFill="1" applyBorder="1"/>
    <xf numFmtId="2" fontId="4" fillId="60" borderId="11" xfId="27250" applyNumberFormat="1" applyFill="1" applyBorder="1"/>
    <xf numFmtId="1" fontId="4" fillId="60" borderId="11" xfId="27250" applyNumberFormat="1" applyFill="1" applyBorder="1"/>
    <xf numFmtId="168" fontId="4" fillId="60" borderId="11" xfId="27250" applyNumberFormat="1" applyFill="1" applyBorder="1"/>
    <xf numFmtId="0" fontId="4" fillId="59" borderId="13" xfId="27250" applyFill="1" applyBorder="1"/>
    <xf numFmtId="2" fontId="4" fillId="59" borderId="13" xfId="27250" applyNumberFormat="1" applyFill="1" applyBorder="1"/>
    <xf numFmtId="1" fontId="4" fillId="59" borderId="13" xfId="27250" applyNumberFormat="1" applyFill="1" applyBorder="1"/>
    <xf numFmtId="168" fontId="4" fillId="59" borderId="13" xfId="27250" applyNumberFormat="1" applyFill="1" applyBorder="1"/>
    <xf numFmtId="0" fontId="4" fillId="128" borderId="13" xfId="27250" applyFill="1" applyBorder="1"/>
    <xf numFmtId="2" fontId="4" fillId="128" borderId="13" xfId="27250" applyNumberFormat="1" applyFill="1" applyBorder="1"/>
    <xf numFmtId="1" fontId="4" fillId="128" borderId="13" xfId="27250" applyNumberFormat="1" applyFill="1" applyBorder="1"/>
    <xf numFmtId="168" fontId="4" fillId="128" borderId="13" xfId="27250" applyNumberFormat="1" applyFill="1" applyBorder="1"/>
    <xf numFmtId="1" fontId="4" fillId="0" borderId="0" xfId="27250" applyNumberFormat="1"/>
    <xf numFmtId="168" fontId="4" fillId="0" borderId="0" xfId="27250" applyNumberFormat="1"/>
    <xf numFmtId="0" fontId="3" fillId="0" borderId="0" xfId="27250" applyFont="1"/>
    <xf numFmtId="0" fontId="2" fillId="0" borderId="0" xfId="27250" applyFont="1"/>
    <xf numFmtId="9" fontId="4" fillId="121" borderId="85" xfId="27251" applyFont="1" applyFill="1" applyBorder="1"/>
    <xf numFmtId="9" fontId="4" fillId="121" borderId="0" xfId="27251" applyFont="1" applyFill="1" applyBorder="1"/>
    <xf numFmtId="9" fontId="4" fillId="121" borderId="11" xfId="27251" applyFont="1" applyFill="1" applyBorder="1"/>
    <xf numFmtId="9" fontId="4" fillId="57" borderId="10" xfId="27251" applyFont="1" applyFill="1" applyBorder="1"/>
    <xf numFmtId="9" fontId="4" fillId="57" borderId="0" xfId="27251" applyFont="1" applyFill="1" applyBorder="1"/>
    <xf numFmtId="9" fontId="4" fillId="57" borderId="11" xfId="27251" applyFont="1" applyFill="1" applyBorder="1"/>
    <xf numFmtId="9" fontId="4" fillId="60" borderId="0" xfId="27251" applyFont="1" applyFill="1"/>
    <xf numFmtId="9" fontId="4" fillId="0" borderId="11" xfId="27251" applyFont="1" applyBorder="1"/>
    <xf numFmtId="9" fontId="4" fillId="0" borderId="13" xfId="27251" applyFont="1" applyBorder="1"/>
    <xf numFmtId="9" fontId="4" fillId="0" borderId="10" xfId="27251" applyFont="1" applyBorder="1"/>
    <xf numFmtId="9" fontId="4" fillId="0" borderId="0" xfId="27251" applyFont="1" applyBorder="1"/>
    <xf numFmtId="9" fontId="4" fillId="56" borderId="10" xfId="27251" applyFont="1" applyFill="1" applyBorder="1"/>
    <xf numFmtId="9" fontId="4" fillId="56" borderId="0" xfId="27251" applyFont="1" applyFill="1" applyBorder="1"/>
    <xf numFmtId="9" fontId="4" fillId="56" borderId="11" xfId="27251" applyFont="1" applyFill="1" applyBorder="1"/>
    <xf numFmtId="9" fontId="4" fillId="126" borderId="10" xfId="27251" applyFont="1" applyFill="1" applyBorder="1"/>
    <xf numFmtId="9" fontId="4" fillId="126" borderId="11" xfId="27251" applyFont="1" applyFill="1" applyBorder="1"/>
    <xf numFmtId="9" fontId="4" fillId="121" borderId="13" xfId="27251" applyFont="1" applyFill="1" applyBorder="1"/>
    <xf numFmtId="9" fontId="4" fillId="115" borderId="13" xfId="27251" applyFont="1" applyFill="1" applyBorder="1"/>
    <xf numFmtId="9" fontId="4" fillId="127" borderId="13" xfId="27251" applyFont="1" applyFill="1" applyBorder="1"/>
    <xf numFmtId="9" fontId="4" fillId="60" borderId="10" xfId="27251" applyFont="1" applyFill="1" applyBorder="1"/>
    <xf numFmtId="9" fontId="4" fillId="60" borderId="0" xfId="27251" applyFont="1" applyFill="1" applyBorder="1"/>
    <xf numFmtId="9" fontId="4" fillId="60" borderId="11" xfId="27251" applyFont="1" applyFill="1" applyBorder="1"/>
    <xf numFmtId="9" fontId="4" fillId="59" borderId="13" xfId="27251" applyFont="1" applyFill="1" applyBorder="1"/>
    <xf numFmtId="9" fontId="4" fillId="128" borderId="13" xfId="27251" applyFont="1" applyFill="1" applyBorder="1"/>
    <xf numFmtId="9" fontId="4" fillId="0" borderId="0" xfId="27251" applyFont="1"/>
    <xf numFmtId="0" fontId="1" fillId="0" borderId="0" xfId="27250" applyFont="1"/>
  </cellXfs>
  <cellStyles count="27252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N2">
            <v>2176.7576365203067</v>
          </cell>
          <cell r="O2">
            <v>0.6</v>
          </cell>
          <cell r="P2">
            <v>20</v>
          </cell>
          <cell r="Q2">
            <v>8.2100000000000006E-2</v>
          </cell>
          <cell r="U2">
            <v>211.42857142857142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N3">
            <v>342.42098026893262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N4">
            <v>31.433467039486288</v>
          </cell>
          <cell r="O4">
            <v>0.8</v>
          </cell>
          <cell r="P4">
            <v>12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N5">
            <v>26.554735053451587</v>
          </cell>
          <cell r="O5">
            <v>0.6</v>
          </cell>
          <cell r="P5">
            <v>20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N6">
            <v>66.881527794340286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N7">
            <v>51.213252908900813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N8">
            <v>6.0659302181796964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N9">
            <v>1449.59943528807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N10">
            <v>1205.5338111910955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N11">
            <v>5.6162170975848245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N12">
            <v>99.233226178773748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N13">
            <v>4120.0959442180711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N14">
            <v>627.12973946651209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N15">
            <v>25.445867464050618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N16">
            <v>0.48963614597079458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N17">
            <v>1018.0380259966669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N18">
            <v>13.566546202879577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N19">
            <v>1260.1937572607537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N20">
            <v>263.74824144437446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N21">
            <v>135.66123562026431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N22">
            <v>853.65603859575242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N23">
            <v>283.51069464842283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N24">
            <v>6.2334084368642939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N25">
            <v>708.3272436385738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N26">
            <v>158.93743758483942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N27">
            <v>915.5314271906592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N28">
            <v>87.126706883843823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N29">
            <v>6.5557994685001703E-2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N30">
            <v>42.321694190542225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N31">
            <v>3.8850352520713383</v>
          </cell>
          <cell r="O31">
            <v>0.8</v>
          </cell>
          <cell r="P31">
            <v>12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N32">
            <v>179.1639751479637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N33">
            <v>148.99856093373091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N34">
            <v>12.264780763668664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N35">
            <v>509.2253414202109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N36">
            <v>77.510417237434069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N37">
            <v>125.82492456138577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N38">
            <v>1.6767641374345543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N39">
            <v>155.75428460526166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N40">
            <v>32.598097257169876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N41">
            <v>16.767119009246148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N42">
            <v>105.50804971408175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N43">
            <v>35.040647653175846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N44">
            <v>0.77042126747760931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N45">
            <v>87.546063820497878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N46">
            <v>19.643952959923968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N47">
            <v>113.15556965277808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N48">
            <v>10.768469390138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N49">
            <v>8.1026735003934675E-3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71"/>
  <sheetViews>
    <sheetView topLeftCell="C1" zoomScale="80" zoomScaleNormal="80" workbookViewId="0">
      <selection activeCell="R89" sqref="R89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0" si="0">+R7/M7/N7</f>
        <v>2.8890904027631578E-6</v>
      </c>
      <c r="P7" s="257">
        <f t="shared" ref="P7:P70" si="1">+G7*H7</f>
        <v>9.1066259700000002E-5</v>
      </c>
      <c r="Q7" s="257">
        <v>0.78300000000000003</v>
      </c>
      <c r="R7" s="264">
        <f t="shared" ref="R7:R67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2.0628284E-2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3.0540315200779725E-3</v>
      </c>
      <c r="P15" s="257">
        <f t="shared" si="1"/>
        <v>7.2198994000000002E-2</v>
      </c>
      <c r="Q15" s="257">
        <v>0.78300000000000003</v>
      </c>
      <c r="R15" s="264">
        <f t="shared" si="2"/>
        <v>1.5667181697999997E-2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1.3732300900000001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5.7507021488245602E-2</v>
      </c>
      <c r="P16" s="257">
        <f t="shared" si="1"/>
        <v>1.3594977891</v>
      </c>
      <c r="Q16" s="257">
        <v>0.78300000000000003</v>
      </c>
      <c r="R16" s="264">
        <f t="shared" si="2"/>
        <v>0.29501102023469994</v>
      </c>
    </row>
    <row r="17" spans="3:18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18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</row>
    <row r="19" spans="3:18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18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18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18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18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18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18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18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18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18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18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18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18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18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265" t="s">
        <v>729</v>
      </c>
      <c r="D40" s="266" t="s">
        <v>580</v>
      </c>
      <c r="E40" s="267" t="s">
        <v>249</v>
      </c>
      <c r="F40" s="267" t="s">
        <v>730</v>
      </c>
      <c r="G40" s="287">
        <v>0.27279948700000001</v>
      </c>
      <c r="H40" s="268">
        <v>0.99</v>
      </c>
      <c r="I40" s="268"/>
      <c r="J40" s="269">
        <v>10</v>
      </c>
      <c r="K40" s="270">
        <v>80</v>
      </c>
      <c r="L40" s="270">
        <v>0</v>
      </c>
      <c r="M40" s="269">
        <v>0.4562500000000001</v>
      </c>
      <c r="N40" s="269">
        <v>31.536000000000001</v>
      </c>
      <c r="O40" s="269">
        <f t="shared" si="0"/>
        <v>4.9741071158128465E-3</v>
      </c>
      <c r="P40" s="269">
        <f t="shared" si="1"/>
        <v>0.27007149212999998</v>
      </c>
      <c r="Q40" s="269">
        <v>0.73499999999999999</v>
      </c>
      <c r="R40" s="271">
        <f t="shared" si="2"/>
        <v>7.1568945414449997E-2</v>
      </c>
    </row>
    <row r="41" spans="3:19">
      <c r="C41" s="265" t="s">
        <v>731</v>
      </c>
      <c r="D41" s="266" t="s">
        <v>575</v>
      </c>
      <c r="E41" s="267" t="s">
        <v>237</v>
      </c>
      <c r="F41" s="267" t="s">
        <v>730</v>
      </c>
      <c r="G41" s="287">
        <v>2.9487453E-2</v>
      </c>
      <c r="H41" s="268">
        <v>0.75</v>
      </c>
      <c r="I41" s="268"/>
      <c r="J41" s="269">
        <v>25</v>
      </c>
      <c r="K41" s="270">
        <v>1600</v>
      </c>
      <c r="L41" s="270">
        <v>15</v>
      </c>
      <c r="M41" s="269">
        <v>0.4562500000000001</v>
      </c>
      <c r="N41" s="269">
        <v>31.536000000000001</v>
      </c>
      <c r="O41" s="269">
        <f t="shared" si="0"/>
        <v>4.0731923046850562E-4</v>
      </c>
      <c r="P41" s="269">
        <f t="shared" si="1"/>
        <v>2.2115589750000001E-2</v>
      </c>
      <c r="Q41" s="269">
        <v>0.73499999999999999</v>
      </c>
      <c r="R41" s="271">
        <f t="shared" si="2"/>
        <v>5.8606312837500008E-3</v>
      </c>
    </row>
    <row r="42" spans="3:19">
      <c r="C42" s="265" t="s">
        <v>732</v>
      </c>
      <c r="D42" s="266" t="s">
        <v>586</v>
      </c>
      <c r="E42" s="267" t="s">
        <v>324</v>
      </c>
      <c r="F42" s="267" t="s">
        <v>733</v>
      </c>
      <c r="G42" s="287">
        <v>4.9292726000000002E-2</v>
      </c>
      <c r="H42" s="268">
        <v>0.16</v>
      </c>
      <c r="I42" s="268"/>
      <c r="J42" s="269">
        <v>20</v>
      </c>
      <c r="K42" s="270">
        <v>929</v>
      </c>
      <c r="L42" s="270">
        <v>7</v>
      </c>
      <c r="M42" s="269">
        <v>0.05</v>
      </c>
      <c r="N42" s="269">
        <v>31.536000000000001</v>
      </c>
      <c r="O42" s="269">
        <f t="shared" si="0"/>
        <v>1.325476650431253E-3</v>
      </c>
      <c r="P42" s="269">
        <f t="shared" si="1"/>
        <v>7.8868361600000006E-3</v>
      </c>
      <c r="Q42" s="269">
        <v>0.73499999999999999</v>
      </c>
      <c r="R42" s="271">
        <f t="shared" si="2"/>
        <v>2.0900115824000003E-3</v>
      </c>
    </row>
    <row r="43" spans="3:19">
      <c r="C43" s="265" t="s">
        <v>734</v>
      </c>
      <c r="D43" s="266" t="s">
        <v>588</v>
      </c>
      <c r="E43" s="267" t="s">
        <v>325</v>
      </c>
      <c r="F43" s="267" t="s">
        <v>733</v>
      </c>
      <c r="G43" s="287">
        <v>2.6631500000000002E-2</v>
      </c>
      <c r="H43" s="268">
        <v>0.14000000000000001</v>
      </c>
      <c r="I43" s="268"/>
      <c r="J43" s="269">
        <v>20</v>
      </c>
      <c r="K43" s="270">
        <v>650</v>
      </c>
      <c r="L43" s="270">
        <v>7</v>
      </c>
      <c r="M43" s="269">
        <v>0.05</v>
      </c>
      <c r="N43" s="269">
        <v>31.536000000000001</v>
      </c>
      <c r="O43" s="269">
        <f t="shared" si="0"/>
        <v>6.2660365930999504E-4</v>
      </c>
      <c r="P43" s="269">
        <f t="shared" si="1"/>
        <v>3.7284100000000006E-3</v>
      </c>
      <c r="Q43" s="269">
        <v>0.73499999999999999</v>
      </c>
      <c r="R43" s="271">
        <f t="shared" si="2"/>
        <v>9.8802865000000017E-4</v>
      </c>
    </row>
    <row r="44" spans="3:19">
      <c r="C44" s="265" t="s">
        <v>735</v>
      </c>
      <c r="D44" s="266" t="s">
        <v>589</v>
      </c>
      <c r="E44" s="267" t="s">
        <v>249</v>
      </c>
      <c r="F44" s="267" t="s">
        <v>736</v>
      </c>
      <c r="G44" s="287">
        <v>7.125228900000001E-2</v>
      </c>
      <c r="H44" s="268">
        <v>0.86</v>
      </c>
      <c r="I44" s="268"/>
      <c r="J44" s="269">
        <v>10</v>
      </c>
      <c r="K44" s="270">
        <v>187</v>
      </c>
      <c r="L44" s="270">
        <v>0</v>
      </c>
      <c r="M44" s="269">
        <v>0.4562500000000001</v>
      </c>
      <c r="N44" s="269">
        <v>31.536000000000001</v>
      </c>
      <c r="O44" s="269">
        <f t="shared" si="0"/>
        <v>1.1285834089572778E-3</v>
      </c>
      <c r="P44" s="269">
        <f t="shared" si="1"/>
        <v>6.1276968540000011E-2</v>
      </c>
      <c r="Q44" s="269">
        <v>0.73499999999999999</v>
      </c>
      <c r="R44" s="271">
        <f t="shared" si="2"/>
        <v>1.6238396663100004E-2</v>
      </c>
    </row>
    <row r="45" spans="3:19">
      <c r="C45" s="265" t="s">
        <v>737</v>
      </c>
      <c r="D45" s="266" t="s">
        <v>591</v>
      </c>
      <c r="E45" s="267" t="s">
        <v>249</v>
      </c>
      <c r="F45" s="267" t="s">
        <v>738</v>
      </c>
      <c r="G45" s="287">
        <v>6.7219139999999997E-2</v>
      </c>
      <c r="H45" s="268">
        <v>1.8</v>
      </c>
      <c r="I45" s="268"/>
      <c r="J45" s="269">
        <v>8</v>
      </c>
      <c r="K45" s="270">
        <v>7500</v>
      </c>
      <c r="L45" s="270">
        <v>5</v>
      </c>
      <c r="M45" s="269">
        <v>0.4562500000000001</v>
      </c>
      <c r="N45" s="269">
        <v>31.536000000000001</v>
      </c>
      <c r="O45" s="269">
        <f t="shared" si="0"/>
        <v>2.2284446237568018E-3</v>
      </c>
      <c r="P45" s="269">
        <f t="shared" si="1"/>
        <v>0.120994452</v>
      </c>
      <c r="Q45" s="269">
        <v>0.73499999999999999</v>
      </c>
      <c r="R45" s="271">
        <f t="shared" si="2"/>
        <v>3.2063529780000002E-2</v>
      </c>
    </row>
    <row r="46" spans="3:19">
      <c r="C46" s="265" t="s">
        <v>739</v>
      </c>
      <c r="D46" s="266" t="s">
        <v>593</v>
      </c>
      <c r="E46" s="267" t="s">
        <v>249</v>
      </c>
      <c r="F46" s="267" t="s">
        <v>740</v>
      </c>
      <c r="G46" s="287">
        <v>0.213015446</v>
      </c>
      <c r="H46" s="268">
        <v>3.5</v>
      </c>
      <c r="I46" s="268"/>
      <c r="J46" s="269">
        <v>10</v>
      </c>
      <c r="K46" s="270">
        <v>1718</v>
      </c>
      <c r="L46" s="270">
        <v>0</v>
      </c>
      <c r="M46" s="269">
        <v>0.22812500000000005</v>
      </c>
      <c r="N46" s="269">
        <v>31.536000000000001</v>
      </c>
      <c r="O46" s="269">
        <f t="shared" si="0"/>
        <v>2.7462844973346393E-2</v>
      </c>
      <c r="P46" s="269">
        <f t="shared" si="1"/>
        <v>0.74555406099999999</v>
      </c>
      <c r="Q46" s="269">
        <v>0.73499999999999999</v>
      </c>
      <c r="R46" s="271">
        <f t="shared" si="2"/>
        <v>0.19757182616500002</v>
      </c>
    </row>
    <row r="47" spans="3:19">
      <c r="C47" s="265" t="s">
        <v>568</v>
      </c>
      <c r="D47" s="266"/>
      <c r="E47" s="267"/>
      <c r="F47" s="267"/>
      <c r="G47" s="287"/>
      <c r="H47" s="268"/>
      <c r="I47" s="268"/>
      <c r="J47" s="269"/>
      <c r="K47" s="270"/>
      <c r="L47" s="270"/>
      <c r="M47" s="269"/>
      <c r="N47" s="269"/>
      <c r="O47" s="269"/>
      <c r="P47" s="269"/>
      <c r="Q47" s="269"/>
      <c r="R47" s="271"/>
    </row>
    <row r="48" spans="3:19" ht="15" customHeight="1">
      <c r="C48" s="272" t="s">
        <v>741</v>
      </c>
      <c r="D48" s="273" t="s">
        <v>595</v>
      </c>
      <c r="E48" s="274" t="s">
        <v>249</v>
      </c>
      <c r="F48" s="274" t="s">
        <v>742</v>
      </c>
      <c r="G48" s="288">
        <v>2.3449984240000004</v>
      </c>
      <c r="H48" s="276">
        <v>0.9</v>
      </c>
      <c r="I48" s="276"/>
      <c r="J48" s="275">
        <v>4</v>
      </c>
      <c r="K48" s="277">
        <v>5000</v>
      </c>
      <c r="L48" s="277">
        <v>0</v>
      </c>
      <c r="M48" s="275">
        <v>0.44754332660911988</v>
      </c>
      <c r="N48" s="275">
        <v>31.536000000000001</v>
      </c>
      <c r="O48" s="275">
        <f t="shared" si="0"/>
        <v>3.4991231650619313E-2</v>
      </c>
      <c r="P48" s="275">
        <f t="shared" si="1"/>
        <v>2.1104985816000004</v>
      </c>
      <c r="Q48" s="275">
        <v>0.76600000000000001</v>
      </c>
      <c r="R48" s="278">
        <f t="shared" si="2"/>
        <v>0.49385666809440004</v>
      </c>
    </row>
    <row r="49" spans="3:18">
      <c r="C49" s="272" t="s">
        <v>744</v>
      </c>
      <c r="D49" s="273" t="s">
        <v>598</v>
      </c>
      <c r="E49" s="274" t="s">
        <v>249</v>
      </c>
      <c r="F49" s="274" t="s">
        <v>743</v>
      </c>
      <c r="G49" s="288">
        <v>3.378048946E-2</v>
      </c>
      <c r="H49" s="276">
        <v>1.4999999999999999E-2</v>
      </c>
      <c r="I49" s="276">
        <v>0.01</v>
      </c>
      <c r="J49" s="275">
        <v>1</v>
      </c>
      <c r="K49" s="277">
        <v>44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8.4010072947079875E-6</v>
      </c>
      <c r="P49" s="275">
        <f t="shared" si="1"/>
        <v>5.0670734189999997E-4</v>
      </c>
      <c r="Q49" s="275">
        <v>0.76600000000000001</v>
      </c>
      <c r="R49" s="278">
        <f t="shared" si="2"/>
        <v>1.1856951800459998E-4</v>
      </c>
    </row>
    <row r="50" spans="3:18">
      <c r="C50" s="272" t="s">
        <v>745</v>
      </c>
      <c r="D50" s="273" t="s">
        <v>599</v>
      </c>
      <c r="E50" s="274" t="s">
        <v>249</v>
      </c>
      <c r="F50" s="274" t="s">
        <v>743</v>
      </c>
      <c r="G50" s="288">
        <v>2.7362196462599999</v>
      </c>
      <c r="H50" s="276">
        <v>0.13500000000000001</v>
      </c>
      <c r="I50" s="276">
        <v>0.81</v>
      </c>
      <c r="J50" s="275">
        <v>5</v>
      </c>
      <c r="K50" s="277">
        <v>666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6.1243343178421228E-3</v>
      </c>
      <c r="P50" s="275">
        <f t="shared" si="1"/>
        <v>0.36938965224510001</v>
      </c>
      <c r="Q50" s="275">
        <v>0.76600000000000001</v>
      </c>
      <c r="R50" s="278">
        <f t="shared" si="2"/>
        <v>8.6437178625353397E-2</v>
      </c>
    </row>
    <row r="51" spans="3:18">
      <c r="C51" s="272" t="s">
        <v>746</v>
      </c>
      <c r="D51" s="273" t="s">
        <v>600</v>
      </c>
      <c r="E51" s="274" t="s">
        <v>249</v>
      </c>
      <c r="F51" s="274" t="s">
        <v>743</v>
      </c>
      <c r="G51" s="288">
        <v>0.60804881028000002</v>
      </c>
      <c r="H51" s="276">
        <v>0.25</v>
      </c>
      <c r="I51" s="276">
        <v>0.18</v>
      </c>
      <c r="J51" s="275">
        <v>20</v>
      </c>
      <c r="K51" s="277">
        <v>2000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2.5203021884123962E-3</v>
      </c>
      <c r="P51" s="275">
        <f t="shared" si="1"/>
        <v>0.15201220257</v>
      </c>
      <c r="Q51" s="275">
        <v>0.76600000000000001</v>
      </c>
      <c r="R51" s="278">
        <f t="shared" si="2"/>
        <v>3.5570855401379997E-2</v>
      </c>
    </row>
    <row r="52" spans="3:18">
      <c r="C52" s="272" t="s">
        <v>747</v>
      </c>
      <c r="D52" s="273" t="s">
        <v>601</v>
      </c>
      <c r="E52" s="274" t="s">
        <v>237</v>
      </c>
      <c r="F52" s="274" t="s">
        <v>748</v>
      </c>
      <c r="G52" s="288">
        <v>5.1380347999999999E-2</v>
      </c>
      <c r="H52" s="276">
        <v>0.75</v>
      </c>
      <c r="I52" s="276"/>
      <c r="J52" s="275">
        <v>25</v>
      </c>
      <c r="K52" s="277">
        <v>800</v>
      </c>
      <c r="L52" s="277">
        <v>15</v>
      </c>
      <c r="M52" s="275">
        <v>0.33565749495683994</v>
      </c>
      <c r="N52" s="275">
        <v>31.536000000000001</v>
      </c>
      <c r="O52" s="275">
        <f t="shared" si="0"/>
        <v>8.5186584574458671E-4</v>
      </c>
      <c r="P52" s="275">
        <f t="shared" si="1"/>
        <v>3.8535261000000001E-2</v>
      </c>
      <c r="Q52" s="275">
        <v>0.76600000000000001</v>
      </c>
      <c r="R52" s="278">
        <f t="shared" si="2"/>
        <v>9.0172510739999993E-3</v>
      </c>
    </row>
    <row r="53" spans="3:18">
      <c r="C53" s="272" t="s">
        <v>749</v>
      </c>
      <c r="D53" s="273" t="s">
        <v>603</v>
      </c>
      <c r="E53" s="274" t="s">
        <v>324</v>
      </c>
      <c r="F53" s="274" t="s">
        <v>748</v>
      </c>
      <c r="G53" s="288">
        <v>1.3847856650000001</v>
      </c>
      <c r="H53" s="276">
        <v>0.85</v>
      </c>
      <c r="I53" s="276"/>
      <c r="J53" s="275">
        <v>25</v>
      </c>
      <c r="K53" s="277">
        <v>380</v>
      </c>
      <c r="L53" s="277">
        <v>3</v>
      </c>
      <c r="M53" s="275">
        <v>0.33565749495683994</v>
      </c>
      <c r="N53" s="275">
        <v>31.536000000000001</v>
      </c>
      <c r="O53" s="275">
        <f t="shared" si="0"/>
        <v>2.6020425031938261E-2</v>
      </c>
      <c r="P53" s="275">
        <f t="shared" si="1"/>
        <v>1.17706781525</v>
      </c>
      <c r="Q53" s="275">
        <v>0.76600000000000001</v>
      </c>
      <c r="R53" s="278">
        <f t="shared" si="2"/>
        <v>0.27543386876850001</v>
      </c>
    </row>
    <row r="54" spans="3:18">
      <c r="C54" s="272" t="s">
        <v>750</v>
      </c>
      <c r="D54" s="273" t="s">
        <v>604</v>
      </c>
      <c r="E54" s="274" t="s">
        <v>337</v>
      </c>
      <c r="F54" s="274" t="s">
        <v>748</v>
      </c>
      <c r="G54" s="288">
        <v>2.9553379999999997E-2</v>
      </c>
      <c r="H54" s="276">
        <v>0.84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5.4878135224207679E-4</v>
      </c>
      <c r="P54" s="275">
        <f t="shared" si="1"/>
        <v>2.4824839199999997E-2</v>
      </c>
      <c r="Q54" s="275">
        <v>0.76600000000000001</v>
      </c>
      <c r="R54" s="278">
        <f t="shared" si="2"/>
        <v>5.8090123727999989E-3</v>
      </c>
    </row>
    <row r="55" spans="3:18">
      <c r="C55" s="272" t="s">
        <v>751</v>
      </c>
      <c r="D55" s="273" t="s">
        <v>605</v>
      </c>
      <c r="E55" s="274" t="s">
        <v>240</v>
      </c>
      <c r="F55" s="274" t="s">
        <v>748</v>
      </c>
      <c r="G55" s="288">
        <v>1.1000750499999998</v>
      </c>
      <c r="H55" s="276">
        <v>0.85</v>
      </c>
      <c r="I55" s="276"/>
      <c r="J55" s="275">
        <v>25</v>
      </c>
      <c r="K55" s="277">
        <v>250</v>
      </c>
      <c r="L55" s="277">
        <v>2</v>
      </c>
      <c r="M55" s="275">
        <v>0.33565749495683994</v>
      </c>
      <c r="N55" s="275">
        <v>31.536000000000001</v>
      </c>
      <c r="O55" s="275">
        <f t="shared" si="0"/>
        <v>0</v>
      </c>
      <c r="P55" s="275">
        <f t="shared" si="1"/>
        <v>0.93506379249999982</v>
      </c>
      <c r="Q55" s="275">
        <v>1</v>
      </c>
      <c r="R55" s="278">
        <f t="shared" si="2"/>
        <v>0</v>
      </c>
    </row>
    <row r="56" spans="3:18">
      <c r="C56" s="272" t="s">
        <v>752</v>
      </c>
      <c r="D56" s="273" t="s">
        <v>606</v>
      </c>
      <c r="E56" s="274" t="s">
        <v>240</v>
      </c>
      <c r="F56" s="274" t="s">
        <v>748</v>
      </c>
      <c r="G56" s="288">
        <v>7.5737823999999995E-2</v>
      </c>
      <c r="H56" s="276">
        <v>0.8</v>
      </c>
      <c r="I56" s="276"/>
      <c r="J56" s="275">
        <v>12.5</v>
      </c>
      <c r="K56" s="277">
        <v>300</v>
      </c>
      <c r="L56" s="277">
        <v>0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6.0590259199999996E-2</v>
      </c>
      <c r="Q56" s="275">
        <v>1</v>
      </c>
      <c r="R56" s="278">
        <f t="shared" si="2"/>
        <v>0</v>
      </c>
    </row>
    <row r="57" spans="3:18">
      <c r="C57" s="272" t="s">
        <v>753</v>
      </c>
      <c r="D57" s="273" t="s">
        <v>607</v>
      </c>
      <c r="E57" s="274" t="s">
        <v>249</v>
      </c>
      <c r="F57" s="274" t="s">
        <v>748</v>
      </c>
      <c r="G57" s="288">
        <v>1.274196621</v>
      </c>
      <c r="H57" s="276">
        <v>3.5</v>
      </c>
      <c r="I57" s="276"/>
      <c r="J57" s="275">
        <v>10</v>
      </c>
      <c r="K57" s="277">
        <v>1718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9.8586487780002535E-2</v>
      </c>
      <c r="P57" s="275">
        <f t="shared" si="1"/>
        <v>4.4596881735</v>
      </c>
      <c r="Q57" s="275">
        <v>0.76600000000000001</v>
      </c>
      <c r="R57" s="278">
        <f t="shared" si="2"/>
        <v>1.0435670325989999</v>
      </c>
    </row>
    <row r="58" spans="3:18">
      <c r="C58" s="272" t="s">
        <v>754</v>
      </c>
      <c r="D58" s="273" t="s">
        <v>608</v>
      </c>
      <c r="E58" s="274" t="s">
        <v>249</v>
      </c>
      <c r="F58" s="274" t="s">
        <v>748</v>
      </c>
      <c r="G58" s="288">
        <v>0.68447619299999996</v>
      </c>
      <c r="H58" s="276">
        <v>0.99</v>
      </c>
      <c r="I58" s="276"/>
      <c r="J58" s="275">
        <v>10</v>
      </c>
      <c r="K58" s="277">
        <v>80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1.4979814776174995E-2</v>
      </c>
      <c r="P58" s="275">
        <f t="shared" si="1"/>
        <v>0.6776314310699999</v>
      </c>
      <c r="Q58" s="275">
        <v>0.76600000000000001</v>
      </c>
      <c r="R58" s="278">
        <f t="shared" si="2"/>
        <v>0.15856575487037997</v>
      </c>
    </row>
    <row r="59" spans="3:18">
      <c r="C59" s="272" t="s">
        <v>755</v>
      </c>
      <c r="D59" s="273" t="s">
        <v>604</v>
      </c>
      <c r="E59" s="274" t="s">
        <v>337</v>
      </c>
      <c r="F59" s="274" t="s">
        <v>756</v>
      </c>
      <c r="G59" s="288">
        <v>8.5997999999999999E-5</v>
      </c>
      <c r="H59" s="276">
        <v>0.84</v>
      </c>
      <c r="I59" s="276"/>
      <c r="J59" s="275">
        <v>25</v>
      </c>
      <c r="K59" s="277">
        <v>380</v>
      </c>
      <c r="L59" s="277">
        <v>3</v>
      </c>
      <c r="M59" s="275">
        <v>0.44754332660911988</v>
      </c>
      <c r="N59" s="275">
        <v>31.536000000000001</v>
      </c>
      <c r="O59" s="275">
        <f t="shared" si="0"/>
        <v>1.1976827708906932E-6</v>
      </c>
      <c r="P59" s="275">
        <f t="shared" si="1"/>
        <v>7.223831999999999E-5</v>
      </c>
      <c r="Q59" s="275">
        <v>0.76600000000000001</v>
      </c>
      <c r="R59" s="278">
        <f t="shared" si="2"/>
        <v>1.6903766879999997E-5</v>
      </c>
    </row>
    <row r="60" spans="3:18">
      <c r="C60" s="272" t="s">
        <v>757</v>
      </c>
      <c r="D60" s="273" t="s">
        <v>601</v>
      </c>
      <c r="E60" s="274" t="s">
        <v>237</v>
      </c>
      <c r="F60" s="274" t="s">
        <v>756</v>
      </c>
      <c r="G60" s="288">
        <v>3.6497599999999998E-4</v>
      </c>
      <c r="H60" s="276">
        <v>0.75</v>
      </c>
      <c r="I60" s="276"/>
      <c r="J60" s="275">
        <v>25</v>
      </c>
      <c r="K60" s="277">
        <v>800</v>
      </c>
      <c r="L60" s="277">
        <v>15</v>
      </c>
      <c r="M60" s="275">
        <v>0.44754332660911988</v>
      </c>
      <c r="N60" s="275">
        <v>31.536000000000001</v>
      </c>
      <c r="O60" s="275">
        <f t="shared" si="0"/>
        <v>4.5383682821174584E-6</v>
      </c>
      <c r="P60" s="275">
        <f t="shared" si="1"/>
        <v>2.73732E-4</v>
      </c>
      <c r="Q60" s="275">
        <v>0.76600000000000001</v>
      </c>
      <c r="R60" s="278">
        <f t="shared" si="2"/>
        <v>6.4053287999999993E-5</v>
      </c>
    </row>
    <row r="61" spans="3:18">
      <c r="C61" s="272" t="s">
        <v>758</v>
      </c>
      <c r="D61" s="273" t="s">
        <v>610</v>
      </c>
      <c r="E61" s="274" t="s">
        <v>249</v>
      </c>
      <c r="F61" s="274" t="s">
        <v>756</v>
      </c>
      <c r="G61" s="288">
        <v>0.21437958399999998</v>
      </c>
      <c r="H61" s="276">
        <v>2.5</v>
      </c>
      <c r="I61" s="276"/>
      <c r="J61" s="275">
        <v>10</v>
      </c>
      <c r="K61" s="277">
        <v>3750</v>
      </c>
      <c r="L61" s="277">
        <v>0</v>
      </c>
      <c r="M61" s="275">
        <v>0.44754332660911988</v>
      </c>
      <c r="N61" s="275">
        <v>31.536000000000001</v>
      </c>
      <c r="O61" s="275">
        <f t="shared" si="0"/>
        <v>8.8858217559431782E-3</v>
      </c>
      <c r="P61" s="275">
        <f t="shared" si="1"/>
        <v>0.53594895999999992</v>
      </c>
      <c r="Q61" s="275">
        <v>0.76600000000000001</v>
      </c>
      <c r="R61" s="278">
        <f t="shared" si="2"/>
        <v>0.12541205663999996</v>
      </c>
    </row>
    <row r="62" spans="3:18">
      <c r="C62" s="272" t="s">
        <v>759</v>
      </c>
      <c r="D62" s="273" t="s">
        <v>611</v>
      </c>
      <c r="E62" s="274" t="s">
        <v>249</v>
      </c>
      <c r="F62" s="274" t="s">
        <v>756</v>
      </c>
      <c r="G62" s="288">
        <v>0.23234386800000001</v>
      </c>
      <c r="H62" s="276">
        <v>0.9</v>
      </c>
      <c r="I62" s="276"/>
      <c r="J62" s="275">
        <v>15</v>
      </c>
      <c r="K62" s="277">
        <v>655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3.4669524826038498E-3</v>
      </c>
      <c r="P62" s="275">
        <f t="shared" si="1"/>
        <v>0.2091094812</v>
      </c>
      <c r="Q62" s="275">
        <v>0.76600000000000001</v>
      </c>
      <c r="R62" s="278">
        <f t="shared" si="2"/>
        <v>4.8931618600799996E-2</v>
      </c>
    </row>
    <row r="63" spans="3:18">
      <c r="C63" s="272" t="s">
        <v>760</v>
      </c>
      <c r="D63" s="273" t="s">
        <v>612</v>
      </c>
      <c r="E63" s="274" t="s">
        <v>240</v>
      </c>
      <c r="F63" s="274" t="s">
        <v>756</v>
      </c>
      <c r="G63" s="288">
        <v>2.4199599999999998E-2</v>
      </c>
      <c r="H63" s="276">
        <v>0.6</v>
      </c>
      <c r="I63" s="276"/>
      <c r="J63" s="275">
        <v>15</v>
      </c>
      <c r="K63" s="277">
        <v>316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0</v>
      </c>
      <c r="P63" s="275">
        <f t="shared" si="1"/>
        <v>1.4519759999999998E-2</v>
      </c>
      <c r="Q63" s="275">
        <v>1</v>
      </c>
      <c r="R63" s="278">
        <f t="shared" si="2"/>
        <v>0</v>
      </c>
    </row>
    <row r="64" spans="3:18">
      <c r="C64" s="272" t="s">
        <v>761</v>
      </c>
      <c r="D64" s="273" t="s">
        <v>613</v>
      </c>
      <c r="E64" s="274" t="s">
        <v>324</v>
      </c>
      <c r="F64" s="274" t="s">
        <v>762</v>
      </c>
      <c r="G64" s="288">
        <v>1.549150858</v>
      </c>
      <c r="H64" s="276">
        <v>0.16</v>
      </c>
      <c r="I64" s="276"/>
      <c r="J64" s="275">
        <v>20</v>
      </c>
      <c r="K64" s="277">
        <v>929</v>
      </c>
      <c r="L64" s="277">
        <v>7</v>
      </c>
      <c r="M64" s="275">
        <v>0.1</v>
      </c>
      <c r="N64" s="275">
        <v>31.536000000000001</v>
      </c>
      <c r="O64" s="275">
        <f t="shared" si="0"/>
        <v>1.8391745346118718E-2</v>
      </c>
      <c r="P64" s="275">
        <f t="shared" si="1"/>
        <v>0.24786413728000001</v>
      </c>
      <c r="Q64" s="275">
        <v>0.76600000000000001</v>
      </c>
      <c r="R64" s="278">
        <f t="shared" si="2"/>
        <v>5.8000208123519997E-2</v>
      </c>
    </row>
    <row r="65" spans="3:18">
      <c r="C65" s="272" t="s">
        <v>763</v>
      </c>
      <c r="D65" s="273" t="s">
        <v>615</v>
      </c>
      <c r="E65" s="274" t="s">
        <v>325</v>
      </c>
      <c r="F65" s="274" t="s">
        <v>762</v>
      </c>
      <c r="G65" s="288">
        <v>0.18642049999999999</v>
      </c>
      <c r="H65" s="276">
        <v>0.14000000000000001</v>
      </c>
      <c r="I65" s="276"/>
      <c r="J65" s="275">
        <v>20</v>
      </c>
      <c r="K65" s="277">
        <v>650</v>
      </c>
      <c r="L65" s="277">
        <v>7</v>
      </c>
      <c r="M65" s="275">
        <v>0.1</v>
      </c>
      <c r="N65" s="275">
        <v>31.536000000000001</v>
      </c>
      <c r="O65" s="275">
        <f t="shared" si="0"/>
        <v>1.9365599885844747E-3</v>
      </c>
      <c r="P65" s="275">
        <f t="shared" si="1"/>
        <v>2.609887E-2</v>
      </c>
      <c r="Q65" s="275">
        <v>0.76600000000000001</v>
      </c>
      <c r="R65" s="278">
        <f t="shared" si="2"/>
        <v>6.1071355799999999E-3</v>
      </c>
    </row>
    <row r="66" spans="3:18">
      <c r="C66" s="272" t="s">
        <v>764</v>
      </c>
      <c r="D66" s="273" t="s">
        <v>616</v>
      </c>
      <c r="E66" s="274" t="s">
        <v>323</v>
      </c>
      <c r="F66" s="274" t="s">
        <v>762</v>
      </c>
      <c r="G66" s="288">
        <v>1.0942873000000001E-2</v>
      </c>
      <c r="H66" s="276">
        <v>0.14000000000000001</v>
      </c>
      <c r="I66" s="276"/>
      <c r="J66" s="275">
        <v>20</v>
      </c>
      <c r="K66" s="277">
        <v>681</v>
      </c>
      <c r="L66" s="277">
        <v>7</v>
      </c>
      <c r="M66" s="275">
        <v>0.1</v>
      </c>
      <c r="N66" s="275">
        <v>31.536000000000001</v>
      </c>
      <c r="O66" s="275">
        <f t="shared" si="0"/>
        <v>1.1367596381278539E-4</v>
      </c>
      <c r="P66" s="275">
        <f t="shared" si="1"/>
        <v>1.5320022200000002E-3</v>
      </c>
      <c r="Q66" s="275">
        <v>0.76600000000000001</v>
      </c>
      <c r="R66" s="278">
        <f t="shared" si="2"/>
        <v>3.5848851948000005E-4</v>
      </c>
    </row>
    <row r="67" spans="3:18">
      <c r="C67" s="272" t="s">
        <v>765</v>
      </c>
      <c r="D67" s="273" t="s">
        <v>617</v>
      </c>
      <c r="E67" s="274" t="s">
        <v>249</v>
      </c>
      <c r="F67" s="274" t="s">
        <v>766</v>
      </c>
      <c r="G67" s="288">
        <v>0.74204921099999999</v>
      </c>
      <c r="H67" s="276">
        <v>0.86</v>
      </c>
      <c r="I67" s="276"/>
      <c r="J67" s="275">
        <v>10</v>
      </c>
      <c r="K67" s="277">
        <v>187</v>
      </c>
      <c r="L67" s="277">
        <v>0</v>
      </c>
      <c r="M67" s="275">
        <v>0.44754332660911988</v>
      </c>
      <c r="N67" s="275">
        <v>31.536000000000001</v>
      </c>
      <c r="O67" s="275">
        <f t="shared" si="0"/>
        <v>1.0580478857263709E-2</v>
      </c>
      <c r="P67" s="275">
        <f t="shared" si="1"/>
        <v>0.63816232145999996</v>
      </c>
      <c r="Q67" s="275">
        <v>0.76600000000000001</v>
      </c>
      <c r="R67" s="278">
        <f t="shared" si="2"/>
        <v>0.14932998322163998</v>
      </c>
    </row>
    <row r="68" spans="3:18">
      <c r="C68" s="272" t="s">
        <v>767</v>
      </c>
      <c r="D68" s="273" t="s">
        <v>619</v>
      </c>
      <c r="E68" s="274" t="s">
        <v>249</v>
      </c>
      <c r="F68" s="274" t="s">
        <v>768</v>
      </c>
      <c r="G68" s="288">
        <v>1.6515852040000001</v>
      </c>
      <c r="H68" s="276">
        <v>3.5</v>
      </c>
      <c r="I68" s="276"/>
      <c r="J68" s="275">
        <v>10</v>
      </c>
      <c r="K68" s="277">
        <v>1718</v>
      </c>
      <c r="L68" s="277">
        <v>0</v>
      </c>
      <c r="M68" s="275">
        <v>0.22377166330455994</v>
      </c>
      <c r="N68" s="275">
        <v>31.536000000000001</v>
      </c>
      <c r="O68" s="275">
        <f t="shared" si="0"/>
        <v>0.19167840564982044</v>
      </c>
      <c r="P68" s="275">
        <f t="shared" si="1"/>
        <v>5.7805482140000004</v>
      </c>
      <c r="Q68" s="275">
        <v>0.76600000000000001</v>
      </c>
      <c r="R68" s="278">
        <f t="shared" ref="R68:R120" si="3">+P68*(1-Q68)</f>
        <v>1.352648282076</v>
      </c>
    </row>
    <row r="69" spans="3:18">
      <c r="C69" s="265" t="s">
        <v>568</v>
      </c>
      <c r="D69" s="266"/>
      <c r="E69" s="267"/>
      <c r="F69" s="267"/>
      <c r="G69" s="287"/>
      <c r="H69" s="268"/>
      <c r="I69" s="268"/>
      <c r="J69" s="269"/>
      <c r="K69" s="270"/>
      <c r="L69" s="270"/>
      <c r="M69" s="269"/>
      <c r="N69" s="269"/>
      <c r="O69" s="269"/>
      <c r="P69" s="269"/>
      <c r="Q69" s="269"/>
      <c r="R69" s="271"/>
    </row>
    <row r="70" spans="3:18">
      <c r="C70" s="279" t="s">
        <v>769</v>
      </c>
      <c r="D70" s="280" t="s">
        <v>621</v>
      </c>
      <c r="E70" s="281" t="s">
        <v>249</v>
      </c>
      <c r="F70" s="281" t="s">
        <v>770</v>
      </c>
      <c r="G70" s="289">
        <v>0.73722576500000003</v>
      </c>
      <c r="H70" s="282">
        <v>0.9</v>
      </c>
      <c r="I70" s="282"/>
      <c r="J70" s="283">
        <v>4</v>
      </c>
      <c r="K70" s="284">
        <v>5000</v>
      </c>
      <c r="L70" s="284">
        <v>0</v>
      </c>
      <c r="M70" s="283">
        <v>0.48299999999999998</v>
      </c>
      <c r="N70" s="283">
        <v>31.536000000000001</v>
      </c>
      <c r="O70" s="283">
        <f t="shared" si="0"/>
        <v>1.0193072986684249E-2</v>
      </c>
      <c r="P70" s="283">
        <f t="shared" si="1"/>
        <v>0.66350318850000001</v>
      </c>
      <c r="Q70" s="283">
        <v>0.76600000000000001</v>
      </c>
      <c r="R70" s="285">
        <f t="shared" si="3"/>
        <v>0.15525974610899998</v>
      </c>
    </row>
    <row r="71" spans="3:18">
      <c r="C71" s="279" t="s">
        <v>771</v>
      </c>
      <c r="D71" s="280" t="s">
        <v>623</v>
      </c>
      <c r="E71" s="281" t="s">
        <v>249</v>
      </c>
      <c r="F71" s="281" t="s">
        <v>772</v>
      </c>
      <c r="G71" s="289">
        <v>0.43474620700000005</v>
      </c>
      <c r="H71" s="282">
        <v>0.74</v>
      </c>
      <c r="I71" s="282"/>
      <c r="J71" s="283">
        <v>15</v>
      </c>
      <c r="K71" s="284">
        <v>312</v>
      </c>
      <c r="L71" s="284">
        <v>0</v>
      </c>
      <c r="M71" s="283">
        <v>0.48299999999999998</v>
      </c>
      <c r="N71" s="283">
        <v>31.536000000000001</v>
      </c>
      <c r="O71" s="283">
        <f t="shared" ref="O71:O120" si="4">+R71/M71/N71</f>
        <v>4.9423061149162862E-3</v>
      </c>
      <c r="P71" s="283">
        <f t="shared" ref="P71:P120" si="5">+G71*H71</f>
        <v>0.32171219318000005</v>
      </c>
      <c r="Q71" s="283">
        <v>0.76600000000000001</v>
      </c>
      <c r="R71" s="285">
        <f t="shared" si="3"/>
        <v>7.5280653204120002E-2</v>
      </c>
    </row>
    <row r="72" spans="3:18">
      <c r="C72" s="279" t="s">
        <v>773</v>
      </c>
      <c r="D72" s="280" t="s">
        <v>625</v>
      </c>
      <c r="E72" s="281" t="s">
        <v>249</v>
      </c>
      <c r="F72" s="281" t="s">
        <v>772</v>
      </c>
      <c r="G72" s="289">
        <v>0.69135391499999999</v>
      </c>
      <c r="H72" s="282">
        <v>0.65</v>
      </c>
      <c r="I72" s="282"/>
      <c r="J72" s="283">
        <v>20</v>
      </c>
      <c r="K72" s="284">
        <v>1225</v>
      </c>
      <c r="L72" s="284">
        <v>0</v>
      </c>
      <c r="M72" s="283">
        <v>0.48299999999999998</v>
      </c>
      <c r="N72" s="283">
        <v>31.536000000000001</v>
      </c>
      <c r="O72" s="283">
        <f t="shared" si="4"/>
        <v>6.9036044954834215E-3</v>
      </c>
      <c r="P72" s="283">
        <f t="shared" si="5"/>
        <v>0.44938004474999999</v>
      </c>
      <c r="Q72" s="283">
        <v>0.76600000000000001</v>
      </c>
      <c r="R72" s="285">
        <f t="shared" si="3"/>
        <v>0.10515493047149999</v>
      </c>
    </row>
    <row r="73" spans="3:18">
      <c r="C73" s="279" t="s">
        <v>774</v>
      </c>
      <c r="D73" s="280" t="s">
        <v>626</v>
      </c>
      <c r="E73" s="281" t="s">
        <v>323</v>
      </c>
      <c r="F73" s="281" t="s">
        <v>772</v>
      </c>
      <c r="G73" s="289">
        <v>1.0716941919999998</v>
      </c>
      <c r="H73" s="282">
        <v>0.3</v>
      </c>
      <c r="I73" s="282"/>
      <c r="J73" s="283">
        <v>20</v>
      </c>
      <c r="K73" s="284">
        <v>824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4.9391731529538551E-3</v>
      </c>
      <c r="P73" s="283">
        <f t="shared" si="5"/>
        <v>0.32150825759999996</v>
      </c>
      <c r="Q73" s="283">
        <v>0.76600000000000001</v>
      </c>
      <c r="R73" s="285">
        <f t="shared" si="3"/>
        <v>7.5232932278399986E-2</v>
      </c>
    </row>
    <row r="74" spans="3:18">
      <c r="C74" s="279" t="s">
        <v>775</v>
      </c>
      <c r="D74" s="280" t="s">
        <v>627</v>
      </c>
      <c r="E74" s="281" t="s">
        <v>240</v>
      </c>
      <c r="F74" s="281" t="s">
        <v>772</v>
      </c>
      <c r="G74" s="289">
        <v>0.890721239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0</v>
      </c>
      <c r="P74" s="283">
        <f t="shared" si="5"/>
        <v>0.26721637170000001</v>
      </c>
      <c r="Q74" s="283">
        <v>1</v>
      </c>
      <c r="R74" s="285">
        <f t="shared" si="3"/>
        <v>0</v>
      </c>
    </row>
    <row r="75" spans="3:18">
      <c r="C75" s="279" t="s">
        <v>777</v>
      </c>
      <c r="D75" s="280" t="s">
        <v>629</v>
      </c>
      <c r="E75" s="281" t="s">
        <v>249</v>
      </c>
      <c r="F75" s="281" t="s">
        <v>776</v>
      </c>
      <c r="G75" s="289">
        <v>2.5730260100000006E-2</v>
      </c>
      <c r="H75" s="282">
        <v>1.4999999999999999E-2</v>
      </c>
      <c r="I75" s="282">
        <v>0.01</v>
      </c>
      <c r="J75" s="283">
        <v>1</v>
      </c>
      <c r="K75" s="284">
        <v>22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5.9292198676224516E-6</v>
      </c>
      <c r="P75" s="283">
        <f t="shared" si="5"/>
        <v>3.8595390150000005E-4</v>
      </c>
      <c r="Q75" s="283">
        <v>0.76600000000000001</v>
      </c>
      <c r="R75" s="285">
        <f t="shared" si="3"/>
        <v>9.0313212951000001E-5</v>
      </c>
    </row>
    <row r="76" spans="3:18">
      <c r="C76" s="279" t="s">
        <v>778</v>
      </c>
      <c r="D76" s="280" t="s">
        <v>630</v>
      </c>
      <c r="E76" s="281" t="s">
        <v>249</v>
      </c>
      <c r="F76" s="281" t="s">
        <v>776</v>
      </c>
      <c r="G76" s="289">
        <v>2.0841510681000006</v>
      </c>
      <c r="H76" s="282">
        <v>0.13500000000000001</v>
      </c>
      <c r="I76" s="282">
        <v>0.81</v>
      </c>
      <c r="J76" s="283">
        <v>5</v>
      </c>
      <c r="K76" s="284">
        <v>333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4.3224012834967686E-3</v>
      </c>
      <c r="P76" s="283">
        <f t="shared" si="5"/>
        <v>0.28136039419350012</v>
      </c>
      <c r="Q76" s="283">
        <v>0.76600000000000001</v>
      </c>
      <c r="R76" s="285">
        <f t="shared" si="3"/>
        <v>6.5838332241279024E-2</v>
      </c>
    </row>
    <row r="77" spans="3:18">
      <c r="C77" s="279" t="s">
        <v>779</v>
      </c>
      <c r="D77" s="280" t="s">
        <v>631</v>
      </c>
      <c r="E77" s="281" t="s">
        <v>249</v>
      </c>
      <c r="F77" s="281" t="s">
        <v>776</v>
      </c>
      <c r="G77" s="289">
        <v>0.46314468180000007</v>
      </c>
      <c r="H77" s="282">
        <v>0.25</v>
      </c>
      <c r="I77" s="282">
        <v>0.18</v>
      </c>
      <c r="J77" s="283">
        <v>20</v>
      </c>
      <c r="K77" s="284">
        <v>1000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1.7787659602867354E-3</v>
      </c>
      <c r="P77" s="283">
        <f t="shared" si="5"/>
        <v>0.11578617045000002</v>
      </c>
      <c r="Q77" s="283">
        <v>0.76600000000000001</v>
      </c>
      <c r="R77" s="285">
        <f t="shared" si="3"/>
        <v>2.7093963885300002E-2</v>
      </c>
    </row>
    <row r="78" spans="3:18">
      <c r="C78" s="279" t="s">
        <v>780</v>
      </c>
      <c r="D78" s="280" t="s">
        <v>632</v>
      </c>
      <c r="E78" s="281" t="s">
        <v>237</v>
      </c>
      <c r="F78" s="281" t="s">
        <v>781</v>
      </c>
      <c r="G78" s="289">
        <v>3.602755E-3</v>
      </c>
      <c r="H78" s="282">
        <v>0.75</v>
      </c>
      <c r="I78" s="282"/>
      <c r="J78" s="283">
        <v>25</v>
      </c>
      <c r="K78" s="284">
        <v>800</v>
      </c>
      <c r="L78" s="284">
        <v>15</v>
      </c>
      <c r="M78" s="283">
        <v>0.36224999999999996</v>
      </c>
      <c r="N78" s="283">
        <v>31.536000000000001</v>
      </c>
      <c r="O78" s="283">
        <f t="shared" si="4"/>
        <v>5.5347352212673839E-5</v>
      </c>
      <c r="P78" s="283">
        <f t="shared" si="5"/>
        <v>2.7020662500000002E-3</v>
      </c>
      <c r="Q78" s="283">
        <v>0.76600000000000001</v>
      </c>
      <c r="R78" s="285">
        <f t="shared" si="3"/>
        <v>6.3228350250000003E-4</v>
      </c>
    </row>
    <row r="79" spans="3:18">
      <c r="C79" s="279" t="s">
        <v>782</v>
      </c>
      <c r="D79" s="280" t="s">
        <v>634</v>
      </c>
      <c r="E79" s="281" t="s">
        <v>324</v>
      </c>
      <c r="F79" s="281" t="s">
        <v>781</v>
      </c>
      <c r="G79" s="289">
        <v>1.9749251000000002E-2</v>
      </c>
      <c r="H79" s="282">
        <v>0.85</v>
      </c>
      <c r="I79" s="282"/>
      <c r="J79" s="283">
        <v>25</v>
      </c>
      <c r="K79" s="284">
        <v>380</v>
      </c>
      <c r="L79" s="284">
        <v>3</v>
      </c>
      <c r="M79" s="283">
        <v>0.36224999999999996</v>
      </c>
      <c r="N79" s="283">
        <v>31.536000000000001</v>
      </c>
      <c r="O79" s="283">
        <f t="shared" si="4"/>
        <v>3.4385109483473094E-4</v>
      </c>
      <c r="P79" s="283">
        <f t="shared" si="5"/>
        <v>1.678686335E-2</v>
      </c>
      <c r="Q79" s="283">
        <v>0.76600000000000001</v>
      </c>
      <c r="R79" s="285">
        <f t="shared" si="3"/>
        <v>3.9281260238999997E-3</v>
      </c>
    </row>
    <row r="80" spans="3:18">
      <c r="C80" s="279" t="s">
        <v>783</v>
      </c>
      <c r="D80" s="280" t="s">
        <v>635</v>
      </c>
      <c r="E80" s="281" t="s">
        <v>337</v>
      </c>
      <c r="F80" s="281" t="s">
        <v>781</v>
      </c>
      <c r="G80" s="289">
        <v>1.6981988E-2</v>
      </c>
      <c r="H80" s="282">
        <v>0.84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2.921922361193832E-4</v>
      </c>
      <c r="P80" s="283">
        <f t="shared" si="5"/>
        <v>1.4264869919999999E-2</v>
      </c>
      <c r="Q80" s="283">
        <v>0.76600000000000001</v>
      </c>
      <c r="R80" s="285">
        <f t="shared" si="3"/>
        <v>3.3379795612799995E-3</v>
      </c>
    </row>
    <row r="81" spans="3:18">
      <c r="C81" s="279" t="s">
        <v>784</v>
      </c>
      <c r="D81" s="280" t="s">
        <v>636</v>
      </c>
      <c r="E81" s="281" t="s">
        <v>323</v>
      </c>
      <c r="F81" s="281" t="s">
        <v>781</v>
      </c>
      <c r="G81" s="289">
        <v>3.8526269999999994E-2</v>
      </c>
      <c r="H81" s="282">
        <v>0.85</v>
      </c>
      <c r="I81" s="282"/>
      <c r="J81" s="283">
        <v>25</v>
      </c>
      <c r="K81" s="284">
        <v>250</v>
      </c>
      <c r="L81" s="284">
        <v>2</v>
      </c>
      <c r="M81" s="283">
        <v>0.36224999999999996</v>
      </c>
      <c r="N81" s="283">
        <v>31.536000000000001</v>
      </c>
      <c r="O81" s="283">
        <f t="shared" si="4"/>
        <v>6.7077481163201806E-4</v>
      </c>
      <c r="P81" s="283">
        <f t="shared" si="5"/>
        <v>3.2747329499999991E-2</v>
      </c>
      <c r="Q81" s="283">
        <v>0.76600000000000001</v>
      </c>
      <c r="R81" s="285">
        <f t="shared" si="3"/>
        <v>7.6628751029999978E-3</v>
      </c>
    </row>
    <row r="82" spans="3:18">
      <c r="C82" s="279" t="s">
        <v>785</v>
      </c>
      <c r="D82" s="280" t="s">
        <v>637</v>
      </c>
      <c r="E82" s="281" t="s">
        <v>240</v>
      </c>
      <c r="F82" s="281" t="s">
        <v>781</v>
      </c>
      <c r="G82" s="289">
        <v>0.81503023199999991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0</v>
      </c>
      <c r="P82" s="283">
        <f t="shared" si="5"/>
        <v>0.69277569719999987</v>
      </c>
      <c r="Q82" s="283">
        <v>1</v>
      </c>
      <c r="R82" s="285">
        <f t="shared" si="3"/>
        <v>0</v>
      </c>
    </row>
    <row r="83" spans="3:18">
      <c r="C83" s="279" t="s">
        <v>786</v>
      </c>
      <c r="D83" s="280" t="s">
        <v>638</v>
      </c>
      <c r="E83" s="281" t="s">
        <v>237</v>
      </c>
      <c r="F83" s="281" t="s">
        <v>781</v>
      </c>
      <c r="G83" s="289">
        <v>0.30877327400000004</v>
      </c>
      <c r="H83" s="282">
        <v>0.77</v>
      </c>
      <c r="I83" s="282"/>
      <c r="J83" s="283">
        <v>12.5</v>
      </c>
      <c r="K83" s="284">
        <v>500</v>
      </c>
      <c r="L83" s="284">
        <v>0</v>
      </c>
      <c r="M83" s="283">
        <v>0.36224999999999996</v>
      </c>
      <c r="N83" s="283">
        <v>31.536000000000001</v>
      </c>
      <c r="O83" s="283">
        <f t="shared" si="4"/>
        <v>4.8700260496768368E-3</v>
      </c>
      <c r="P83" s="283">
        <f t="shared" si="5"/>
        <v>0.23775542098000005</v>
      </c>
      <c r="Q83" s="283">
        <v>0.76600000000000001</v>
      </c>
      <c r="R83" s="285">
        <f t="shared" si="3"/>
        <v>5.5634768509320011E-2</v>
      </c>
    </row>
    <row r="84" spans="3:18">
      <c r="C84" s="279" t="s">
        <v>787</v>
      </c>
      <c r="D84" s="280" t="s">
        <v>639</v>
      </c>
      <c r="E84" s="281" t="s">
        <v>337</v>
      </c>
      <c r="F84" s="281" t="s">
        <v>781</v>
      </c>
      <c r="G84" s="289">
        <v>7.6371039999999987E-3</v>
      </c>
      <c r="H84" s="282">
        <v>0.75</v>
      </c>
      <c r="I84" s="282"/>
      <c r="J84" s="283">
        <v>12.5</v>
      </c>
      <c r="K84" s="284">
        <v>250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1.173250706675364E-4</v>
      </c>
      <c r="P84" s="283">
        <f t="shared" si="5"/>
        <v>5.727827999999999E-3</v>
      </c>
      <c r="Q84" s="283">
        <v>0.76600000000000001</v>
      </c>
      <c r="R84" s="285">
        <f t="shared" si="3"/>
        <v>1.3403117519999997E-3</v>
      </c>
    </row>
    <row r="85" spans="3:18">
      <c r="C85" s="279" t="s">
        <v>788</v>
      </c>
      <c r="D85" s="280" t="s">
        <v>640</v>
      </c>
      <c r="E85" s="281" t="s">
        <v>323</v>
      </c>
      <c r="F85" s="281" t="s">
        <v>781</v>
      </c>
      <c r="G85" s="289">
        <v>0.55119676699999998</v>
      </c>
      <c r="H85" s="282">
        <v>0.8</v>
      </c>
      <c r="I85" s="282"/>
      <c r="J85" s="283">
        <v>12.5</v>
      </c>
      <c r="K85" s="284">
        <v>300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9.0322823436726953E-3</v>
      </c>
      <c r="P85" s="283">
        <f t="shared" si="5"/>
        <v>0.44095741360000001</v>
      </c>
      <c r="Q85" s="283">
        <v>0.76600000000000001</v>
      </c>
      <c r="R85" s="285">
        <f t="shared" si="3"/>
        <v>0.1031840347824</v>
      </c>
    </row>
    <row r="86" spans="3:18">
      <c r="C86" s="279" t="s">
        <v>789</v>
      </c>
      <c r="D86" s="280" t="s">
        <v>641</v>
      </c>
      <c r="E86" s="281" t="s">
        <v>240</v>
      </c>
      <c r="F86" s="281" t="s">
        <v>781</v>
      </c>
      <c r="G86" s="289">
        <v>0.92499946599999994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0</v>
      </c>
      <c r="P86" s="283">
        <f t="shared" si="5"/>
        <v>0.73999957279999995</v>
      </c>
      <c r="Q86" s="283">
        <v>1</v>
      </c>
      <c r="R86" s="285">
        <f t="shared" si="3"/>
        <v>0</v>
      </c>
    </row>
    <row r="87" spans="3:18">
      <c r="C87" s="279" t="s">
        <v>790</v>
      </c>
      <c r="D87" s="280" t="s">
        <v>642</v>
      </c>
      <c r="E87" s="281" t="s">
        <v>249</v>
      </c>
      <c r="F87" s="281" t="s">
        <v>781</v>
      </c>
      <c r="G87" s="289">
        <v>0.28875119800000004</v>
      </c>
      <c r="H87" s="282">
        <v>3.5</v>
      </c>
      <c r="I87" s="282"/>
      <c r="J87" s="283">
        <v>10</v>
      </c>
      <c r="K87" s="284">
        <v>1718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2.0701065305627254E-2</v>
      </c>
      <c r="P87" s="283">
        <f t="shared" si="5"/>
        <v>1.0106291930000002</v>
      </c>
      <c r="Q87" s="283">
        <v>0.76600000000000001</v>
      </c>
      <c r="R87" s="285">
        <f t="shared" si="3"/>
        <v>0.23648723116200004</v>
      </c>
    </row>
    <row r="88" spans="3:18">
      <c r="C88" s="279" t="s">
        <v>791</v>
      </c>
      <c r="D88" s="280" t="s">
        <v>643</v>
      </c>
      <c r="E88" s="281" t="s">
        <v>249</v>
      </c>
      <c r="F88" s="281" t="s">
        <v>781</v>
      </c>
      <c r="G88" s="289">
        <v>1.9110438809999999</v>
      </c>
      <c r="H88" s="282">
        <v>0.99</v>
      </c>
      <c r="I88" s="282"/>
      <c r="J88" s="283">
        <v>10</v>
      </c>
      <c r="K88" s="284">
        <v>80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3.8753123313622045E-2</v>
      </c>
      <c r="P88" s="283">
        <f t="shared" si="5"/>
        <v>1.8919334421899998</v>
      </c>
      <c r="Q88" s="283">
        <v>0.76600000000000001</v>
      </c>
      <c r="R88" s="285">
        <f t="shared" si="3"/>
        <v>0.44271242547245993</v>
      </c>
    </row>
    <row r="89" spans="3:18">
      <c r="C89" s="279" t="s">
        <v>843</v>
      </c>
      <c r="D89" s="280" t="s">
        <v>644</v>
      </c>
      <c r="E89" s="281" t="s">
        <v>242</v>
      </c>
      <c r="F89" s="281" t="s">
        <v>781</v>
      </c>
      <c r="G89" s="289">
        <v>0.22</v>
      </c>
      <c r="H89" s="282">
        <v>1</v>
      </c>
      <c r="I89" s="282"/>
      <c r="J89" s="283">
        <v>10</v>
      </c>
      <c r="K89" s="284">
        <v>100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0</v>
      </c>
      <c r="P89" s="283">
        <f t="shared" si="5"/>
        <v>0.22</v>
      </c>
      <c r="Q89" s="283">
        <v>1</v>
      </c>
      <c r="R89" s="285">
        <f t="shared" si="3"/>
        <v>0</v>
      </c>
    </row>
    <row r="90" spans="3:18">
      <c r="C90" s="279" t="s">
        <v>834</v>
      </c>
      <c r="D90" s="280" t="s">
        <v>632</v>
      </c>
      <c r="E90" s="281" t="s">
        <v>237</v>
      </c>
      <c r="F90" s="281" t="s">
        <v>833</v>
      </c>
      <c r="G90" s="289">
        <v>1.2990679999999999E-2</v>
      </c>
      <c r="H90" s="282">
        <v>0.75</v>
      </c>
      <c r="I90" s="282"/>
      <c r="J90" s="283">
        <v>25</v>
      </c>
      <c r="K90" s="284">
        <v>800</v>
      </c>
      <c r="L90" s="284">
        <v>15</v>
      </c>
      <c r="M90" s="283">
        <v>0.48299999999999998</v>
      </c>
      <c r="N90" s="283">
        <v>31.536000000000001</v>
      </c>
      <c r="O90" s="283">
        <f t="shared" si="4"/>
        <v>1.4967706826625826E-4</v>
      </c>
      <c r="P90" s="283">
        <f t="shared" si="5"/>
        <v>9.7430099999999999E-3</v>
      </c>
      <c r="Q90" s="283">
        <v>0.76600000000000001</v>
      </c>
      <c r="R90" s="285">
        <f t="shared" si="3"/>
        <v>2.2798643399999999E-3</v>
      </c>
    </row>
    <row r="91" spans="3:18">
      <c r="C91" s="279" t="s">
        <v>835</v>
      </c>
      <c r="D91" s="280" t="s">
        <v>646</v>
      </c>
      <c r="E91" s="281" t="s">
        <v>249</v>
      </c>
      <c r="F91" s="281" t="s">
        <v>833</v>
      </c>
      <c r="G91" s="289">
        <v>2.2292090860000005</v>
      </c>
      <c r="H91" s="282">
        <v>0.9</v>
      </c>
      <c r="I91" s="282"/>
      <c r="J91" s="283">
        <v>15</v>
      </c>
      <c r="K91" s="284">
        <v>655</v>
      </c>
      <c r="L91" s="284">
        <v>0</v>
      </c>
      <c r="M91" s="283">
        <v>0.48299999999999998</v>
      </c>
      <c r="N91" s="283">
        <v>31.536000000000001</v>
      </c>
      <c r="O91" s="283">
        <f t="shared" si="4"/>
        <v>3.0821618010295249E-2</v>
      </c>
      <c r="P91" s="283">
        <f t="shared" si="5"/>
        <v>2.0062881774000005</v>
      </c>
      <c r="Q91" s="283">
        <v>0.76600000000000001</v>
      </c>
      <c r="R91" s="285">
        <f t="shared" si="3"/>
        <v>0.46947143351160009</v>
      </c>
    </row>
    <row r="92" spans="3:18">
      <c r="C92" s="279" t="s">
        <v>836</v>
      </c>
      <c r="D92" s="280" t="s">
        <v>647</v>
      </c>
      <c r="E92" s="281" t="s">
        <v>240</v>
      </c>
      <c r="F92" s="281" t="s">
        <v>833</v>
      </c>
      <c r="G92" s="289">
        <v>0.87812855300000003</v>
      </c>
      <c r="H92" s="282">
        <v>0.6</v>
      </c>
      <c r="I92" s="282"/>
      <c r="J92" s="283">
        <v>15</v>
      </c>
      <c r="K92" s="284">
        <v>316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0</v>
      </c>
      <c r="P92" s="283">
        <f t="shared" si="5"/>
        <v>0.52687713179999995</v>
      </c>
      <c r="Q92" s="283">
        <v>1</v>
      </c>
      <c r="R92" s="285">
        <f t="shared" si="3"/>
        <v>0</v>
      </c>
    </row>
    <row r="93" spans="3:18">
      <c r="C93" s="279" t="s">
        <v>792</v>
      </c>
      <c r="D93" s="280" t="s">
        <v>648</v>
      </c>
      <c r="E93" s="281" t="s">
        <v>324</v>
      </c>
      <c r="F93" s="281" t="s">
        <v>793</v>
      </c>
      <c r="G93" s="289">
        <v>0.29328455200000003</v>
      </c>
      <c r="H93" s="282">
        <v>0.16</v>
      </c>
      <c r="I93" s="282"/>
      <c r="J93" s="283">
        <v>20</v>
      </c>
      <c r="K93" s="284">
        <v>929</v>
      </c>
      <c r="L93" s="284">
        <v>7</v>
      </c>
      <c r="M93" s="283">
        <v>0.48299999999999998</v>
      </c>
      <c r="N93" s="283">
        <v>31.536000000000001</v>
      </c>
      <c r="O93" s="283">
        <f t="shared" si="4"/>
        <v>7.2089380035357412E-4</v>
      </c>
      <c r="P93" s="283">
        <f t="shared" si="5"/>
        <v>4.6925528320000007E-2</v>
      </c>
      <c r="Q93" s="283">
        <v>0.76600000000000001</v>
      </c>
      <c r="R93" s="285">
        <f t="shared" si="3"/>
        <v>1.0980573626880001E-2</v>
      </c>
    </row>
    <row r="94" spans="3:18">
      <c r="C94" s="279" t="s">
        <v>794</v>
      </c>
      <c r="D94" s="280" t="s">
        <v>650</v>
      </c>
      <c r="E94" s="281" t="s">
        <v>325</v>
      </c>
      <c r="F94" s="281" t="s">
        <v>793</v>
      </c>
      <c r="G94" s="289">
        <v>2.6631500000000002E-2</v>
      </c>
      <c r="H94" s="282">
        <v>0.14000000000000001</v>
      </c>
      <c r="I94" s="282"/>
      <c r="J94" s="283">
        <v>20</v>
      </c>
      <c r="K94" s="284">
        <v>650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5.72777281450599E-5</v>
      </c>
      <c r="P94" s="283">
        <f t="shared" si="5"/>
        <v>3.7284100000000006E-3</v>
      </c>
      <c r="Q94" s="283">
        <v>0.76600000000000001</v>
      </c>
      <c r="R94" s="285">
        <f t="shared" si="3"/>
        <v>8.7244794000000008E-4</v>
      </c>
    </row>
    <row r="95" spans="3:18">
      <c r="C95" s="279" t="s">
        <v>795</v>
      </c>
      <c r="D95" s="280" t="s">
        <v>651</v>
      </c>
      <c r="E95" s="281" t="s">
        <v>323</v>
      </c>
      <c r="F95" s="281" t="s">
        <v>793</v>
      </c>
      <c r="G95" s="289">
        <v>1.8636251999999999E-2</v>
      </c>
      <c r="H95" s="282">
        <v>0.14000000000000001</v>
      </c>
      <c r="I95" s="282"/>
      <c r="J95" s="283">
        <v>20</v>
      </c>
      <c r="K95" s="284">
        <v>681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4.0081939646615045E-5</v>
      </c>
      <c r="P95" s="283">
        <f t="shared" si="5"/>
        <v>2.6090752799999999E-3</v>
      </c>
      <c r="Q95" s="283">
        <v>0.76600000000000001</v>
      </c>
      <c r="R95" s="285">
        <f t="shared" si="3"/>
        <v>6.1052361551999995E-4</v>
      </c>
    </row>
    <row r="96" spans="3:18">
      <c r="C96" s="279" t="s">
        <v>796</v>
      </c>
      <c r="D96" s="280" t="s">
        <v>652</v>
      </c>
      <c r="E96" s="281" t="s">
        <v>249</v>
      </c>
      <c r="F96" s="281" t="s">
        <v>797</v>
      </c>
      <c r="G96" s="289">
        <v>1.4481901700000002</v>
      </c>
      <c r="H96" s="282">
        <v>0.86</v>
      </c>
      <c r="I96" s="282"/>
      <c r="J96" s="283">
        <v>10</v>
      </c>
      <c r="K96" s="284">
        <v>187</v>
      </c>
      <c r="L96" s="284">
        <v>0</v>
      </c>
      <c r="M96" s="283">
        <v>0.48299999999999998</v>
      </c>
      <c r="N96" s="283">
        <v>31.536000000000001</v>
      </c>
      <c r="O96" s="283">
        <f t="shared" si="4"/>
        <v>1.9133136339421614E-2</v>
      </c>
      <c r="P96" s="283">
        <f t="shared" si="5"/>
        <v>1.2454435462000002</v>
      </c>
      <c r="Q96" s="283">
        <v>0.76600000000000001</v>
      </c>
      <c r="R96" s="285">
        <f t="shared" si="3"/>
        <v>0.29143378981080004</v>
      </c>
    </row>
    <row r="97" spans="3:18">
      <c r="C97" s="279" t="s">
        <v>798</v>
      </c>
      <c r="D97" s="280" t="s">
        <v>654</v>
      </c>
      <c r="E97" s="281" t="s">
        <v>249</v>
      </c>
      <c r="F97" s="281" t="s">
        <v>799</v>
      </c>
      <c r="G97" s="289">
        <v>5.305321417</v>
      </c>
      <c r="H97" s="282">
        <v>1.8</v>
      </c>
      <c r="I97" s="282"/>
      <c r="J97" s="283">
        <v>8</v>
      </c>
      <c r="K97" s="284">
        <v>7500</v>
      </c>
      <c r="L97" s="284">
        <v>5</v>
      </c>
      <c r="M97" s="283">
        <v>0.48299999999999998</v>
      </c>
      <c r="N97" s="283">
        <v>31.536000000000001</v>
      </c>
      <c r="O97" s="283">
        <f t="shared" si="4"/>
        <v>0.14670547609333784</v>
      </c>
      <c r="P97" s="283">
        <f t="shared" si="5"/>
        <v>9.5495785505999997</v>
      </c>
      <c r="Q97" s="283">
        <v>0.76600000000000001</v>
      </c>
      <c r="R97" s="285">
        <f t="shared" si="3"/>
        <v>2.2346013808403997</v>
      </c>
    </row>
    <row r="98" spans="3:18">
      <c r="C98" s="279" t="s">
        <v>800</v>
      </c>
      <c r="D98" s="280" t="s">
        <v>656</v>
      </c>
      <c r="E98" s="281" t="s">
        <v>249</v>
      </c>
      <c r="F98" s="281" t="s">
        <v>801</v>
      </c>
      <c r="G98" s="289">
        <v>0.35429417400000002</v>
      </c>
      <c r="H98" s="282">
        <v>3.5</v>
      </c>
      <c r="I98" s="282"/>
      <c r="J98" s="283">
        <v>10</v>
      </c>
      <c r="K98" s="284">
        <v>1718</v>
      </c>
      <c r="L98" s="284">
        <v>0</v>
      </c>
      <c r="M98" s="283">
        <v>0.24149999999999999</v>
      </c>
      <c r="N98" s="283">
        <v>31.536000000000001</v>
      </c>
      <c r="O98" s="283">
        <f t="shared" si="4"/>
        <v>3.8099929372642449E-2</v>
      </c>
      <c r="P98" s="283">
        <f t="shared" si="5"/>
        <v>1.240029609</v>
      </c>
      <c r="Q98" s="283">
        <v>0.76600000000000001</v>
      </c>
      <c r="R98" s="285">
        <f t="shared" si="3"/>
        <v>0.29016692850600001</v>
      </c>
    </row>
    <row r="99" spans="3:18">
      <c r="C99" s="253" t="s">
        <v>568</v>
      </c>
      <c r="D99" s="254"/>
      <c r="E99" s="255"/>
      <c r="F99" s="255"/>
      <c r="G99" s="286"/>
      <c r="H99" s="256"/>
      <c r="I99" s="256"/>
      <c r="J99" s="257"/>
      <c r="K99" s="258"/>
      <c r="L99" s="258"/>
      <c r="M99" s="257"/>
      <c r="N99" s="257"/>
      <c r="O99" s="257"/>
      <c r="P99" s="257"/>
      <c r="Q99" s="257"/>
      <c r="R99" s="264"/>
    </row>
    <row r="100" spans="3:18">
      <c r="C100" s="253" t="s">
        <v>802</v>
      </c>
      <c r="D100" s="254" t="s">
        <v>658</v>
      </c>
      <c r="E100" s="255" t="s">
        <v>249</v>
      </c>
      <c r="F100" s="255" t="s">
        <v>803</v>
      </c>
      <c r="G100" s="286">
        <v>0.34491319299999995</v>
      </c>
      <c r="H100" s="256">
        <v>0.9</v>
      </c>
      <c r="I100" s="256"/>
      <c r="J100" s="257">
        <v>4</v>
      </c>
      <c r="K100" s="258">
        <v>5000</v>
      </c>
      <c r="L100" s="258">
        <v>0</v>
      </c>
      <c r="M100" s="257">
        <v>0.54913291608480974</v>
      </c>
      <c r="N100" s="257">
        <v>31.536000000000001</v>
      </c>
      <c r="O100" s="257">
        <f t="shared" si="4"/>
        <v>4.2303883266201032E-3</v>
      </c>
      <c r="P100" s="257">
        <f t="shared" si="5"/>
        <v>0.31042187369999996</v>
      </c>
      <c r="Q100" s="257">
        <v>0.76400000000000001</v>
      </c>
      <c r="R100" s="264">
        <f t="shared" si="3"/>
        <v>7.3259562193199984E-2</v>
      </c>
    </row>
    <row r="101" spans="3:18">
      <c r="C101" s="253" t="s">
        <v>805</v>
      </c>
      <c r="D101" s="254" t="s">
        <v>661</v>
      </c>
      <c r="E101" s="255" t="s">
        <v>249</v>
      </c>
      <c r="F101" s="255" t="s">
        <v>804</v>
      </c>
      <c r="G101" s="286">
        <v>8.7113685600000001E-3</v>
      </c>
      <c r="H101" s="256">
        <v>1.4999999999999999E-2</v>
      </c>
      <c r="I101" s="256">
        <v>0.01</v>
      </c>
      <c r="J101" s="257">
        <v>1</v>
      </c>
      <c r="K101" s="258">
        <v>22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1.7807607156925706E-6</v>
      </c>
      <c r="P101" s="257">
        <f t="shared" si="5"/>
        <v>1.3067052839999999E-4</v>
      </c>
      <c r="Q101" s="257">
        <v>0.76400000000000001</v>
      </c>
      <c r="R101" s="264">
        <f t="shared" si="3"/>
        <v>3.0838244702399997E-5</v>
      </c>
    </row>
    <row r="102" spans="3:18">
      <c r="C102" s="253" t="s">
        <v>806</v>
      </c>
      <c r="D102" s="254" t="s">
        <v>662</v>
      </c>
      <c r="E102" s="255" t="s">
        <v>249</v>
      </c>
      <c r="F102" s="255" t="s">
        <v>804</v>
      </c>
      <c r="G102" s="286">
        <v>0.70562085336000002</v>
      </c>
      <c r="H102" s="256">
        <v>0.13500000000000001</v>
      </c>
      <c r="I102" s="256">
        <v>0.81</v>
      </c>
      <c r="J102" s="257">
        <v>5</v>
      </c>
      <c r="K102" s="258">
        <v>333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1.2981745617398842E-3</v>
      </c>
      <c r="P102" s="257">
        <f t="shared" si="5"/>
        <v>9.5258815203600009E-2</v>
      </c>
      <c r="Q102" s="257">
        <v>0.76400000000000001</v>
      </c>
      <c r="R102" s="264">
        <f t="shared" si="3"/>
        <v>2.24810803880496E-2</v>
      </c>
    </row>
    <row r="103" spans="3:18">
      <c r="C103" s="253" t="s">
        <v>807</v>
      </c>
      <c r="D103" s="254" t="s">
        <v>663</v>
      </c>
      <c r="E103" s="255" t="s">
        <v>249</v>
      </c>
      <c r="F103" s="255" t="s">
        <v>804</v>
      </c>
      <c r="G103" s="286">
        <v>0.15680463408</v>
      </c>
      <c r="H103" s="256">
        <v>0.25</v>
      </c>
      <c r="I103" s="256">
        <v>0.18</v>
      </c>
      <c r="J103" s="257">
        <v>20</v>
      </c>
      <c r="K103" s="258">
        <v>1000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5.3422821470777118E-4</v>
      </c>
      <c r="P103" s="257">
        <f t="shared" si="5"/>
        <v>3.9201158520000001E-2</v>
      </c>
      <c r="Q103" s="257">
        <v>0.76400000000000001</v>
      </c>
      <c r="R103" s="264">
        <f t="shared" si="3"/>
        <v>9.2514734107199993E-3</v>
      </c>
    </row>
    <row r="104" spans="3:18">
      <c r="C104" s="253" t="s">
        <v>808</v>
      </c>
      <c r="D104" s="254" t="s">
        <v>664</v>
      </c>
      <c r="E104" s="255" t="s">
        <v>237</v>
      </c>
      <c r="F104" s="255" t="s">
        <v>809</v>
      </c>
      <c r="G104" s="286">
        <v>6.7187292999999995E-2</v>
      </c>
      <c r="H104" s="256">
        <v>0.75</v>
      </c>
      <c r="I104" s="256"/>
      <c r="J104" s="257">
        <v>25</v>
      </c>
      <c r="K104" s="258">
        <v>800</v>
      </c>
      <c r="L104" s="258">
        <v>15</v>
      </c>
      <c r="M104" s="257">
        <v>0.41184968706360731</v>
      </c>
      <c r="N104" s="257">
        <v>31.536000000000001</v>
      </c>
      <c r="O104" s="257">
        <f t="shared" si="4"/>
        <v>9.1561956190977219E-4</v>
      </c>
      <c r="P104" s="257">
        <f t="shared" si="5"/>
        <v>5.039046975E-2</v>
      </c>
      <c r="Q104" s="257">
        <v>0.76400000000000001</v>
      </c>
      <c r="R104" s="264">
        <f t="shared" si="3"/>
        <v>1.1892150860999999E-2</v>
      </c>
    </row>
    <row r="105" spans="3:18">
      <c r="C105" s="253" t="s">
        <v>810</v>
      </c>
      <c r="D105" s="254" t="s">
        <v>666</v>
      </c>
      <c r="E105" s="255" t="s">
        <v>324</v>
      </c>
      <c r="F105" s="255" t="s">
        <v>809</v>
      </c>
      <c r="G105" s="286">
        <v>0.22513804499999998</v>
      </c>
      <c r="H105" s="256">
        <v>0.85</v>
      </c>
      <c r="I105" s="256"/>
      <c r="J105" s="257">
        <v>25</v>
      </c>
      <c r="K105" s="258">
        <v>380</v>
      </c>
      <c r="L105" s="258">
        <v>3</v>
      </c>
      <c r="M105" s="257">
        <v>0.41184968706360731</v>
      </c>
      <c r="N105" s="257">
        <v>31.536000000000001</v>
      </c>
      <c r="O105" s="257">
        <f t="shared" si="4"/>
        <v>3.4772384397608077E-3</v>
      </c>
      <c r="P105" s="257">
        <f t="shared" si="5"/>
        <v>0.19136733824999999</v>
      </c>
      <c r="Q105" s="257">
        <v>0.76400000000000001</v>
      </c>
      <c r="R105" s="264">
        <f t="shared" si="3"/>
        <v>4.5162691826999994E-2</v>
      </c>
    </row>
    <row r="106" spans="3:18">
      <c r="C106" s="253" t="s">
        <v>811</v>
      </c>
      <c r="D106" s="254" t="s">
        <v>667</v>
      </c>
      <c r="E106" s="255" t="s">
        <v>337</v>
      </c>
      <c r="F106" s="255" t="s">
        <v>809</v>
      </c>
      <c r="G106" s="286">
        <v>7.8277759999999998E-3</v>
      </c>
      <c r="H106" s="256">
        <v>0.84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1.1947700604144846E-4</v>
      </c>
      <c r="P106" s="257">
        <f t="shared" si="5"/>
        <v>6.5753318399999995E-3</v>
      </c>
      <c r="Q106" s="257">
        <v>0.76400000000000001</v>
      </c>
      <c r="R106" s="264">
        <f t="shared" si="3"/>
        <v>1.5517783142399999E-3</v>
      </c>
    </row>
    <row r="107" spans="3:18">
      <c r="C107" s="253" t="s">
        <v>812</v>
      </c>
      <c r="D107" s="254" t="s">
        <v>668</v>
      </c>
      <c r="E107" s="255" t="s">
        <v>240</v>
      </c>
      <c r="F107" s="255" t="s">
        <v>809</v>
      </c>
      <c r="G107" s="286">
        <v>0.92968734999999991</v>
      </c>
      <c r="H107" s="256">
        <v>0.85</v>
      </c>
      <c r="I107" s="256"/>
      <c r="J107" s="257">
        <v>25</v>
      </c>
      <c r="K107" s="258">
        <v>250</v>
      </c>
      <c r="L107" s="258">
        <v>2</v>
      </c>
      <c r="M107" s="257">
        <v>0.41184968706360731</v>
      </c>
      <c r="N107" s="257">
        <v>31.536000000000001</v>
      </c>
      <c r="O107" s="257">
        <f t="shared" si="4"/>
        <v>0</v>
      </c>
      <c r="P107" s="257">
        <f t="shared" si="5"/>
        <v>0.79023424749999993</v>
      </c>
      <c r="Q107" s="257">
        <v>1</v>
      </c>
      <c r="R107" s="264">
        <f t="shared" si="3"/>
        <v>0</v>
      </c>
    </row>
    <row r="108" spans="3:18">
      <c r="C108" s="253" t="s">
        <v>813</v>
      </c>
      <c r="D108" s="254" t="s">
        <v>669</v>
      </c>
      <c r="E108" s="255" t="s">
        <v>240</v>
      </c>
      <c r="F108" s="255" t="s">
        <v>809</v>
      </c>
      <c r="G108" s="286">
        <v>0.32453894599999999</v>
      </c>
      <c r="H108" s="256">
        <v>0.8</v>
      </c>
      <c r="I108" s="256"/>
      <c r="J108" s="257">
        <v>12.5</v>
      </c>
      <c r="K108" s="258">
        <v>300</v>
      </c>
      <c r="L108" s="258">
        <v>0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0.25963115679999998</v>
      </c>
      <c r="Q108" s="257">
        <v>1</v>
      </c>
      <c r="R108" s="264">
        <f t="shared" si="3"/>
        <v>0</v>
      </c>
    </row>
    <row r="109" spans="3:18">
      <c r="C109" s="253" t="s">
        <v>814</v>
      </c>
      <c r="D109" s="254" t="s">
        <v>670</v>
      </c>
      <c r="E109" s="255" t="s">
        <v>249</v>
      </c>
      <c r="F109" s="255" t="s">
        <v>809</v>
      </c>
      <c r="G109" s="286">
        <v>0.27384730100000004</v>
      </c>
      <c r="H109" s="256">
        <v>3.5</v>
      </c>
      <c r="I109" s="256"/>
      <c r="J109" s="257">
        <v>10</v>
      </c>
      <c r="K109" s="258">
        <v>1718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1.7415789425167593E-2</v>
      </c>
      <c r="P109" s="257">
        <f t="shared" si="5"/>
        <v>0.95846555350000018</v>
      </c>
      <c r="Q109" s="257">
        <v>0.76400000000000001</v>
      </c>
      <c r="R109" s="264">
        <f t="shared" si="3"/>
        <v>0.22619787062600002</v>
      </c>
    </row>
    <row r="110" spans="3:18">
      <c r="C110" s="253" t="s">
        <v>815</v>
      </c>
      <c r="D110" s="254" t="s">
        <v>671</v>
      </c>
      <c r="E110" s="255" t="s">
        <v>249</v>
      </c>
      <c r="F110" s="255" t="s">
        <v>809</v>
      </c>
      <c r="G110" s="286">
        <v>0.42938552399999996</v>
      </c>
      <c r="H110" s="256">
        <v>0.99</v>
      </c>
      <c r="I110" s="256"/>
      <c r="J110" s="257">
        <v>10</v>
      </c>
      <c r="K110" s="258">
        <v>80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7.7241242134188518E-3</v>
      </c>
      <c r="P110" s="257">
        <f t="shared" si="5"/>
        <v>0.42509166875999999</v>
      </c>
      <c r="Q110" s="257">
        <v>0.76400000000000001</v>
      </c>
      <c r="R110" s="264">
        <f t="shared" si="3"/>
        <v>0.10032163382735999</v>
      </c>
    </row>
    <row r="111" spans="3:18">
      <c r="C111" s="253" t="s">
        <v>816</v>
      </c>
      <c r="D111" s="254" t="s">
        <v>667</v>
      </c>
      <c r="E111" s="255" t="s">
        <v>337</v>
      </c>
      <c r="F111" s="255" t="s">
        <v>817</v>
      </c>
      <c r="G111" s="286">
        <v>1.2697660000000001E-3</v>
      </c>
      <c r="H111" s="256">
        <v>0.84</v>
      </c>
      <c r="I111" s="256"/>
      <c r="J111" s="257">
        <v>25</v>
      </c>
      <c r="K111" s="258">
        <v>380</v>
      </c>
      <c r="L111" s="258">
        <v>3</v>
      </c>
      <c r="M111" s="257">
        <v>0.54913291608480974</v>
      </c>
      <c r="N111" s="257">
        <v>31.536000000000001</v>
      </c>
      <c r="O111" s="257">
        <f t="shared" si="4"/>
        <v>1.453553091451766E-5</v>
      </c>
      <c r="P111" s="257">
        <f t="shared" si="5"/>
        <v>1.0666034399999999E-3</v>
      </c>
      <c r="Q111" s="257">
        <v>0.76400000000000001</v>
      </c>
      <c r="R111" s="264">
        <f t="shared" si="3"/>
        <v>2.5171841183999999E-4</v>
      </c>
    </row>
    <row r="112" spans="3:18">
      <c r="C112" s="253" t="s">
        <v>818</v>
      </c>
      <c r="D112" s="254" t="s">
        <v>664</v>
      </c>
      <c r="E112" s="255" t="s">
        <v>237</v>
      </c>
      <c r="F112" s="255" t="s">
        <v>817</v>
      </c>
      <c r="G112" s="286">
        <v>2.1871788E-2</v>
      </c>
      <c r="H112" s="256">
        <v>0.75</v>
      </c>
      <c r="I112" s="256"/>
      <c r="J112" s="257">
        <v>25</v>
      </c>
      <c r="K112" s="258">
        <v>800</v>
      </c>
      <c r="L112" s="258">
        <v>15</v>
      </c>
      <c r="M112" s="257">
        <v>0.54913291608480974</v>
      </c>
      <c r="N112" s="257">
        <v>31.536000000000001</v>
      </c>
      <c r="O112" s="257">
        <f t="shared" si="4"/>
        <v>2.2354938023857516E-4</v>
      </c>
      <c r="P112" s="257">
        <f t="shared" si="5"/>
        <v>1.6403840999999999E-2</v>
      </c>
      <c r="Q112" s="257">
        <v>0.76400000000000001</v>
      </c>
      <c r="R112" s="264">
        <f t="shared" si="3"/>
        <v>3.8713064759999995E-3</v>
      </c>
    </row>
    <row r="113" spans="3:18">
      <c r="C113" s="253" t="s">
        <v>819</v>
      </c>
      <c r="D113" s="254" t="s">
        <v>673</v>
      </c>
      <c r="E113" s="255" t="s">
        <v>249</v>
      </c>
      <c r="F113" s="255" t="s">
        <v>817</v>
      </c>
      <c r="G113" s="286">
        <v>0.10143780100000001</v>
      </c>
      <c r="H113" s="256">
        <v>0.9</v>
      </c>
      <c r="I113" s="256"/>
      <c r="J113" s="257">
        <v>15</v>
      </c>
      <c r="K113" s="258">
        <v>655</v>
      </c>
      <c r="L113" s="258">
        <v>0</v>
      </c>
      <c r="M113" s="257">
        <v>0.54913291608480974</v>
      </c>
      <c r="N113" s="257">
        <v>31.536000000000001</v>
      </c>
      <c r="O113" s="257">
        <f t="shared" si="4"/>
        <v>1.2441428682271748E-3</v>
      </c>
      <c r="P113" s="257">
        <f t="shared" si="5"/>
        <v>9.1294020900000009E-2</v>
      </c>
      <c r="Q113" s="257">
        <v>0.76400000000000001</v>
      </c>
      <c r="R113" s="264">
        <f t="shared" si="3"/>
        <v>2.15453889324E-2</v>
      </c>
    </row>
    <row r="114" spans="3:18">
      <c r="C114" s="253" t="s">
        <v>820</v>
      </c>
      <c r="D114" s="254" t="s">
        <v>674</v>
      </c>
      <c r="E114" s="255" t="s">
        <v>240</v>
      </c>
      <c r="F114" s="255" t="s">
        <v>817</v>
      </c>
      <c r="G114" s="286">
        <v>5.5550118999999995E-2</v>
      </c>
      <c r="H114" s="256">
        <v>0.6</v>
      </c>
      <c r="I114" s="256"/>
      <c r="J114" s="257">
        <v>15</v>
      </c>
      <c r="K114" s="258">
        <v>316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0</v>
      </c>
      <c r="P114" s="257">
        <f t="shared" si="5"/>
        <v>3.3330071399999994E-2</v>
      </c>
      <c r="Q114" s="257">
        <v>1</v>
      </c>
      <c r="R114" s="264">
        <f t="shared" si="3"/>
        <v>0</v>
      </c>
    </row>
    <row r="115" spans="3:18">
      <c r="C115" s="253" t="s">
        <v>821</v>
      </c>
      <c r="D115" s="254" t="s">
        <v>675</v>
      </c>
      <c r="E115" s="255" t="s">
        <v>242</v>
      </c>
      <c r="F115" s="255" t="s">
        <v>817</v>
      </c>
      <c r="G115" s="286">
        <v>2.3190399999999998</v>
      </c>
      <c r="H115" s="256">
        <v>1</v>
      </c>
      <c r="I115" s="256"/>
      <c r="J115" s="257">
        <v>10</v>
      </c>
      <c r="K115" s="258">
        <v>100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2.3190399999999998</v>
      </c>
      <c r="Q115" s="257">
        <v>1</v>
      </c>
      <c r="R115" s="264">
        <f t="shared" si="3"/>
        <v>0</v>
      </c>
    </row>
    <row r="116" spans="3:18">
      <c r="C116" s="253" t="s">
        <v>822</v>
      </c>
      <c r="D116" s="254" t="s">
        <v>676</v>
      </c>
      <c r="E116" s="255" t="s">
        <v>324</v>
      </c>
      <c r="F116" s="255" t="s">
        <v>823</v>
      </c>
      <c r="G116" s="286">
        <v>0.70506715400000008</v>
      </c>
      <c r="H116" s="256">
        <v>0.16</v>
      </c>
      <c r="I116" s="256"/>
      <c r="J116" s="257">
        <v>20</v>
      </c>
      <c r="K116" s="258">
        <v>929</v>
      </c>
      <c r="L116" s="258">
        <v>7</v>
      </c>
      <c r="M116" s="257">
        <v>0.1</v>
      </c>
      <c r="N116" s="257">
        <v>31.536000000000001</v>
      </c>
      <c r="O116" s="257">
        <f t="shared" si="4"/>
        <v>8.4422043807204465E-3</v>
      </c>
      <c r="P116" s="257">
        <f t="shared" si="5"/>
        <v>0.11281074464000002</v>
      </c>
      <c r="Q116" s="257">
        <v>0.76400000000000001</v>
      </c>
      <c r="R116" s="264">
        <f t="shared" si="3"/>
        <v>2.6623335735040003E-2</v>
      </c>
    </row>
    <row r="117" spans="3:18">
      <c r="C117" s="253" t="s">
        <v>824</v>
      </c>
      <c r="D117" s="254" t="s">
        <v>678</v>
      </c>
      <c r="E117" s="255" t="s">
        <v>325</v>
      </c>
      <c r="F117" s="255" t="s">
        <v>823</v>
      </c>
      <c r="G117" s="286">
        <v>0.18642049999999999</v>
      </c>
      <c r="H117" s="256">
        <v>0.14000000000000001</v>
      </c>
      <c r="I117" s="256"/>
      <c r="J117" s="257">
        <v>20</v>
      </c>
      <c r="K117" s="258">
        <v>650</v>
      </c>
      <c r="L117" s="258">
        <v>7</v>
      </c>
      <c r="M117" s="257">
        <v>0.1</v>
      </c>
      <c r="N117" s="257">
        <v>31.536000000000001</v>
      </c>
      <c r="O117" s="257">
        <f t="shared" si="4"/>
        <v>1.953111783358701E-3</v>
      </c>
      <c r="P117" s="257">
        <f t="shared" si="5"/>
        <v>2.609887E-2</v>
      </c>
      <c r="Q117" s="257">
        <v>0.76400000000000001</v>
      </c>
      <c r="R117" s="264">
        <f t="shared" si="3"/>
        <v>6.1593333199999999E-3</v>
      </c>
    </row>
    <row r="118" spans="3:18">
      <c r="C118" s="253" t="s">
        <v>825</v>
      </c>
      <c r="D118" s="254" t="s">
        <v>679</v>
      </c>
      <c r="E118" s="255" t="s">
        <v>337</v>
      </c>
      <c r="F118" s="255" t="s">
        <v>823</v>
      </c>
      <c r="G118" s="286">
        <v>7.4977985999999996E-2</v>
      </c>
      <c r="H118" s="256">
        <v>0.15</v>
      </c>
      <c r="I118" s="256"/>
      <c r="J118" s="257">
        <v>20</v>
      </c>
      <c r="K118" s="258">
        <v>9000</v>
      </c>
      <c r="L118" s="258">
        <v>5</v>
      </c>
      <c r="M118" s="257">
        <v>0.1</v>
      </c>
      <c r="N118" s="257">
        <v>31.536000000000001</v>
      </c>
      <c r="O118" s="257">
        <f t="shared" si="4"/>
        <v>8.4164786415525099E-4</v>
      </c>
      <c r="P118" s="257">
        <f t="shared" si="5"/>
        <v>1.12466979E-2</v>
      </c>
      <c r="Q118" s="257">
        <v>0.76400000000000001</v>
      </c>
      <c r="R118" s="264">
        <f t="shared" si="3"/>
        <v>2.6542207043999998E-3</v>
      </c>
    </row>
    <row r="119" spans="3:18">
      <c r="C119" s="253" t="s">
        <v>826</v>
      </c>
      <c r="D119" s="254" t="s">
        <v>680</v>
      </c>
      <c r="E119" s="255" t="s">
        <v>249</v>
      </c>
      <c r="F119" s="255" t="s">
        <v>827</v>
      </c>
      <c r="G119" s="286">
        <v>0.37438808800000001</v>
      </c>
      <c r="H119" s="256">
        <v>0.86</v>
      </c>
      <c r="I119" s="256"/>
      <c r="J119" s="257">
        <v>10</v>
      </c>
      <c r="K119" s="258">
        <v>187</v>
      </c>
      <c r="L119" s="258">
        <v>0</v>
      </c>
      <c r="M119" s="257">
        <v>0.54913291608480974</v>
      </c>
      <c r="N119" s="257">
        <v>31.536000000000001</v>
      </c>
      <c r="O119" s="257">
        <f t="shared" si="4"/>
        <v>4.3878158496751113E-3</v>
      </c>
      <c r="P119" s="257">
        <f t="shared" si="5"/>
        <v>0.32197375568000003</v>
      </c>
      <c r="Q119" s="257">
        <v>0.76400000000000001</v>
      </c>
      <c r="R119" s="264">
        <f t="shared" si="3"/>
        <v>7.5985806340480008E-2</v>
      </c>
    </row>
    <row r="120" spans="3:18">
      <c r="C120" s="253" t="s">
        <v>828</v>
      </c>
      <c r="D120" s="254" t="s">
        <v>682</v>
      </c>
      <c r="E120" s="255" t="s">
        <v>249</v>
      </c>
      <c r="F120" s="255" t="s">
        <v>829</v>
      </c>
      <c r="G120" s="286">
        <v>0.37840021299999999</v>
      </c>
      <c r="H120" s="256">
        <v>3.5</v>
      </c>
      <c r="I120" s="256"/>
      <c r="J120" s="257">
        <v>10</v>
      </c>
      <c r="K120" s="258">
        <v>1718</v>
      </c>
      <c r="L120" s="258">
        <v>0</v>
      </c>
      <c r="M120" s="257">
        <v>0.27456645804240487</v>
      </c>
      <c r="N120" s="257">
        <v>31.536000000000001</v>
      </c>
      <c r="O120" s="257">
        <f t="shared" si="4"/>
        <v>3.6097517141751356E-2</v>
      </c>
      <c r="P120" s="257">
        <f t="shared" si="5"/>
        <v>1.3244007455</v>
      </c>
      <c r="Q120" s="257">
        <v>0.76400000000000001</v>
      </c>
      <c r="R120" s="264">
        <f t="shared" si="3"/>
        <v>0.31255857593799996</v>
      </c>
    </row>
    <row r="129" spans="3:4">
      <c r="C129" s="186" t="s">
        <v>13</v>
      </c>
      <c r="D129" s="187"/>
    </row>
    <row r="130" spans="3:4">
      <c r="C130" s="191" t="s">
        <v>0</v>
      </c>
      <c r="D130" s="193" t="s">
        <v>364</v>
      </c>
    </row>
    <row r="131" spans="3:4" ht="15.75" thickBot="1">
      <c r="C131" s="195" t="s">
        <v>320</v>
      </c>
      <c r="D131" s="195" t="s">
        <v>321</v>
      </c>
    </row>
    <row r="132" spans="3:4">
      <c r="C132" t="s">
        <v>685</v>
      </c>
      <c r="D132" s="213">
        <f>ROUNDDOWN(SUMIF($F$6:$F$120,C132,$R$6:$R$120),3)</f>
        <v>2.1999999999999999E-2</v>
      </c>
    </row>
    <row r="133" spans="3:4">
      <c r="C133" s="250" t="s">
        <v>686</v>
      </c>
      <c r="D133" s="213">
        <f t="shared" ref="D133:D171" si="6">ROUNDDOWN(SUMIF($F$6:$F$120,C133,$R$6:$R$120),3)</f>
        <v>0.02</v>
      </c>
    </row>
    <row r="134" spans="3:4">
      <c r="C134" s="250" t="s">
        <v>691</v>
      </c>
      <c r="D134" s="213">
        <f t="shared" si="6"/>
        <v>0.33200000000000002</v>
      </c>
    </row>
    <row r="135" spans="3:4">
      <c r="C135" s="250" t="s">
        <v>699</v>
      </c>
      <c r="D135" s="213">
        <f t="shared" si="6"/>
        <v>2.5999999999999999E-2</v>
      </c>
    </row>
    <row r="136" spans="3:4">
      <c r="C136" s="250" t="s">
        <v>703</v>
      </c>
      <c r="D136" s="213">
        <f t="shared" si="6"/>
        <v>1.7999999999999999E-2</v>
      </c>
    </row>
    <row r="137" spans="3:4">
      <c r="C137" s="250" t="s">
        <v>706</v>
      </c>
      <c r="D137" s="213">
        <f t="shared" si="6"/>
        <v>2E-3</v>
      </c>
    </row>
    <row r="138" spans="3:4">
      <c r="C138" s="250" t="s">
        <v>709</v>
      </c>
      <c r="D138" s="213">
        <f t="shared" si="6"/>
        <v>0</v>
      </c>
    </row>
    <row r="139" spans="3:4">
      <c r="C139" s="250" t="s">
        <v>711</v>
      </c>
      <c r="D139" s="213">
        <f t="shared" si="6"/>
        <v>9.8000000000000004E-2</v>
      </c>
    </row>
    <row r="140" spans="3:4">
      <c r="C140" s="250" t="s">
        <v>713</v>
      </c>
      <c r="D140" s="213">
        <f t="shared" si="6"/>
        <v>5.7000000000000002E-2</v>
      </c>
    </row>
    <row r="141" spans="3:4">
      <c r="C141" s="250" t="s">
        <v>714</v>
      </c>
      <c r="D141" s="213">
        <f t="shared" si="6"/>
        <v>1.7999999999999999E-2</v>
      </c>
    </row>
    <row r="142" spans="3:4">
      <c r="C142" s="250" t="s">
        <v>719</v>
      </c>
      <c r="D142" s="213">
        <f t="shared" si="6"/>
        <v>0.249</v>
      </c>
    </row>
    <row r="143" spans="3:4">
      <c r="C143" s="250" t="s">
        <v>725</v>
      </c>
      <c r="D143" s="213">
        <f t="shared" si="6"/>
        <v>0.15</v>
      </c>
    </row>
    <row r="144" spans="3:4">
      <c r="C144" s="250" t="s">
        <v>730</v>
      </c>
      <c r="D144" s="213">
        <f t="shared" si="6"/>
        <v>7.6999999999999999E-2</v>
      </c>
    </row>
    <row r="145" spans="3:4">
      <c r="C145" s="250" t="s">
        <v>733</v>
      </c>
      <c r="D145" s="213">
        <f t="shared" si="6"/>
        <v>3.0000000000000001E-3</v>
      </c>
    </row>
    <row r="146" spans="3:4">
      <c r="C146" s="250" t="s">
        <v>736</v>
      </c>
      <c r="D146" s="213">
        <f t="shared" si="6"/>
        <v>1.6E-2</v>
      </c>
    </row>
    <row r="147" spans="3:4">
      <c r="C147" s="250" t="s">
        <v>738</v>
      </c>
      <c r="D147" s="213">
        <f t="shared" si="6"/>
        <v>3.2000000000000001E-2</v>
      </c>
    </row>
    <row r="148" spans="3:4">
      <c r="C148" s="250" t="s">
        <v>740</v>
      </c>
      <c r="D148" s="213">
        <f t="shared" si="6"/>
        <v>0.19700000000000001</v>
      </c>
    </row>
    <row r="149" spans="3:4">
      <c r="C149" s="250" t="s">
        <v>742</v>
      </c>
      <c r="D149" s="213">
        <f t="shared" si="6"/>
        <v>0.49299999999999999</v>
      </c>
    </row>
    <row r="150" spans="3:4">
      <c r="C150" s="250" t="s">
        <v>743</v>
      </c>
      <c r="D150" s="213">
        <f t="shared" si="6"/>
        <v>0.122</v>
      </c>
    </row>
    <row r="151" spans="3:4">
      <c r="C151" s="250" t="s">
        <v>748</v>
      </c>
      <c r="D151" s="213">
        <f t="shared" si="6"/>
        <v>1.492</v>
      </c>
    </row>
    <row r="152" spans="3:4">
      <c r="C152" s="250" t="s">
        <v>756</v>
      </c>
      <c r="D152" s="213">
        <f t="shared" si="6"/>
        <v>0.17399999999999999</v>
      </c>
    </row>
    <row r="153" spans="3:4">
      <c r="C153" s="250" t="s">
        <v>762</v>
      </c>
      <c r="D153" s="213">
        <f t="shared" si="6"/>
        <v>6.4000000000000001E-2</v>
      </c>
    </row>
    <row r="154" spans="3:4">
      <c r="C154" s="250" t="s">
        <v>766</v>
      </c>
      <c r="D154" s="213">
        <f t="shared" si="6"/>
        <v>0.14899999999999999</v>
      </c>
    </row>
    <row r="155" spans="3:4">
      <c r="C155" s="250" t="s">
        <v>768</v>
      </c>
      <c r="D155" s="213">
        <f t="shared" si="6"/>
        <v>1.3520000000000001</v>
      </c>
    </row>
    <row r="156" spans="3:4">
      <c r="C156" s="250" t="s">
        <v>770</v>
      </c>
      <c r="D156" s="213">
        <f t="shared" si="6"/>
        <v>0.155</v>
      </c>
    </row>
    <row r="157" spans="3:4">
      <c r="C157" s="250" t="s">
        <v>772</v>
      </c>
      <c r="D157" s="213">
        <f t="shared" si="6"/>
        <v>0.255</v>
      </c>
    </row>
    <row r="158" spans="3:4">
      <c r="C158" s="250" t="s">
        <v>776</v>
      </c>
      <c r="D158" s="213">
        <f t="shared" si="6"/>
        <v>9.2999999999999999E-2</v>
      </c>
    </row>
    <row r="159" spans="3:4">
      <c r="C159" s="250" t="s">
        <v>781</v>
      </c>
      <c r="D159" s="213">
        <f>ROUNDDOWN(SUMIF($F$6:$F$120,C159,$R$6:$R$120),3)</f>
        <v>0.85399999999999998</v>
      </c>
    </row>
    <row r="160" spans="3:4">
      <c r="C160" s="290" t="s">
        <v>833</v>
      </c>
      <c r="D160" s="213">
        <f t="shared" si="6"/>
        <v>0.47099999999999997</v>
      </c>
    </row>
    <row r="161" spans="3:4">
      <c r="C161" s="250" t="s">
        <v>793</v>
      </c>
      <c r="D161" s="213">
        <f t="shared" si="6"/>
        <v>1.2E-2</v>
      </c>
    </row>
    <row r="162" spans="3:4">
      <c r="C162" s="250" t="s">
        <v>797</v>
      </c>
      <c r="D162" s="213">
        <f t="shared" si="6"/>
        <v>0.29099999999999998</v>
      </c>
    </row>
    <row r="163" spans="3:4">
      <c r="C163" s="250" t="s">
        <v>799</v>
      </c>
      <c r="D163" s="213">
        <f t="shared" si="6"/>
        <v>2.234</v>
      </c>
    </row>
    <row r="164" spans="3:4">
      <c r="C164" s="250" t="s">
        <v>801</v>
      </c>
      <c r="D164" s="213">
        <f t="shared" si="6"/>
        <v>0.28999999999999998</v>
      </c>
    </row>
    <row r="165" spans="3:4">
      <c r="C165" s="250" t="s">
        <v>803</v>
      </c>
      <c r="D165" s="213">
        <f t="shared" si="6"/>
        <v>7.2999999999999995E-2</v>
      </c>
    </row>
    <row r="166" spans="3:4">
      <c r="C166" s="250" t="s">
        <v>804</v>
      </c>
      <c r="D166" s="213">
        <f t="shared" si="6"/>
        <v>3.1E-2</v>
      </c>
    </row>
    <row r="167" spans="3:4">
      <c r="C167" s="250" t="s">
        <v>809</v>
      </c>
      <c r="D167" s="213">
        <f t="shared" si="6"/>
        <v>0.38500000000000001</v>
      </c>
    </row>
    <row r="168" spans="3:4">
      <c r="C168" s="250" t="s">
        <v>817</v>
      </c>
      <c r="D168" s="213">
        <f t="shared" si="6"/>
        <v>2.5000000000000001E-2</v>
      </c>
    </row>
    <row r="169" spans="3:4">
      <c r="C169" s="250" t="s">
        <v>823</v>
      </c>
      <c r="D169" s="213">
        <f t="shared" si="6"/>
        <v>3.5000000000000003E-2</v>
      </c>
    </row>
    <row r="170" spans="3:4">
      <c r="C170" s="250" t="s">
        <v>827</v>
      </c>
      <c r="D170" s="213">
        <f t="shared" si="6"/>
        <v>7.4999999999999997E-2</v>
      </c>
    </row>
    <row r="171" spans="3:4">
      <c r="C171" s="250" t="s">
        <v>829</v>
      </c>
      <c r="D171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13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4"/>
  <sheetViews>
    <sheetView topLeftCell="A28" zoomScale="85" zoomScaleNormal="85" workbookViewId="0">
      <selection activeCell="E45" sqref="E45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/>
      <c r="F25" s="210"/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</row>
    <row r="26" spans="2:19" ht="15.75" customHeight="1">
      <c r="B26" s="127" t="str">
        <f t="shared" ref="B26:B28" si="0">+"FTE_AGR"&amp;C26</f>
        <v>FTE_AGRPET</v>
      </c>
      <c r="C26" s="124" t="str">
        <f t="shared" ref="C26:C28" si="1">+RIGHT(D26,3)</f>
        <v>PET</v>
      </c>
      <c r="D26" s="182" t="str">
        <f>+D9</f>
        <v>AGRPET</v>
      </c>
      <c r="E26" s="210"/>
      <c r="F26" s="210"/>
      <c r="G26" s="210"/>
      <c r="H26" s="210"/>
      <c r="I26" s="210">
        <v>1</v>
      </c>
      <c r="J26" s="210">
        <v>100</v>
      </c>
      <c r="K26" s="210"/>
      <c r="L26" s="210"/>
      <c r="M26" s="210"/>
      <c r="N26" s="210"/>
      <c r="O26" s="210"/>
    </row>
    <row r="27" spans="2:19" ht="15.75" customHeight="1">
      <c r="B27" s="127" t="str">
        <f t="shared" si="0"/>
        <v>FTE_AGRFOL</v>
      </c>
      <c r="C27" s="124" t="str">
        <f t="shared" si="1"/>
        <v>FOL</v>
      </c>
      <c r="D27" s="182" t="str">
        <f>+D10</f>
        <v>AGRFOL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</row>
    <row r="28" spans="2:19" ht="15.75" customHeight="1">
      <c r="B28" s="127" t="str">
        <f t="shared" si="0"/>
        <v>FTE_AGRLPG</v>
      </c>
      <c r="C28" s="124" t="str">
        <f t="shared" si="1"/>
        <v>LPG</v>
      </c>
      <c r="D28" s="182" t="str">
        <f>+D11</f>
        <v>AGRLPG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  <c r="P28" s="71"/>
      <c r="Q28" s="71"/>
      <c r="R28" s="71"/>
      <c r="S28" s="71"/>
    </row>
    <row r="29" spans="2:19" ht="15.75" customHeight="1">
      <c r="B29" s="127" t="str">
        <f t="shared" ref="B29:B30" si="2">+"FTE_AGR"&amp;C29</f>
        <v>FTE_AGRWOD</v>
      </c>
      <c r="C29" s="124" t="str">
        <f t="shared" ref="C29:C30" si="3">+RIGHT(D29,3)</f>
        <v>WOD</v>
      </c>
      <c r="D29" s="182" t="str">
        <f t="shared" ref="D29:D30" si="4">+D12</f>
        <v>AGRWOD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</row>
    <row r="30" spans="2:19" ht="15.75" customHeight="1">
      <c r="B30" s="127" t="str">
        <f t="shared" si="2"/>
        <v>FTE_AGRPLT</v>
      </c>
      <c r="C30" s="124" t="str">
        <f t="shared" si="3"/>
        <v>PLT</v>
      </c>
      <c r="D30" s="182" t="str">
        <f t="shared" si="4"/>
        <v>AGRPLT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/>
    <row r="32" spans="2:19" ht="15.75" customHeight="1"/>
    <row r="33" spans="2:12" ht="15.75" customHeight="1">
      <c r="B33" s="69" t="s">
        <v>15</v>
      </c>
      <c r="C33" s="69"/>
      <c r="D33" s="70"/>
      <c r="E33" s="70"/>
      <c r="F33" s="70"/>
      <c r="G33" s="70"/>
      <c r="H33" s="70"/>
      <c r="I33" s="70"/>
      <c r="J33" s="70"/>
    </row>
    <row r="34" spans="2:12" ht="15.75" customHeight="1">
      <c r="B34" s="72" t="s">
        <v>11</v>
      </c>
      <c r="C34" s="73" t="s">
        <v>30</v>
      </c>
      <c r="D34" s="72" t="s">
        <v>1</v>
      </c>
      <c r="E34" s="72" t="s">
        <v>2</v>
      </c>
      <c r="F34" s="72" t="s">
        <v>16</v>
      </c>
      <c r="G34" s="72" t="s">
        <v>17</v>
      </c>
      <c r="H34" s="72" t="s">
        <v>18</v>
      </c>
      <c r="I34" s="72" t="s">
        <v>19</v>
      </c>
      <c r="J34" s="72" t="s">
        <v>20</v>
      </c>
    </row>
    <row r="35" spans="2:12" ht="15.75" customHeight="1" thickBot="1">
      <c r="B35" s="211" t="s">
        <v>36</v>
      </c>
      <c r="C35" s="211" t="s">
        <v>31</v>
      </c>
      <c r="D35" s="211" t="s">
        <v>21</v>
      </c>
      <c r="E35" s="211" t="s">
        <v>22</v>
      </c>
      <c r="F35" s="211" t="s">
        <v>23</v>
      </c>
      <c r="G35" s="211" t="s">
        <v>24</v>
      </c>
      <c r="H35" s="211" t="s">
        <v>41</v>
      </c>
      <c r="I35" s="211" t="s">
        <v>40</v>
      </c>
      <c r="J35" s="211" t="s">
        <v>25</v>
      </c>
    </row>
    <row r="36" spans="2:12" ht="15.75" customHeight="1">
      <c r="B36" s="212" t="s">
        <v>55</v>
      </c>
      <c r="C36" s="212"/>
      <c r="D36" s="212"/>
      <c r="E36" s="212"/>
      <c r="F36" s="212"/>
      <c r="G36" s="212"/>
      <c r="H36" s="212"/>
      <c r="I36" s="212"/>
      <c r="J36" s="212"/>
    </row>
    <row r="37" spans="2:12" ht="15.75" customHeight="1">
      <c r="B37" s="86" t="s">
        <v>67</v>
      </c>
      <c r="C37" s="86"/>
      <c r="D37" s="127" t="s">
        <v>292</v>
      </c>
      <c r="E37" s="114" t="s">
        <v>338</v>
      </c>
      <c r="F37" s="86" t="s">
        <v>53</v>
      </c>
      <c r="G37" s="86" t="s">
        <v>289</v>
      </c>
      <c r="H37" s="86" t="s">
        <v>154</v>
      </c>
      <c r="I37" s="86"/>
      <c r="J37" s="86"/>
    </row>
    <row r="38" spans="2:12" ht="15.75" customHeight="1">
      <c r="B38" s="86"/>
      <c r="C38" s="86"/>
      <c r="D38" s="127" t="str">
        <f>+B25</f>
        <v>FTE_AGRDSL</v>
      </c>
      <c r="E38" s="114" t="str">
        <f>+"Sector Fuel Supply - "&amp;E8</f>
        <v>Sector Fuel Supply - Agriculture diesel oil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 t="shared" ref="D39:D41" si="5">+B26</f>
        <v>FTE_AGRPET</v>
      </c>
      <c r="E39" s="114" t="str">
        <f t="shared" ref="E39:E43" si="6">+"Sector Fuel Supply - "&amp;E9</f>
        <v>Sector Fuel Supply - Agriculture petroleum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si="5"/>
        <v>FTE_AGRFOL</v>
      </c>
      <c r="E40" s="114" t="str">
        <f t="shared" si="6"/>
        <v>Sector Fuel Supply - Agriculture fuel oil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FTE_AGRLPG</v>
      </c>
      <c r="E41" s="114" t="str">
        <f t="shared" si="6"/>
        <v>Sector Fuel Supply - Agriculture LPG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ref="D42:D43" si="7">+B29</f>
        <v>FTE_AGRWOD</v>
      </c>
      <c r="E42" s="114" t="str">
        <f t="shared" si="6"/>
        <v>Sector Fuel Supply - Agriculture Wood</v>
      </c>
      <c r="F42" s="86" t="s">
        <v>53</v>
      </c>
      <c r="G42" s="86" t="s">
        <v>289</v>
      </c>
      <c r="H42" s="86" t="s">
        <v>154</v>
      </c>
      <c r="I42" s="86"/>
      <c r="J42" s="86"/>
      <c r="L42"/>
    </row>
    <row r="43" spans="2:12" ht="15.75" customHeight="1">
      <c r="B43" s="86"/>
      <c r="C43" s="86"/>
      <c r="D43" s="127" t="str">
        <f t="shared" si="7"/>
        <v>FTE_AGRPLT</v>
      </c>
      <c r="E43" s="114" t="str">
        <f t="shared" si="6"/>
        <v>Sector Fuel Supply - Agriculture pellet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opLeftCell="B16" workbookViewId="0">
      <selection activeCell="C39" sqref="C39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410.61352994307708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876.21352994307699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8400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518.51690821256034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1525.0719565217394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965.29408176384777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264.04303738333499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1851.8666666666666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363.42578238390956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886.90624999999989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1637.3457706666668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2395.5700657777779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365.13043478260875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8400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965.29408176384777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264.04303738333499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1851.8666666666666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363.42578238390956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365.13043478260875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8400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965.29408176384777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264.04303738333499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1851.8666666666666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787.896373056995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365.13043478260875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365.13043478260875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174.6612218442807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1273.660677345606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805.55166151916285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365.13043478260875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20</v>
      </c>
      <c r="J42" s="236">
        <v>986.67560321715825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20</v>
      </c>
      <c r="J43" s="239">
        <v>986.67560321715825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1637.3457706666668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365.13043478260875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46" zoomScale="80" zoomScaleNormal="80" workbookViewId="0">
      <selection activeCell="L37" sqref="L37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3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3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3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3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3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3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3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3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3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3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3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3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3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3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3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3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3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3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3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3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3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3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3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3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3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3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3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3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3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3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3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3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3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3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3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3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3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3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3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3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3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3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3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3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3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3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3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3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topLeftCell="A28" workbookViewId="0">
      <selection activeCell="C38" sqref="C38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f>4.16+0.746</f>
        <v>4.9060000000000006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8.27</v>
      </c>
      <c r="E21" s="300">
        <f>+D21</f>
        <v>8.27</v>
      </c>
      <c r="F21" s="300">
        <f t="shared" ref="F21:I21" si="1">+E21</f>
        <v>8.27</v>
      </c>
      <c r="G21" s="300">
        <f t="shared" si="1"/>
        <v>8.27</v>
      </c>
      <c r="H21" s="300">
        <f t="shared" si="1"/>
        <v>8.27</v>
      </c>
      <c r="I21" s="300">
        <f t="shared" si="1"/>
        <v>8.27</v>
      </c>
      <c r="J21" s="300">
        <f>+I21</f>
        <v>8.27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4.6859999999999999</v>
      </c>
      <c r="E22" s="300">
        <f t="shared" ref="E22:J44" si="2">+D22</f>
        <v>4.6859999999999999</v>
      </c>
      <c r="F22" s="300">
        <f t="shared" si="2"/>
        <v>4.6859999999999999</v>
      </c>
      <c r="G22" s="300">
        <f t="shared" si="2"/>
        <v>4.6859999999999999</v>
      </c>
      <c r="H22" s="300">
        <f t="shared" si="2"/>
        <v>4.6859999999999999</v>
      </c>
      <c r="I22" s="300">
        <f t="shared" si="2"/>
        <v>4.6859999999999999</v>
      </c>
      <c r="J22" s="300">
        <f t="shared" si="2"/>
        <v>4.6859999999999999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0.76900000000000002</v>
      </c>
      <c r="E23" s="300">
        <f t="shared" si="2"/>
        <v>0.76900000000000002</v>
      </c>
      <c r="F23" s="300">
        <f t="shared" si="2"/>
        <v>0.76900000000000002</v>
      </c>
      <c r="G23" s="300">
        <f t="shared" si="2"/>
        <v>0.76900000000000002</v>
      </c>
      <c r="H23" s="300">
        <f t="shared" si="2"/>
        <v>0.76900000000000002</v>
      </c>
      <c r="I23" s="300">
        <f t="shared" si="2"/>
        <v>0.76900000000000002</v>
      </c>
      <c r="J23" s="300">
        <f t="shared" si="2"/>
        <v>0.76900000000000002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2.2679999999999998</v>
      </c>
      <c r="E24" s="300">
        <f t="shared" si="2"/>
        <v>2.2679999999999998</v>
      </c>
      <c r="F24" s="300">
        <f t="shared" si="2"/>
        <v>2.2679999999999998</v>
      </c>
      <c r="G24" s="300">
        <f t="shared" si="2"/>
        <v>2.2679999999999998</v>
      </c>
      <c r="H24" s="300">
        <f t="shared" si="2"/>
        <v>2.2679999999999998</v>
      </c>
      <c r="I24" s="300">
        <f t="shared" si="2"/>
        <v>2.2679999999999998</v>
      </c>
      <c r="J24" s="300">
        <f t="shared" si="2"/>
        <v>2.2679999999999998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6.5000000000000002E-2</v>
      </c>
      <c r="E25" s="300">
        <f t="shared" si="2"/>
        <v>6.5000000000000002E-2</v>
      </c>
      <c r="F25" s="300">
        <f t="shared" si="2"/>
        <v>6.5000000000000002E-2</v>
      </c>
      <c r="G25" s="300">
        <f t="shared" si="2"/>
        <v>6.5000000000000002E-2</v>
      </c>
      <c r="H25" s="300">
        <f t="shared" si="2"/>
        <v>6.5000000000000002E-2</v>
      </c>
      <c r="I25" s="300">
        <f t="shared" si="2"/>
        <v>6.5000000000000002E-2</v>
      </c>
      <c r="J25" s="300">
        <f t="shared" si="2"/>
        <v>6.5000000000000002E-2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0.46800000000000003</v>
      </c>
      <c r="E26" s="300">
        <f t="shared" si="2"/>
        <v>0.46800000000000003</v>
      </c>
      <c r="F26" s="300">
        <f t="shared" si="2"/>
        <v>0.46800000000000003</v>
      </c>
      <c r="G26" s="300">
        <f t="shared" si="2"/>
        <v>0.46800000000000003</v>
      </c>
      <c r="H26" s="300">
        <f t="shared" si="2"/>
        <v>0.46800000000000003</v>
      </c>
      <c r="I26" s="300">
        <f t="shared" si="2"/>
        <v>0.46800000000000003</v>
      </c>
      <c r="J26" s="300">
        <f t="shared" si="2"/>
        <v>0.46800000000000003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0.21299999999999999</v>
      </c>
      <c r="E27" s="300">
        <f t="shared" si="2"/>
        <v>0.21299999999999999</v>
      </c>
      <c r="F27" s="300">
        <f t="shared" si="2"/>
        <v>0.21299999999999999</v>
      </c>
      <c r="G27" s="300">
        <f t="shared" si="2"/>
        <v>0.21299999999999999</v>
      </c>
      <c r="H27" s="300">
        <f t="shared" si="2"/>
        <v>0.21299999999999999</v>
      </c>
      <c r="I27" s="300">
        <f t="shared" si="2"/>
        <v>0.21299999999999999</v>
      </c>
      <c r="J27" s="300">
        <f t="shared" si="2"/>
        <v>0.21299999999999999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7.0000000000000007E-2</v>
      </c>
      <c r="E28" s="300">
        <f t="shared" si="2"/>
        <v>7.0000000000000007E-2</v>
      </c>
      <c r="F28" s="300">
        <f t="shared" si="2"/>
        <v>7.0000000000000007E-2</v>
      </c>
      <c r="G28" s="300">
        <f t="shared" si="2"/>
        <v>7.0000000000000007E-2</v>
      </c>
      <c r="H28" s="300">
        <f t="shared" si="2"/>
        <v>7.0000000000000007E-2</v>
      </c>
      <c r="I28" s="300">
        <f t="shared" si="2"/>
        <v>7.0000000000000007E-2</v>
      </c>
      <c r="J28" s="300">
        <f t="shared" si="2"/>
        <v>7.0000000000000007E-2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0.20300000000000001</v>
      </c>
      <c r="E29" s="300">
        <f t="shared" si="2"/>
        <v>0.20300000000000001</v>
      </c>
      <c r="F29" s="300">
        <f t="shared" si="2"/>
        <v>0.20300000000000001</v>
      </c>
      <c r="G29" s="300">
        <f t="shared" si="2"/>
        <v>0.20300000000000001</v>
      </c>
      <c r="H29" s="300">
        <f t="shared" si="2"/>
        <v>0.20300000000000001</v>
      </c>
      <c r="I29" s="300">
        <f t="shared" si="2"/>
        <v>0.20300000000000001</v>
      </c>
      <c r="J29" s="300">
        <f t="shared" si="2"/>
        <v>0.20300000000000001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0.82299999999999995</v>
      </c>
      <c r="E30" s="300">
        <f t="shared" si="2"/>
        <v>0.82299999999999995</v>
      </c>
      <c r="F30" s="300">
        <f t="shared" si="2"/>
        <v>0.82299999999999995</v>
      </c>
      <c r="G30" s="300">
        <f t="shared" si="2"/>
        <v>0.82299999999999995</v>
      </c>
      <c r="H30" s="300">
        <f t="shared" si="2"/>
        <v>0.82299999999999995</v>
      </c>
      <c r="I30" s="300">
        <f t="shared" si="2"/>
        <v>0.82299999999999995</v>
      </c>
      <c r="J30" s="300">
        <f t="shared" si="2"/>
        <v>0.82299999999999995</v>
      </c>
    </row>
    <row r="31" spans="3:24" ht="15">
      <c r="C31" s="196" t="str">
        <f>RES_techs_coms!C27</f>
        <v>R_DDW-MPS</v>
      </c>
      <c r="D31" s="299">
        <f>ROUNDDOWN(SUMIF(RES!$F$7:$F$62,C31,RES!$N$7:$N$62),3)</f>
        <v>6.5000000000000002E-2</v>
      </c>
      <c r="E31" s="300">
        <f t="shared" si="2"/>
        <v>6.5000000000000002E-2</v>
      </c>
      <c r="F31" s="300">
        <f t="shared" si="2"/>
        <v>6.5000000000000002E-2</v>
      </c>
      <c r="G31" s="300">
        <f t="shared" si="2"/>
        <v>6.5000000000000002E-2</v>
      </c>
      <c r="H31" s="300">
        <f t="shared" si="2"/>
        <v>6.5000000000000002E-2</v>
      </c>
      <c r="I31" s="300">
        <f t="shared" si="2"/>
        <v>6.5000000000000002E-2</v>
      </c>
      <c r="J31" s="300">
        <f t="shared" si="2"/>
        <v>6.5000000000000002E-2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0.85699999999999998</v>
      </c>
      <c r="E33" s="300">
        <f t="shared" si="2"/>
        <v>0.85699999999999998</v>
      </c>
      <c r="F33" s="300">
        <f t="shared" si="2"/>
        <v>0.85699999999999998</v>
      </c>
      <c r="G33" s="300">
        <f t="shared" si="2"/>
        <v>0.85699999999999998</v>
      </c>
      <c r="H33" s="300">
        <f t="shared" si="2"/>
        <v>0.85699999999999998</v>
      </c>
      <c r="I33" s="300">
        <f t="shared" si="2"/>
        <v>0.85699999999999998</v>
      </c>
      <c r="J33" s="300">
        <f t="shared" si="2"/>
        <v>0.85699999999999998</v>
      </c>
    </row>
    <row r="34" spans="3:10" ht="15">
      <c r="C34" s="196" t="str">
        <f>RES_techs_coms!C30</f>
        <v>R_JDW-WH</v>
      </c>
      <c r="D34" s="299">
        <f>ROUNDDOWN(SUMIF(RES!$F$7:$F$62,C34,RES!$N$7:$N$62),3)</f>
        <v>0.57799999999999996</v>
      </c>
      <c r="E34" s="300">
        <f t="shared" si="2"/>
        <v>0.57799999999999996</v>
      </c>
      <c r="F34" s="300">
        <f t="shared" si="2"/>
        <v>0.57799999999999996</v>
      </c>
      <c r="G34" s="300">
        <f t="shared" si="2"/>
        <v>0.57799999999999996</v>
      </c>
      <c r="H34" s="300">
        <f t="shared" si="2"/>
        <v>0.57799999999999996</v>
      </c>
      <c r="I34" s="300">
        <f t="shared" si="2"/>
        <v>0.57799999999999996</v>
      </c>
      <c r="J34" s="300">
        <f t="shared" si="2"/>
        <v>0.57799999999999996</v>
      </c>
    </row>
    <row r="35" spans="3:10" ht="15">
      <c r="C35" s="196" t="str">
        <f>RES_techs_coms!C31</f>
        <v>R_JDW-CK</v>
      </c>
      <c r="D35" s="299">
        <f>ROUNDDOWN(SUMIF(RES!$F$7:$F$62,C35,RES!$N$7:$N$62),3)</f>
        <v>9.5000000000000001E-2</v>
      </c>
      <c r="E35" s="300">
        <f t="shared" si="2"/>
        <v>9.5000000000000001E-2</v>
      </c>
      <c r="F35" s="300">
        <f t="shared" si="2"/>
        <v>9.5000000000000001E-2</v>
      </c>
      <c r="G35" s="300">
        <f t="shared" si="2"/>
        <v>9.5000000000000001E-2</v>
      </c>
      <c r="H35" s="300">
        <f t="shared" si="2"/>
        <v>9.5000000000000001E-2</v>
      </c>
      <c r="I35" s="300">
        <f t="shared" si="2"/>
        <v>9.5000000000000001E-2</v>
      </c>
      <c r="J35" s="300">
        <f t="shared" si="2"/>
        <v>9.5000000000000001E-2</v>
      </c>
    </row>
    <row r="36" spans="3:10" ht="15">
      <c r="C36" s="196" t="str">
        <f>RES_techs_coms!C32</f>
        <v>R_JDW-RF</v>
      </c>
      <c r="D36" s="299">
        <f>ROUNDDOWN(SUMIF(RES!$F$7:$F$62,C36,RES!$N$7:$N$62),3)</f>
        <v>0.28000000000000003</v>
      </c>
      <c r="E36" s="300">
        <f t="shared" si="2"/>
        <v>0.28000000000000003</v>
      </c>
      <c r="F36" s="300">
        <f t="shared" si="2"/>
        <v>0.28000000000000003</v>
      </c>
      <c r="G36" s="300">
        <f t="shared" si="2"/>
        <v>0.28000000000000003</v>
      </c>
      <c r="H36" s="300">
        <f t="shared" si="2"/>
        <v>0.28000000000000003</v>
      </c>
      <c r="I36" s="300">
        <f t="shared" si="2"/>
        <v>0.28000000000000003</v>
      </c>
      <c r="J36" s="300">
        <f t="shared" si="2"/>
        <v>0.28000000000000003</v>
      </c>
    </row>
    <row r="37" spans="3:10" ht="15">
      <c r="C37" s="196" t="str">
        <f>RES_techs_coms!C33</f>
        <v>R_JDW-CD</v>
      </c>
      <c r="D37" s="299">
        <f>ROUNDDOWN(SUMIF(RES!$F$7:$F$62,C37,RES!$N$7:$N$62),3)</f>
        <v>8.0000000000000002E-3</v>
      </c>
      <c r="E37" s="300">
        <f t="shared" si="2"/>
        <v>8.0000000000000002E-3</v>
      </c>
      <c r="F37" s="300">
        <f t="shared" si="2"/>
        <v>8.0000000000000002E-3</v>
      </c>
      <c r="G37" s="300">
        <f t="shared" si="2"/>
        <v>8.0000000000000002E-3</v>
      </c>
      <c r="H37" s="300">
        <f t="shared" si="2"/>
        <v>8.0000000000000002E-3</v>
      </c>
      <c r="I37" s="300">
        <f t="shared" si="2"/>
        <v>8.0000000000000002E-3</v>
      </c>
      <c r="J37" s="300">
        <f t="shared" si="2"/>
        <v>8.0000000000000002E-3</v>
      </c>
    </row>
    <row r="38" spans="3:10" ht="15">
      <c r="C38" s="196" t="str">
        <f>RES_techs_coms!C34</f>
        <v>R_JDW-SC</v>
      </c>
      <c r="D38" s="299">
        <f>ROUNDDOWN(SUMIF(RES!$F$7:$F$62,C38,RES!$N$7:$N$62),3)</f>
        <v>5.7000000000000002E-2</v>
      </c>
      <c r="E38" s="300">
        <f t="shared" si="2"/>
        <v>5.7000000000000002E-2</v>
      </c>
      <c r="F38" s="300">
        <f t="shared" si="2"/>
        <v>5.7000000000000002E-2</v>
      </c>
      <c r="G38" s="300">
        <f t="shared" si="2"/>
        <v>5.7000000000000002E-2</v>
      </c>
      <c r="H38" s="300">
        <f t="shared" si="2"/>
        <v>5.7000000000000002E-2</v>
      </c>
      <c r="I38" s="300">
        <f t="shared" si="2"/>
        <v>5.7000000000000002E-2</v>
      </c>
      <c r="J38" s="300">
        <f t="shared" si="2"/>
        <v>5.7000000000000002E-2</v>
      </c>
    </row>
    <row r="39" spans="3:10" ht="15">
      <c r="C39" s="196" t="str">
        <f>RES_techs_coms!C35</f>
        <v>R_JDW-CW</v>
      </c>
      <c r="D39" s="299">
        <f>ROUNDDOWN(SUMIF(RES!$F$7:$F$62,C39,RES!$N$7:$N$62),3)</f>
        <v>2.5999999999999999E-2</v>
      </c>
      <c r="E39" s="300">
        <f t="shared" si="2"/>
        <v>2.5999999999999999E-2</v>
      </c>
      <c r="F39" s="300">
        <f t="shared" si="2"/>
        <v>2.5999999999999999E-2</v>
      </c>
      <c r="G39" s="300">
        <f t="shared" si="2"/>
        <v>2.5999999999999999E-2</v>
      </c>
      <c r="H39" s="300">
        <f t="shared" si="2"/>
        <v>2.5999999999999999E-2</v>
      </c>
      <c r="I39" s="300">
        <f t="shared" si="2"/>
        <v>2.5999999999999999E-2</v>
      </c>
      <c r="J39" s="300">
        <f t="shared" si="2"/>
        <v>2.5999999999999999E-2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8.0000000000000002E-3</v>
      </c>
      <c r="E40" s="300">
        <f t="shared" si="2"/>
        <v>8.0000000000000002E-3</v>
      </c>
      <c r="F40" s="300">
        <f t="shared" si="2"/>
        <v>8.0000000000000002E-3</v>
      </c>
      <c r="G40" s="300">
        <f t="shared" si="2"/>
        <v>8.0000000000000002E-3</v>
      </c>
      <c r="H40" s="300">
        <f t="shared" si="2"/>
        <v>8.0000000000000002E-3</v>
      </c>
      <c r="I40" s="300">
        <f t="shared" si="2"/>
        <v>8.0000000000000002E-3</v>
      </c>
      <c r="J40" s="300">
        <f t="shared" si="2"/>
        <v>8.0000000000000002E-3</v>
      </c>
    </row>
    <row r="41" spans="3:10" ht="15">
      <c r="C41" s="196" t="str">
        <f>RES_techs_coms!C37</f>
        <v>R_JDW-LT</v>
      </c>
      <c r="D41" s="299">
        <f>ROUNDDOWN(SUMIF(RES!$F$7:$F$62,C41,RES!$N$7:$N$62),3)</f>
        <v>2.5000000000000001E-2</v>
      </c>
      <c r="E41" s="300">
        <f t="shared" si="2"/>
        <v>2.5000000000000001E-2</v>
      </c>
      <c r="F41" s="300">
        <f t="shared" si="2"/>
        <v>2.5000000000000001E-2</v>
      </c>
      <c r="G41" s="300">
        <f t="shared" si="2"/>
        <v>2.5000000000000001E-2</v>
      </c>
      <c r="H41" s="300">
        <f t="shared" si="2"/>
        <v>2.5000000000000001E-2</v>
      </c>
      <c r="I41" s="300">
        <f t="shared" si="2"/>
        <v>2.5000000000000001E-2</v>
      </c>
      <c r="J41" s="300">
        <f t="shared" si="2"/>
        <v>2.5000000000000001E-2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0.10100000000000001</v>
      </c>
      <c r="E42" s="300">
        <f t="shared" si="2"/>
        <v>0.10100000000000001</v>
      </c>
      <c r="F42" s="300">
        <f t="shared" si="2"/>
        <v>0.10100000000000001</v>
      </c>
      <c r="G42" s="300">
        <f t="shared" si="2"/>
        <v>0.10100000000000001</v>
      </c>
      <c r="H42" s="300">
        <f t="shared" si="2"/>
        <v>0.10100000000000001</v>
      </c>
      <c r="I42" s="300">
        <f t="shared" si="2"/>
        <v>0.10100000000000001</v>
      </c>
      <c r="J42" s="300">
        <f t="shared" si="2"/>
        <v>0.10100000000000001</v>
      </c>
    </row>
    <row r="43" spans="3:10" ht="15">
      <c r="C43" s="196" t="str">
        <f>RES_techs_coms!C39</f>
        <v>R_JDW-MPS</v>
      </c>
      <c r="D43" s="299">
        <f>ROUNDDOWN(SUMIF(RES!$F$7:$F$62,C43,RES!$N$7:$N$62),3)</f>
        <v>8.0000000000000002E-3</v>
      </c>
      <c r="E43" s="300">
        <f t="shared" si="2"/>
        <v>8.0000000000000002E-3</v>
      </c>
      <c r="F43" s="300">
        <f t="shared" si="2"/>
        <v>8.0000000000000002E-3</v>
      </c>
      <c r="G43" s="300">
        <f t="shared" si="2"/>
        <v>8.0000000000000002E-3</v>
      </c>
      <c r="H43" s="300">
        <f t="shared" si="2"/>
        <v>8.0000000000000002E-3</v>
      </c>
      <c r="I43" s="300">
        <f t="shared" si="2"/>
        <v>8.0000000000000002E-3</v>
      </c>
      <c r="J43" s="300">
        <f t="shared" si="2"/>
        <v>8.0000000000000002E-3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64"/>
  <sheetViews>
    <sheetView tabSelected="1" topLeftCell="D4" workbookViewId="0">
      <pane ySplit="3" topLeftCell="A7" activePane="bottomLeft" state="frozen"/>
      <selection activeCell="A4" sqref="A4"/>
      <selection pane="bottomLeft" activeCell="S12" sqref="S12"/>
    </sheetView>
  </sheetViews>
  <sheetFormatPr defaultRowHeight="15"/>
  <cols>
    <col min="1" max="2" width="9.140625" style="301"/>
    <col min="3" max="3" width="27" style="301" bestFit="1" customWidth="1"/>
    <col min="4" max="5" width="9.140625" style="301"/>
    <col min="6" max="6" width="12.85546875" style="301" bestFit="1" customWidth="1"/>
    <col min="7" max="13" width="9.140625" style="301"/>
    <col min="14" max="14" width="9.5703125" style="301" bestFit="1" customWidth="1"/>
    <col min="15" max="15" width="12" style="301" bestFit="1" customWidth="1"/>
    <col min="16" max="16384" width="9.140625" style="301"/>
  </cols>
  <sheetData>
    <row r="4" spans="3:20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0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400" t="s">
        <v>902</v>
      </c>
      <c r="R5" s="401" t="s">
        <v>903</v>
      </c>
      <c r="S5" s="427" t="s">
        <v>905</v>
      </c>
      <c r="T5" s="427" t="s">
        <v>906</v>
      </c>
    </row>
    <row r="6" spans="3:20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0">
      <c r="C7" s="302" t="str">
        <f>+[6]SI!J2</f>
        <v>R_DDW-SH_Burner-WOD00</v>
      </c>
      <c r="D7" s="302" t="str">
        <f>+[6]SI!A2&amp;" - "&amp;[6]SI!C2&amp;" - "&amp;[6]SI!D2</f>
        <v>Detached dwellings - Heat/Cooling Devices - Burner (Direct Heat)</v>
      </c>
      <c r="E7" s="302" t="str">
        <f>+[6]SI!K2</f>
        <v>RESWOD</v>
      </c>
      <c r="F7" s="302" t="str">
        <f>+[6]SI!L2</f>
        <v>R_DDW-SH</v>
      </c>
      <c r="G7" s="303">
        <f>+[6]SI!O2</f>
        <v>0.6</v>
      </c>
      <c r="H7" s="402">
        <f>+[6]SI!Q2</f>
        <v>8.2100000000000006E-2</v>
      </c>
      <c r="I7" s="402">
        <f>+IF(L7&gt;0.01,H7*0.75,0)</f>
        <v>6.1575000000000005E-2</v>
      </c>
      <c r="J7" s="302">
        <f>+[6]SI!P2</f>
        <v>20</v>
      </c>
      <c r="K7" s="302">
        <v>31.536000000000001</v>
      </c>
      <c r="L7" s="303">
        <f>+N7/K7/H7</f>
        <v>0.50444237651495716</v>
      </c>
      <c r="M7" s="302"/>
      <c r="N7" s="305">
        <f>(+[6]SI!N2*[6]SI!O2)/1000</f>
        <v>1.306054581912184</v>
      </c>
      <c r="O7" s="304">
        <f>+[6]SI!U2</f>
        <v>211.42857142857142</v>
      </c>
      <c r="P7" s="304"/>
      <c r="S7" s="301">
        <f>+N7/SUM(N7:N15)</f>
        <v>0.1579257944030846</v>
      </c>
      <c r="T7" s="301">
        <v>5</v>
      </c>
    </row>
    <row r="8" spans="3:20">
      <c r="C8" s="306" t="str">
        <f>+[6]SI!J3</f>
        <v>R_DDW-SH_Burner-LPG00</v>
      </c>
      <c r="D8" s="306" t="str">
        <f>+[6]SI!A3&amp;" - "&amp;[6]SI!C3&amp;" - "&amp;[6]SI!D3</f>
        <v>Detached dwellings - Heat/Cooling Devices - Burner (Direct Heat)</v>
      </c>
      <c r="E8" s="306" t="str">
        <f>+[6]SI!K3</f>
        <v>RESLPG</v>
      </c>
      <c r="F8" s="306" t="str">
        <f>+[6]SI!L3</f>
        <v>R_DDW-SH</v>
      </c>
      <c r="G8" s="307">
        <f>+[6]SI!O3</f>
        <v>0.8</v>
      </c>
      <c r="H8" s="403">
        <f>+[6]SI!Q3</f>
        <v>8.2100000000000006E-2</v>
      </c>
      <c r="I8" s="403">
        <f t="shared" ref="I8:I54" si="0">+IF(L8&gt;0.01,H8*0.75,0)</f>
        <v>6.1575000000000005E-2</v>
      </c>
      <c r="J8" s="306">
        <f>+[6]SI!P3</f>
        <v>20</v>
      </c>
      <c r="K8" s="306">
        <v>31.536000000000001</v>
      </c>
      <c r="L8" s="307">
        <f t="shared" ref="L8:L54" si="1">+N8/K8/H8</f>
        <v>0.10580363512988658</v>
      </c>
      <c r="M8" s="306"/>
      <c r="N8" s="309">
        <f>(+[6]SI!N3*[6]SI!O3)/1000</f>
        <v>0.27393678421514611</v>
      </c>
      <c r="O8" s="308">
        <f>+[6]SI!U3</f>
        <v>1260</v>
      </c>
      <c r="P8" s="308">
        <f>+[6]SI!V3</f>
        <v>150</v>
      </c>
    </row>
    <row r="9" spans="3:20">
      <c r="C9" s="306" t="str">
        <f>+[6]SI!J4</f>
        <v>R_DDW-SH_Burner-DSL00</v>
      </c>
      <c r="D9" s="306" t="str">
        <f>+[6]SI!A4&amp;" - "&amp;[6]SI!C4&amp;" - "&amp;[6]SI!D4</f>
        <v>Detached dwellings - Heat/Cooling Devices - Burner (Direct Heat)</v>
      </c>
      <c r="E9" s="306" t="str">
        <f>+[6]SI!K4</f>
        <v>RESDSL</v>
      </c>
      <c r="F9" s="306" t="str">
        <f>+[6]SI!L4</f>
        <v>R_DDW-SH</v>
      </c>
      <c r="G9" s="307">
        <f>+[6]SI!O4</f>
        <v>0.8</v>
      </c>
      <c r="H9" s="403">
        <f>+[6]SI!Q4</f>
        <v>4.4999999999999997E-3</v>
      </c>
      <c r="I9" s="403">
        <f t="shared" si="0"/>
        <v>3.3749999999999995E-3</v>
      </c>
      <c r="J9" s="306">
        <f>+[6]SI!P4</f>
        <v>12</v>
      </c>
      <c r="K9" s="306">
        <v>31.536000000000001</v>
      </c>
      <c r="L9" s="307">
        <f t="shared" si="1"/>
        <v>0.17719976909344548</v>
      </c>
      <c r="M9" s="306"/>
      <c r="N9" s="309">
        <f>(+[6]SI!N4*[6]SI!O4)/1000</f>
        <v>2.5146773631589032E-2</v>
      </c>
      <c r="O9" s="308"/>
      <c r="P9" s="308"/>
      <c r="Q9" s="301">
        <v>0</v>
      </c>
      <c r="R9" s="301">
        <v>5</v>
      </c>
    </row>
    <row r="10" spans="3:20">
      <c r="C10" s="306" t="str">
        <f>+[6]SI!J5</f>
        <v>R_DDW-SH_Burner-COA00</v>
      </c>
      <c r="D10" s="306" t="str">
        <f>+[6]SI!A5&amp;" - "&amp;[6]SI!C5&amp;" - "&amp;[6]SI!D5</f>
        <v>Detached dwellings - Heat/Cooling Devices - Burner (Direct Heat)</v>
      </c>
      <c r="E10" s="306" t="str">
        <f>+[6]SI!K5</f>
        <v>RESCOA</v>
      </c>
      <c r="F10" s="306" t="str">
        <f>+[6]SI!L5</f>
        <v>R_DDW-SH</v>
      </c>
      <c r="G10" s="307">
        <f>+[6]SI!O5</f>
        <v>0.6</v>
      </c>
      <c r="H10" s="403">
        <f>+[6]SI!Q5</f>
        <v>4.4999999999999997E-3</v>
      </c>
      <c r="I10" s="403">
        <f t="shared" si="0"/>
        <v>3.3749999999999995E-3</v>
      </c>
      <c r="J10" s="306">
        <f>+[6]SI!P5</f>
        <v>20</v>
      </c>
      <c r="K10" s="306">
        <v>31.536000000000001</v>
      </c>
      <c r="L10" s="307">
        <f t="shared" si="1"/>
        <v>0.1122726832971909</v>
      </c>
      <c r="M10" s="306"/>
      <c r="N10" s="309">
        <f>(+[6]SI!N5*[6]SI!O5)/1000</f>
        <v>1.5932841032070953E-2</v>
      </c>
      <c r="O10" s="308"/>
      <c r="P10" s="308"/>
      <c r="Q10" s="301">
        <v>0</v>
      </c>
      <c r="R10" s="301">
        <v>5</v>
      </c>
    </row>
    <row r="11" spans="3:20">
      <c r="C11" s="306" t="str">
        <f>+[6]SI!J6</f>
        <v>R_DDW-SH_OF-WOD00</v>
      </c>
      <c r="D11" s="306" t="str">
        <f>+[6]SI!A6&amp;" - "&amp;[6]SI!C6&amp;" - "&amp;[6]SI!D6</f>
        <v>Detached dwellings - Heat/Cooling Devices - Open Fire</v>
      </c>
      <c r="E11" s="306" t="str">
        <f>+[6]SI!K6</f>
        <v>RESWOD</v>
      </c>
      <c r="F11" s="306" t="str">
        <f>+[6]SI!L6</f>
        <v>R_DDW-SH</v>
      </c>
      <c r="G11" s="307">
        <f>+[6]SI!O6</f>
        <v>0.06</v>
      </c>
      <c r="H11" s="403">
        <f>+[6]SI!Q6</f>
        <v>8.2100000000000006E-2</v>
      </c>
      <c r="I11" s="403">
        <f t="shared" si="0"/>
        <v>0</v>
      </c>
      <c r="J11" s="306">
        <f>+[6]SI!P6</f>
        <v>50</v>
      </c>
      <c r="K11" s="306">
        <v>31.536000000000001</v>
      </c>
      <c r="L11" s="307">
        <f t="shared" si="1"/>
        <v>1.5499142513385384E-3</v>
      </c>
      <c r="M11" s="306"/>
      <c r="N11" s="309">
        <f>(+[6]SI!N6*[6]SI!O6)/1000</f>
        <v>4.0128916676604176E-3</v>
      </c>
      <c r="O11" s="308"/>
      <c r="P11" s="308"/>
      <c r="Q11" s="301">
        <v>0</v>
      </c>
      <c r="R11" s="301">
        <v>5</v>
      </c>
    </row>
    <row r="12" spans="3:20">
      <c r="C12" s="306" t="str">
        <f>+[6]SI!J7</f>
        <v>R_DDW-SH_OF-COA00</v>
      </c>
      <c r="D12" s="306" t="str">
        <f>+[6]SI!A7&amp;" - "&amp;[6]SI!C7&amp;" - "&amp;[6]SI!D7</f>
        <v>Detached dwellings - Heat/Cooling Devices - Open Fire</v>
      </c>
      <c r="E12" s="306" t="str">
        <f>+[6]SI!K7</f>
        <v>RESCOA</v>
      </c>
      <c r="F12" s="306" t="str">
        <f>+[6]SI!L7</f>
        <v>R_DDW-SH</v>
      </c>
      <c r="G12" s="307">
        <f>+[6]SI!O7</f>
        <v>0.06</v>
      </c>
      <c r="H12" s="403">
        <f>+[6]SI!Q7</f>
        <v>8.2100000000000006E-2</v>
      </c>
      <c r="I12" s="403">
        <f t="shared" si="0"/>
        <v>0</v>
      </c>
      <c r="J12" s="306">
        <f>+[6]SI!P7</f>
        <v>50</v>
      </c>
      <c r="K12" s="306">
        <v>31.536000000000001</v>
      </c>
      <c r="L12" s="307">
        <f t="shared" si="1"/>
        <v>1.1868172447404418E-3</v>
      </c>
      <c r="M12" s="306"/>
      <c r="N12" s="309">
        <f>(+[6]SI!N7*[6]SI!O7)/1000</f>
        <v>3.0727951745340488E-3</v>
      </c>
      <c r="O12" s="308"/>
      <c r="P12" s="308"/>
      <c r="Q12" s="301">
        <v>0</v>
      </c>
      <c r="R12" s="301">
        <v>5</v>
      </c>
    </row>
    <row r="13" spans="3:20">
      <c r="C13" s="306" t="str">
        <f>+[6]SI!J8</f>
        <v>R_DDW-SH_OFWB-COA00</v>
      </c>
      <c r="D13" s="306" t="str">
        <f>+[6]SI!A8&amp;" - "&amp;[6]SI!C8&amp;" - "&amp;[6]SI!D8</f>
        <v>Detached dwellings - Heat/Cooling Devices - Open Fire, with Wetback</v>
      </c>
      <c r="E13" s="306" t="str">
        <f>+[6]SI!K8</f>
        <v>RESCOA</v>
      </c>
      <c r="F13" s="306" t="str">
        <f>+[6]SI!L8</f>
        <v>R_DDW-SH</v>
      </c>
      <c r="G13" s="307">
        <f>+[6]SI!O8</f>
        <v>0.06</v>
      </c>
      <c r="H13" s="403">
        <f>+[6]SI!Q8</f>
        <v>8.2100000000000006E-2</v>
      </c>
      <c r="I13" s="403">
        <f t="shared" si="0"/>
        <v>0</v>
      </c>
      <c r="J13" s="306">
        <f>+[6]SI!P8</f>
        <v>50</v>
      </c>
      <c r="K13" s="306">
        <v>31.536000000000001</v>
      </c>
      <c r="L13" s="307">
        <f t="shared" si="1"/>
        <v>1.4057202343959309E-4</v>
      </c>
      <c r="M13" s="306"/>
      <c r="N13" s="309">
        <f>(+[6]SI!N8*[6]SI!O8)/1000</f>
        <v>3.6395581309078178E-4</v>
      </c>
      <c r="O13" s="308"/>
      <c r="P13" s="308"/>
      <c r="Q13" s="301">
        <v>0</v>
      </c>
      <c r="R13" s="301">
        <v>5</v>
      </c>
    </row>
    <row r="14" spans="3:20">
      <c r="C14" s="306" t="str">
        <f>+[6]SI!J9</f>
        <v>R_DDW-SH_HP-ELC00</v>
      </c>
      <c r="D14" s="306" t="str">
        <f>+[6]SI!A9&amp;" - "&amp;[6]SI!C9&amp;" - "&amp;[6]SI!D9</f>
        <v>Detached dwellings - Heat/Cooling Devices - Heat Pump (for Heating)</v>
      </c>
      <c r="E14" s="306" t="str">
        <f>+[6]SI!K9</f>
        <v>RESELC</v>
      </c>
      <c r="F14" s="306" t="str">
        <f>+[6]SI!L9</f>
        <v>R_DDW-SH</v>
      </c>
      <c r="G14" s="307">
        <f>+[6]SI!O9</f>
        <v>3.75</v>
      </c>
      <c r="H14" s="403">
        <f>+[6]SI!Q9</f>
        <v>8.2100000000000006E-2</v>
      </c>
      <c r="I14" s="403">
        <f t="shared" si="0"/>
        <v>6.1575000000000005E-2</v>
      </c>
      <c r="J14" s="306">
        <f>+[6]SI!P9</f>
        <v>12</v>
      </c>
      <c r="K14" s="306">
        <v>31.536000000000001</v>
      </c>
      <c r="L14" s="307">
        <f t="shared" si="1"/>
        <v>2.099565920497898</v>
      </c>
      <c r="M14" s="306"/>
      <c r="N14" s="309">
        <f>(+[6]SI!N9*[6]SI!O9)/1000</f>
        <v>5.4359978823302626</v>
      </c>
      <c r="O14" s="308">
        <f>+[6]SI!U9</f>
        <v>557.90697674418607</v>
      </c>
      <c r="P14" s="308"/>
    </row>
    <row r="15" spans="3:20">
      <c r="C15" s="310" t="str">
        <f>+[6]SI!J10</f>
        <v>R_DDW-SH_RH-ELC00</v>
      </c>
      <c r="D15" s="310" t="str">
        <f>+[6]SI!A10&amp;" - "&amp;[6]SI!C10&amp;" - "&amp;[6]SI!D10</f>
        <v>Detached dwellings - Heat/Cooling Devices - Resistance Heater</v>
      </c>
      <c r="E15" s="310" t="str">
        <f>+[6]SI!K10</f>
        <v>RESELC</v>
      </c>
      <c r="F15" s="310" t="str">
        <f>+[6]SI!L10</f>
        <v>R_DDW-SH</v>
      </c>
      <c r="G15" s="311">
        <f>+[6]SI!O10</f>
        <v>1</v>
      </c>
      <c r="H15" s="404">
        <f>+[6]SI!Q10</f>
        <v>8.2100000000000006E-2</v>
      </c>
      <c r="I15" s="404">
        <f t="shared" si="0"/>
        <v>6.1575000000000005E-2</v>
      </c>
      <c r="J15" s="310">
        <f>+[6]SI!P10</f>
        <v>5</v>
      </c>
      <c r="K15" s="310">
        <v>31.536000000000001</v>
      </c>
      <c r="L15" s="311">
        <f t="shared" si="1"/>
        <v>0.46561786092892288</v>
      </c>
      <c r="M15" s="310"/>
      <c r="N15" s="313">
        <f>(+[6]SI!N10*[6]SI!O10)/1000</f>
        <v>1.2055338111910956</v>
      </c>
      <c r="O15" s="312">
        <f>+[6]SI!U10</f>
        <v>24</v>
      </c>
      <c r="P15" s="312"/>
    </row>
    <row r="16" spans="3:20">
      <c r="C16" s="314" t="str">
        <f>+[6]SI!J11</f>
        <v>R_DDW-WH_OFWB-COA00</v>
      </c>
      <c r="D16" s="314" t="str">
        <f>+[6]SI!A11&amp;" - "&amp;[6]SI!C11&amp;" - "&amp;[6]SI!D11</f>
        <v>Detached dwellings - Heat/Cooling Devices - Open Fire, with Wetback</v>
      </c>
      <c r="E16" s="314" t="str">
        <f>+[6]SI!K11</f>
        <v>RESCOA</v>
      </c>
      <c r="F16" s="314" t="str">
        <f>+[6]SI!L11</f>
        <v>R_DDW-WH</v>
      </c>
      <c r="G16" s="315">
        <f>+[6]SI!O11</f>
        <v>0.16</v>
      </c>
      <c r="H16" s="405">
        <f>+[6]SI!Q11</f>
        <v>0.1666</v>
      </c>
      <c r="I16" s="405">
        <f t="shared" si="0"/>
        <v>0</v>
      </c>
      <c r="J16" s="314">
        <f>+[6]SI!P11</f>
        <v>50</v>
      </c>
      <c r="K16" s="314">
        <v>31.536000000000001</v>
      </c>
      <c r="L16" s="315">
        <f t="shared" si="1"/>
        <v>1.7103392643464768E-4</v>
      </c>
      <c r="M16" s="314"/>
      <c r="N16" s="317">
        <f>(+[6]SI!N11*[6]SI!O11)/1000</f>
        <v>8.9859473561357196E-4</v>
      </c>
      <c r="O16" s="316"/>
      <c r="P16" s="316"/>
      <c r="Q16" s="301">
        <v>0</v>
      </c>
      <c r="R16" s="301">
        <v>5</v>
      </c>
    </row>
    <row r="17" spans="3:18">
      <c r="C17" s="318" t="str">
        <f>+[6]SI!J12</f>
        <v>R_DDW-WH_HWC-SOL00</v>
      </c>
      <c r="D17" s="318" t="str">
        <f>+[6]SI!A12&amp;" - "&amp;[6]SI!C12&amp;" - "&amp;[6]SI!D12</f>
        <v>Detached dwellings - Heat/Cooling Devices - Hot Water Cylinder</v>
      </c>
      <c r="E17" s="318" t="str">
        <f>+[6]SI!K12</f>
        <v>RESSOL</v>
      </c>
      <c r="F17" s="318" t="str">
        <f>+[6]SI!L12</f>
        <v>R_DDW-WH</v>
      </c>
      <c r="G17" s="319">
        <f>+[6]SI!O12</f>
        <v>0.6</v>
      </c>
      <c r="H17" s="406">
        <v>0.125</v>
      </c>
      <c r="I17" s="406"/>
      <c r="J17" s="318">
        <f>+[6]SI!P12</f>
        <v>20</v>
      </c>
      <c r="K17" s="318">
        <v>31.536000000000001</v>
      </c>
      <c r="L17" s="319">
        <f t="shared" si="1"/>
        <v>1.5103991808032534E-2</v>
      </c>
      <c r="M17" s="318"/>
      <c r="N17" s="321">
        <f>(+[6]SI!N12*[6]SI!O12)/1000</f>
        <v>5.9539935707264249E-2</v>
      </c>
      <c r="O17" s="320">
        <v>2121</v>
      </c>
      <c r="P17" s="320"/>
      <c r="Q17" s="301">
        <v>0</v>
      </c>
      <c r="R17" s="301">
        <v>5</v>
      </c>
    </row>
    <row r="18" spans="3:18">
      <c r="C18" s="318" t="str">
        <f>+[6]SI!J13</f>
        <v>R_DDW-WH_HWC-ELC00</v>
      </c>
      <c r="D18" s="318" t="str">
        <f>+[6]SI!A13&amp;" - "&amp;[6]SI!C13&amp;" - "&amp;[6]SI!D13</f>
        <v>Detached dwellings - Heat/Cooling Devices - Hot Water Cylinder</v>
      </c>
      <c r="E18" s="318" t="str">
        <f>+[6]SI!K13</f>
        <v>RESELC</v>
      </c>
      <c r="F18" s="318" t="str">
        <f>+[6]SI!L13</f>
        <v>R_DDW-WH</v>
      </c>
      <c r="G18" s="319">
        <f>+[6]SI!O13</f>
        <v>1</v>
      </c>
      <c r="H18" s="406">
        <v>0.125</v>
      </c>
      <c r="I18" s="406">
        <f t="shared" si="0"/>
        <v>9.375E-2</v>
      </c>
      <c r="J18" s="318">
        <f>+[6]SI!P13</f>
        <v>20</v>
      </c>
      <c r="K18" s="318">
        <v>31.536000000000001</v>
      </c>
      <c r="L18" s="319">
        <f t="shared" si="1"/>
        <v>1.0451790827544574</v>
      </c>
      <c r="M18" s="318"/>
      <c r="N18" s="321">
        <f>(+[6]SI!N13*[6]SI!O13)/1000</f>
        <v>4.1200959442180709</v>
      </c>
      <c r="O18" s="320">
        <v>757.6</v>
      </c>
      <c r="P18" s="320"/>
    </row>
    <row r="19" spans="3:18">
      <c r="C19" s="318" t="str">
        <f>+[6]SI!J14</f>
        <v>R_DDW-WH_Gasheat-LPG00</v>
      </c>
      <c r="D19" s="318" t="str">
        <f>+[6]SI!A14&amp;" - "&amp;[6]SI!C14&amp;" - "&amp;[6]SI!D14</f>
        <v>Detached dwellings - Heat/Cooling Devices - Gas Water Heater</v>
      </c>
      <c r="E19" s="318" t="str">
        <f>+[6]SI!K14</f>
        <v>RESLPG</v>
      </c>
      <c r="F19" s="318" t="str">
        <f>+[6]SI!L14</f>
        <v>R_DDW-WH</v>
      </c>
      <c r="G19" s="319">
        <f>+[6]SI!O14</f>
        <v>0.8</v>
      </c>
      <c r="H19" s="406">
        <v>4.2000000000000003E-2</v>
      </c>
      <c r="I19" s="406">
        <f t="shared" si="0"/>
        <v>3.15E-2</v>
      </c>
      <c r="J19" s="318">
        <f>+[6]SI!P14</f>
        <v>20</v>
      </c>
      <c r="K19" s="318">
        <v>31.536000000000001</v>
      </c>
      <c r="L19" s="319">
        <f t="shared" si="1"/>
        <v>0.3787838778155348</v>
      </c>
      <c r="M19" s="318"/>
      <c r="N19" s="321">
        <f>(+[6]SI!N14*[6]SI!O14)/1000</f>
        <v>0.50170379157320966</v>
      </c>
      <c r="O19" s="320">
        <v>250</v>
      </c>
      <c r="P19" s="320">
        <f>+[6]SI!V14</f>
        <v>150</v>
      </c>
    </row>
    <row r="20" spans="3:18">
      <c r="C20" s="322" t="str">
        <f>+[6]SI!J15</f>
        <v>R_DDW-WH_BRNWB-WOD00</v>
      </c>
      <c r="D20" s="322" t="str">
        <f>+[6]SI!A15&amp;" - "&amp;[6]SI!C15&amp;" - "&amp;[6]SI!D15</f>
        <v>Detached dwellings - Heat/Cooling Devices - Burner, with Wetback</v>
      </c>
      <c r="E20" s="322" t="str">
        <f>+[6]SI!K15</f>
        <v>RESWOD</v>
      </c>
      <c r="F20" s="322" t="str">
        <f>+[6]SI!L15</f>
        <v>R_DDW-WH</v>
      </c>
      <c r="G20" s="323">
        <f>+[6]SI!O15</f>
        <v>0.16</v>
      </c>
      <c r="H20" s="407">
        <f>+[6]SI!Q15</f>
        <v>0.1666</v>
      </c>
      <c r="I20" s="407">
        <f t="shared" si="0"/>
        <v>0</v>
      </c>
      <c r="J20" s="322">
        <f>+[6]SI!P15</f>
        <v>20</v>
      </c>
      <c r="K20" s="322">
        <v>31.536000000000001</v>
      </c>
      <c r="L20" s="323">
        <f t="shared" si="1"/>
        <v>7.749178046881042E-4</v>
      </c>
      <c r="M20" s="322"/>
      <c r="N20" s="325">
        <f>(+[6]SI!N15*[6]SI!O15)/1000</f>
        <v>4.0713387942480994E-3</v>
      </c>
      <c r="O20" s="324"/>
      <c r="P20" s="324"/>
      <c r="Q20" s="301">
        <v>0</v>
      </c>
      <c r="R20" s="301">
        <v>5</v>
      </c>
    </row>
    <row r="21" spans="3:18">
      <c r="C21" s="326" t="str">
        <f>+[6]SI!J16</f>
        <v>R_DDW-CK_Oven-COA00</v>
      </c>
      <c r="D21" s="326" t="str">
        <f>+[6]SI!A16&amp;" - "&amp;[6]SI!C16&amp;" - "&amp;[6]SI!D16</f>
        <v>Detached dwellings - Heat/Cooling Devices - Cooking Ovens</v>
      </c>
      <c r="E21" s="326" t="str">
        <f>+[6]SI!K16</f>
        <v>RESCOA</v>
      </c>
      <c r="F21" s="326" t="str">
        <f>+[6]SI!L16</f>
        <v>R_DDW-CK</v>
      </c>
      <c r="G21" s="327">
        <f>+[6]SI!O16</f>
        <v>0.15</v>
      </c>
      <c r="H21" s="408">
        <v>1</v>
      </c>
      <c r="I21" s="408">
        <f t="shared" si="0"/>
        <v>0</v>
      </c>
      <c r="J21" s="326">
        <f>+[6]SI!P16</f>
        <v>10</v>
      </c>
      <c r="K21" s="326">
        <v>31.536000000000001</v>
      </c>
      <c r="L21" s="327">
        <f t="shared" si="1"/>
        <v>2.3289390504699134E-6</v>
      </c>
      <c r="M21" s="326"/>
      <c r="N21" s="329">
        <f>(+[6]SI!N16*[6]SI!O16)/1000</f>
        <v>7.3445421895619188E-5</v>
      </c>
      <c r="O21" s="328"/>
      <c r="P21" s="328"/>
      <c r="Q21" s="301">
        <v>0</v>
      </c>
      <c r="R21" s="301">
        <v>5</v>
      </c>
    </row>
    <row r="22" spans="3:18">
      <c r="C22" s="326" t="str">
        <f>+[6]SI!J17</f>
        <v>R_DDW-CK_Appl-ELC00</v>
      </c>
      <c r="D22" s="326" t="str">
        <f>+[6]SI!A17&amp;" - "&amp;[6]SI!C17&amp;" - "&amp;[6]SI!D17</f>
        <v>Detached dwellings - Heat/Cooling Devices - Cooking Appliances</v>
      </c>
      <c r="E22" s="326" t="str">
        <f>+[6]SI!K17</f>
        <v>RESELC</v>
      </c>
      <c r="F22" s="326" t="str">
        <f>+[6]SI!L17</f>
        <v>R_DDW-CK</v>
      </c>
      <c r="G22" s="327">
        <f>+[6]SI!O17</f>
        <v>0.75</v>
      </c>
      <c r="H22" s="408">
        <f>+[6]SI!Q17</f>
        <v>4.1599999999999998E-2</v>
      </c>
      <c r="I22" s="408">
        <f t="shared" si="0"/>
        <v>3.1199999999999999E-2</v>
      </c>
      <c r="J22" s="326">
        <f>+[6]SI!P17</f>
        <v>13</v>
      </c>
      <c r="K22" s="326">
        <v>31.536000000000001</v>
      </c>
      <c r="L22" s="327">
        <f t="shared" si="1"/>
        <v>0.58200313766676615</v>
      </c>
      <c r="M22" s="326"/>
      <c r="N22" s="329">
        <f>(+[6]SI!N17*[6]SI!O17)/1000</f>
        <v>0.76352851949750011</v>
      </c>
      <c r="O22" s="328">
        <f>+[6]SI!U17</f>
        <v>449.99999999999994</v>
      </c>
      <c r="P22" s="328"/>
    </row>
    <row r="23" spans="3:18">
      <c r="C23" s="326" t="str">
        <f>+[6]SI!J18</f>
        <v>R_DDW-CK_Appl-LPG00</v>
      </c>
      <c r="D23" s="326" t="str">
        <f>+[6]SI!A18&amp;" - "&amp;[6]SI!C18&amp;" - "&amp;[6]SI!D18</f>
        <v>Detached dwellings - Heat/Cooling Devices - Cooking Appliances</v>
      </c>
      <c r="E23" s="326" t="str">
        <f>+[6]SI!K18</f>
        <v>RESLPG</v>
      </c>
      <c r="F23" s="326" t="str">
        <f>+[6]SI!L18</f>
        <v>R_DDW-CK</v>
      </c>
      <c r="G23" s="327">
        <f>+[6]SI!O18</f>
        <v>0.4</v>
      </c>
      <c r="H23" s="408">
        <f>+[6]SI!Q18</f>
        <v>4.1599999999999998E-2</v>
      </c>
      <c r="I23" s="408">
        <f t="shared" si="0"/>
        <v>0</v>
      </c>
      <c r="J23" s="326">
        <f>+[6]SI!P18</f>
        <v>13</v>
      </c>
      <c r="K23" s="326">
        <v>31.536000000000001</v>
      </c>
      <c r="L23" s="327">
        <f t="shared" si="1"/>
        <v>4.1364649810715646E-3</v>
      </c>
      <c r="M23" s="326"/>
      <c r="N23" s="329">
        <f>(+[6]SI!N18*[6]SI!O18)/1000</f>
        <v>5.4266184811518304E-3</v>
      </c>
      <c r="O23" s="328">
        <f>+[6]SI!U18</f>
        <v>350</v>
      </c>
      <c r="P23" s="328">
        <f>+[6]SI!V18</f>
        <v>150</v>
      </c>
    </row>
    <row r="24" spans="3:18">
      <c r="C24" s="330" t="str">
        <f>+[6]SI!J19</f>
        <v>R_DDW-RF_Refriger-ELC00</v>
      </c>
      <c r="D24" s="330" t="str">
        <f>+[6]SI!A19&amp;" - "&amp;[6]SI!C19&amp;" - "&amp;[6]SI!D19</f>
        <v>Detached dwellings - Heat/Cooling Devices - Refrigeration systems</v>
      </c>
      <c r="E24" s="330" t="str">
        <f>+[6]SI!K19</f>
        <v>RESELC</v>
      </c>
      <c r="F24" s="330" t="str">
        <f>+[6]SI!L19</f>
        <v>R_DDW-RF</v>
      </c>
      <c r="G24" s="331">
        <f>+[6]SI!O19</f>
        <v>1.8</v>
      </c>
      <c r="H24" s="409">
        <f>+[6]SI!Q19</f>
        <v>1</v>
      </c>
      <c r="I24" s="409">
        <f t="shared" si="0"/>
        <v>0.75</v>
      </c>
      <c r="J24" s="330">
        <f>+[6]SI!P19</f>
        <v>18</v>
      </c>
      <c r="K24" s="330">
        <v>31.536000000000001</v>
      </c>
      <c r="L24" s="331">
        <f t="shared" si="1"/>
        <v>7.1928867423559001E-2</v>
      </c>
      <c r="M24" s="330"/>
      <c r="N24" s="333">
        <f>(+[6]SI!N19*[6]SI!O19)/1000</f>
        <v>2.2683487630693566</v>
      </c>
      <c r="O24" s="332">
        <f>+[6]SI!U19</f>
        <v>3280</v>
      </c>
      <c r="P24" s="332"/>
    </row>
    <row r="25" spans="3:18">
      <c r="C25" s="334" t="str">
        <f>+[6]SI!J20</f>
        <v>R_DDW-CD_Dryer-ELC00</v>
      </c>
      <c r="D25" s="334" t="str">
        <f>+[6]SI!A20&amp;" - "&amp;[6]SI!C20&amp;" - "&amp;[6]SI!D20</f>
        <v>Detached dwellings - Heat/Cooling Devices - Clothes Dryer</v>
      </c>
      <c r="E25" s="334" t="str">
        <f>+[6]SI!K20</f>
        <v>RESELC</v>
      </c>
      <c r="F25" s="334" t="str">
        <f>+[6]SI!L20</f>
        <v>R_DDW-CD</v>
      </c>
      <c r="G25" s="335">
        <f>+[6]SI!O20</f>
        <v>0.25</v>
      </c>
      <c r="H25" s="410">
        <f>+[6]SI!Q20</f>
        <v>5.8999999999999999E-3</v>
      </c>
      <c r="I25" s="410">
        <f t="shared" si="0"/>
        <v>4.4250000000000001E-3</v>
      </c>
      <c r="J25" s="334">
        <f>+[6]SI!P20</f>
        <v>15</v>
      </c>
      <c r="K25" s="334">
        <v>31.536000000000001</v>
      </c>
      <c r="L25" s="335">
        <f t="shared" si="1"/>
        <v>0.35438143526630644</v>
      </c>
      <c r="M25" s="334"/>
      <c r="N25" s="337">
        <f>(+[6]SI!N20*[6]SI!O20)/1000</f>
        <v>6.5937060361093619E-2</v>
      </c>
      <c r="O25" s="336">
        <f>+[6]SI!U20</f>
        <v>1665.3333333333333</v>
      </c>
      <c r="P25" s="336"/>
    </row>
    <row r="26" spans="3:18">
      <c r="C26" s="334" t="str">
        <f>+[6]SI!J21</f>
        <v>R_DDW-SC_HP-ELC00</v>
      </c>
      <c r="D26" s="334" t="str">
        <f>+[6]SI!A21&amp;" - "&amp;[6]SI!C21&amp;" - "&amp;[6]SI!D21</f>
        <v>Detached dwellings - Heat/Cooling Devices - Heat Pump (for Cooling)</v>
      </c>
      <c r="E26" s="334" t="str">
        <f>+[6]SI!K21</f>
        <v>RESELC</v>
      </c>
      <c r="F26" s="334" t="str">
        <f>+[6]SI!L21</f>
        <v>R_DDW-SC</v>
      </c>
      <c r="G26" s="335">
        <f>+[6]SI!O21</f>
        <v>3.45</v>
      </c>
      <c r="H26" s="410">
        <f>+[6]SI!Q21</f>
        <v>1.14E-2</v>
      </c>
      <c r="I26" s="410">
        <f t="shared" si="0"/>
        <v>8.5500000000000003E-3</v>
      </c>
      <c r="J26" s="334">
        <f>+[6]SI!P21</f>
        <v>12</v>
      </c>
      <c r="K26" s="334">
        <v>31.536000000000001</v>
      </c>
      <c r="L26" s="335">
        <f t="shared" si="1"/>
        <v>1.3018573673805036</v>
      </c>
      <c r="M26" s="334"/>
      <c r="N26" s="337">
        <f>(+[6]SI!N21*[6]SI!O21)/1000</f>
        <v>0.46803126288991187</v>
      </c>
      <c r="O26" s="336">
        <f>+[6]SI!U21</f>
        <v>685.42857142857144</v>
      </c>
      <c r="P26" s="336"/>
    </row>
    <row r="27" spans="3:18">
      <c r="C27" s="334" t="str">
        <f>+[6]SI!J22</f>
        <v>R_DDW-CW_Washer-ELC00</v>
      </c>
      <c r="D27" s="334" t="str">
        <f>+[6]SI!A22&amp;" - "&amp;[6]SI!C22&amp;" - "&amp;[6]SI!D22</f>
        <v>Detached dwellings - Heat/Cooling Devices - Clothes Washers</v>
      </c>
      <c r="E27" s="334" t="str">
        <f>+[6]SI!K22</f>
        <v>RESELC</v>
      </c>
      <c r="F27" s="334" t="str">
        <f>+[6]SI!L22</f>
        <v>R_DDW-CW</v>
      </c>
      <c r="G27" s="335">
        <f>+[6]SI!O22</f>
        <v>0.25</v>
      </c>
      <c r="H27" s="410">
        <f>+[6]SI!Q22</f>
        <v>4.1599999999999998E-2</v>
      </c>
      <c r="I27" s="410">
        <f t="shared" si="0"/>
        <v>3.1199999999999999E-2</v>
      </c>
      <c r="J27" s="334">
        <f>+[6]SI!P22</f>
        <v>15</v>
      </c>
      <c r="K27" s="334">
        <v>31.536000000000001</v>
      </c>
      <c r="L27" s="335">
        <f t="shared" si="1"/>
        <v>0.16267581375934992</v>
      </c>
      <c r="M27" s="334"/>
      <c r="N27" s="337">
        <f>(+[6]SI!N22*[6]SI!O22)/1000</f>
        <v>0.21341400964893811</v>
      </c>
      <c r="O27" s="336">
        <f>+[6]SI!U22</f>
        <v>3994.6666666666665</v>
      </c>
      <c r="P27" s="336"/>
    </row>
    <row r="28" spans="3:18">
      <c r="C28" s="334" t="str">
        <f>+[6]SI!J23</f>
        <v>R_DDW-DW_Dwash-ELC00</v>
      </c>
      <c r="D28" s="334" t="str">
        <f>+[6]SI!A23&amp;" - "&amp;[6]SI!C23&amp;" - "&amp;[6]SI!D23</f>
        <v>Detached dwellings - Heat/Cooling Devices - Dishwashers</v>
      </c>
      <c r="E28" s="334" t="str">
        <f>+[6]SI!K23</f>
        <v>RESELC</v>
      </c>
      <c r="F28" s="334" t="str">
        <f>+[6]SI!L23</f>
        <v>R_DDW-DW</v>
      </c>
      <c r="G28" s="335">
        <f>+[6]SI!O23</f>
        <v>0.25</v>
      </c>
      <c r="H28" s="410">
        <f>+[6]SI!Q23</f>
        <v>4.1599999999999998E-2</v>
      </c>
      <c r="I28" s="410">
        <f t="shared" si="0"/>
        <v>3.1199999999999999E-2</v>
      </c>
      <c r="J28" s="334">
        <f>+[6]SI!P23</f>
        <v>15</v>
      </c>
      <c r="K28" s="334">
        <v>31.536000000000001</v>
      </c>
      <c r="L28" s="335">
        <f t="shared" si="1"/>
        <v>5.4026833849002934E-2</v>
      </c>
      <c r="M28" s="334"/>
      <c r="N28" s="337">
        <f>(+[6]SI!N23*[6]SI!O23)/1000</f>
        <v>7.0877673662105706E-2</v>
      </c>
      <c r="O28" s="336">
        <f>+[6]SI!U23</f>
        <v>2640</v>
      </c>
      <c r="P28" s="336"/>
    </row>
    <row r="29" spans="3:18">
      <c r="C29" s="338" t="str">
        <f>+[6]SI!J24</f>
        <v>R_DDW-LT_LED-ELC00</v>
      </c>
      <c r="D29" s="338" t="str">
        <f>+[6]SI!A24&amp;" - "&amp;[6]SI!C24&amp;" - "&amp;[6]SI!D24</f>
        <v>Detached dwellings - Electronics and Lights - LED</v>
      </c>
      <c r="E29" s="338" t="str">
        <f>+[6]SI!K24</f>
        <v>RESELC</v>
      </c>
      <c r="F29" s="338" t="str">
        <f>+[6]SI!L24</f>
        <v>R_DDW-LT</v>
      </c>
      <c r="G29" s="339">
        <f>+[6]SI!O24</f>
        <v>0.9</v>
      </c>
      <c r="H29" s="411">
        <f>+[6]SI!Q24</f>
        <v>0.1666</v>
      </c>
      <c r="I29" s="411">
        <f t="shared" si="0"/>
        <v>0</v>
      </c>
      <c r="J29" s="338">
        <f>+[6]SI!P24</f>
        <v>14</v>
      </c>
      <c r="K29" s="338">
        <v>31.536000000000001</v>
      </c>
      <c r="L29" s="339">
        <f t="shared" si="1"/>
        <v>1.0677915749971725E-3</v>
      </c>
      <c r="M29" s="338"/>
      <c r="N29" s="341">
        <f>(+[6]SI!N24*[6]SI!O24)/1000</f>
        <v>5.6100675931778652E-3</v>
      </c>
      <c r="O29" s="340">
        <f>+[6]SI!U24</f>
        <v>1148.3253588516748</v>
      </c>
      <c r="P29" s="340"/>
    </row>
    <row r="30" spans="3:18">
      <c r="C30" s="342" t="str">
        <f>+[6]SI!J25</f>
        <v>R_DDW-LT_Incan-ELC00</v>
      </c>
      <c r="D30" s="342" t="str">
        <f>+[6]SI!A25&amp;" - "&amp;[6]SI!C25&amp;" - "&amp;[6]SI!D25</f>
        <v>Detached dwellings - Electronics and Lights - Incandescent</v>
      </c>
      <c r="E30" s="342" t="str">
        <f>+[6]SI!K25</f>
        <v>RESELC</v>
      </c>
      <c r="F30" s="342" t="str">
        <f>+[6]SI!L25</f>
        <v>R_DDW-LT</v>
      </c>
      <c r="G30" s="343">
        <f>+[6]SI!O25</f>
        <v>0.1</v>
      </c>
      <c r="H30" s="412">
        <f>+[6]SI!Q25</f>
        <v>0.1666</v>
      </c>
      <c r="I30" s="412">
        <f t="shared" si="0"/>
        <v>0.12495000000000001</v>
      </c>
      <c r="J30" s="342">
        <f>+[6]SI!P25</f>
        <v>1</v>
      </c>
      <c r="K30" s="342">
        <v>31.536000000000001</v>
      </c>
      <c r="L30" s="343">
        <f t="shared" si="1"/>
        <v>1.3481938506730198E-2</v>
      </c>
      <c r="M30" s="342"/>
      <c r="N30" s="345">
        <f>(+[6]SI!N25*[6]SI!O25)/1000</f>
        <v>7.0832724363857374E-2</v>
      </c>
      <c r="O30" s="344">
        <f>+[6]SI!U25</f>
        <v>777.77777777777783</v>
      </c>
      <c r="P30" s="344"/>
    </row>
    <row r="31" spans="3:18">
      <c r="C31" s="330" t="str">
        <f>+[6]SI!J26</f>
        <v>R_DDW-LT_CFL-ELC00</v>
      </c>
      <c r="D31" s="330" t="str">
        <f>+[6]SI!A26&amp;" - "&amp;[6]SI!C26&amp;" - "&amp;[6]SI!D26</f>
        <v>Detached dwellings - Electronics and Lights - Fluorescent</v>
      </c>
      <c r="E31" s="330" t="str">
        <f>+[6]SI!K26</f>
        <v>RESELC</v>
      </c>
      <c r="F31" s="330" t="str">
        <f>+[6]SI!L26</f>
        <v>R_DDW-LT</v>
      </c>
      <c r="G31" s="331">
        <f>+[6]SI!O26</f>
        <v>0.8</v>
      </c>
      <c r="H31" s="409">
        <f>+[6]SI!Q26</f>
        <v>0.1666</v>
      </c>
      <c r="I31" s="409">
        <f t="shared" si="0"/>
        <v>0.12495000000000001</v>
      </c>
      <c r="J31" s="330">
        <f>+[6]SI!P26</f>
        <v>7</v>
      </c>
      <c r="K31" s="330">
        <v>31.536000000000001</v>
      </c>
      <c r="L31" s="331">
        <f t="shared" si="1"/>
        <v>2.4201071232882718E-2</v>
      </c>
      <c r="M31" s="330"/>
      <c r="N31" s="333">
        <f>(+[6]SI!N26*[6]SI!O26)/1000</f>
        <v>0.12714995006787155</v>
      </c>
      <c r="O31" s="332">
        <f>+[6]SI!U26</f>
        <v>1176.4705882352941</v>
      </c>
      <c r="P31" s="332"/>
    </row>
    <row r="32" spans="3:18">
      <c r="C32" s="334" t="str">
        <f>+[6]SI!J27</f>
        <v>R_DDW-OTH_Elec-ELC00</v>
      </c>
      <c r="D32" s="334" t="str">
        <f>+[6]SI!A27&amp;" - "&amp;[6]SI!C27&amp;" - "&amp;[6]SI!D27</f>
        <v>Detached dwellings - Electronics and Lights - Electronics</v>
      </c>
      <c r="E32" s="334" t="str">
        <f>+[6]SI!K27</f>
        <v>RESELC</v>
      </c>
      <c r="F32" s="334" t="str">
        <f>+[6]SI!L27</f>
        <v>R_DDW-OTH</v>
      </c>
      <c r="G32" s="335">
        <f>+[6]SI!O27</f>
        <v>0.9</v>
      </c>
      <c r="H32" s="410">
        <f>+[6]SI!Q27</f>
        <v>0.1666</v>
      </c>
      <c r="I32" s="410">
        <f t="shared" si="0"/>
        <v>0.12495000000000001</v>
      </c>
      <c r="J32" s="334">
        <f>+[6]SI!P27</f>
        <v>5</v>
      </c>
      <c r="K32" s="334">
        <v>31.536000000000001</v>
      </c>
      <c r="L32" s="335">
        <f t="shared" si="1"/>
        <v>0.15683181272348992</v>
      </c>
      <c r="M32" s="334"/>
      <c r="N32" s="337">
        <f>(+[6]SI!N27*[6]SI!O27)/1000</f>
        <v>0.82397828447159327</v>
      </c>
      <c r="O32" s="336">
        <f>+[6]SI!U27</f>
        <v>733.33333333333337</v>
      </c>
      <c r="P32" s="336"/>
    </row>
    <row r="33" spans="3:18">
      <c r="C33" s="334" t="str">
        <f>+[6]SI!J28</f>
        <v>R_DDW-MPS_Motor-ELC00</v>
      </c>
      <c r="D33" s="334" t="str">
        <f>+[6]SI!A28&amp;" - "&amp;[6]SI!C28&amp;" - "&amp;[6]SI!D28</f>
        <v>Detached dwellings - Stationary Motors - Electric Motor</v>
      </c>
      <c r="E33" s="334" t="str">
        <f>+[6]SI!K28</f>
        <v>RESELC</v>
      </c>
      <c r="F33" s="334" t="str">
        <f>+[6]SI!L28</f>
        <v>R_DDW-MPS</v>
      </c>
      <c r="G33" s="335">
        <f>+[6]SI!O28</f>
        <v>0.75</v>
      </c>
      <c r="H33" s="410">
        <f>+[6]SI!Q28</f>
        <v>2.8999999999999998E-3</v>
      </c>
      <c r="I33" s="410">
        <f t="shared" si="0"/>
        <v>2.1749999999999999E-3</v>
      </c>
      <c r="J33" s="334">
        <f>+[6]SI!P28</f>
        <v>15</v>
      </c>
      <c r="K33" s="334">
        <v>31.536000000000001</v>
      </c>
      <c r="L33" s="335">
        <f t="shared" si="1"/>
        <v>0.71450941849580618</v>
      </c>
      <c r="M33" s="334"/>
      <c r="N33" s="337">
        <f>(+[6]SI!N28*[6]SI!O28)/1000</f>
        <v>6.5345030162882858E-2</v>
      </c>
      <c r="O33" s="336">
        <f>+[6]SI!U28</f>
        <v>153.33333333333334</v>
      </c>
      <c r="P33" s="336"/>
    </row>
    <row r="34" spans="3:18">
      <c r="C34" s="334" t="str">
        <f>+[6]SI!J29</f>
        <v>R_DDW-MPM_ICE-PET00</v>
      </c>
      <c r="D34" s="334" t="str">
        <f>+[6]SI!A29&amp;" - "&amp;[6]SI!C29&amp;" - "&amp;[6]SI!D29</f>
        <v>Detached dwellings - Stationary Motors - Internal Combustion (Domestic Use)</v>
      </c>
      <c r="E34" s="334" t="str">
        <f>+[6]SI!K29</f>
        <v>RESPET</v>
      </c>
      <c r="F34" s="334" t="str">
        <f>+[6]SI!L29</f>
        <v>R_DDW-MPM</v>
      </c>
      <c r="G34" s="335">
        <f>+[6]SI!O29</f>
        <v>0.25</v>
      </c>
      <c r="H34" s="410">
        <f>+[6]SI!Q29</f>
        <v>2.8999999999999998E-3</v>
      </c>
      <c r="I34" s="410">
        <f t="shared" si="0"/>
        <v>0</v>
      </c>
      <c r="J34" s="334">
        <f>+[6]SI!P29</f>
        <v>10</v>
      </c>
      <c r="K34" s="334">
        <v>31.536000000000001</v>
      </c>
      <c r="L34" s="335">
        <f t="shared" si="1"/>
        <v>1.792095150288059E-4</v>
      </c>
      <c r="M34" s="334"/>
      <c r="N34" s="337">
        <f>(+[6]SI!N29*[6]SI!O29)/1000</f>
        <v>1.6389498671250426E-5</v>
      </c>
      <c r="O34" s="336">
        <f>+[6]SI!U29</f>
        <v>1466.6666666666667</v>
      </c>
      <c r="P34" s="336"/>
    </row>
    <row r="35" spans="3:18">
      <c r="C35" s="314" t="str">
        <f>+[6]SI!J30</f>
        <v>R_JDW-SH_Burner-LPG00</v>
      </c>
      <c r="D35" s="314" t="str">
        <f>+[6]SI!A30&amp;" - "&amp;[6]SI!C30&amp;" - "&amp;[6]SI!D30</f>
        <v>Joined dwellings - Heat/Cooling Devices - Burner (Direct Heat)</v>
      </c>
      <c r="E35" s="314" t="str">
        <f>+[6]SI!K30</f>
        <v>RESLPG</v>
      </c>
      <c r="F35" s="314" t="str">
        <f>+[6]SI!L30</f>
        <v>R_JDW-SH</v>
      </c>
      <c r="G35" s="315">
        <f>+[6]SI!O30</f>
        <v>0.8</v>
      </c>
      <c r="H35" s="405">
        <f>+[6]SI!Q30</f>
        <v>8.2100000000000006E-2</v>
      </c>
      <c r="I35" s="405">
        <f t="shared" si="0"/>
        <v>6.1575000000000005E-2</v>
      </c>
      <c r="J35" s="314">
        <f>+[6]SI!P30</f>
        <v>20</v>
      </c>
      <c r="K35" s="314">
        <v>31.536000000000001</v>
      </c>
      <c r="L35" s="315">
        <f t="shared" si="1"/>
        <v>1.3076853780098338E-2</v>
      </c>
      <c r="M35" s="314"/>
      <c r="N35" s="317">
        <f>(+[6]SI!N30*[6]SI!O30)/1000</f>
        <v>3.3857355352433775E-2</v>
      </c>
      <c r="O35" s="316">
        <f>+[6]SI!U30</f>
        <v>807.46268656716427</v>
      </c>
      <c r="P35" s="316">
        <f>+[6]SI!V30</f>
        <v>150</v>
      </c>
    </row>
    <row r="36" spans="3:18">
      <c r="C36" s="318" t="str">
        <f>+[6]SI!J31</f>
        <v>R_JDW-SH_Burner-DSL00</v>
      </c>
      <c r="D36" s="318" t="str">
        <f>+[6]SI!A31&amp;" - "&amp;[6]SI!C31&amp;" - "&amp;[6]SI!D31</f>
        <v>Joined dwellings - Heat/Cooling Devices - Burner (Direct Heat)</v>
      </c>
      <c r="E36" s="318" t="str">
        <f>+[6]SI!K31</f>
        <v>RESDSL</v>
      </c>
      <c r="F36" s="318" t="str">
        <f>+[6]SI!L31</f>
        <v>R_JDW-SH</v>
      </c>
      <c r="G36" s="319">
        <f>+[6]SI!O31</f>
        <v>0.8</v>
      </c>
      <c r="H36" s="406">
        <f>+[6]SI!Q31</f>
        <v>4.4999999999999997E-3</v>
      </c>
      <c r="I36" s="406">
        <f t="shared" si="0"/>
        <v>3.3749999999999995E-3</v>
      </c>
      <c r="J36" s="318">
        <f>+[6]SI!P31</f>
        <v>12</v>
      </c>
      <c r="K36" s="318">
        <v>31.536000000000001</v>
      </c>
      <c r="L36" s="319">
        <f t="shared" si="1"/>
        <v>2.1901095056493253E-2</v>
      </c>
      <c r="M36" s="318"/>
      <c r="N36" s="321">
        <f>(+[6]SI!N31*[6]SI!O31)/1000</f>
        <v>3.1080282016570705E-3</v>
      </c>
      <c r="O36" s="320"/>
      <c r="P36" s="320"/>
      <c r="Q36" s="301">
        <v>0</v>
      </c>
      <c r="R36" s="301">
        <v>5</v>
      </c>
    </row>
    <row r="37" spans="3:18">
      <c r="C37" s="318" t="str">
        <f>+[6]SI!J32</f>
        <v>R_JDW-SH_HP-ELC00</v>
      </c>
      <c r="D37" s="318" t="str">
        <f>+[6]SI!A32&amp;" - "&amp;[6]SI!C32&amp;" - "&amp;[6]SI!D32</f>
        <v>Joined dwellings - Heat/Cooling Devices - Heat Pump (for Heating)</v>
      </c>
      <c r="E37" s="318" t="str">
        <f>+[6]SI!K32</f>
        <v>RESELC</v>
      </c>
      <c r="F37" s="318" t="str">
        <f>+[6]SI!L32</f>
        <v>R_JDW-SH</v>
      </c>
      <c r="G37" s="319">
        <f>+[6]SI!O32</f>
        <v>3.75</v>
      </c>
      <c r="H37" s="406">
        <f>+[6]SI!Q32</f>
        <v>8.2100000000000006E-2</v>
      </c>
      <c r="I37" s="406">
        <f t="shared" si="0"/>
        <v>6.1575000000000005E-2</v>
      </c>
      <c r="J37" s="318">
        <f>+[6]SI!P32</f>
        <v>12</v>
      </c>
      <c r="K37" s="318">
        <v>31.536000000000001</v>
      </c>
      <c r="L37" s="319">
        <f t="shared" si="1"/>
        <v>0.25949691152221205</v>
      </c>
      <c r="M37" s="318"/>
      <c r="N37" s="321">
        <f>(+[6]SI!N32*[6]SI!O32)/1000</f>
        <v>0.67186490680486388</v>
      </c>
      <c r="O37" s="320">
        <f>+[6]SI!U32</f>
        <v>702.8125</v>
      </c>
      <c r="P37" s="320"/>
    </row>
    <row r="38" spans="3:18">
      <c r="C38" s="322" t="str">
        <f>+[6]SI!J33</f>
        <v>R_JDW-SH_RH-ELC00</v>
      </c>
      <c r="D38" s="322" t="str">
        <f>+[6]SI!A33&amp;" - "&amp;[6]SI!C33&amp;" - "&amp;[6]SI!D33</f>
        <v>Joined dwellings - Heat/Cooling Devices - Resistance Heater</v>
      </c>
      <c r="E38" s="322" t="str">
        <f>+[6]SI!K33</f>
        <v>RESELC</v>
      </c>
      <c r="F38" s="322" t="str">
        <f>+[6]SI!L33</f>
        <v>R_JDW-SH</v>
      </c>
      <c r="G38" s="323">
        <f>+[6]SI!O33</f>
        <v>1</v>
      </c>
      <c r="H38" s="407">
        <f>+[6]SI!Q33</f>
        <v>8.2100000000000006E-2</v>
      </c>
      <c r="I38" s="407">
        <f t="shared" si="0"/>
        <v>6.1575000000000005E-2</v>
      </c>
      <c r="J38" s="322">
        <f>+[6]SI!P33</f>
        <v>5</v>
      </c>
      <c r="K38" s="322">
        <v>31.536000000000001</v>
      </c>
      <c r="L38" s="323">
        <f t="shared" si="1"/>
        <v>5.7548274946271377E-2</v>
      </c>
      <c r="M38" s="322"/>
      <c r="N38" s="325">
        <f>(+[6]SI!N33*[6]SI!O33)/1000</f>
        <v>0.14899856093373093</v>
      </c>
      <c r="O38" s="324">
        <f>+[6]SI!U33</f>
        <v>24</v>
      </c>
      <c r="P38" s="324"/>
    </row>
    <row r="39" spans="3:18">
      <c r="C39" s="346" t="str">
        <f>+[6]SI!J34</f>
        <v>R_JDW-WH_HWC-SOL00</v>
      </c>
      <c r="D39" s="346" t="str">
        <f>+[6]SI!A34&amp;" - "&amp;[6]SI!C34&amp;" - "&amp;[6]SI!D34</f>
        <v>Joined dwellings - Heat/Cooling Devices - Hot Water Cylinder</v>
      </c>
      <c r="E39" s="346" t="str">
        <f>+[6]SI!K34</f>
        <v>RESSOL</v>
      </c>
      <c r="F39" s="346" t="str">
        <f>+[6]SI!L34</f>
        <v>R_JDW-WH</v>
      </c>
      <c r="G39" s="347">
        <f>+[6]SI!O34</f>
        <v>0.6</v>
      </c>
      <c r="H39" s="414">
        <f>+[6]SI!Q34</f>
        <v>8.3299999999999999E-2</v>
      </c>
      <c r="I39" s="413"/>
      <c r="J39" s="346">
        <f>+[6]SI!P34</f>
        <v>20</v>
      </c>
      <c r="K39" s="346">
        <v>31.536000000000001</v>
      </c>
      <c r="L39" s="347">
        <f t="shared" si="1"/>
        <v>2.8012987760557789E-3</v>
      </c>
      <c r="M39" s="346"/>
      <c r="N39" s="349">
        <f>(+[6]SI!N34*[6]SI!O34)/1000</f>
        <v>7.3588684582011977E-3</v>
      </c>
      <c r="O39" s="348">
        <v>2121</v>
      </c>
      <c r="P39" s="348"/>
      <c r="Q39" s="301">
        <v>0</v>
      </c>
      <c r="R39" s="301">
        <v>5</v>
      </c>
    </row>
    <row r="40" spans="3:18">
      <c r="C40" s="350" t="str">
        <f>+[6]SI!J35</f>
        <v>R_JDW-WH_HWC-ELC00</v>
      </c>
      <c r="D40" s="350" t="str">
        <f>+[6]SI!A35&amp;" - "&amp;[6]SI!C35&amp;" - "&amp;[6]SI!D35</f>
        <v>Joined dwellings - Heat/Cooling Devices - Hot Water Cylinder</v>
      </c>
      <c r="E40" s="350" t="str">
        <f>+[6]SI!K35</f>
        <v>RESELC</v>
      </c>
      <c r="F40" s="350" t="str">
        <f>+[6]SI!L35</f>
        <v>R_JDW-WH</v>
      </c>
      <c r="G40" s="351">
        <f>+[6]SI!O35</f>
        <v>1</v>
      </c>
      <c r="H40" s="414">
        <f>+[6]SI!Q35</f>
        <v>8.3299999999999999E-2</v>
      </c>
      <c r="I40" s="414">
        <f t="shared" si="0"/>
        <v>6.2475000000000003E-2</v>
      </c>
      <c r="J40" s="350">
        <f>+[6]SI!P35</f>
        <v>20</v>
      </c>
      <c r="K40" s="350">
        <v>31.536000000000001</v>
      </c>
      <c r="L40" s="351">
        <f t="shared" si="1"/>
        <v>0.19384669446934441</v>
      </c>
      <c r="M40" s="350"/>
      <c r="N40" s="353">
        <f>(+[6]SI!N35*[6]SI!O35)/1000</f>
        <v>0.50922534142021092</v>
      </c>
      <c r="O40" s="352">
        <v>757.6</v>
      </c>
      <c r="P40" s="352"/>
    </row>
    <row r="41" spans="3:18">
      <c r="C41" s="354" t="str">
        <f>+[6]SI!J36</f>
        <v>R_JDW-WH_Gasheat-LPG00</v>
      </c>
      <c r="D41" s="354" t="str">
        <f>+[6]SI!A36&amp;" - "&amp;[6]SI!C36&amp;" - "&amp;[6]SI!D36</f>
        <v>Joined dwellings - Heat/Cooling Devices - Gas Water Heater</v>
      </c>
      <c r="E41" s="354" t="str">
        <f>+[6]SI!K36</f>
        <v>RESLPG</v>
      </c>
      <c r="F41" s="354" t="str">
        <f>+[6]SI!L36</f>
        <v>R_JDW-WH</v>
      </c>
      <c r="G41" s="355">
        <f>+[6]SI!O36</f>
        <v>0.8</v>
      </c>
      <c r="H41" s="415">
        <v>2.8000000000000001E-2</v>
      </c>
      <c r="I41" s="415">
        <f t="shared" si="0"/>
        <v>2.1000000000000001E-2</v>
      </c>
      <c r="J41" s="354">
        <f>+[6]SI!P36</f>
        <v>20</v>
      </c>
      <c r="K41" s="354">
        <v>31.536000000000001</v>
      </c>
      <c r="L41" s="355">
        <f t="shared" si="1"/>
        <v>7.022397734782386E-2</v>
      </c>
      <c r="M41" s="354"/>
      <c r="N41" s="357">
        <f>(+[6]SI!N36*[6]SI!O36)/1000</f>
        <v>6.2008333789947259E-2</v>
      </c>
      <c r="O41" s="356">
        <v>250</v>
      </c>
      <c r="P41" s="356">
        <f>+[6]SI!V36</f>
        <v>150</v>
      </c>
    </row>
    <row r="42" spans="3:18">
      <c r="C42" s="358" t="str">
        <f>+[6]SI!J37</f>
        <v>R_JDW-CK_Appl-ELC00</v>
      </c>
      <c r="D42" s="358" t="str">
        <f>+[6]SI!A37&amp;" - "&amp;[6]SI!C37&amp;" - "&amp;[6]SI!D37</f>
        <v>Joined dwellings - Heat/Cooling Devices - Cooking Appliances</v>
      </c>
      <c r="E42" s="358" t="str">
        <f>+[6]SI!K37</f>
        <v>RESELC</v>
      </c>
      <c r="F42" s="358" t="str">
        <f>+[6]SI!L37</f>
        <v>R_JDW-CK</v>
      </c>
      <c r="G42" s="359">
        <f>+[6]SI!O37</f>
        <v>0.75</v>
      </c>
      <c r="H42" s="416">
        <f>+[6]SI!Q37</f>
        <v>2.8000000000000001E-2</v>
      </c>
      <c r="I42" s="416">
        <f t="shared" si="0"/>
        <v>2.1000000000000001E-2</v>
      </c>
      <c r="J42" s="358">
        <f>+[6]SI!P37</f>
        <v>13</v>
      </c>
      <c r="K42" s="358">
        <v>31.536000000000001</v>
      </c>
      <c r="L42" s="359">
        <f t="shared" si="1"/>
        <v>0.10687184422002893</v>
      </c>
      <c r="M42" s="358"/>
      <c r="N42" s="361">
        <f>(+[6]SI!N37*[6]SI!O37)/1000</f>
        <v>9.4368693421039318E-2</v>
      </c>
      <c r="O42" s="360">
        <f>+[6]SI!U37</f>
        <v>449.99999999999994</v>
      </c>
      <c r="P42" s="360"/>
    </row>
    <row r="43" spans="3:18">
      <c r="C43" s="362" t="str">
        <f>+[6]SI!J38</f>
        <v>R_JDW-CK_Appl-LPG00</v>
      </c>
      <c r="D43" s="362" t="str">
        <f>+[6]SI!A38&amp;" - "&amp;[6]SI!C38&amp;" - "&amp;[6]SI!D38</f>
        <v>Joined dwellings - Heat/Cooling Devices - Cooking Appliances</v>
      </c>
      <c r="E43" s="362" t="str">
        <f>+[6]SI!K38</f>
        <v>RESLPG</v>
      </c>
      <c r="F43" s="362" t="str">
        <f>+[6]SI!L38</f>
        <v>R_JDW-CK</v>
      </c>
      <c r="G43" s="363">
        <f>+[6]SI!O38</f>
        <v>0.4</v>
      </c>
      <c r="H43" s="417">
        <f>+[6]SI!Q38</f>
        <v>2.8000000000000001E-2</v>
      </c>
      <c r="I43" s="417">
        <f t="shared" si="0"/>
        <v>0</v>
      </c>
      <c r="J43" s="362">
        <f>+[6]SI!P38</f>
        <v>13</v>
      </c>
      <c r="K43" s="362">
        <v>31.536000000000001</v>
      </c>
      <c r="L43" s="363">
        <f t="shared" si="1"/>
        <v>7.5956917148408819E-4</v>
      </c>
      <c r="M43" s="362"/>
      <c r="N43" s="365">
        <f>(+[6]SI!N38*[6]SI!O38)/1000</f>
        <v>6.7070565497382177E-4</v>
      </c>
      <c r="O43" s="364">
        <f>+[6]SI!U38</f>
        <v>350</v>
      </c>
      <c r="P43" s="364">
        <f>+[6]SI!V38</f>
        <v>150</v>
      </c>
    </row>
    <row r="44" spans="3:18">
      <c r="C44" s="334" t="str">
        <f>+[6]SI!J39</f>
        <v>R_JDW-RF_Refriger-ELC00</v>
      </c>
      <c r="D44" s="334" t="str">
        <f>+[6]SI!A39&amp;" - "&amp;[6]SI!C39&amp;" - "&amp;[6]SI!D39</f>
        <v>Joined dwellings - Heat/Cooling Devices - Refrigeration systems</v>
      </c>
      <c r="E44" s="334" t="str">
        <f>+[6]SI!K39</f>
        <v>RESELC</v>
      </c>
      <c r="F44" s="334" t="str">
        <f>+[6]SI!L39</f>
        <v>R_JDW-RF</v>
      </c>
      <c r="G44" s="335">
        <f>+[6]SI!O39</f>
        <v>1.8</v>
      </c>
      <c r="H44" s="410">
        <f>+[6]SI!Q39</f>
        <v>1</v>
      </c>
      <c r="I44" s="410">
        <f t="shared" si="0"/>
        <v>0</v>
      </c>
      <c r="J44" s="334">
        <f>+[6]SI!P39</f>
        <v>18</v>
      </c>
      <c r="K44" s="334">
        <v>31.536000000000001</v>
      </c>
      <c r="L44" s="335">
        <f t="shared" si="1"/>
        <v>8.8900847377432445E-3</v>
      </c>
      <c r="M44" s="334"/>
      <c r="N44" s="337">
        <f>(+[6]SI!N39*[6]SI!O39)/1000</f>
        <v>0.28035771228947098</v>
      </c>
      <c r="O44" s="336">
        <f>+[6]SI!U39</f>
        <v>3280</v>
      </c>
      <c r="P44" s="336"/>
    </row>
    <row r="45" spans="3:18">
      <c r="C45" s="366" t="str">
        <f>+[6]SI!J40</f>
        <v>R_JDW-CD_Dryer-ELC00</v>
      </c>
      <c r="D45" s="366" t="str">
        <f>+[6]SI!A40&amp;" - "&amp;[6]SI!C40&amp;" - "&amp;[6]SI!D40</f>
        <v>Joined dwellings - Heat/Cooling Devices - Clothes Dryer</v>
      </c>
      <c r="E45" s="366" t="str">
        <f>+[6]SI!K40</f>
        <v>RESELC</v>
      </c>
      <c r="F45" s="366" t="str">
        <f>+[6]SI!L40</f>
        <v>R_JDW-CD</v>
      </c>
      <c r="G45" s="367">
        <f>+[6]SI!O40</f>
        <v>0.25</v>
      </c>
      <c r="H45" s="418">
        <f>+[6]SI!Q40</f>
        <v>5.8999999999999999E-3</v>
      </c>
      <c r="I45" s="418">
        <f t="shared" si="0"/>
        <v>4.4250000000000001E-3</v>
      </c>
      <c r="J45" s="366">
        <f>+[6]SI!P40</f>
        <v>15</v>
      </c>
      <c r="K45" s="366">
        <v>31.536000000000001</v>
      </c>
      <c r="L45" s="367">
        <f>+N45/K45/H45</f>
        <v>4.3799952673363708E-2</v>
      </c>
      <c r="M45" s="366"/>
      <c r="N45" s="369">
        <f>(+[6]SI!N40*[6]SI!O40)/1000</f>
        <v>8.1495243142924688E-3</v>
      </c>
      <c r="O45" s="368">
        <f>+[6]SI!U40</f>
        <v>1665.3333333333333</v>
      </c>
      <c r="P45" s="368"/>
    </row>
    <row r="46" spans="3:18">
      <c r="C46" s="334" t="str">
        <f>+[6]SI!J41</f>
        <v>R_JDW-SC_HP-ELC00</v>
      </c>
      <c r="D46" s="334" t="str">
        <f>+[6]SI!A41&amp;" - "&amp;[6]SI!C41&amp;" - "&amp;[6]SI!D41</f>
        <v>Joined dwellings - Heat/Cooling Devices - Heat Pump (for Cooling)</v>
      </c>
      <c r="E46" s="334" t="str">
        <f>+[6]SI!K41</f>
        <v>RESELC</v>
      </c>
      <c r="F46" s="334" t="str">
        <f>+[6]SI!L41</f>
        <v>R_JDW-SC</v>
      </c>
      <c r="G46" s="335">
        <f>+[6]SI!O41</f>
        <v>3.45</v>
      </c>
      <c r="H46" s="410">
        <f>+[6]SI!Q41</f>
        <v>1.14E-2</v>
      </c>
      <c r="I46" s="410">
        <f t="shared" si="0"/>
        <v>8.5500000000000003E-3</v>
      </c>
      <c r="J46" s="334">
        <f>+[6]SI!P41</f>
        <v>12</v>
      </c>
      <c r="K46" s="334">
        <v>31.536000000000001</v>
      </c>
      <c r="L46" s="335">
        <f t="shared" si="1"/>
        <v>0.16090371956388247</v>
      </c>
      <c r="M46" s="334"/>
      <c r="N46" s="337">
        <f>(+[6]SI!N41*[6]SI!O41)/1000</f>
        <v>5.7846560581899215E-2</v>
      </c>
      <c r="O46" s="336">
        <f>+[6]SI!U41</f>
        <v>899.6</v>
      </c>
      <c r="P46" s="336"/>
    </row>
    <row r="47" spans="3:18">
      <c r="C47" s="370" t="str">
        <f>+[6]SI!J42</f>
        <v>R_JDW-CW_Washer-ELC00</v>
      </c>
      <c r="D47" s="370" t="str">
        <f>+[6]SI!A42&amp;" - "&amp;[6]SI!C42&amp;" - "&amp;[6]SI!D42</f>
        <v>Joined dwellings - Heat/Cooling Devices - Clothes Washers</v>
      </c>
      <c r="E47" s="370" t="str">
        <f>+[6]SI!K42</f>
        <v>RESELC</v>
      </c>
      <c r="F47" s="370" t="str">
        <f>+[6]SI!L42</f>
        <v>R_JDW-CW</v>
      </c>
      <c r="G47" s="371">
        <f>+[6]SI!O42</f>
        <v>0.25</v>
      </c>
      <c r="H47" s="419">
        <f>+[6]SI!Q42</f>
        <v>4.1599999999999998E-2</v>
      </c>
      <c r="I47" s="419">
        <f t="shared" si="0"/>
        <v>3.1199999999999999E-2</v>
      </c>
      <c r="J47" s="370">
        <f>+[6]SI!P42</f>
        <v>15</v>
      </c>
      <c r="K47" s="370">
        <v>31.536000000000001</v>
      </c>
      <c r="L47" s="371">
        <f t="shared" si="1"/>
        <v>2.0105999453402794E-2</v>
      </c>
      <c r="M47" s="370"/>
      <c r="N47" s="373">
        <f>(+[6]SI!N42*[6]SI!O42)/1000</f>
        <v>2.6377012428520436E-2</v>
      </c>
      <c r="O47" s="372">
        <f>+[6]SI!U42</f>
        <v>3994.6666666666665</v>
      </c>
      <c r="P47" s="372"/>
    </row>
    <row r="48" spans="3:18">
      <c r="C48" s="374" t="str">
        <f>+[6]SI!J43</f>
        <v>R_JDW-DW_Dwash-ELC00</v>
      </c>
      <c r="D48" s="374" t="str">
        <f>+[6]SI!A43&amp;" - "&amp;[6]SI!C43&amp;" - "&amp;[6]SI!D43</f>
        <v>Joined dwellings - Heat/Cooling Devices - Dishwashers</v>
      </c>
      <c r="E48" s="374" t="str">
        <f>+[6]SI!K43</f>
        <v>RESELC</v>
      </c>
      <c r="F48" s="374" t="str">
        <f>+[6]SI!L43</f>
        <v>R_JDW-DW</v>
      </c>
      <c r="G48" s="375">
        <f>+[6]SI!O43</f>
        <v>0.25</v>
      </c>
      <c r="H48" s="420">
        <f>+[6]SI!Q43</f>
        <v>4.1599999999999998E-2</v>
      </c>
      <c r="I48" s="420">
        <f t="shared" si="0"/>
        <v>0</v>
      </c>
      <c r="J48" s="374">
        <f>+[6]SI!P43</f>
        <v>15</v>
      </c>
      <c r="K48" s="374">
        <v>31.536000000000001</v>
      </c>
      <c r="L48" s="375">
        <f t="shared" si="1"/>
        <v>6.6774738465059788E-3</v>
      </c>
      <c r="M48" s="374"/>
      <c r="N48" s="377">
        <f>(+[6]SI!N43*[6]SI!O43)/1000</f>
        <v>8.760161913293962E-3</v>
      </c>
      <c r="O48" s="376">
        <f>+[6]SI!U43</f>
        <v>2640</v>
      </c>
      <c r="P48" s="376"/>
    </row>
    <row r="49" spans="3:16">
      <c r="C49" s="378" t="str">
        <f>+[6]SI!J44</f>
        <v>R_JDW-LT_LED-ELC00</v>
      </c>
      <c r="D49" s="378" t="str">
        <f>+[6]SI!A44&amp;" - "&amp;[6]SI!C44&amp;" - "&amp;[6]SI!D44</f>
        <v>Joined dwellings - Electronics and Lights - LED</v>
      </c>
      <c r="E49" s="378" t="str">
        <f>+[6]SI!K44</f>
        <v>RESELC</v>
      </c>
      <c r="F49" s="378" t="str">
        <f>+[6]SI!L44</f>
        <v>R_JDW-LT</v>
      </c>
      <c r="G49" s="379">
        <f>+[6]SI!O44</f>
        <v>0.9</v>
      </c>
      <c r="H49" s="421">
        <f>+[6]SI!Q44</f>
        <v>0.1666</v>
      </c>
      <c r="I49" s="421">
        <f t="shared" si="0"/>
        <v>0</v>
      </c>
      <c r="J49" s="378">
        <f>+[6]SI!P44</f>
        <v>14</v>
      </c>
      <c r="K49" s="378">
        <v>31.536000000000001</v>
      </c>
      <c r="L49" s="379">
        <f t="shared" si="1"/>
        <v>1.3197423960639211E-4</v>
      </c>
      <c r="M49" s="378"/>
      <c r="N49" s="381">
        <f>(+[6]SI!N44*[6]SI!O44)/1000</f>
        <v>6.9337914072984839E-4</v>
      </c>
      <c r="O49" s="380">
        <f>+[6]SI!U44</f>
        <v>1148.3253588516748</v>
      </c>
      <c r="P49" s="380"/>
    </row>
    <row r="50" spans="3:16">
      <c r="C50" s="382" t="str">
        <f>+[6]SI!J45</f>
        <v>R_JDW-LT_Incan-ELC00</v>
      </c>
      <c r="D50" s="382" t="str">
        <f>+[6]SI!A45&amp;" - "&amp;[6]SI!C45&amp;" - "&amp;[6]SI!D45</f>
        <v>Joined dwellings - Electronics and Lights - Incandescent</v>
      </c>
      <c r="E50" s="382" t="str">
        <f>+[6]SI!K45</f>
        <v>RESELC</v>
      </c>
      <c r="F50" s="382" t="str">
        <f>+[6]SI!L45</f>
        <v>R_JDW-LT</v>
      </c>
      <c r="G50" s="383">
        <f>+[6]SI!O45</f>
        <v>0.1</v>
      </c>
      <c r="H50" s="422">
        <f>+[6]SI!Q45</f>
        <v>0.1666</v>
      </c>
      <c r="I50" s="422">
        <f t="shared" si="0"/>
        <v>0</v>
      </c>
      <c r="J50" s="382">
        <f>+[6]SI!P45</f>
        <v>1</v>
      </c>
      <c r="K50" s="382">
        <v>31.536000000000001</v>
      </c>
      <c r="L50" s="383">
        <f t="shared" si="1"/>
        <v>1.6663070064497998E-3</v>
      </c>
      <c r="M50" s="382"/>
      <c r="N50" s="385">
        <f>(+[6]SI!N45*[6]SI!O45)/1000</f>
        <v>8.7546063820497875E-3</v>
      </c>
      <c r="O50" s="384">
        <f>+[6]SI!U45</f>
        <v>777.77777777777783</v>
      </c>
      <c r="P50" s="384"/>
    </row>
    <row r="51" spans="3:16">
      <c r="C51" s="386" t="str">
        <f>+[6]SI!J46</f>
        <v>R_JDW-LT_CFL-ELC00</v>
      </c>
      <c r="D51" s="386" t="str">
        <f>+[6]SI!A46&amp;" - "&amp;[6]SI!C46&amp;" - "&amp;[6]SI!D46</f>
        <v>Joined dwellings - Electronics and Lights - Fluorescent</v>
      </c>
      <c r="E51" s="386" t="str">
        <f>+[6]SI!K46</f>
        <v>RESELC</v>
      </c>
      <c r="F51" s="386" t="str">
        <f>+[6]SI!L46</f>
        <v>R_JDW-LT</v>
      </c>
      <c r="G51" s="387">
        <f>+[6]SI!O46</f>
        <v>0.8</v>
      </c>
      <c r="H51" s="423">
        <f>+[6]SI!Q46</f>
        <v>0.1666</v>
      </c>
      <c r="I51" s="423">
        <f t="shared" si="0"/>
        <v>0</v>
      </c>
      <c r="J51" s="386">
        <f>+[6]SI!P46</f>
        <v>7</v>
      </c>
      <c r="K51" s="386">
        <v>31.536000000000001</v>
      </c>
      <c r="L51" s="387">
        <f t="shared" si="1"/>
        <v>2.9911436355248297E-3</v>
      </c>
      <c r="M51" s="386"/>
      <c r="N51" s="389">
        <f>(+[6]SI!N46*[6]SI!O46)/1000</f>
        <v>1.5715162367939177E-2</v>
      </c>
      <c r="O51" s="388">
        <f>+[6]SI!U46</f>
        <v>1176.4705882352941</v>
      </c>
      <c r="P51" s="388"/>
    </row>
    <row r="52" spans="3:16">
      <c r="C52" s="390" t="str">
        <f>+[6]SI!J47</f>
        <v>R_JDW-OTH_Elec-ELC00</v>
      </c>
      <c r="D52" s="390" t="str">
        <f>+[6]SI!A47&amp;" - "&amp;[6]SI!C47&amp;" - "&amp;[6]SI!D47</f>
        <v>Joined dwellings - Electronics and Lights - Electronics</v>
      </c>
      <c r="E52" s="390" t="str">
        <f>+[6]SI!K47</f>
        <v>RESELC</v>
      </c>
      <c r="F52" s="390" t="str">
        <f>+[6]SI!L47</f>
        <v>R_JDW-OTH</v>
      </c>
      <c r="G52" s="391">
        <f>+[6]SI!O47</f>
        <v>0.9</v>
      </c>
      <c r="H52" s="424">
        <f>+[6]SI!Q47</f>
        <v>0.1666</v>
      </c>
      <c r="I52" s="424">
        <f t="shared" si="0"/>
        <v>0.12495000000000001</v>
      </c>
      <c r="J52" s="390">
        <f>+[6]SI!P47</f>
        <v>5</v>
      </c>
      <c r="K52" s="390">
        <v>31.536000000000001</v>
      </c>
      <c r="L52" s="391">
        <f t="shared" si="1"/>
        <v>1.9383707190543699E-2</v>
      </c>
      <c r="M52" s="390"/>
      <c r="N52" s="393">
        <f>(+[6]SI!N47*[6]SI!O47)/1000</f>
        <v>0.10184001268750027</v>
      </c>
      <c r="O52" s="392">
        <f>+[6]SI!U47</f>
        <v>733.33333333333337</v>
      </c>
      <c r="P52" s="392"/>
    </row>
    <row r="53" spans="3:16">
      <c r="C53" s="394" t="str">
        <f>+[6]SI!J48</f>
        <v>R_JDW-MPS_Motor-ELC00</v>
      </c>
      <c r="D53" s="394" t="str">
        <f>+[6]SI!A48&amp;" - "&amp;[6]SI!C48&amp;" - "&amp;[6]SI!D48</f>
        <v>Joined dwellings - Stationary Motors - Electric Motor</v>
      </c>
      <c r="E53" s="394" t="str">
        <f>+[6]SI!K48</f>
        <v>RESELC</v>
      </c>
      <c r="F53" s="394" t="str">
        <f>+[6]SI!L48</f>
        <v>R_JDW-MPS</v>
      </c>
      <c r="G53" s="395">
        <f>+[6]SI!O48</f>
        <v>0.75</v>
      </c>
      <c r="H53" s="425">
        <f>+[6]SI!Q48</f>
        <v>2.8999999999999998E-3</v>
      </c>
      <c r="I53" s="425">
        <f t="shared" si="0"/>
        <v>2.1749999999999999E-3</v>
      </c>
      <c r="J53" s="394">
        <f>+[6]SI!P48</f>
        <v>15</v>
      </c>
      <c r="K53" s="394">
        <v>31.536000000000001</v>
      </c>
      <c r="L53" s="395">
        <f t="shared" si="1"/>
        <v>8.8310152847796267E-2</v>
      </c>
      <c r="M53" s="394"/>
      <c r="N53" s="397">
        <f>(+[6]SI!N48*[6]SI!O48)/1000</f>
        <v>8.076352042603499E-3</v>
      </c>
      <c r="O53" s="396">
        <f>+[6]SI!U48</f>
        <v>153.33333333333334</v>
      </c>
      <c r="P53" s="396"/>
    </row>
    <row r="54" spans="3:16">
      <c r="C54" s="301" t="str">
        <f>+[6]SI!J49</f>
        <v>R_JDW-MPM_ICE-PET00</v>
      </c>
      <c r="D54" s="301" t="str">
        <f>+[6]SI!A49&amp;" - "&amp;[6]SI!C49&amp;" - "&amp;[6]SI!D49</f>
        <v>Joined dwellings - Stationary Motors - Internal Combustion (Domestic Use)</v>
      </c>
      <c r="E54" s="301" t="str">
        <f>+[6]SI!K49</f>
        <v>RESPET</v>
      </c>
      <c r="F54" s="301" t="str">
        <f>+[6]SI!L49</f>
        <v>R_JDW-MPM</v>
      </c>
      <c r="G54" s="300">
        <f>+[6]SI!O49</f>
        <v>0.25</v>
      </c>
      <c r="H54" s="426">
        <f>+[6]SI!Q49</f>
        <v>2.8999999999999998E-3</v>
      </c>
      <c r="I54" s="426">
        <f t="shared" si="0"/>
        <v>0</v>
      </c>
      <c r="J54" s="301">
        <f>+[6]SI!P49</f>
        <v>10</v>
      </c>
      <c r="K54" s="301">
        <v>31.536000000000001</v>
      </c>
      <c r="L54" s="300">
        <f t="shared" si="1"/>
        <v>2.2149490621537806E-5</v>
      </c>
      <c r="N54" s="399">
        <f>(+[6]SI!N49*[6]SI!O49)/1000</f>
        <v>2.0256683750983669E-6</v>
      </c>
      <c r="O54" s="398">
        <f>+[6]SI!U49</f>
        <v>1466.6666666666667</v>
      </c>
      <c r="P54" s="398"/>
    </row>
    <row r="55" spans="3:16">
      <c r="G55" s="300"/>
      <c r="L55" s="398"/>
      <c r="N55" s="399"/>
      <c r="O55" s="398"/>
      <c r="P55" s="398"/>
    </row>
    <row r="56" spans="3:16">
      <c r="G56" s="300"/>
      <c r="L56" s="398"/>
      <c r="N56" s="399"/>
      <c r="O56" s="398"/>
      <c r="P56" s="398"/>
    </row>
    <row r="57" spans="3:16">
      <c r="G57" s="300"/>
      <c r="L57" s="398"/>
      <c r="N57" s="399"/>
      <c r="O57" s="398"/>
      <c r="P57" s="398"/>
    </row>
    <row r="58" spans="3:16">
      <c r="G58" s="300"/>
      <c r="L58" s="398"/>
      <c r="N58" s="399"/>
      <c r="O58" s="398"/>
      <c r="P58" s="398"/>
    </row>
    <row r="59" spans="3:16">
      <c r="G59" s="300"/>
      <c r="L59" s="398"/>
      <c r="N59" s="399"/>
      <c r="O59" s="398"/>
      <c r="P59" s="398"/>
    </row>
    <row r="60" spans="3:16">
      <c r="G60" s="300"/>
      <c r="L60" s="398"/>
      <c r="N60" s="399"/>
      <c r="O60" s="398"/>
      <c r="P60" s="398"/>
    </row>
    <row r="61" spans="3:16">
      <c r="G61" s="300"/>
      <c r="L61" s="398"/>
      <c r="N61" s="399"/>
      <c r="O61" s="398"/>
      <c r="P61" s="398"/>
    </row>
    <row r="62" spans="3:16">
      <c r="G62" s="300"/>
      <c r="L62" s="398"/>
      <c r="N62" s="399"/>
      <c r="O62" s="398"/>
      <c r="P62" s="398"/>
    </row>
    <row r="63" spans="3:16">
      <c r="G63" s="300"/>
      <c r="L63" s="398"/>
      <c r="N63" s="399"/>
      <c r="O63" s="398"/>
      <c r="P63" s="398"/>
    </row>
    <row r="64" spans="3:16">
      <c r="G64" s="300"/>
      <c r="L64" s="398"/>
      <c r="N64" s="399"/>
      <c r="O64" s="398"/>
      <c r="P64" s="3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72" workbookViewId="0">
      <selection activeCell="E93" sqref="E93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732</v>
      </c>
      <c r="L52" s="262" t="s">
        <v>586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734</v>
      </c>
      <c r="L53" s="262" t="s">
        <v>588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735</v>
      </c>
      <c r="L54" s="262" t="s">
        <v>589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737</v>
      </c>
      <c r="L55" s="262" t="s">
        <v>591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739</v>
      </c>
      <c r="L56" s="262" t="s">
        <v>593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741</v>
      </c>
      <c r="L57" s="262" t="s">
        <v>595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744</v>
      </c>
      <c r="L58" s="262" t="s">
        <v>598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745</v>
      </c>
      <c r="L59" s="262" t="s">
        <v>599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746</v>
      </c>
      <c r="L60" s="262" t="s">
        <v>600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747</v>
      </c>
      <c r="L61" s="262" t="s">
        <v>601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749</v>
      </c>
      <c r="L62" s="262" t="s">
        <v>603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750</v>
      </c>
      <c r="L63" s="262" t="s">
        <v>604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751</v>
      </c>
      <c r="L64" s="262" t="s">
        <v>605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752</v>
      </c>
      <c r="L65" s="262" t="s">
        <v>606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753</v>
      </c>
      <c r="L66" s="262" t="s">
        <v>607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754</v>
      </c>
      <c r="L67" s="262" t="s">
        <v>608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755</v>
      </c>
      <c r="L68" s="262" t="s">
        <v>604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757</v>
      </c>
      <c r="L69" s="262" t="s">
        <v>601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758</v>
      </c>
      <c r="L70" s="262" t="s">
        <v>610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759</v>
      </c>
      <c r="L71" s="262" t="s">
        <v>611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760</v>
      </c>
      <c r="L72" s="262" t="s">
        <v>612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761</v>
      </c>
      <c r="L73" s="262" t="s">
        <v>613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763</v>
      </c>
      <c r="L74" s="262" t="s">
        <v>615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764</v>
      </c>
      <c r="L75" s="262" t="s">
        <v>616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765</v>
      </c>
      <c r="L76" s="262" t="s">
        <v>617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767</v>
      </c>
      <c r="L77" s="262" t="s">
        <v>619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769</v>
      </c>
      <c r="L78" s="262" t="s">
        <v>621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771</v>
      </c>
      <c r="L79" s="262" t="s">
        <v>623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773</v>
      </c>
      <c r="L80" s="262" t="s">
        <v>625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774</v>
      </c>
      <c r="L81" s="262" t="s">
        <v>626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775</v>
      </c>
      <c r="L82" s="262" t="s">
        <v>627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777</v>
      </c>
      <c r="L83" s="262" t="s">
        <v>629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778</v>
      </c>
      <c r="L84" s="262" t="s">
        <v>630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779</v>
      </c>
      <c r="L85" s="262" t="s">
        <v>631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780</v>
      </c>
      <c r="L86" s="262" t="s">
        <v>632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782</v>
      </c>
      <c r="L87" s="262" t="s">
        <v>634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783</v>
      </c>
      <c r="L88" s="262" t="s">
        <v>635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784</v>
      </c>
      <c r="L89" s="262" t="s">
        <v>636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785</v>
      </c>
      <c r="L90" s="262" t="s">
        <v>637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786</v>
      </c>
      <c r="L91" s="262" t="s">
        <v>638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787</v>
      </c>
      <c r="L92" s="262" t="s">
        <v>639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788</v>
      </c>
      <c r="L93" s="262" t="s">
        <v>640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789</v>
      </c>
      <c r="L94" s="262" t="s">
        <v>641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790</v>
      </c>
      <c r="L95" s="262" t="s">
        <v>642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791</v>
      </c>
      <c r="L96" s="262" t="s">
        <v>643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843</v>
      </c>
      <c r="L97" s="262" t="s">
        <v>644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834</v>
      </c>
      <c r="L98" s="262" t="s">
        <v>632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835</v>
      </c>
      <c r="L99" s="262" t="s">
        <v>646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836</v>
      </c>
      <c r="L100" s="262" t="s">
        <v>647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792</v>
      </c>
      <c r="L101" s="262" t="s">
        <v>648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794</v>
      </c>
      <c r="L102" s="262" t="s">
        <v>650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795</v>
      </c>
      <c r="L103" s="262" t="s">
        <v>651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796</v>
      </c>
      <c r="L104" s="262" t="s">
        <v>652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798</v>
      </c>
      <c r="L105" s="262" t="s">
        <v>654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800</v>
      </c>
      <c r="L106" s="262" t="s">
        <v>656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802</v>
      </c>
      <c r="L107" s="262" t="s">
        <v>658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805</v>
      </c>
      <c r="L108" s="262" t="s">
        <v>661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806</v>
      </c>
      <c r="L109" s="262" t="s">
        <v>662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807</v>
      </c>
      <c r="L110" s="262" t="s">
        <v>663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808</v>
      </c>
      <c r="L111" s="262" t="s">
        <v>664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810</v>
      </c>
      <c r="L112" s="262" t="s">
        <v>666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811</v>
      </c>
      <c r="L113" s="262" t="s">
        <v>667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812</v>
      </c>
      <c r="L114" s="262" t="s">
        <v>668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813</v>
      </c>
      <c r="L115" s="262" t="s">
        <v>669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814</v>
      </c>
      <c r="L116" s="262" t="s">
        <v>670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815</v>
      </c>
      <c r="L117" s="262" t="s">
        <v>671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816</v>
      </c>
      <c r="L118" s="262" t="s">
        <v>667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818</v>
      </c>
      <c r="L119" s="262" t="s">
        <v>664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819</v>
      </c>
      <c r="L120" s="262" t="s">
        <v>673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820</v>
      </c>
      <c r="L121" s="262" t="s">
        <v>674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821</v>
      </c>
      <c r="L122" s="262" t="s">
        <v>675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822</v>
      </c>
      <c r="L123" s="262" t="s">
        <v>676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824</v>
      </c>
      <c r="L124" s="262" t="s">
        <v>678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825</v>
      </c>
      <c r="L125" s="262" t="s">
        <v>679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826</v>
      </c>
      <c r="L126" s="262" t="s">
        <v>680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828</v>
      </c>
      <c r="L127" s="262" t="s">
        <v>682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G28" sqref="G28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  <c r="M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66">
        <v>4.9059999999999997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2021-03-13T22:46:15Z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943319499492645</vt:r8>
  </property>
</Properties>
</file>