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Objects="placeholders" codeName="ThisWorkbook"/>
  <mc:AlternateContent xmlns:mc="http://schemas.openxmlformats.org/markup-compatibility/2006">
    <mc:Choice Requires="x15">
      <x15ac:absPath xmlns:x15ac="http://schemas.microsoft.com/office/spreadsheetml/2010/11/ac" url="C:\Users\rbsul\Documents\GitHub\TIMES-NZ-Model-Files\TIMES-NZ\"/>
    </mc:Choice>
  </mc:AlternateContent>
  <xr:revisionPtr revIDLastSave="0" documentId="13_ncr:1_{37CD30EA-C43F-4296-BABD-E8CD2BE4826B}" xr6:coauthVersionLast="47" xr6:coauthVersionMax="47" xr10:uidLastSave="{00000000-0000-0000-0000-000000000000}"/>
  <bookViews>
    <workbookView xWindow="-110" yWindow="-110" windowWidth="25820" windowHeight="15500" tabRatio="732" firstSheet="1" activeTab="3" xr2:uid="{00000000-000D-0000-FFFF-FFFF00000000}"/>
  </bookViews>
  <sheets>
    <sheet name="EB1" sheetId="133" r:id="rId1"/>
    <sheet name="RES_PRI" sheetId="135" r:id="rId2"/>
    <sheet name="Pri_COA" sheetId="132" r:id="rId3"/>
    <sheet name="Pri_GAS" sheetId="136" r:id="rId4"/>
    <sheet name="Pri_OIL" sheetId="137" r:id="rId5"/>
    <sheet name="Pri_RNW" sheetId="161" r:id="rId6"/>
    <sheet name="Pri_BIO" sheetId="164" r:id="rId7"/>
    <sheet name="SUP_H2" sheetId="163" r:id="rId8"/>
    <sheet name="Pri_H2" sheetId="158" r:id="rId9"/>
    <sheet name="Con_REF" sheetId="147" r:id="rId10"/>
    <sheet name="TOTCO2" sheetId="153" r:id="rId11"/>
    <sheet name="Coal" sheetId="154" r:id="rId12"/>
    <sheet name="Gas" sheetId="155" r:id="rId13"/>
    <sheet name="Oil" sheetId="156" r:id="rId14"/>
    <sheet name="Other Primary Energy" sheetId="157" r:id="rId15"/>
  </sheets>
  <externalReferences>
    <externalReference r:id="rId16"/>
    <externalReference r:id="rId17"/>
    <externalReference r:id="rId1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 i="164" l="1"/>
  <c r="D52" i="164" l="1"/>
  <c r="B52" i="164"/>
  <c r="O41" i="164" l="1"/>
  <c r="O33" i="164" l="1"/>
  <c r="O34" i="164"/>
  <c r="O35" i="164"/>
  <c r="O32" i="164"/>
  <c r="N61" i="164" l="1"/>
  <c r="O61" i="164"/>
  <c r="P61" i="164"/>
  <c r="Q61" i="164"/>
  <c r="M61" i="164"/>
  <c r="P24" i="163" l="1"/>
  <c r="P23" i="163"/>
  <c r="D77" i="164" l="1"/>
  <c r="B77" i="164"/>
  <c r="AJ76" i="164"/>
  <c r="X76" i="164"/>
  <c r="W76" i="164"/>
  <c r="V76" i="164"/>
  <c r="U76" i="164"/>
  <c r="T76" i="164"/>
  <c r="S76" i="164"/>
  <c r="J76" i="164"/>
  <c r="I76" i="164"/>
  <c r="H76" i="164"/>
  <c r="G76" i="164"/>
  <c r="F76" i="164"/>
  <c r="E76" i="164"/>
  <c r="C76" i="164"/>
  <c r="X75" i="164"/>
  <c r="W75" i="164"/>
  <c r="V75" i="164"/>
  <c r="U75" i="164"/>
  <c r="T75" i="164"/>
  <c r="S75" i="164"/>
  <c r="C75" i="164"/>
  <c r="X74" i="164"/>
  <c r="W74" i="164"/>
  <c r="V74" i="164"/>
  <c r="U74" i="164"/>
  <c r="T74" i="164"/>
  <c r="S74" i="164"/>
  <c r="C74" i="164"/>
  <c r="X73" i="164"/>
  <c r="W73" i="164"/>
  <c r="V73" i="164"/>
  <c r="U73" i="164"/>
  <c r="T73" i="164"/>
  <c r="S73" i="164"/>
  <c r="C73" i="164"/>
  <c r="C77" i="164" s="1"/>
  <c r="X69" i="164"/>
  <c r="W69" i="164"/>
  <c r="V69" i="164"/>
  <c r="U69" i="164"/>
  <c r="T69" i="164"/>
  <c r="S69" i="164"/>
  <c r="X68" i="164"/>
  <c r="W68" i="164"/>
  <c r="V68" i="164"/>
  <c r="U68" i="164"/>
  <c r="T68" i="164"/>
  <c r="S68" i="164"/>
  <c r="C68" i="164"/>
  <c r="X67" i="164"/>
  <c r="W67" i="164"/>
  <c r="V67" i="164"/>
  <c r="U67" i="164"/>
  <c r="T67" i="164"/>
  <c r="S67" i="164"/>
  <c r="C67" i="164"/>
  <c r="X66" i="164"/>
  <c r="W66" i="164"/>
  <c r="V66" i="164"/>
  <c r="U66" i="164"/>
  <c r="T66" i="164"/>
  <c r="S66" i="164"/>
  <c r="C66" i="164"/>
  <c r="Y57" i="164"/>
  <c r="Y56" i="164"/>
  <c r="AA48" i="164"/>
  <c r="Z47" i="164"/>
  <c r="G43" i="164"/>
  <c r="F43" i="164"/>
  <c r="F42" i="164"/>
  <c r="F41" i="164"/>
  <c r="F40" i="164"/>
  <c r="D40" i="164"/>
  <c r="F39" i="164"/>
  <c r="D39" i="164"/>
  <c r="F38" i="164"/>
  <c r="D38" i="164"/>
  <c r="Y37" i="164"/>
  <c r="Y40" i="164" s="1"/>
  <c r="F37" i="164"/>
  <c r="R36" i="164"/>
  <c r="F36" i="164"/>
  <c r="E36" i="164"/>
  <c r="D36" i="164"/>
  <c r="B66" i="164" s="1"/>
  <c r="R35" i="164"/>
  <c r="F35" i="164"/>
  <c r="E35" i="164"/>
  <c r="D35" i="164"/>
  <c r="R34" i="164"/>
  <c r="F34" i="164"/>
  <c r="E34" i="164"/>
  <c r="D34" i="164"/>
  <c r="B68" i="164" s="1"/>
  <c r="R33" i="164"/>
  <c r="F33" i="164"/>
  <c r="E33" i="164"/>
  <c r="D33" i="164"/>
  <c r="B67" i="164" s="1"/>
  <c r="R32" i="164"/>
  <c r="G32" i="164"/>
  <c r="F32" i="164"/>
  <c r="E32" i="164"/>
  <c r="R31" i="164"/>
  <c r="G31" i="164"/>
  <c r="F31" i="164"/>
  <c r="D31" i="164"/>
  <c r="B31" i="164"/>
  <c r="B32" i="164" s="1"/>
  <c r="R30" i="164"/>
  <c r="G30" i="164"/>
  <c r="F30" i="164"/>
  <c r="D30" i="164"/>
  <c r="B30" i="164"/>
  <c r="R29" i="164"/>
  <c r="G29" i="164"/>
  <c r="F29" i="164"/>
  <c r="D29" i="164"/>
  <c r="B29" i="164"/>
  <c r="Y28" i="164"/>
  <c r="Y30" i="164" s="1"/>
  <c r="R28" i="164"/>
  <c r="G28" i="164"/>
  <c r="F28" i="164"/>
  <c r="D28" i="164"/>
  <c r="R27" i="164"/>
  <c r="G27" i="164"/>
  <c r="F27" i="164"/>
  <c r="D27" i="164"/>
  <c r="B27" i="164"/>
  <c r="B28" i="164" s="1"/>
  <c r="R26" i="164"/>
  <c r="G26" i="164"/>
  <c r="F26" i="164"/>
  <c r="D26" i="164"/>
  <c r="B26" i="164"/>
  <c r="R25" i="164"/>
  <c r="G25" i="164"/>
  <c r="F25" i="164"/>
  <c r="D25" i="164"/>
  <c r="B25" i="164"/>
  <c r="R24" i="164"/>
  <c r="G24" i="164"/>
  <c r="F24" i="164"/>
  <c r="D24" i="164"/>
  <c r="B24" i="164"/>
  <c r="R23" i="164"/>
  <c r="G23" i="164"/>
  <c r="F23" i="164"/>
  <c r="D23" i="164"/>
  <c r="B23" i="164"/>
  <c r="R22" i="164"/>
  <c r="R21" i="164"/>
  <c r="Y20" i="164"/>
  <c r="Y22" i="164" s="1"/>
  <c r="Q14" i="164"/>
  <c r="Y58" i="164" l="1"/>
  <c r="Y61" i="164" s="1"/>
  <c r="AA49" i="164"/>
  <c r="Y53" i="164" s="1"/>
  <c r="R37" i="164"/>
  <c r="Y39" i="164"/>
  <c r="Y23" i="164"/>
  <c r="Y31" i="164"/>
  <c r="G43" i="163"/>
  <c r="H43" i="163" s="1"/>
  <c r="AG42" i="163"/>
  <c r="Y60" i="164" l="1"/>
  <c r="Y51" i="164"/>
  <c r="AE36" i="163"/>
  <c r="AE38" i="163" s="1"/>
  <c r="AD36" i="163"/>
  <c r="AD38" i="163" s="1"/>
  <c r="AC36" i="163"/>
  <c r="AC38" i="163" s="1"/>
  <c r="Q12" i="163"/>
  <c r="P12" i="163"/>
  <c r="Q11" i="163"/>
  <c r="P11" i="163"/>
  <c r="Q10" i="163"/>
  <c r="P10" i="163"/>
  <c r="Q9" i="163"/>
  <c r="P9" i="163"/>
  <c r="Q8" i="163"/>
  <c r="P8" i="163"/>
  <c r="Q7" i="163"/>
  <c r="P7" i="163"/>
  <c r="Q6" i="163"/>
  <c r="P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M18" i="161" s="1"/>
  <c r="D2" i="161"/>
  <c r="C2" i="161"/>
  <c r="J5" i="161" s="1"/>
  <c r="B2" i="161"/>
  <c r="L20" i="161" l="1"/>
  <c r="L23" i="161"/>
  <c r="M23" i="161"/>
  <c r="L22" i="161"/>
  <c r="L12" i="161"/>
  <c r="L10" i="161"/>
  <c r="L21" i="161"/>
  <c r="J20" i="161"/>
  <c r="M21" i="161"/>
  <c r="L5" i="161"/>
  <c r="L7" i="161"/>
  <c r="L9" i="161"/>
  <c r="J18" i="161"/>
  <c r="M20" i="161"/>
  <c r="L18" i="161"/>
  <c r="J21" i="161"/>
  <c r="J22" i="161"/>
  <c r="J19" i="161"/>
  <c r="L6" i="161"/>
  <c r="L8" i="161"/>
  <c r="L11" i="161"/>
  <c r="L19" i="161"/>
  <c r="M22" i="161"/>
  <c r="M19" i="161"/>
  <c r="N38" i="132"/>
  <c r="N37" i="132"/>
  <c r="N33" i="132" s="1"/>
  <c r="F12" i="158" l="1"/>
  <c r="E12" i="158"/>
  <c r="E16" i="147" l="1"/>
  <c r="E15" i="147"/>
  <c r="E14" i="147"/>
  <c r="E13" i="147"/>
  <c r="E17" i="147" l="1"/>
  <c r="G49" i="132"/>
  <c r="F12" i="153"/>
  <c r="D12" i="153"/>
  <c r="B2" i="137"/>
  <c r="B2" i="136"/>
  <c r="B2" i="132"/>
  <c r="E3" i="137"/>
  <c r="E4" i="137"/>
  <c r="E5" i="137"/>
  <c r="E6" i="137"/>
  <c r="E7" i="137"/>
  <c r="E8" i="137"/>
  <c r="F2" i="137"/>
  <c r="E2" i="137"/>
  <c r="M6" i="137"/>
  <c r="M7" i="137"/>
  <c r="M8" i="137"/>
  <c r="M9" i="137"/>
  <c r="M10" i="137"/>
  <c r="M11" i="137"/>
  <c r="M5" i="137"/>
  <c r="K11" i="137"/>
  <c r="D24" i="137" s="1"/>
  <c r="D23" i="137"/>
  <c r="K9" i="137"/>
  <c r="D22" i="137" s="1"/>
  <c r="K8" i="137"/>
  <c r="D21" i="137" s="1"/>
  <c r="K7" i="137"/>
  <c r="D20" i="137" s="1"/>
  <c r="K6" i="137"/>
  <c r="D19" i="137" s="1"/>
  <c r="F2" i="136"/>
  <c r="E2" i="136"/>
  <c r="D2" i="136"/>
  <c r="C2" i="136"/>
  <c r="F2" i="132"/>
  <c r="E3" i="132"/>
  <c r="E2" i="132"/>
  <c r="F21" i="132" s="1"/>
  <c r="D3" i="132"/>
  <c r="D2" i="132"/>
  <c r="C2" i="132"/>
  <c r="C3" i="132"/>
  <c r="M33" i="137" l="1"/>
  <c r="V44" i="137"/>
  <c r="D31" i="137"/>
  <c r="C38" i="137"/>
  <c r="C37" i="137"/>
  <c r="C36" i="137"/>
  <c r="C35" i="137"/>
  <c r="C34" i="137"/>
  <c r="C33" i="137"/>
  <c r="F10" i="132"/>
  <c r="D30" i="137"/>
  <c r="D29" i="137"/>
  <c r="D28" i="137"/>
  <c r="D27" i="137"/>
  <c r="D26" i="137"/>
  <c r="N27" i="137"/>
  <c r="N22" i="137"/>
  <c r="M38" i="137"/>
  <c r="N36" i="137"/>
  <c r="M25" i="137"/>
  <c r="N35" i="137"/>
  <c r="M35" i="137"/>
  <c r="N24" i="137"/>
  <c r="N28" i="137"/>
  <c r="M24" i="137"/>
  <c r="M28" i="137"/>
  <c r="M27" i="137"/>
  <c r="N21" i="137"/>
  <c r="M21" i="137"/>
  <c r="N20" i="137"/>
  <c r="N34" i="137"/>
  <c r="M20" i="137"/>
  <c r="M30" i="137"/>
  <c r="M34" i="137"/>
  <c r="M23" i="137"/>
  <c r="N38" i="137"/>
  <c r="M22" i="137"/>
  <c r="N25" i="137"/>
  <c r="M36" i="137"/>
  <c r="N30" i="137"/>
  <c r="N19" i="137"/>
  <c r="N29" i="137"/>
  <c r="N33" i="137"/>
  <c r="N23" i="137"/>
  <c r="N26" i="137"/>
  <c r="M26" i="137"/>
  <c r="N37" i="137"/>
  <c r="M37" i="137"/>
  <c r="N31" i="137"/>
  <c r="M31" i="137"/>
  <c r="M19" i="137"/>
  <c r="M29"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O12" i="147"/>
  <c r="E11" i="147"/>
  <c r="G2" i="147"/>
  <c r="E2" i="147"/>
  <c r="N12" i="147" s="1"/>
  <c r="M13" i="136"/>
  <c r="M11" i="136"/>
  <c r="G17" i="132"/>
  <c r="F32" i="132"/>
  <c r="I18" i="137"/>
  <c r="I11" i="136"/>
  <c r="B16" i="132"/>
  <c r="D17" i="132" s="1"/>
  <c r="C2" i="137"/>
  <c r="K5" i="137" s="1"/>
  <c r="I32" i="137"/>
  <c r="I25" i="137"/>
  <c r="K31" i="137" s="1"/>
  <c r="B31" i="137" s="1"/>
  <c r="K5" i="136"/>
  <c r="I13" i="136"/>
  <c r="I12" i="136"/>
  <c r="K12" i="136" s="1"/>
  <c r="B20" i="132"/>
  <c r="B18" i="132"/>
  <c r="D19" i="132" s="1"/>
  <c r="B36" i="132" s="1"/>
  <c r="D9" i="132"/>
  <c r="N32" i="132"/>
  <c r="E32" i="132"/>
  <c r="G20" i="132"/>
  <c r="G18" i="132"/>
  <c r="F16" i="132"/>
  <c r="F18" i="132"/>
  <c r="G16" i="132"/>
  <c r="N11" i="136"/>
  <c r="N13" i="136"/>
  <c r="M5" i="136"/>
  <c r="N12" i="136"/>
  <c r="M8" i="133" l="1"/>
  <c r="E14" i="133"/>
  <c r="G8" i="133"/>
  <c r="U8" i="133"/>
  <c r="S14" i="133"/>
  <c r="L14" i="133"/>
  <c r="E8" i="133"/>
  <c r="I14" i="133"/>
  <c r="O14" i="133"/>
  <c r="L8" i="133"/>
  <c r="T14" i="133"/>
  <c r="D25" i="137"/>
  <c r="C32" i="137"/>
  <c r="K33" i="137"/>
  <c r="B33" i="137" s="1"/>
  <c r="K34" i="137"/>
  <c r="B34" i="137" s="1"/>
  <c r="K35" i="137"/>
  <c r="B35" i="137" s="1"/>
  <c r="K36" i="137"/>
  <c r="B36" i="137" s="1"/>
  <c r="K37" i="137"/>
  <c r="K38" i="137"/>
  <c r="B38" i="137" s="1"/>
  <c r="K32" i="137"/>
  <c r="B32" i="137" s="1"/>
  <c r="K26" i="137"/>
  <c r="B26" i="137" s="1"/>
  <c r="K29" i="137"/>
  <c r="B29" i="137" s="1"/>
  <c r="K25" i="137"/>
  <c r="B25" i="137" s="1"/>
  <c r="K27" i="137"/>
  <c r="B27" i="137" s="1"/>
  <c r="K28" i="137"/>
  <c r="B28" i="137" s="1"/>
  <c r="K30" i="137"/>
  <c r="D18" i="137"/>
  <c r="K20" i="137"/>
  <c r="B20" i="137" s="1"/>
  <c r="K18" i="137"/>
  <c r="B18" i="137" s="1"/>
  <c r="K22" i="137"/>
  <c r="B22" i="137" s="1"/>
  <c r="K19" i="137"/>
  <c r="K21" i="137"/>
  <c r="B21" i="137" s="1"/>
  <c r="K23" i="137"/>
  <c r="K24" i="137"/>
  <c r="B24" i="137" s="1"/>
  <c r="D21" i="132"/>
  <c r="B38" i="132" s="1"/>
  <c r="D20" i="132"/>
  <c r="B37" i="132" s="1"/>
  <c r="F17" i="137"/>
  <c r="O8" i="133"/>
  <c r="M14" i="133"/>
  <c r="V7" i="133"/>
  <c r="N8" i="133"/>
  <c r="J14" i="133"/>
  <c r="F20" i="132"/>
  <c r="I8" i="133"/>
  <c r="V13" i="133"/>
  <c r="J8" i="133"/>
  <c r="H8" i="133"/>
  <c r="U14" i="133"/>
  <c r="D8" i="133"/>
  <c r="V10" i="133"/>
  <c r="V12" i="133"/>
  <c r="K11" i="136"/>
  <c r="F8" i="133"/>
  <c r="K14" i="133"/>
  <c r="K8" i="133"/>
  <c r="B12" i="147"/>
  <c r="T8" i="133"/>
  <c r="K13" i="136"/>
  <c r="S8" i="133"/>
  <c r="H14" i="133"/>
  <c r="N14" i="133"/>
  <c r="D14" i="133"/>
  <c r="V11" i="133"/>
  <c r="N18" i="137"/>
  <c r="V6" i="133"/>
  <c r="N32" i="137"/>
  <c r="M12" i="136"/>
  <c r="F14" i="133"/>
  <c r="F12" i="147"/>
  <c r="B34" i="132"/>
  <c r="G14" i="133"/>
  <c r="E17" i="137"/>
  <c r="F9" i="132"/>
  <c r="G19" i="132"/>
  <c r="F19" i="132"/>
  <c r="M32" i="137"/>
  <c r="U44" i="137"/>
  <c r="M18" i="137"/>
  <c r="V5" i="133"/>
  <c r="D33" i="132"/>
  <c r="C37" i="132"/>
  <c r="D35" i="132"/>
  <c r="D18" i="132"/>
  <c r="D16" i="132"/>
  <c r="B33" i="132" s="1"/>
  <c r="F17" i="132"/>
  <c r="B23" i="137" l="1"/>
  <c r="I50" i="137"/>
  <c r="B37" i="137"/>
  <c r="I64" i="137"/>
  <c r="B30" i="137"/>
  <c r="I57"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8"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8"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Q8"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9"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5"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5"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Q15"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6"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2"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2"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Chiraag Ishwar</author>
    <author>Suleimenov Bakytzhan</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K37" authorId="3" shapeId="0" xr:uid="{00000000-0006-0000-0600-00000A000000}">
      <text>
        <r>
          <rPr>
            <b/>
            <sz val="9"/>
            <color indexed="81"/>
            <rFont val="Tahoma"/>
            <charset val="1"/>
          </rPr>
          <t>Chiraag Ishwar:</t>
        </r>
        <r>
          <rPr>
            <sz val="9"/>
            <color indexed="81"/>
            <rFont val="Tahoma"/>
            <charset val="1"/>
          </rPr>
          <t xml:space="preserve">
includes on site proportion of wood increas</t>
        </r>
      </text>
    </comment>
    <comment ref="F60" authorId="4"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4"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3"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R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<sst xmlns="http://schemas.openxmlformats.org/spreadsheetml/2006/main" count="2372" uniqueCount="710">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</sst>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3" formatCode="_-* #,##0.00_-;\-* #,##0.00_-;_-* &quot;-&quot;??_-;_-@_-"/>
    <numFmt numFmtId="164" formatCode="_-&quot;$&quot;* #,##0.00_-;\-&quot;$&quot;* #,##0.00_-;_-&quot;$&quot;* &quot;-&quot;??_-;_-@_-"/>
    <numFmt numFmtId="165" formatCode="_(&quot;$&quot;* #,##0.00_);_(&quot;$&quot;* \(#,##0.00\);_(&quot;$&quot;* &quot;-&quot;??_);_(@_)"/>
    <numFmt numFmtId="166" formatCode="_(* #,##0.00_);_(* \(#,##0.00\);_(*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s>
  <fonts count="1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ont>
    <font>
      <sz val="9"/>
      <color indexed="81"/>
      <name val="Tahoma"/>
      <charset val="1"/>
    </font>
    <font>
      <b/>
      <sz val="9"/>
      <color indexed="81"/>
      <name val="Tahoma"/>
      <charset val="1"/>
    </font>
  </fonts>
  <fills count="128">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6"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6"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6"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6" fontId="13"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16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0" fontId="77"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6" fontId="63" fillId="0" borderId="43" applyFont="0" applyAlignment="0">
      <alignment vertical="top" wrapText="1"/>
    </xf>
    <xf numFmtId="0" fontId="9" fillId="0" borderId="0"/>
    <xf numFmtId="173"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2"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4" fillId="82" borderId="45">
      <alignment horizontal="center" vertical="center"/>
    </xf>
    <xf numFmtId="174" fontId="84" fillId="82" borderId="45">
      <alignment horizontal="center" vertical="center"/>
    </xf>
    <xf numFmtId="174"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4" fillId="82" borderId="45">
      <alignment horizontal="center" vertical="center"/>
    </xf>
    <xf numFmtId="174" fontId="84"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4"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7" fontId="87"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9" fillId="0" borderId="0"/>
    <xf numFmtId="173" fontId="68" fillId="0" borderId="0"/>
    <xf numFmtId="173" fontId="68" fillId="0" borderId="0"/>
    <xf numFmtId="173" fontId="68" fillId="0" borderId="0"/>
    <xf numFmtId="173" fontId="68" fillId="0" borderId="0"/>
    <xf numFmtId="173" fontId="88" fillId="0" borderId="0"/>
    <xf numFmtId="165" fontId="63" fillId="0" borderId="0" applyFont="0" applyFill="0" applyBorder="0" applyAlignment="0" applyProtection="0"/>
    <xf numFmtId="165" fontId="46"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164" fontId="85"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68" fillId="0" borderId="0" applyFont="0" applyFill="0" applyBorder="0" applyAlignment="0" applyProtection="0"/>
    <xf numFmtId="180" fontId="89" fillId="0" borderId="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65"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90" fillId="0" borderId="0"/>
    <xf numFmtId="173"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3"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3" fillId="0" borderId="32" applyNumberFormat="0" applyFill="0" applyAlignment="0" applyProtection="0"/>
    <xf numFmtId="0" fontId="54" fillId="0" borderId="32" applyNumberFormat="0" applyFill="0" applyAlignment="0" applyProtection="0"/>
    <xf numFmtId="173" fontId="93"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3"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4" fillId="0" borderId="51" applyNumberFormat="0" applyFill="0" applyAlignment="0" applyProtection="0"/>
    <xf numFmtId="0" fontId="55" fillId="0" borderId="33" applyNumberFormat="0" applyFill="0" applyAlignment="0" applyProtection="0"/>
    <xf numFmtId="173" fontId="94"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4" fillId="107" borderId="45" applyNumberFormat="0">
      <alignment horizontal="center" vertical="center"/>
      <protection locked="0"/>
    </xf>
    <xf numFmtId="173" fontId="84" fillId="107" borderId="45" applyNumberFormat="0">
      <alignment horizontal="center" vertical="center"/>
      <protection locked="0"/>
    </xf>
    <xf numFmtId="173"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4" fillId="107" borderId="45" applyNumberFormat="0">
      <alignment horizontal="center" vertical="center"/>
      <protection locked="0"/>
    </xf>
    <xf numFmtId="173" fontId="84"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9"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9" fillId="107" borderId="35" applyNumberFormat="0" applyAlignment="0" applyProtection="0"/>
    <xf numFmtId="173" fontId="89" fillId="107" borderId="35" applyNumberFormat="0" applyAlignment="0" applyProtection="0"/>
    <xf numFmtId="173"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9" fillId="108" borderId="35" applyNumberFormat="0" applyAlignment="0" applyProtection="0"/>
    <xf numFmtId="173" fontId="89"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6" fillId="0" borderId="38">
      <alignment horizontal="center"/>
    </xf>
    <xf numFmtId="0" fontId="96" fillId="0" borderId="38">
      <alignment horizontal="center"/>
    </xf>
    <xf numFmtId="0" fontId="96" fillId="0" borderId="38">
      <alignment horizontal="center"/>
    </xf>
    <xf numFmtId="173" fontId="96" fillId="0" borderId="54">
      <alignment horizontal="center"/>
    </xf>
    <xf numFmtId="173" fontId="96" fillId="0" borderId="54">
      <alignment horizontal="center"/>
    </xf>
    <xf numFmtId="0" fontId="96" fillId="0" borderId="38">
      <alignment horizontal="center"/>
    </xf>
    <xf numFmtId="173"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3"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3"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79" fillId="0" borderId="0" applyNumberFormat="0" applyFill="0" applyBorder="0" applyAlignment="0" applyProtection="0"/>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7" fillId="74"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98" fillId="111" borderId="0" applyNumberFormat="0" applyBorder="0">
      <alignment horizontal="left"/>
      <protection locked="0"/>
    </xf>
    <xf numFmtId="173" fontId="89" fillId="108" borderId="0" applyNumberFormat="0" applyBorder="0" applyAlignment="0">
      <protection locked="0"/>
    </xf>
    <xf numFmtId="173" fontId="89"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9"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13" fillId="112" borderId="0" applyNumberFormat="0" applyFon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89"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1" fillId="79" borderId="57">
      <alignment horizontal="center" wrapText="1"/>
    </xf>
    <xf numFmtId="173" fontId="101" fillId="79" borderId="57">
      <alignment horizontal="center" wrapText="1"/>
    </xf>
    <xf numFmtId="173" fontId="101" fillId="79" borderId="57">
      <alignment horizontal="center" wrapText="1"/>
    </xf>
    <xf numFmtId="173" fontId="101" fillId="79" borderId="57">
      <alignment horizontal="center" wrapText="1"/>
    </xf>
    <xf numFmtId="173" fontId="101" fillId="79" borderId="57">
      <alignment horizontal="center" wrapText="1"/>
    </xf>
    <xf numFmtId="173" fontId="101" fillId="79" borderId="57">
      <alignment horizontal="center" wrapText="1"/>
    </xf>
    <xf numFmtId="173" fontId="101" fillId="79" borderId="57">
      <alignment horizontal="center" vertical="top" textRotation="90" wrapText="1"/>
    </xf>
    <xf numFmtId="173" fontId="101" fillId="79" borderId="57">
      <alignment horizontal="center" vertical="top" textRotation="90" wrapText="1"/>
    </xf>
    <xf numFmtId="173" fontId="101" fillId="79" borderId="57">
      <alignment horizontal="center" vertical="top" textRotation="90" wrapText="1"/>
    </xf>
    <xf numFmtId="173" fontId="102" fillId="0" borderId="0">
      <alignment horizontal="center"/>
    </xf>
    <xf numFmtId="173" fontId="103" fillId="80" borderId="0"/>
    <xf numFmtId="173" fontId="104" fillId="113" borderId="0"/>
    <xf numFmtId="173" fontId="103" fillId="80" borderId="0"/>
    <xf numFmtId="173" fontId="103" fillId="64" borderId="0"/>
    <xf numFmtId="173" fontId="105" fillId="80" borderId="45">
      <alignment horizontal="center" vertical="center"/>
    </xf>
    <xf numFmtId="173" fontId="105" fillId="80" borderId="45">
      <alignment horizontal="center" vertical="center"/>
    </xf>
    <xf numFmtId="173" fontId="105" fillId="80" borderId="45">
      <alignment horizontal="center" vertical="center"/>
    </xf>
    <xf numFmtId="9" fontId="9" fillId="0" borderId="0" applyFont="0" applyFill="0" applyBorder="0" applyAlignment="0" applyProtection="0"/>
    <xf numFmtId="166"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6"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6"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7" fillId="0" borderId="0"/>
    <xf numFmtId="167" fontId="75" fillId="0" borderId="0" applyFont="0" applyFill="0" applyBorder="0" applyAlignment="0" applyProtection="0"/>
    <xf numFmtId="166"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6"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6"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6"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6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6" fontId="8" fillId="0" borderId="0" applyFont="0" applyFill="0" applyBorder="0" applyAlignment="0" applyProtection="0"/>
    <xf numFmtId="0" fontId="8" fillId="31" borderId="0" applyNumberFormat="0" applyBorder="0" applyAlignment="0" applyProtection="0"/>
    <xf numFmtId="166"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164"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166" fontId="10"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6"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6"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6"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6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6"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164"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166"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6"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6" fontId="75" fillId="0" borderId="0" applyFont="0" applyFill="0" applyBorder="0" applyAlignment="0" applyProtection="0"/>
    <xf numFmtId="0" fontId="8" fillId="3" borderId="0" applyNumberFormat="0" applyBorder="0" applyAlignment="0" applyProtection="0"/>
    <xf numFmtId="166"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6" fontId="8" fillId="0" borderId="0" applyFont="0" applyFill="0" applyBorder="0" applyAlignment="0" applyProtection="0"/>
    <xf numFmtId="0" fontId="8"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0" fontId="102" fillId="115" borderId="0" applyNumberFormat="0" applyBorder="0" applyProtection="0">
      <alignment horizontal="left"/>
    </xf>
    <xf numFmtId="167" fontId="46"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0" fontId="8" fillId="0" borderId="0"/>
    <xf numFmtId="0" fontId="136" fillId="0" borderId="0"/>
    <xf numFmtId="0" fontId="29" fillId="0" borderId="0"/>
    <xf numFmtId="0" fontId="136" fillId="0" borderId="0"/>
    <xf numFmtId="166" fontId="63" fillId="0" borderId="43" applyFont="0" applyAlignment="0">
      <alignment vertical="top" wrapText="1"/>
    </xf>
    <xf numFmtId="0" fontId="8" fillId="0" borderId="0"/>
    <xf numFmtId="166"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7" fontId="46" fillId="0" borderId="0" applyFont="0" applyFill="0" applyBorder="0" applyAlignment="0" applyProtection="0"/>
    <xf numFmtId="167" fontId="136" fillId="0" borderId="0" applyFont="0" applyFill="0" applyBorder="0" applyAlignment="0" applyProtection="0"/>
    <xf numFmtId="167" fontId="136" fillId="0" borderId="0" applyFont="0" applyFill="0" applyBorder="0" applyAlignment="0" applyProtection="0"/>
    <xf numFmtId="167" fontId="136" fillId="0" borderId="0" applyFont="0" applyFill="0" applyBorder="0" applyAlignment="0" applyProtection="0"/>
    <xf numFmtId="167" fontId="136" fillId="0" borderId="0" applyFont="0" applyFill="0" applyBorder="0" applyAlignment="0" applyProtection="0"/>
    <xf numFmtId="167" fontId="136" fillId="0" borderId="0" applyFont="0" applyFill="0" applyBorder="0" applyAlignment="0" applyProtection="0"/>
    <xf numFmtId="166" fontId="136" fillId="0" borderId="0" applyFont="0" applyFill="0" applyBorder="0" applyAlignment="0" applyProtection="0"/>
    <xf numFmtId="167" fontId="136" fillId="0" borderId="0" applyFont="0" applyFill="0" applyBorder="0" applyAlignment="0" applyProtection="0"/>
    <xf numFmtId="166" fontId="136" fillId="0" borderId="0" applyFont="0" applyFill="0" applyBorder="0" applyAlignment="0" applyProtection="0"/>
    <xf numFmtId="166" fontId="10" fillId="0" borderId="0" applyFont="0" applyFill="0" applyBorder="0" applyAlignment="0" applyProtection="0"/>
    <xf numFmtId="167" fontId="46" fillId="0" borderId="0" applyFont="0" applyFill="0" applyBorder="0" applyAlignment="0" applyProtection="0"/>
    <xf numFmtId="167" fontId="136" fillId="0" borderId="0" applyFont="0" applyFill="0" applyBorder="0" applyAlignment="0" applyProtection="0"/>
    <xf numFmtId="166" fontId="29" fillId="0" borderId="0" applyFont="0" applyFill="0" applyBorder="0" applyAlignment="0" applyProtection="0"/>
    <xf numFmtId="173" fontId="136" fillId="0" borderId="0" applyFont="0" applyFill="0" applyBorder="0" applyAlignment="0" applyProtection="0"/>
    <xf numFmtId="173" fontId="136" fillId="0" borderId="0" applyFont="0" applyFill="0" applyBorder="0" applyAlignment="0" applyProtection="0"/>
    <xf numFmtId="173"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6"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6" fontId="46" fillId="0" borderId="0" applyFont="0" applyFill="0" applyBorder="0" applyAlignment="0" applyProtection="0"/>
    <xf numFmtId="0" fontId="8" fillId="0" borderId="0"/>
    <xf numFmtId="166" fontId="10" fillId="0" borderId="0" applyFont="0" applyFill="0" applyBorder="0" applyAlignment="0" applyProtection="0"/>
    <xf numFmtId="166"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6" fontId="7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166"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6" fontId="8" fillId="0" borderId="0" applyFont="0" applyFill="0" applyBorder="0" applyAlignment="0" applyProtection="0"/>
    <xf numFmtId="0" fontId="8" fillId="0" borderId="0"/>
    <xf numFmtId="0" fontId="8" fillId="3" borderId="0" applyNumberFormat="0" applyBorder="0" applyAlignment="0" applyProtection="0"/>
    <xf numFmtId="166" fontId="8" fillId="0" borderId="0" applyFont="0" applyFill="0" applyBorder="0" applyAlignment="0" applyProtection="0"/>
    <xf numFmtId="0" fontId="8"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46" fillId="0" borderId="0" applyFont="0" applyFill="0" applyBorder="0" applyAlignment="0" applyProtection="0"/>
    <xf numFmtId="0" fontId="8"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6"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6" fontId="4" fillId="0" borderId="0" applyFont="0" applyFill="0" applyBorder="0" applyAlignment="0" applyProtection="0"/>
    <xf numFmtId="0" fontId="4" fillId="0" borderId="0"/>
    <xf numFmtId="0" fontId="4" fillId="3" borderId="0" applyNumberFormat="0" applyBorder="0" applyAlignment="0" applyProtection="0"/>
    <xf numFmtId="166" fontId="4"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6"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6" fontId="4" fillId="0" borderId="0" applyFont="0" applyFill="0" applyBorder="0" applyAlignment="0" applyProtection="0"/>
    <xf numFmtId="0" fontId="4" fillId="0" borderId="0"/>
    <xf numFmtId="0" fontId="4" fillId="3" borderId="0" applyNumberFormat="0" applyBorder="0" applyAlignment="0" applyProtection="0"/>
    <xf numFmtId="166" fontId="4"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6" fontId="4" fillId="0" borderId="0" applyFont="0" applyFill="0" applyBorder="0" applyAlignment="0" applyProtection="0"/>
    <xf numFmtId="0" fontId="4" fillId="31" borderId="0" applyNumberFormat="0" applyBorder="0" applyAlignment="0" applyProtection="0"/>
    <xf numFmtId="166"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0"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6" fontId="4" fillId="0" borderId="0" applyFont="0" applyFill="0" applyBorder="0" applyAlignment="0" applyProtection="0"/>
    <xf numFmtId="0" fontId="4" fillId="0" borderId="0"/>
    <xf numFmtId="0" fontId="4" fillId="3" borderId="0" applyNumberFormat="0" applyBorder="0" applyAlignment="0" applyProtection="0"/>
    <xf numFmtId="166" fontId="4"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6"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75" fillId="0" borderId="0" applyFont="0" applyFill="0" applyBorder="0" applyAlignment="0" applyProtection="0"/>
    <xf numFmtId="0" fontId="4" fillId="3" borderId="0" applyNumberFormat="0" applyBorder="0" applyAlignment="0" applyProtection="0"/>
    <xf numFmtId="166" fontId="4" fillId="0" borderId="0" applyFont="0" applyFill="0" applyBorder="0" applyAlignment="0" applyProtection="0"/>
    <xf numFmtId="0" fontId="4" fillId="0" borderId="0"/>
    <xf numFmtId="0" fontId="4" fillId="3" borderId="0" applyNumberFormat="0" applyBorder="0" applyAlignment="0" applyProtection="0"/>
    <xf numFmtId="166" fontId="4"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0" fontId="4" fillId="0" borderId="0"/>
    <xf numFmtId="166" fontId="63" fillId="0" borderId="43" applyFont="0" applyAlignment="0">
      <alignment vertical="top" wrapText="1"/>
    </xf>
    <xf numFmtId="0" fontId="4" fillId="0" borderId="0"/>
    <xf numFmtId="166"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36" fillId="0" borderId="0" applyFont="0" applyFill="0" applyBorder="0" applyAlignment="0" applyProtection="0"/>
    <xf numFmtId="166" fontId="136" fillId="0" borderId="0" applyFont="0" applyFill="0" applyBorder="0" applyAlignment="0" applyProtection="0"/>
    <xf numFmtId="166" fontId="10" fillId="0" borderId="0" applyFont="0" applyFill="0" applyBorder="0" applyAlignment="0" applyProtection="0"/>
    <xf numFmtId="166" fontId="29" fillId="0" borderId="0" applyFont="0" applyFill="0" applyBorder="0" applyAlignment="0" applyProtection="0"/>
    <xf numFmtId="166" fontId="10"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6"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 fillId="0" borderId="0" applyFont="0" applyFill="0" applyBorder="0" applyAlignment="0" applyProtection="0"/>
    <xf numFmtId="0" fontId="4" fillId="3" borderId="0" applyNumberFormat="0" applyBorder="0" applyAlignment="0" applyProtection="0"/>
    <xf numFmtId="166" fontId="4" fillId="0" borderId="0" applyFont="0" applyFill="0" applyBorder="0" applyAlignment="0" applyProtection="0"/>
    <xf numFmtId="0" fontId="4" fillId="0" borderId="0"/>
    <xf numFmtId="0" fontId="4" fillId="3" borderId="0" applyNumberFormat="0" applyBorder="0" applyAlignment="0" applyProtection="0"/>
    <xf numFmtId="166" fontId="4"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6"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166"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6" fontId="75" fillId="0" borderId="0" applyFont="0" applyFill="0" applyBorder="0" applyAlignment="0" applyProtection="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6"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6" fontId="75" fillId="0" borderId="0" applyFont="0" applyFill="0" applyBorder="0" applyAlignment="0" applyProtection="0"/>
    <xf numFmtId="0" fontId="75" fillId="0" borderId="0"/>
    <xf numFmtId="0" fontId="75" fillId="0" borderId="0"/>
    <xf numFmtId="166" fontId="75" fillId="0" borderId="0" applyFont="0" applyFill="0" applyBorder="0" applyAlignment="0" applyProtection="0"/>
    <xf numFmtId="9" fontId="75" fillId="0" borderId="0" applyFont="0" applyFill="0" applyBorder="0" applyAlignment="0" applyProtection="0"/>
    <xf numFmtId="0" fontId="75" fillId="0" borderId="0"/>
    <xf numFmtId="166" fontId="75" fillId="0" borderId="0" applyFont="0" applyFill="0" applyBorder="0" applyAlignment="0" applyProtection="0"/>
    <xf numFmtId="9" fontId="75" fillId="0" borderId="0" applyFont="0" applyFill="0" applyBorder="0" applyAlignment="0" applyProtection="0"/>
    <xf numFmtId="0" fontId="75" fillId="0" borderId="0"/>
    <xf numFmtId="166" fontId="75" fillId="0" borderId="0" applyFont="0" applyFill="0" applyBorder="0" applyAlignment="0" applyProtection="0"/>
    <xf numFmtId="0" fontId="75" fillId="0" borderId="0"/>
    <xf numFmtId="0" fontId="75" fillId="0" borderId="0"/>
    <xf numFmtId="0" fontId="75" fillId="0" borderId="0"/>
    <xf numFmtId="0" fontId="75" fillId="0" borderId="0"/>
    <xf numFmtId="166" fontId="75" fillId="0" borderId="0" applyFont="0" applyFill="0" applyBorder="0" applyAlignment="0" applyProtection="0"/>
    <xf numFmtId="0" fontId="75" fillId="0" borderId="0"/>
    <xf numFmtId="0" fontId="75" fillId="0" borderId="0"/>
    <xf numFmtId="166" fontId="75" fillId="0" borderId="0" applyFont="0" applyFill="0" applyBorder="0" applyAlignment="0" applyProtection="0"/>
    <xf numFmtId="9" fontId="75" fillId="0" borderId="0" applyFont="0" applyFill="0" applyBorder="0" applyAlignment="0" applyProtection="0"/>
    <xf numFmtId="0" fontId="75" fillId="0" borderId="0"/>
    <xf numFmtId="166"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6" fontId="75" fillId="0" borderId="0" applyFont="0" applyFill="0" applyBorder="0" applyAlignment="0" applyProtection="0"/>
    <xf numFmtId="0" fontId="75" fillId="0" borderId="0"/>
    <xf numFmtId="0" fontId="75" fillId="0" borderId="0"/>
    <xf numFmtId="0" fontId="75" fillId="0" borderId="0"/>
    <xf numFmtId="0" fontId="75" fillId="0" borderId="0"/>
    <xf numFmtId="166" fontId="75" fillId="0" borderId="0" applyFont="0" applyFill="0" applyBorder="0" applyAlignment="0" applyProtection="0"/>
    <xf numFmtId="0" fontId="75" fillId="0" borderId="0"/>
    <xf numFmtId="0" fontId="75" fillId="0" borderId="0"/>
    <xf numFmtId="166"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4" fillId="0" borderId="0"/>
    <xf numFmtId="0" fontId="4" fillId="0" borderId="0"/>
    <xf numFmtId="0" fontId="136" fillId="0" borderId="0">
      <alignment vertical="top"/>
    </xf>
    <xf numFmtId="166" fontId="10" fillId="0" borderId="0" applyFont="0" applyFill="0" applyBorder="0" applyAlignment="0" applyProtection="0"/>
    <xf numFmtId="166" fontId="10" fillId="0" borderId="0" applyFont="0" applyFill="0" applyBorder="0" applyAlignment="0" applyProtection="0"/>
    <xf numFmtId="0" fontId="4" fillId="3" borderId="0" applyNumberFormat="0" applyBorder="0" applyAlignment="0" applyProtection="0"/>
    <xf numFmtId="166" fontId="4" fillId="0" borderId="0" applyFont="0" applyFill="0" applyBorder="0" applyAlignment="0" applyProtection="0"/>
    <xf numFmtId="0" fontId="4" fillId="0" borderId="0"/>
    <xf numFmtId="0" fontId="4" fillId="3" borderId="0" applyNumberFormat="0" applyBorder="0" applyAlignment="0" applyProtection="0"/>
    <xf numFmtId="166" fontId="4"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0"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6"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6" fontId="4" fillId="0" borderId="0" applyFont="0" applyFill="0" applyBorder="0" applyAlignment="0" applyProtection="0"/>
    <xf numFmtId="0" fontId="4" fillId="0" borderId="0"/>
    <xf numFmtId="0" fontId="4" fillId="3" borderId="0" applyNumberFormat="0" applyBorder="0" applyAlignment="0" applyProtection="0"/>
    <xf numFmtId="166" fontId="4"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6" fontId="4" fillId="0" borderId="0" applyFont="0" applyFill="0" applyBorder="0" applyAlignment="0" applyProtection="0"/>
    <xf numFmtId="0" fontId="4" fillId="31" borderId="0" applyNumberFormat="0" applyBorder="0" applyAlignment="0" applyProtection="0"/>
    <xf numFmtId="166"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0"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6" fontId="4" fillId="0" borderId="0" applyFont="0" applyFill="0" applyBorder="0" applyAlignment="0" applyProtection="0"/>
    <xf numFmtId="0" fontId="4" fillId="0" borderId="0"/>
    <xf numFmtId="0" fontId="4" fillId="3" borderId="0" applyNumberFormat="0" applyBorder="0" applyAlignment="0" applyProtection="0"/>
    <xf numFmtId="166" fontId="4"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6"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75" fillId="0" borderId="0" applyFont="0" applyFill="0" applyBorder="0" applyAlignment="0" applyProtection="0"/>
    <xf numFmtId="0" fontId="4" fillId="3" borderId="0" applyNumberFormat="0" applyBorder="0" applyAlignment="0" applyProtection="0"/>
    <xf numFmtId="166" fontId="4" fillId="0" borderId="0" applyFont="0" applyFill="0" applyBorder="0" applyAlignment="0" applyProtection="0"/>
    <xf numFmtId="0" fontId="4" fillId="0" borderId="0"/>
    <xf numFmtId="0" fontId="4" fillId="3" borderId="0" applyNumberFormat="0" applyBorder="0" applyAlignment="0" applyProtection="0"/>
    <xf numFmtId="166" fontId="4"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0" fontId="4" fillId="0" borderId="0"/>
    <xf numFmtId="166" fontId="63" fillId="0" borderId="43" applyFont="0" applyAlignment="0">
      <alignment vertical="top" wrapText="1"/>
    </xf>
    <xf numFmtId="0" fontId="4" fillId="0" borderId="0"/>
    <xf numFmtId="166"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36" fillId="0" borderId="0" applyFont="0" applyFill="0" applyBorder="0" applyAlignment="0" applyProtection="0"/>
    <xf numFmtId="166" fontId="136" fillId="0" borderId="0" applyFont="0" applyFill="0" applyBorder="0" applyAlignment="0" applyProtection="0"/>
    <xf numFmtId="166" fontId="10" fillId="0" borderId="0" applyFont="0" applyFill="0" applyBorder="0" applyAlignment="0" applyProtection="0"/>
    <xf numFmtId="166" fontId="29" fillId="0" borderId="0" applyFont="0" applyFill="0" applyBorder="0" applyAlignment="0" applyProtection="0"/>
    <xf numFmtId="166" fontId="10"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6"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 fillId="0" borderId="0" applyFont="0" applyFill="0" applyBorder="0" applyAlignment="0" applyProtection="0"/>
    <xf numFmtId="0" fontId="4" fillId="3" borderId="0" applyNumberFormat="0" applyBorder="0" applyAlignment="0" applyProtection="0"/>
    <xf numFmtId="166" fontId="4" fillId="0" borderId="0" applyFont="0" applyFill="0" applyBorder="0" applyAlignment="0" applyProtection="0"/>
    <xf numFmtId="0" fontId="4" fillId="0" borderId="0"/>
    <xf numFmtId="0" fontId="4" fillId="3" borderId="0" applyNumberFormat="0" applyBorder="0" applyAlignment="0" applyProtection="0"/>
    <xf numFmtId="166" fontId="4"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4" fillId="0" borderId="0"/>
    <xf numFmtId="173" fontId="4" fillId="0" borderId="0"/>
    <xf numFmtId="173"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6" fillId="0" borderId="0" applyFont="0" applyFill="0" applyBorder="0" applyAlignment="0" applyProtection="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6"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1" fillId="0" borderId="0"/>
    <xf numFmtId="166" fontId="141" fillId="0" borderId="0" applyFont="0" applyFill="0" applyBorder="0" applyAlignment="0" applyProtection="0"/>
    <xf numFmtId="165"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0" fontId="3" fillId="31" borderId="0" applyNumberFormat="0" applyBorder="0" applyAlignment="0" applyProtection="0"/>
    <xf numFmtId="166"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0" fontId="3" fillId="0" borderId="0"/>
    <xf numFmtId="166" fontId="63" fillId="0" borderId="43" applyFont="0" applyAlignment="0">
      <alignment vertical="top" wrapText="1"/>
    </xf>
    <xf numFmtId="0" fontId="3" fillId="0" borderId="0"/>
    <xf numFmtId="166"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36" fillId="0" borderId="0" applyFont="0" applyFill="0" applyBorder="0" applyAlignment="0" applyProtection="0"/>
    <xf numFmtId="166" fontId="136" fillId="0" borderId="0" applyFont="0" applyFill="0" applyBorder="0" applyAlignment="0" applyProtection="0"/>
    <xf numFmtId="166" fontId="10" fillId="0" borderId="0" applyFont="0" applyFill="0" applyBorder="0" applyAlignment="0" applyProtection="0"/>
    <xf numFmtId="166" fontId="29"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166" fontId="75" fillId="0" borderId="0" applyFont="0" applyFill="0" applyBorder="0" applyAlignment="0" applyProtection="0"/>
    <xf numFmtId="0" fontId="3" fillId="0" borderId="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5" fillId="0" borderId="0" applyFont="0" applyFill="0" applyBorder="0" applyAlignment="0" applyProtection="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3" fillId="0" borderId="0"/>
    <xf numFmtId="0" fontId="3" fillId="0" borderId="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0" fontId="3" fillId="31" borderId="0" applyNumberFormat="0" applyBorder="0" applyAlignment="0" applyProtection="0"/>
    <xf numFmtId="166"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0" fontId="3" fillId="0" borderId="0"/>
    <xf numFmtId="166" fontId="63" fillId="0" borderId="43" applyFont="0" applyAlignment="0">
      <alignment vertical="top" wrapText="1"/>
    </xf>
    <xf numFmtId="0" fontId="3" fillId="0" borderId="0"/>
    <xf numFmtId="166"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36" fillId="0" borderId="0" applyFont="0" applyFill="0" applyBorder="0" applyAlignment="0" applyProtection="0"/>
    <xf numFmtId="166" fontId="136" fillId="0" borderId="0" applyFont="0" applyFill="0" applyBorder="0" applyAlignment="0" applyProtection="0"/>
    <xf numFmtId="166" fontId="10" fillId="0" borderId="0" applyFont="0" applyFill="0" applyBorder="0" applyAlignment="0" applyProtection="0"/>
    <xf numFmtId="166" fontId="29"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166" fontId="141"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0" fontId="3" fillId="31" borderId="0" applyNumberFormat="0" applyBorder="0" applyAlignment="0" applyProtection="0"/>
    <xf numFmtId="166"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0" fontId="3" fillId="0" borderId="0"/>
    <xf numFmtId="166" fontId="63" fillId="0" borderId="43" applyFont="0" applyAlignment="0">
      <alignment vertical="top" wrapText="1"/>
    </xf>
    <xf numFmtId="0" fontId="3" fillId="0" borderId="0"/>
    <xf numFmtId="166"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36" fillId="0" borderId="0" applyFont="0" applyFill="0" applyBorder="0" applyAlignment="0" applyProtection="0"/>
    <xf numFmtId="166" fontId="136" fillId="0" borderId="0" applyFont="0" applyFill="0" applyBorder="0" applyAlignment="0" applyProtection="0"/>
    <xf numFmtId="166" fontId="10" fillId="0" borderId="0" applyFont="0" applyFill="0" applyBorder="0" applyAlignment="0" applyProtection="0"/>
    <xf numFmtId="166" fontId="29"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0" fontId="3" fillId="31" borderId="0" applyNumberFormat="0" applyBorder="0" applyAlignment="0" applyProtection="0"/>
    <xf numFmtId="166"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0" fontId="3" fillId="0" borderId="0"/>
    <xf numFmtId="166" fontId="63" fillId="0" borderId="43" applyFont="0" applyAlignment="0">
      <alignment vertical="top" wrapText="1"/>
    </xf>
    <xf numFmtId="0" fontId="3" fillId="0" borderId="0"/>
    <xf numFmtId="166"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36" fillId="0" borderId="0" applyFont="0" applyFill="0" applyBorder="0" applyAlignment="0" applyProtection="0"/>
    <xf numFmtId="166" fontId="136" fillId="0" borderId="0" applyFont="0" applyFill="0" applyBorder="0" applyAlignment="0" applyProtection="0"/>
    <xf numFmtId="166" fontId="10" fillId="0" borderId="0" applyFont="0" applyFill="0" applyBorder="0" applyAlignment="0" applyProtection="0"/>
    <xf numFmtId="166" fontId="29"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166" fontId="75" fillId="0" borderId="0" applyFont="0" applyFill="0" applyBorder="0" applyAlignment="0" applyProtection="0"/>
    <xf numFmtId="0" fontId="3" fillId="0" borderId="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75" fillId="0" borderId="0" applyFont="0" applyFill="0" applyBorder="0" applyAlignment="0" applyProtection="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3" fillId="0" borderId="0"/>
    <xf numFmtId="0" fontId="3" fillId="0" borderId="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0" fontId="3" fillId="31" borderId="0" applyNumberFormat="0" applyBorder="0" applyAlignment="0" applyProtection="0"/>
    <xf numFmtId="166"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0" fontId="3" fillId="0" borderId="0"/>
    <xf numFmtId="166" fontId="63" fillId="0" borderId="43" applyFont="0" applyAlignment="0">
      <alignment vertical="top" wrapText="1"/>
    </xf>
    <xf numFmtId="0" fontId="3" fillId="0" borderId="0"/>
    <xf numFmtId="166"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36" fillId="0" borderId="0" applyFont="0" applyFill="0" applyBorder="0" applyAlignment="0" applyProtection="0"/>
    <xf numFmtId="166" fontId="136" fillId="0" borderId="0" applyFont="0" applyFill="0" applyBorder="0" applyAlignment="0" applyProtection="0"/>
    <xf numFmtId="166" fontId="10" fillId="0" borderId="0" applyFont="0" applyFill="0" applyBorder="0" applyAlignment="0" applyProtection="0"/>
    <xf numFmtId="166" fontId="29"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166" fontId="7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3" fillId="0" borderId="0" applyFont="0" applyFill="0" applyBorder="0" applyAlignment="0" applyProtection="0"/>
    <xf numFmtId="0" fontId="3" fillId="3" borderId="0" applyNumberFormat="0" applyBorder="0" applyAlignment="0" applyProtection="0"/>
    <xf numFmtId="166" fontId="3" fillId="0" borderId="0" applyFont="0" applyFill="0" applyBorder="0" applyAlignment="0" applyProtection="0"/>
    <xf numFmtId="0" fontId="3" fillId="0" borderId="0"/>
    <xf numFmtId="0" fontId="3" fillId="3" borderId="0" applyNumberFormat="0" applyBorder="0" applyAlignment="0" applyProtection="0"/>
    <xf numFmtId="166" fontId="3"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85" fillId="0" borderId="0" applyFont="0" applyFill="0" applyBorder="0" applyAlignment="0" applyProtection="0"/>
    <xf numFmtId="173" fontId="3" fillId="0" borderId="0"/>
    <xf numFmtId="173" fontId="3" fillId="0" borderId="0"/>
    <xf numFmtId="173"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3"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0" fontId="3" fillId="0" borderId="0"/>
    <xf numFmtId="0" fontId="3" fillId="0" borderId="0"/>
    <xf numFmtId="166" fontId="46" fillId="0" borderId="0" applyFont="0" applyFill="0" applyBorder="0" applyAlignment="0" applyProtection="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6"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3" fillId="0" borderId="0"/>
    <xf numFmtId="166"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65">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9" fontId="114" fillId="0" borderId="0" xfId="0" applyNumberFormat="1" applyFont="1"/>
    <xf numFmtId="169" fontId="71" fillId="0" borderId="0" xfId="0" applyNumberFormat="1" applyFont="1"/>
    <xf numFmtId="169" fontId="106" fillId="2" borderId="1" xfId="0" applyNumberFormat="1" applyFont="1" applyFill="1" applyBorder="1" applyAlignment="1">
      <alignment horizontal="left"/>
    </xf>
    <xf numFmtId="169" fontId="106"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9" fontId="114" fillId="0" borderId="0" xfId="0" applyNumberFormat="1" applyFont="1" applyAlignment="1">
      <alignment horizontal="center" vertical="center"/>
    </xf>
    <xf numFmtId="169" fontId="71" fillId="0" borderId="0" xfId="0" applyNumberFormat="1" applyFont="1" applyAlignment="1">
      <alignment horizontal="center" vertical="center"/>
    </xf>
    <xf numFmtId="169" fontId="106" fillId="2" borderId="1" xfId="0" applyNumberFormat="1" applyFont="1" applyFill="1" applyBorder="1" applyAlignment="1">
      <alignment horizontal="center" vertical="center"/>
    </xf>
    <xf numFmtId="169" fontId="106"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3" fontId="73" fillId="121" borderId="0" xfId="7583" applyNumberFormat="1" applyFont="1" applyFill="1"/>
    <xf numFmtId="166" fontId="107" fillId="121" borderId="0" xfId="7583" applyNumberFormat="1" applyFont="1" applyFill="1" applyAlignment="1">
      <alignment horizontal="left" vertical="center" wrapText="1"/>
    </xf>
    <xf numFmtId="182" fontId="117" fillId="121" borderId="0" xfId="7583" applyNumberFormat="1" applyFont="1" applyFill="1" applyAlignment="1">
      <alignment horizontal="center" wrapText="1"/>
    </xf>
    <xf numFmtId="166"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6" fontId="74" fillId="121" borderId="0" xfId="7583" applyNumberFormat="1" applyFont="1" applyFill="1"/>
    <xf numFmtId="182"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6" fontId="107" fillId="121" borderId="0" xfId="7583" applyNumberFormat="1" applyFont="1" applyFill="1" applyAlignment="1">
      <alignment horizontal="right"/>
    </xf>
    <xf numFmtId="182" fontId="107" fillId="121" borderId="0" xfId="7583" applyNumberFormat="1" applyFont="1" applyFill="1" applyAlignment="1">
      <alignment horizontal="left" vertical="center" wrapText="1" indent="1"/>
    </xf>
    <xf numFmtId="183" fontId="107" fillId="121" borderId="0" xfId="7583" applyNumberFormat="1" applyFont="1" applyFill="1" applyAlignment="1">
      <alignment horizontal="right"/>
    </xf>
    <xf numFmtId="182" fontId="74" fillId="121" borderId="0" xfId="7583" applyNumberFormat="1" applyFont="1" applyFill="1" applyAlignment="1">
      <alignment horizontal="left" indent="2"/>
    </xf>
    <xf numFmtId="183" fontId="74" fillId="121" borderId="0" xfId="7583" applyNumberFormat="1" applyFont="1" applyFill="1"/>
    <xf numFmtId="182" fontId="74" fillId="121" borderId="0" xfId="7583" applyNumberFormat="1" applyFont="1" applyFill="1"/>
    <xf numFmtId="166" fontId="117" fillId="121" borderId="0" xfId="7583" applyNumberFormat="1" applyFont="1" applyFill="1" applyAlignment="1">
      <alignment horizontal="left" vertical="center" wrapText="1"/>
    </xf>
    <xf numFmtId="182" fontId="117" fillId="121" borderId="0" xfId="7583" applyNumberFormat="1" applyFont="1" applyFill="1" applyAlignment="1">
      <alignment horizontal="left" vertical="center" wrapText="1"/>
    </xf>
    <xf numFmtId="182" fontId="73" fillId="65" borderId="0" xfId="7583" applyNumberFormat="1" applyFont="1" applyFill="1" applyAlignment="1">
      <alignment horizontal="left" indent="1"/>
    </xf>
    <xf numFmtId="166" fontId="74" fillId="65" borderId="0" xfId="7583" applyNumberFormat="1" applyFont="1" applyFill="1"/>
    <xf numFmtId="183" fontId="74" fillId="65" borderId="0" xfId="7583" applyNumberFormat="1" applyFont="1" applyFill="1"/>
    <xf numFmtId="182" fontId="74" fillId="65" borderId="0" xfId="7583" applyNumberFormat="1" applyFont="1" applyFill="1" applyAlignment="1">
      <alignment horizontal="left" indent="2"/>
    </xf>
    <xf numFmtId="182" fontId="118" fillId="121" borderId="0" xfId="7583" applyNumberFormat="1" applyFont="1" applyFill="1"/>
    <xf numFmtId="166" fontId="118" fillId="121" borderId="0" xfId="7583" applyNumberFormat="1" applyFont="1" applyFill="1"/>
    <xf numFmtId="182" fontId="73" fillId="121" borderId="0" xfId="7583" applyNumberFormat="1" applyFont="1" applyFill="1" applyAlignment="1">
      <alignment horizontal="left" indent="1"/>
    </xf>
    <xf numFmtId="166" fontId="118" fillId="121" borderId="0" xfId="7583" applyNumberFormat="1" applyFont="1" applyFill="1" applyAlignment="1">
      <alignment horizontal="left" indent="1"/>
    </xf>
    <xf numFmtId="166" fontId="119" fillId="121" borderId="0" xfId="7583" applyNumberFormat="1" applyFont="1" applyFill="1" applyAlignment="1">
      <alignment horizontal="left"/>
    </xf>
    <xf numFmtId="166" fontId="119" fillId="121" borderId="0" xfId="7583" applyNumberFormat="1" applyFont="1" applyFill="1" applyAlignment="1">
      <alignment horizontal="left" indent="1"/>
    </xf>
    <xf numFmtId="182"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2" fontId="29" fillId="73" borderId="68" xfId="7587" applyNumberFormat="1" applyFont="1" applyFill="1" applyBorder="1"/>
    <xf numFmtId="182"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5" fontId="74" fillId="73" borderId="0" xfId="7587" applyNumberFormat="1" applyFont="1" applyFill="1"/>
    <xf numFmtId="185" fontId="74" fillId="73" borderId="66" xfId="7584" applyNumberFormat="1" applyFont="1" applyFill="1" applyBorder="1"/>
    <xf numFmtId="185" fontId="74" fillId="73" borderId="38" xfId="7587" applyNumberFormat="1" applyFont="1" applyFill="1" applyBorder="1"/>
    <xf numFmtId="185"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1" fillId="0" borderId="0" xfId="0" applyFont="1"/>
    <xf numFmtId="166" fontId="122" fillId="121" borderId="0" xfId="7587" applyNumberFormat="1" applyFont="1" applyFill="1" applyAlignment="1">
      <alignment horizontal="left"/>
    </xf>
    <xf numFmtId="166" fontId="123" fillId="121" borderId="0" xfId="7587" applyNumberFormat="1" applyFont="1" applyFill="1"/>
    <xf numFmtId="0" fontId="123" fillId="0" borderId="0" xfId="7587" applyFont="1"/>
    <xf numFmtId="166"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6"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6" fontId="121" fillId="121" borderId="0" xfId="7587" applyNumberFormat="1" applyFont="1" applyFill="1" applyAlignment="1">
      <alignment horizontal="left" vertical="center" wrapText="1" indent="1"/>
    </xf>
    <xf numFmtId="166" fontId="121" fillId="121" borderId="0" xfId="7587" applyNumberFormat="1" applyFont="1" applyFill="1" applyAlignment="1">
      <alignment horizontal="right"/>
    </xf>
    <xf numFmtId="166" fontId="121" fillId="0" borderId="0" xfId="7587" applyNumberFormat="1" applyFont="1" applyAlignment="1">
      <alignment horizontal="right"/>
    </xf>
    <xf numFmtId="166" fontId="122" fillId="121" borderId="0" xfId="7587" applyNumberFormat="1" applyFont="1" applyFill="1"/>
    <xf numFmtId="166" fontId="123" fillId="121" borderId="0" xfId="7587" applyNumberFormat="1" applyFont="1" applyFill="1" applyAlignment="1">
      <alignment horizontal="left" indent="1"/>
    </xf>
    <xf numFmtId="166" fontId="122" fillId="121" borderId="0" xfId="7587" applyNumberFormat="1" applyFont="1" applyFill="1" applyAlignment="1">
      <alignment horizontal="left" indent="1"/>
    </xf>
    <xf numFmtId="166" fontId="123" fillId="121" borderId="0" xfId="7587" applyNumberFormat="1" applyFont="1" applyFill="1" applyAlignment="1">
      <alignment horizontal="left" indent="2"/>
    </xf>
    <xf numFmtId="49" fontId="123" fillId="121" borderId="0" xfId="7587" applyNumberFormat="1" applyFont="1" applyFill="1"/>
    <xf numFmtId="166" fontId="123" fillId="121" borderId="0" xfId="7587" applyNumberFormat="1" applyFont="1" applyFill="1" applyAlignment="1">
      <alignment horizontal="left"/>
    </xf>
    <xf numFmtId="182"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7" fontId="124" fillId="0" borderId="0" xfId="7587" applyNumberFormat="1" applyFont="1" applyAlignment="1">
      <alignment horizontal="left" vertical="center" wrapText="1"/>
    </xf>
    <xf numFmtId="0" fontId="121" fillId="0" borderId="0" xfId="7587" applyFont="1" applyAlignment="1">
      <alignment horizontal="left" indent="3"/>
    </xf>
    <xf numFmtId="167" fontId="121" fillId="0" borderId="0" xfId="7591" applyFont="1" applyFill="1" applyBorder="1"/>
    <xf numFmtId="188" fontId="121" fillId="0" borderId="0" xfId="7591" applyNumberFormat="1" applyFont="1" applyFill="1"/>
    <xf numFmtId="167"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7" fontId="129" fillId="0" borderId="0" xfId="7591" applyFont="1" applyFill="1" applyBorder="1" applyAlignment="1">
      <alignment horizontal="left" vertical="center" wrapText="1"/>
    </xf>
    <xf numFmtId="167" fontId="124" fillId="0" borderId="0" xfId="7591" applyFont="1" applyFill="1"/>
    <xf numFmtId="0" fontId="129" fillId="0" borderId="0" xfId="7587" applyFont="1" applyAlignment="1">
      <alignment horizontal="left" vertical="center" wrapText="1"/>
    </xf>
    <xf numFmtId="167" fontId="129" fillId="0" borderId="0" xfId="7587" applyNumberFormat="1" applyFont="1" applyAlignment="1">
      <alignment horizontal="left" vertical="center" wrapText="1"/>
    </xf>
    <xf numFmtId="167"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7" fontId="121" fillId="0" borderId="0" xfId="7591" applyFont="1" applyFill="1" applyBorder="1" applyAlignment="1">
      <alignment horizontal="left" vertical="center" wrapText="1"/>
    </xf>
    <xf numFmtId="167" fontId="123" fillId="0" borderId="0" xfId="7587" applyNumberFormat="1" applyFont="1"/>
    <xf numFmtId="0" fontId="126" fillId="0" borderId="0" xfId="7587" applyFont="1"/>
    <xf numFmtId="0" fontId="130" fillId="0" borderId="0" xfId="7587" applyFont="1"/>
    <xf numFmtId="0" fontId="124" fillId="0" borderId="0" xfId="7587" applyFont="1"/>
    <xf numFmtId="187" fontId="71" fillId="12" borderId="0" xfId="0" applyNumberFormat="1" applyFont="1" applyFill="1" applyAlignment="1">
      <alignment horizontal="center" vertical="center"/>
    </xf>
    <xf numFmtId="166" fontId="123" fillId="0" borderId="0" xfId="7587" applyNumberFormat="1" applyFont="1"/>
    <xf numFmtId="0" fontId="128" fillId="0" borderId="0" xfId="7587" applyFont="1"/>
    <xf numFmtId="0" fontId="123" fillId="0" borderId="0" xfId="7587" applyFont="1" applyAlignment="1">
      <alignment horizontal="left"/>
    </xf>
    <xf numFmtId="167" fontId="128" fillId="0" borderId="0" xfId="7591" applyFont="1" applyFill="1"/>
    <xf numFmtId="0" fontId="123" fillId="0" borderId="0" xfId="7587" applyFont="1" applyAlignment="1">
      <alignment horizontal="left" indent="2"/>
    </xf>
    <xf numFmtId="167" fontId="123" fillId="0" borderId="0" xfId="7591" applyFont="1" applyFill="1" applyBorder="1"/>
    <xf numFmtId="167" fontId="123" fillId="0" borderId="0" xfId="7591" applyFont="1" applyFill="1"/>
    <xf numFmtId="0" fontId="122" fillId="0" borderId="0" xfId="7587" applyFont="1"/>
    <xf numFmtId="0" fontId="122" fillId="0" borderId="0" xfId="7587"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2" fillId="0" borderId="0" xfId="7591" applyFont="1" applyFill="1"/>
    <xf numFmtId="10" fontId="71" fillId="14" borderId="0" xfId="18" applyNumberFormat="1" applyFont="1" applyFill="1"/>
    <xf numFmtId="166"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6" fontId="134" fillId="0" borderId="0" xfId="7592" applyFont="1" applyFill="1"/>
    <xf numFmtId="189"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9"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7" fontId="71" fillId="0" borderId="0" xfId="14517" applyNumberFormat="1" applyFont="1" applyAlignment="1">
      <alignment horizontal="center" vertical="center"/>
    </xf>
    <xf numFmtId="187"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7" fontId="71" fillId="14" borderId="0" xfId="14517" applyNumberFormat="1" applyFont="1" applyFill="1" applyAlignment="1">
      <alignment horizontal="center" vertical="center"/>
    </xf>
    <xf numFmtId="187"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6"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9"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9"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9"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9" fontId="70" fillId="3" borderId="2" xfId="46489" applyNumberFormat="1" applyFont="1" applyBorder="1" applyAlignment="1">
      <alignment horizontal="left" wrapText="1"/>
    </xf>
    <xf numFmtId="170"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7" fontId="70" fillId="3" borderId="1" xfId="46489" applyNumberFormat="1" applyFont="1" applyBorder="1" applyAlignment="1">
      <alignment horizontal="left" vertical="top" wrapText="1"/>
    </xf>
    <xf numFmtId="169"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7"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9" fontId="114" fillId="0" borderId="0" xfId="14517" applyNumberFormat="1" applyFont="1" applyAlignment="1">
      <alignment horizontal="center" vertical="center"/>
    </xf>
    <xf numFmtId="169" fontId="106" fillId="2" borderId="1" xfId="14517" applyNumberFormat="1" applyFont="1" applyFill="1" applyBorder="1" applyAlignment="1">
      <alignment horizontal="center" vertical="center"/>
    </xf>
    <xf numFmtId="169" fontId="106" fillId="2" borderId="3" xfId="14517" applyNumberFormat="1" applyFont="1" applyFill="1" applyBorder="1" applyAlignment="1">
      <alignment horizontal="center" vertical="center"/>
    </xf>
    <xf numFmtId="169" fontId="70" fillId="3" borderId="2" xfId="46491" applyNumberFormat="1" applyFont="1" applyBorder="1" applyAlignment="1">
      <alignment horizontal="center" vertical="center"/>
    </xf>
    <xf numFmtId="169"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7" fontId="10" fillId="0" borderId="0" xfId="14517" applyNumberFormat="1" applyAlignment="1">
      <alignment horizontal="center" vertical="center"/>
    </xf>
    <xf numFmtId="1" fontId="10" fillId="0" borderId="0" xfId="14517" applyNumberFormat="1" applyAlignment="1">
      <alignment horizontal="center" vertical="center"/>
    </xf>
    <xf numFmtId="187"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9"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70" fontId="164" fillId="16" borderId="15" xfId="17392" applyNumberFormat="1" applyFont="1" applyFill="1" applyBorder="1" applyAlignment="1">
      <alignment horizontal="center" vertical="center"/>
    </xf>
    <xf numFmtId="189" fontId="164" fillId="16" borderId="8" xfId="14517" applyNumberFormat="1" applyFont="1" applyFill="1" applyBorder="1" applyAlignment="1">
      <alignment horizontal="center" vertical="center"/>
    </xf>
    <xf numFmtId="187" fontId="164" fillId="16" borderId="0" xfId="14517" applyNumberFormat="1" applyFont="1" applyFill="1" applyAlignment="1">
      <alignment horizontal="center" vertical="center"/>
    </xf>
    <xf numFmtId="170" fontId="164" fillId="16" borderId="0" xfId="17392" applyNumberFormat="1" applyFont="1" applyFill="1" applyAlignment="1">
      <alignment horizontal="center" vertical="center"/>
    </xf>
    <xf numFmtId="169"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9"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70" fontId="68" fillId="16" borderId="15" xfId="17392" applyNumberFormat="1" applyFont="1" applyFill="1" applyBorder="1" applyAlignment="1">
      <alignment horizontal="center" vertical="center"/>
    </xf>
    <xf numFmtId="189" fontId="68" fillId="16" borderId="8" xfId="14517" applyNumberFormat="1" applyFont="1" applyFill="1" applyBorder="1" applyAlignment="1">
      <alignment horizontal="center" vertical="center"/>
    </xf>
    <xf numFmtId="187" fontId="68" fillId="16" borderId="0" xfId="14517" applyNumberFormat="1" applyFont="1" applyFill="1" applyAlignment="1">
      <alignment horizontal="center" vertical="center"/>
    </xf>
    <xf numFmtId="170"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9" fontId="154" fillId="0" borderId="1" xfId="18231" applyNumberFormat="1" applyFont="1" applyBorder="1" applyAlignment="1">
      <alignment horizontal="center" vertical="center" wrapText="1"/>
    </xf>
    <xf numFmtId="189" fontId="154" fillId="0" borderId="79" xfId="18231" applyNumberFormat="1" applyFont="1" applyBorder="1" applyAlignment="1">
      <alignment horizontal="center" vertical="center" wrapText="1"/>
    </xf>
    <xf numFmtId="189" fontId="154" fillId="0" borderId="0" xfId="18231" applyNumberFormat="1" applyFont="1" applyAlignment="1">
      <alignment horizontal="center" vertical="center" wrapText="1"/>
    </xf>
    <xf numFmtId="189"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row r="2">
          <cell r="Z2" t="str">
            <v>PJ</v>
          </cell>
        </row>
        <row r="5">
          <cell r="B5" t="str">
            <v>MIN</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topLeftCell="A42" zoomScale="85" zoomScaleNormal="85" workbookViewId="0">
      <selection activeCell="A50" sqref="A50"/>
    </sheetView>
  </sheetViews>
  <sheetFormatPr defaultRowHeight="12.5"/>
  <cols>
    <col min="1" max="1" width="3" bestFit="1" customWidth="1"/>
    <col min="2" max="2" width="18.453125" bestFit="1" customWidth="1"/>
    <col min="3" max="3" width="41.1796875" bestFit="1" customWidth="1"/>
    <col min="4" max="4" width="12" bestFit="1" customWidth="1"/>
    <col min="5" max="5" width="12.26953125" bestFit="1" customWidth="1"/>
    <col min="6" max="7" width="10.81640625" customWidth="1"/>
    <col min="8" max="8" width="12.1796875" bestFit="1" customWidth="1"/>
    <col min="9" max="9" width="12.81640625" customWidth="1"/>
    <col min="10" max="10" width="15.7265625" customWidth="1"/>
    <col min="11" max="12" width="10.81640625" customWidth="1"/>
    <col min="13" max="13" width="17.81640625" bestFit="1" customWidth="1"/>
    <col min="14" max="15" width="10.81640625" customWidth="1"/>
    <col min="16" max="16" width="12.453125" customWidth="1"/>
    <col min="17" max="17" width="12.54296875" customWidth="1"/>
    <col min="18" max="18" width="12.81640625" customWidth="1"/>
    <col min="19" max="19" width="12.54296875" customWidth="1"/>
    <col min="20" max="20" width="12.453125" customWidth="1"/>
    <col min="21" max="21" width="10.81640625" customWidth="1"/>
    <col min="22" max="23" width="9.1796875" customWidth="1"/>
    <col min="24" max="24" width="12.54296875" bestFit="1" customWidth="1"/>
    <col min="25" max="25" width="16" customWidth="1"/>
    <col min="26" max="26" width="15.26953125" customWidth="1"/>
    <col min="27" max="27" width="16.54296875" customWidth="1"/>
    <col min="28" max="28" width="2" bestFit="1" customWidth="1"/>
    <col min="29" max="29" width="21.453125" bestFit="1" customWidth="1"/>
    <col min="30" max="30" width="23.453125" bestFit="1" customWidth="1"/>
    <col min="31" max="45" width="10.81640625" customWidth="1"/>
  </cols>
  <sheetData>
    <row r="1" spans="2:27" ht="13">
      <c r="X1" s="4" t="s">
        <v>80</v>
      </c>
      <c r="Y1" s="1" t="s">
        <v>81</v>
      </c>
      <c r="Z1" s="1" t="s">
        <v>82</v>
      </c>
      <c r="AA1" s="1" t="s">
        <v>85</v>
      </c>
    </row>
    <row r="2" spans="2:27" ht="15.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6">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ht="13">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ht="13">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ht="13">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4.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ht="13">
      <c r="B9" s="37"/>
      <c r="C9" s="38" t="s">
        <v>130</v>
      </c>
      <c r="D9" s="39"/>
      <c r="E9" s="39"/>
      <c r="F9" s="39"/>
      <c r="G9" s="39"/>
      <c r="H9" s="39"/>
      <c r="I9" s="39"/>
      <c r="J9" s="39"/>
      <c r="K9" s="39"/>
      <c r="L9" s="39"/>
      <c r="M9" s="39"/>
      <c r="N9" s="39"/>
      <c r="O9" s="39"/>
      <c r="P9" s="39"/>
      <c r="Q9" s="39"/>
      <c r="R9" s="39"/>
      <c r="S9" s="39"/>
      <c r="T9" s="39"/>
      <c r="U9" s="39"/>
      <c r="V9" s="40"/>
    </row>
    <row r="10" spans="2:27" ht="13">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ht="13">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ht="13">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4.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4.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4.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ht="13">
      <c r="B26" s="46"/>
      <c r="C26" s="4" t="s">
        <v>80</v>
      </c>
      <c r="D26" s="1" t="s">
        <v>81</v>
      </c>
      <c r="E26" s="1"/>
      <c r="F26" s="1" t="s">
        <v>82</v>
      </c>
      <c r="G26" s="1" t="s">
        <v>85</v>
      </c>
    </row>
    <row r="27" spans="2:29" ht="15.5">
      <c r="B27" s="46"/>
      <c r="D27" s="11" t="s">
        <v>148</v>
      </c>
      <c r="E27" s="11"/>
      <c r="F27" s="3" t="s">
        <v>69</v>
      </c>
      <c r="G27" s="3" t="s">
        <v>86</v>
      </c>
    </row>
    <row r="30" spans="2:29" ht="113" thickBot="1">
      <c r="C30" s="57" t="s">
        <v>149</v>
      </c>
      <c r="D30" s="548" t="s">
        <v>150</v>
      </c>
      <c r="E30" s="548"/>
      <c r="F30" s="548"/>
      <c r="G30" s="548"/>
      <c r="H30" s="548"/>
      <c r="I30" s="526" t="s">
        <v>151</v>
      </c>
      <c r="J30" s="526"/>
      <c r="K30" s="526"/>
      <c r="L30" s="526"/>
      <c r="M30" s="526"/>
      <c r="N30" s="526"/>
      <c r="O30" s="526"/>
      <c r="P30" s="526"/>
      <c r="Q30" s="58" t="s">
        <v>52</v>
      </c>
      <c r="R30" s="527" t="s">
        <v>152</v>
      </c>
      <c r="S30" s="527"/>
      <c r="T30" s="527"/>
      <c r="U30" s="527"/>
      <c r="V30" s="527"/>
      <c r="W30" s="527"/>
      <c r="X30" s="527"/>
      <c r="Y30" s="528"/>
      <c r="Z30" s="77"/>
      <c r="AA30" s="59" t="s">
        <v>75</v>
      </c>
      <c r="AB30" s="60" t="s">
        <v>153</v>
      </c>
      <c r="AC30" s="529" t="s">
        <v>154</v>
      </c>
    </row>
    <row r="31" spans="2:29" ht="6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29"/>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ht="13">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ht="13">
      <c r="B40" s="79" t="s">
        <v>189</v>
      </c>
      <c r="C40" s="81" t="s">
        <v>190</v>
      </c>
    </row>
    <row r="45" spans="1:29" ht="25">
      <c r="A45" s="538" t="s">
        <v>330</v>
      </c>
      <c r="B45" s="538"/>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3.5" thickBot="1">
      <c r="A46" s="539">
        <v>2015</v>
      </c>
      <c r="B46" s="540"/>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41" t="s">
        <v>439</v>
      </c>
      <c r="B47" s="542"/>
      <c r="C47" s="380"/>
      <c r="D47" s="545" t="s">
        <v>150</v>
      </c>
      <c r="E47" s="546"/>
      <c r="F47" s="546"/>
      <c r="G47" s="546"/>
      <c r="H47" s="547"/>
      <c r="I47" s="535" t="s">
        <v>151</v>
      </c>
      <c r="J47" s="536"/>
      <c r="K47" s="536"/>
      <c r="L47" s="536"/>
      <c r="M47" s="536"/>
      <c r="N47" s="536"/>
      <c r="O47" s="536"/>
      <c r="P47" s="537"/>
      <c r="Q47" s="399" t="s">
        <v>52</v>
      </c>
      <c r="R47" s="530" t="s">
        <v>152</v>
      </c>
      <c r="S47" s="531"/>
      <c r="T47" s="531"/>
      <c r="U47" s="531"/>
      <c r="V47" s="531"/>
      <c r="W47" s="531"/>
      <c r="X47" s="531"/>
      <c r="Y47" s="532"/>
      <c r="Z47" s="381" t="s">
        <v>75</v>
      </c>
      <c r="AA47" s="382" t="s">
        <v>153</v>
      </c>
      <c r="AB47" s="533" t="s">
        <v>154</v>
      </c>
    </row>
    <row r="48" spans="1:29" ht="51" customHeight="1" thickBot="1">
      <c r="A48" s="543"/>
      <c r="B48" s="544"/>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34"/>
    </row>
    <row r="49" spans="1:28" ht="16"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5">
      <c r="A50" s="482"/>
      <c r="B50" s="483" t="s">
        <v>280</v>
      </c>
      <c r="C50" s="484"/>
      <c r="D50" s="485">
        <v>40.141619390000002</v>
      </c>
      <c r="E50" s="485">
        <v>38.113899879999998</v>
      </c>
      <c r="F50" s="486">
        <v>78.255519269999994</v>
      </c>
      <c r="G50" s="485">
        <v>5.5271047399999995</v>
      </c>
      <c r="H50" s="517">
        <v>83.782624009999992</v>
      </c>
      <c r="I50" s="487">
        <v>50.8826559246681</v>
      </c>
      <c r="J50" s="487">
        <v>8.6389752661228894</v>
      </c>
      <c r="K50" s="487"/>
      <c r="L50" s="487"/>
      <c r="M50" s="487"/>
      <c r="N50" s="487"/>
      <c r="O50" s="487"/>
      <c r="P50" s="512">
        <v>59.521631190790991</v>
      </c>
      <c r="Q50" s="514">
        <v>174.62462227447941</v>
      </c>
      <c r="R50" s="487">
        <v>94.644137718529109</v>
      </c>
      <c r="S50" s="487">
        <v>191.27155971241763</v>
      </c>
      <c r="T50" s="487">
        <v>0.72169069299999999</v>
      </c>
      <c r="U50" s="487">
        <v>7.4417517227754892</v>
      </c>
      <c r="V50" s="487">
        <v>0.12784885724868783</v>
      </c>
      <c r="W50" s="487">
        <v>3.6303334081237448</v>
      </c>
      <c r="X50" s="487">
        <v>56.039787153178949</v>
      </c>
      <c r="Y50" s="488">
        <v>353.8771092652737</v>
      </c>
      <c r="Z50" s="489"/>
      <c r="AA50" s="490">
        <v>1.2671539199999999</v>
      </c>
      <c r="AB50" s="520">
        <v>673.07314066054414</v>
      </c>
    </row>
    <row r="51" spans="1:28" ht="15.5">
      <c r="A51" s="482" t="s">
        <v>440</v>
      </c>
      <c r="B51" s="491" t="s">
        <v>61</v>
      </c>
      <c r="C51" s="484"/>
      <c r="D51" s="485">
        <v>2.1359828898800002</v>
      </c>
      <c r="E51" s="485">
        <v>12.093243226141499</v>
      </c>
      <c r="F51" s="486">
        <v>14.229226116021499</v>
      </c>
      <c r="G51" s="485">
        <v>2.5520243874999999E-3</v>
      </c>
      <c r="H51" s="517">
        <v>14.231778140408998</v>
      </c>
      <c r="I51" s="487">
        <v>242.34998911942273</v>
      </c>
      <c r="J51" s="487">
        <v>0.745562496426874</v>
      </c>
      <c r="K51" s="487">
        <v>47.54426945022535</v>
      </c>
      <c r="L51" s="487">
        <v>59.171436848541894</v>
      </c>
      <c r="M51" s="487">
        <v>0</v>
      </c>
      <c r="N51" s="487">
        <v>12.52538963145672</v>
      </c>
      <c r="O51" s="487">
        <v>14.344770831929861</v>
      </c>
      <c r="P51" s="512">
        <v>376.6814183780034</v>
      </c>
      <c r="Q51" s="514"/>
      <c r="R51" s="487"/>
      <c r="S51" s="487"/>
      <c r="T51" s="487"/>
      <c r="U51" s="487"/>
      <c r="V51" s="487"/>
      <c r="W51" s="487"/>
      <c r="X51" s="487">
        <v>7.3392519200000006E-2</v>
      </c>
      <c r="Y51" s="488">
        <v>7.3392519200000006E-2</v>
      </c>
      <c r="Z51" s="489"/>
      <c r="AA51" s="492"/>
      <c r="AB51" s="523">
        <v>390.98658903761242</v>
      </c>
    </row>
    <row r="52" spans="1:28" ht="15.5">
      <c r="A52" s="482" t="s">
        <v>441</v>
      </c>
      <c r="B52" s="491" t="s">
        <v>63</v>
      </c>
      <c r="C52" s="484"/>
      <c r="D52" s="485">
        <v>37.935056887199998</v>
      </c>
      <c r="E52" s="485">
        <v>0.63744488249999998</v>
      </c>
      <c r="F52" s="486">
        <v>38.572501769699997</v>
      </c>
      <c r="G52" s="485">
        <v>0</v>
      </c>
      <c r="H52" s="517">
        <v>38.572501769699997</v>
      </c>
      <c r="I52" s="487">
        <v>50.757496663291498</v>
      </c>
      <c r="J52" s="487">
        <v>0.25927213396339799</v>
      </c>
      <c r="K52" s="487">
        <v>1.03361932087889</v>
      </c>
      <c r="L52" s="487">
        <v>0</v>
      </c>
      <c r="M52" s="487">
        <v>7.5559282526168268</v>
      </c>
      <c r="N52" s="487">
        <v>0</v>
      </c>
      <c r="O52" s="487">
        <v>0</v>
      </c>
      <c r="P52" s="512">
        <v>59.606316370750619</v>
      </c>
      <c r="Q52" s="514"/>
      <c r="R52" s="487"/>
      <c r="S52" s="487"/>
      <c r="T52" s="487"/>
      <c r="U52" s="487"/>
      <c r="V52" s="487"/>
      <c r="W52" s="487"/>
      <c r="X52" s="487"/>
      <c r="Y52" s="488"/>
      <c r="Z52" s="489"/>
      <c r="AA52" s="492"/>
      <c r="AB52" s="523">
        <v>98.178818140450616</v>
      </c>
    </row>
    <row r="53" spans="1:28" ht="15.5">
      <c r="A53" s="482" t="s">
        <v>441</v>
      </c>
      <c r="B53" s="483" t="s">
        <v>200</v>
      </c>
      <c r="C53" s="484"/>
      <c r="D53" s="485">
        <v>0</v>
      </c>
      <c r="E53" s="485">
        <v>0</v>
      </c>
      <c r="F53" s="486">
        <v>4.9884396460000007</v>
      </c>
      <c r="G53" s="485">
        <v>2.1714320000000002E-2</v>
      </c>
      <c r="H53" s="517">
        <v>5.0101539660000007</v>
      </c>
      <c r="I53" s="487">
        <v>-8.7949914049296751E-3</v>
      </c>
      <c r="J53" s="487">
        <v>7.3062382760837735E-4</v>
      </c>
      <c r="K53" s="487">
        <v>0.91061659762104386</v>
      </c>
      <c r="L53" s="487">
        <v>-2.0842848000382839</v>
      </c>
      <c r="M53" s="487">
        <v>-3.2395292741824955E-2</v>
      </c>
      <c r="N53" s="487">
        <v>3.2467106621972905</v>
      </c>
      <c r="O53" s="487">
        <v>0.61133624132296394</v>
      </c>
      <c r="P53" s="512">
        <v>2.6439190407838682</v>
      </c>
      <c r="Q53" s="514">
        <v>-1.3219919499999979</v>
      </c>
      <c r="R53" s="487"/>
      <c r="S53" s="487"/>
      <c r="T53" s="487"/>
      <c r="U53" s="487"/>
      <c r="V53" s="487"/>
      <c r="W53" s="487"/>
      <c r="X53" s="487"/>
      <c r="Y53" s="488"/>
      <c r="Z53" s="489"/>
      <c r="AA53" s="492"/>
      <c r="AB53" s="523">
        <v>6.3320810567838706</v>
      </c>
    </row>
    <row r="54" spans="1:28" ht="15.5">
      <c r="A54" s="482" t="s">
        <v>441</v>
      </c>
      <c r="B54" s="483" t="s">
        <v>294</v>
      </c>
      <c r="C54" s="484"/>
      <c r="D54" s="485"/>
      <c r="E54" s="485"/>
      <c r="F54" s="486"/>
      <c r="G54" s="485"/>
      <c r="H54" s="517"/>
      <c r="I54" s="487"/>
      <c r="J54" s="487"/>
      <c r="K54" s="487">
        <v>1.4074641994005641E-4</v>
      </c>
      <c r="L54" s="487">
        <v>1.5368815894370511</v>
      </c>
      <c r="M54" s="487">
        <v>11.577593968224349</v>
      </c>
      <c r="N54" s="487">
        <v>56.782228374333798</v>
      </c>
      <c r="O54" s="487">
        <v>0</v>
      </c>
      <c r="P54" s="512">
        <v>69.896844678415135</v>
      </c>
      <c r="Q54" s="514"/>
      <c r="R54" s="487"/>
      <c r="S54" s="487"/>
      <c r="T54" s="487"/>
      <c r="U54" s="487"/>
      <c r="V54" s="487"/>
      <c r="W54" s="487"/>
      <c r="X54" s="487"/>
      <c r="Y54" s="488"/>
      <c r="Z54" s="489"/>
      <c r="AA54" s="492"/>
      <c r="AB54" s="523">
        <v>69.896844678415135</v>
      </c>
    </row>
    <row r="55" spans="1:28" ht="16" thickBot="1">
      <c r="A55" s="493" t="s">
        <v>442</v>
      </c>
      <c r="B55" s="511"/>
      <c r="C55" s="484"/>
      <c r="D55" s="494">
        <v>4.3425453926800017</v>
      </c>
      <c r="E55" s="494">
        <v>49.569698223641502</v>
      </c>
      <c r="F55" s="495">
        <v>48.923803970321487</v>
      </c>
      <c r="G55" s="496">
        <v>5.5079424443874991</v>
      </c>
      <c r="H55" s="518">
        <v>54.431746414708982</v>
      </c>
      <c r="I55" s="497">
        <v>242.48394337220424</v>
      </c>
      <c r="J55" s="497">
        <v>9.1245350047587568</v>
      </c>
      <c r="K55" s="497">
        <v>45.599892785305478</v>
      </c>
      <c r="L55" s="497">
        <v>59.718840059143126</v>
      </c>
      <c r="M55" s="497">
        <v>-19.101126928099351</v>
      </c>
      <c r="N55" s="497">
        <v>-47.503549405074367</v>
      </c>
      <c r="O55" s="497">
        <v>13.733434590606898</v>
      </c>
      <c r="P55" s="513">
        <v>304.05596947884476</v>
      </c>
      <c r="Q55" s="515">
        <v>175.94661422447942</v>
      </c>
      <c r="R55" s="497">
        <v>94.644137718529109</v>
      </c>
      <c r="S55" s="497">
        <v>191.27155971241763</v>
      </c>
      <c r="T55" s="497">
        <v>0.72169069299999999</v>
      </c>
      <c r="U55" s="497">
        <v>7.4417517227754892</v>
      </c>
      <c r="V55" s="497">
        <v>0.12784885724868783</v>
      </c>
      <c r="W55" s="497">
        <v>3.6303334081237448</v>
      </c>
      <c r="X55" s="497">
        <v>56.113179672378948</v>
      </c>
      <c r="Y55" s="498">
        <v>353.95050178447372</v>
      </c>
      <c r="Z55" s="499"/>
      <c r="AA55" s="500">
        <v>1.2671539199999999</v>
      </c>
      <c r="AB55" s="521">
        <v>889.65198582250696</v>
      </c>
    </row>
    <row r="56" spans="1:28" ht="15.5">
      <c r="A56" s="501" t="s">
        <v>184</v>
      </c>
      <c r="B56" s="502"/>
      <c r="C56" s="484"/>
      <c r="D56" s="503">
        <v>-0.29984213999999998</v>
      </c>
      <c r="E56" s="503">
        <v>-29.233755428618743</v>
      </c>
      <c r="F56" s="504">
        <v>-29.533597568618742</v>
      </c>
      <c r="G56" s="503">
        <v>-0.34797446544112148</v>
      </c>
      <c r="H56" s="519">
        <v>-29.881572034059861</v>
      </c>
      <c r="I56" s="505">
        <v>-244.4430342689065</v>
      </c>
      <c r="J56" s="505">
        <v>0</v>
      </c>
      <c r="K56" s="505">
        <v>69.311076744656305</v>
      </c>
      <c r="L56" s="505">
        <v>78.921136428172048</v>
      </c>
      <c r="M56" s="505">
        <v>27.383819258341379</v>
      </c>
      <c r="N56" s="505">
        <v>61.64896816291629</v>
      </c>
      <c r="O56" s="505">
        <v>4.7638339257938611</v>
      </c>
      <c r="P56" s="512">
        <v>-2.4141997490266345</v>
      </c>
      <c r="Q56" s="516">
        <v>-57.01912963689017</v>
      </c>
      <c r="R56" s="505">
        <v>-94.644137718529109</v>
      </c>
      <c r="S56" s="505">
        <v>-183.2689118363763</v>
      </c>
      <c r="T56" s="505">
        <v>-0.357690693</v>
      </c>
      <c r="U56" s="505">
        <v>-7.4417517227754892</v>
      </c>
      <c r="V56" s="505">
        <v>-0.12784885724868786</v>
      </c>
      <c r="W56" s="505">
        <v>-3.3000717681237455</v>
      </c>
      <c r="X56" s="505">
        <v>-4.3410308294000002</v>
      </c>
      <c r="Y56" s="488">
        <v>-293.48144342545334</v>
      </c>
      <c r="Z56" s="506">
        <v>144.41655271638277</v>
      </c>
      <c r="AA56" s="507">
        <v>-1.2671539199999999</v>
      </c>
      <c r="AB56" s="522">
        <v>-239.64694604904724</v>
      </c>
    </row>
    <row r="57" spans="1:28" ht="15.5">
      <c r="A57" s="524"/>
      <c r="B57" s="483" t="s">
        <v>202</v>
      </c>
      <c r="C57" s="484"/>
      <c r="D57" s="508">
        <v>0</v>
      </c>
      <c r="E57" s="508">
        <v>-10.07676634585431</v>
      </c>
      <c r="F57" s="486">
        <v>-10.07676634585431</v>
      </c>
      <c r="G57" s="485">
        <v>0</v>
      </c>
      <c r="H57" s="517">
        <v>-10.07676634585431</v>
      </c>
      <c r="I57" s="487"/>
      <c r="J57" s="487"/>
      <c r="K57" s="487"/>
      <c r="L57" s="487">
        <v>-0.1256473180354199</v>
      </c>
      <c r="M57" s="487">
        <v>0</v>
      </c>
      <c r="N57" s="487"/>
      <c r="O57" s="487"/>
      <c r="P57" s="512">
        <v>-0.1256473180354199</v>
      </c>
      <c r="Q57" s="514">
        <v>-36.41348273203667</v>
      </c>
      <c r="R57" s="487">
        <v>-94.644137718529109</v>
      </c>
      <c r="S57" s="487">
        <v>-181.8953210505363</v>
      </c>
      <c r="T57" s="487">
        <v>-0.357690693</v>
      </c>
      <c r="U57" s="487">
        <v>-7.4417517227754892</v>
      </c>
      <c r="V57" s="487"/>
      <c r="W57" s="487">
        <v>-2.4637648216367403</v>
      </c>
      <c r="X57" s="487"/>
      <c r="Y57" s="488">
        <v>-286.80266600647764</v>
      </c>
      <c r="Z57" s="489">
        <v>151.9612229798409</v>
      </c>
      <c r="AA57" s="492"/>
      <c r="AB57" s="523">
        <v>-181.45733942256317</v>
      </c>
    </row>
    <row r="58" spans="1:28" ht="15.5">
      <c r="A58" s="524"/>
      <c r="B58" s="483" t="s">
        <v>185</v>
      </c>
      <c r="C58" s="484"/>
      <c r="D58" s="508">
        <v>0</v>
      </c>
      <c r="E58" s="508">
        <v>-7.2811459049739096</v>
      </c>
      <c r="F58" s="486">
        <v>-7.2811459049739096</v>
      </c>
      <c r="G58" s="485">
        <v>-0.27937504294112148</v>
      </c>
      <c r="H58" s="517">
        <v>-7.5605209479150313</v>
      </c>
      <c r="I58" s="487"/>
      <c r="J58" s="487"/>
      <c r="K58" s="487"/>
      <c r="L58" s="487"/>
      <c r="M58" s="487"/>
      <c r="N58" s="487"/>
      <c r="O58" s="487"/>
      <c r="P58" s="512"/>
      <c r="Q58" s="514">
        <v>-12.790497201407531</v>
      </c>
      <c r="R58" s="487"/>
      <c r="S58" s="487">
        <v>-1.3735907858399998</v>
      </c>
      <c r="T58" s="487"/>
      <c r="U58" s="487"/>
      <c r="V58" s="487"/>
      <c r="W58" s="487">
        <v>-0.8363069464870051</v>
      </c>
      <c r="X58" s="487">
        <v>-4.3410308294000002</v>
      </c>
      <c r="Y58" s="488">
        <v>-6.5509285617270052</v>
      </c>
      <c r="Z58" s="489">
        <v>7.5617750852224201</v>
      </c>
      <c r="AA58" s="490">
        <v>-1.2671539199999999</v>
      </c>
      <c r="AB58" s="523">
        <v>-20.607325545827145</v>
      </c>
    </row>
    <row r="59" spans="1:28" ht="15.5">
      <c r="A59" s="524"/>
      <c r="B59" s="483" t="s">
        <v>186</v>
      </c>
      <c r="C59" s="484"/>
      <c r="D59" s="508"/>
      <c r="E59" s="508"/>
      <c r="F59" s="486"/>
      <c r="G59" s="485"/>
      <c r="H59" s="517"/>
      <c r="I59" s="487">
        <v>-244.4430342689065</v>
      </c>
      <c r="J59" s="487"/>
      <c r="K59" s="487">
        <v>66.210961650641394</v>
      </c>
      <c r="L59" s="487">
        <v>78.89634233526381</v>
      </c>
      <c r="M59" s="487">
        <v>27.040085734953742</v>
      </c>
      <c r="N59" s="487">
        <v>61.655369571911791</v>
      </c>
      <c r="O59" s="487">
        <v>5.7521956355949957</v>
      </c>
      <c r="P59" s="512">
        <v>-4.8880793405407754</v>
      </c>
      <c r="Q59" s="514">
        <v>0</v>
      </c>
      <c r="R59" s="487"/>
      <c r="S59" s="487"/>
      <c r="T59" s="487"/>
      <c r="U59" s="487"/>
      <c r="V59" s="487">
        <v>-0.12784885724868786</v>
      </c>
      <c r="W59" s="487"/>
      <c r="X59" s="487"/>
      <c r="Y59" s="488">
        <v>-0.12784885724868786</v>
      </c>
      <c r="Z59" s="489"/>
      <c r="AA59" s="492"/>
      <c r="AB59" s="523">
        <v>-5.0159281977894636</v>
      </c>
    </row>
    <row r="60" spans="1:28" ht="15.5">
      <c r="A60" s="524"/>
      <c r="B60" s="483" t="s">
        <v>187</v>
      </c>
      <c r="C60" s="484"/>
      <c r="D60" s="508">
        <v>0</v>
      </c>
      <c r="E60" s="508">
        <v>-11.40593881319052</v>
      </c>
      <c r="F60" s="486">
        <v>-11.40593881319052</v>
      </c>
      <c r="G60" s="485">
        <v>0</v>
      </c>
      <c r="H60" s="517">
        <v>-11.40593881319052</v>
      </c>
      <c r="I60" s="487"/>
      <c r="J60" s="487"/>
      <c r="K60" s="487"/>
      <c r="L60" s="487"/>
      <c r="M60" s="487"/>
      <c r="N60" s="487"/>
      <c r="O60" s="487"/>
      <c r="P60" s="512"/>
      <c r="Q60" s="514"/>
      <c r="R60" s="487"/>
      <c r="S60" s="487"/>
      <c r="T60" s="487"/>
      <c r="U60" s="487"/>
      <c r="V60" s="487"/>
      <c r="W60" s="487"/>
      <c r="X60" s="487"/>
      <c r="Y60" s="488"/>
      <c r="Z60" s="489"/>
      <c r="AA60" s="492"/>
      <c r="AB60" s="523">
        <v>-11.40593881319052</v>
      </c>
    </row>
    <row r="61" spans="1:28" ht="16" thickBot="1">
      <c r="A61" s="524"/>
      <c r="B61" s="483" t="s">
        <v>188</v>
      </c>
      <c r="C61" s="484"/>
      <c r="D61" s="508">
        <v>-0.29984213999999998</v>
      </c>
      <c r="E61" s="509">
        <v>-0.46990436460000001</v>
      </c>
      <c r="F61" s="508">
        <v>-0.76974650459999994</v>
      </c>
      <c r="G61" s="485">
        <v>-6.8599422500000007E-2</v>
      </c>
      <c r="H61" s="517">
        <v>-0.8383459271</v>
      </c>
      <c r="I61" s="510">
        <v>0</v>
      </c>
      <c r="J61" s="487">
        <v>0</v>
      </c>
      <c r="K61" s="487">
        <v>3.1001150940149058</v>
      </c>
      <c r="L61" s="487">
        <v>0.15044141094365712</v>
      </c>
      <c r="M61" s="487">
        <v>0.34373352338763608</v>
      </c>
      <c r="N61" s="487">
        <v>-6.4014089955031798E-3</v>
      </c>
      <c r="O61" s="487">
        <v>-0.98836170980113502</v>
      </c>
      <c r="P61" s="512">
        <v>2.599526909549561</v>
      </c>
      <c r="Q61" s="514">
        <v>-7.8151497034459707</v>
      </c>
      <c r="R61" s="487"/>
      <c r="S61" s="487"/>
      <c r="T61" s="487"/>
      <c r="U61" s="487"/>
      <c r="V61" s="487"/>
      <c r="W61" s="487"/>
      <c r="X61" s="487"/>
      <c r="Y61" s="488"/>
      <c r="Z61" s="489">
        <v>-15.106445348680563</v>
      </c>
      <c r="AA61" s="492"/>
      <c r="AB61" s="523">
        <v>-21.160414069676971</v>
      </c>
    </row>
  </sheetData>
  <mergeCells count="11">
    <mergeCell ref="A45:B45"/>
    <mergeCell ref="A46:B46"/>
    <mergeCell ref="A47:B48"/>
    <mergeCell ref="D47:H47"/>
    <mergeCell ref="D30:H30"/>
    <mergeCell ref="I30:P30"/>
    <mergeCell ref="R30:Y30"/>
    <mergeCell ref="AC30:AC31"/>
    <mergeCell ref="R47:Y47"/>
    <mergeCell ref="AB47:AB48"/>
    <mergeCell ref="I47:P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R38"/>
  <sheetViews>
    <sheetView zoomScale="85" zoomScaleNormal="85" workbookViewId="0">
      <selection activeCell="E20" sqref="E20"/>
    </sheetView>
  </sheetViews>
  <sheetFormatPr defaultColWidth="8.81640625" defaultRowHeight="12"/>
  <cols>
    <col min="1" max="1" width="3" style="98" customWidth="1"/>
    <col min="2" max="2" width="14" style="98" bestFit="1" customWidth="1"/>
    <col min="3" max="3" width="12.7265625" style="98" customWidth="1"/>
    <col min="4" max="4" width="11.26953125" style="98" customWidth="1"/>
    <col min="5" max="5" width="12.54296875" style="98" customWidth="1"/>
    <col min="6" max="6" width="13.81640625" style="98" customWidth="1"/>
    <col min="7" max="7" width="13.1796875" style="98" bestFit="1" customWidth="1"/>
    <col min="8" max="8" width="7.81640625" style="98" bestFit="1" customWidth="1"/>
    <col min="9" max="9" width="2" style="98" bestFit="1" customWidth="1"/>
    <col min="10" max="10" width="11.81640625" style="99" customWidth="1"/>
    <col min="11" max="11" width="7.54296875" style="99" customWidth="1"/>
    <col min="12" max="12" width="13.54296875" style="99" bestFit="1" customWidth="1"/>
    <col min="13" max="13" width="34.453125" style="99" customWidth="1"/>
    <col min="14" max="14" width="6.1796875" style="99" customWidth="1"/>
    <col min="15" max="15" width="10.81640625" style="99" customWidth="1"/>
    <col min="16" max="16" width="13.54296875" style="99" customWidth="1"/>
    <col min="17" max="17" width="13.7265625" style="99" customWidth="1"/>
    <col min="18" max="18" width="7.54296875" style="99" bestFit="1" customWidth="1"/>
    <col min="19" max="16384" width="8.81640625" style="98"/>
  </cols>
  <sheetData>
    <row r="1" spans="2:18">
      <c r="B1" s="100" t="s">
        <v>66</v>
      </c>
      <c r="C1" s="138" t="s">
        <v>68</v>
      </c>
      <c r="D1" s="138" t="s">
        <v>88</v>
      </c>
      <c r="E1" s="100" t="s">
        <v>23</v>
      </c>
      <c r="F1" s="100" t="s">
        <v>91</v>
      </c>
      <c r="G1" s="100" t="s">
        <v>71</v>
      </c>
      <c r="H1" s="100" t="s">
        <v>83</v>
      </c>
    </row>
    <row r="2" spans="2:18">
      <c r="B2" s="101" t="s">
        <v>64</v>
      </c>
      <c r="C2" s="101" t="s">
        <v>105</v>
      </c>
      <c r="D2" s="139" t="s">
        <v>105</v>
      </c>
      <c r="E2" s="101" t="str">
        <f>'EB1'!Z2</f>
        <v>PJ</v>
      </c>
      <c r="F2" s="101" t="s">
        <v>106</v>
      </c>
      <c r="G2" s="101" t="str">
        <f>'EB1'!Y2</f>
        <v>M€2005</v>
      </c>
      <c r="H2" s="101" t="s">
        <v>84</v>
      </c>
      <c r="J2" s="102" t="s">
        <v>14</v>
      </c>
      <c r="K2" s="102"/>
      <c r="L2" s="103"/>
      <c r="M2" s="103"/>
      <c r="N2" s="103"/>
      <c r="O2" s="103"/>
      <c r="P2" s="103"/>
      <c r="Q2" s="103"/>
      <c r="R2" s="103"/>
    </row>
    <row r="3" spans="2:18">
      <c r="J3" s="104" t="s">
        <v>7</v>
      </c>
      <c r="K3" s="105" t="s">
        <v>30</v>
      </c>
      <c r="L3" s="104" t="s">
        <v>0</v>
      </c>
      <c r="M3" s="104" t="s">
        <v>3</v>
      </c>
      <c r="N3" s="104" t="s">
        <v>4</v>
      </c>
      <c r="O3" s="104" t="s">
        <v>8</v>
      </c>
      <c r="P3" s="104" t="s">
        <v>9</v>
      </c>
      <c r="Q3" s="104" t="s">
        <v>10</v>
      </c>
      <c r="R3" s="104" t="s">
        <v>12</v>
      </c>
    </row>
    <row r="4" spans="2:18" ht="24.5" thickBot="1">
      <c r="B4" s="140"/>
      <c r="C4" s="141"/>
      <c r="D4" s="141"/>
      <c r="E4" s="141"/>
      <c r="H4" s="142"/>
      <c r="J4" s="106" t="s">
        <v>37</v>
      </c>
      <c r="K4" s="106" t="s">
        <v>31</v>
      </c>
      <c r="L4" s="106" t="s">
        <v>26</v>
      </c>
      <c r="M4" s="106" t="s">
        <v>27</v>
      </c>
      <c r="N4" s="106" t="s">
        <v>4</v>
      </c>
      <c r="O4" s="106" t="s">
        <v>40</v>
      </c>
      <c r="P4" s="106" t="s">
        <v>41</v>
      </c>
      <c r="Q4" s="106" t="s">
        <v>28</v>
      </c>
      <c r="R4" s="106" t="s">
        <v>29</v>
      </c>
    </row>
    <row r="5" spans="2:18">
      <c r="B5" s="143"/>
      <c r="C5" s="135"/>
      <c r="D5" s="135"/>
      <c r="E5" s="135"/>
      <c r="H5" s="135"/>
      <c r="J5" s="99" t="s">
        <v>146</v>
      </c>
      <c r="L5" s="99" t="s">
        <v>191</v>
      </c>
    </row>
    <row r="7" spans="2:18">
      <c r="J7" s="144"/>
      <c r="K7" s="144"/>
    </row>
    <row r="8" spans="2:18">
      <c r="D8" s="107" t="s">
        <v>13</v>
      </c>
      <c r="E8" s="107"/>
      <c r="F8" s="107"/>
      <c r="G8" s="145"/>
      <c r="H8" s="145"/>
      <c r="J8" s="102" t="s">
        <v>15</v>
      </c>
      <c r="K8" s="102"/>
      <c r="L8" s="103"/>
      <c r="M8" s="103"/>
      <c r="N8" s="103"/>
      <c r="O8" s="103"/>
      <c r="P8" s="103"/>
      <c r="Q8" s="103"/>
      <c r="R8" s="103"/>
    </row>
    <row r="9" spans="2:18" ht="25.15" customHeight="1">
      <c r="B9" s="146" t="s">
        <v>1</v>
      </c>
      <c r="C9" s="146" t="s">
        <v>5</v>
      </c>
      <c r="D9" s="146" t="s">
        <v>6</v>
      </c>
      <c r="E9" s="147" t="s">
        <v>109</v>
      </c>
      <c r="F9" s="147" t="s">
        <v>74</v>
      </c>
      <c r="G9" s="147" t="s">
        <v>72</v>
      </c>
      <c r="H9" s="148"/>
      <c r="I9" s="149"/>
      <c r="J9" s="104" t="s">
        <v>11</v>
      </c>
      <c r="K9" s="105" t="s">
        <v>30</v>
      </c>
      <c r="L9" s="104" t="s">
        <v>1</v>
      </c>
      <c r="M9" s="104" t="s">
        <v>2</v>
      </c>
      <c r="N9" s="104" t="s">
        <v>16</v>
      </c>
      <c r="O9" s="104" t="s">
        <v>17</v>
      </c>
      <c r="P9" s="104" t="s">
        <v>18</v>
      </c>
      <c r="Q9" s="104" t="s">
        <v>19</v>
      </c>
      <c r="R9" s="104" t="s">
        <v>20</v>
      </c>
    </row>
    <row r="10" spans="2:18" ht="24.5" thickBot="1">
      <c r="B10" s="150" t="s">
        <v>39</v>
      </c>
      <c r="C10" s="150" t="s">
        <v>32</v>
      </c>
      <c r="D10" s="150" t="s">
        <v>33</v>
      </c>
      <c r="E10" s="150" t="s">
        <v>108</v>
      </c>
      <c r="F10" s="150" t="s">
        <v>76</v>
      </c>
      <c r="G10" s="150" t="s">
        <v>107</v>
      </c>
      <c r="H10" s="151"/>
      <c r="J10" s="106" t="s">
        <v>38</v>
      </c>
      <c r="K10" s="106" t="s">
        <v>31</v>
      </c>
      <c r="L10" s="106" t="s">
        <v>21</v>
      </c>
      <c r="M10" s="106" t="s">
        <v>22</v>
      </c>
      <c r="N10" s="106" t="s">
        <v>23</v>
      </c>
      <c r="O10" s="106" t="s">
        <v>24</v>
      </c>
      <c r="P10" s="106" t="s">
        <v>43</v>
      </c>
      <c r="Q10" s="106" t="s">
        <v>42</v>
      </c>
      <c r="R10" s="106" t="s">
        <v>25</v>
      </c>
    </row>
    <row r="11" spans="2:18" ht="12.5" thickBot="1">
      <c r="B11" s="111" t="s">
        <v>77</v>
      </c>
      <c r="C11" s="111"/>
      <c r="D11" s="111"/>
      <c r="E11" s="112" t="str">
        <f>$F$2</f>
        <v>Pja</v>
      </c>
      <c r="F11" s="112"/>
      <c r="G11" s="112"/>
      <c r="H11" s="152"/>
      <c r="J11" s="106" t="s">
        <v>73</v>
      </c>
      <c r="K11" s="106"/>
      <c r="L11" s="106"/>
      <c r="M11" s="106"/>
      <c r="N11" s="106"/>
      <c r="O11" s="106"/>
      <c r="P11" s="106"/>
      <c r="Q11" s="106"/>
      <c r="R11" s="106"/>
    </row>
    <row r="12" spans="2:18">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15"/>
      <c r="N12" s="103" t="str">
        <f>$E$2</f>
        <v>PJ</v>
      </c>
      <c r="O12" s="103" t="str">
        <f>$F$2</f>
        <v>Pja</v>
      </c>
      <c r="P12" s="103"/>
      <c r="Q12" s="103" t="s">
        <v>110</v>
      </c>
      <c r="R12" s="103"/>
    </row>
    <row r="13" spans="2:18">
      <c r="D13" s="98" t="s">
        <v>174</v>
      </c>
      <c r="E13" s="153">
        <f>D31</f>
        <v>0.28207840098286252</v>
      </c>
      <c r="F13" s="242"/>
      <c r="G13" s="243"/>
      <c r="M13" s="119"/>
    </row>
    <row r="14" spans="2:18">
      <c r="D14" s="98" t="s">
        <v>93</v>
      </c>
      <c r="E14" s="153">
        <f>D34</f>
        <v>0.3829589517783773</v>
      </c>
      <c r="F14" s="242"/>
      <c r="G14" s="243"/>
      <c r="M14" s="119"/>
    </row>
    <row r="15" spans="2:18">
      <c r="D15" s="98" t="s">
        <v>175</v>
      </c>
      <c r="E15" s="153">
        <f>D35</f>
        <v>0.10962517596402253</v>
      </c>
      <c r="F15" s="242"/>
      <c r="G15" s="243"/>
      <c r="M15" s="119"/>
    </row>
    <row r="16" spans="2:18">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4.5">
      <c r="B25" s="310" t="s">
        <v>295</v>
      </c>
      <c r="C25" s="214" t="s">
        <v>69</v>
      </c>
      <c r="D25" s="214" t="s">
        <v>343</v>
      </c>
    </row>
    <row r="26" spans="2:18" ht="29">
      <c r="B26" s="309" t="s">
        <v>296</v>
      </c>
      <c r="C26" s="308">
        <v>257.80246652646252</v>
      </c>
      <c r="D26" s="314"/>
    </row>
    <row r="27" spans="2:18" ht="14.5">
      <c r="B27" s="311" t="s">
        <v>288</v>
      </c>
      <c r="C27" s="313">
        <v>247.93208390124511</v>
      </c>
      <c r="D27" s="314">
        <v>0.96171338948689133</v>
      </c>
    </row>
    <row r="28" spans="2:18" ht="14.5">
      <c r="B28" s="311" t="s">
        <v>289</v>
      </c>
      <c r="C28" s="313">
        <v>9.870382625217438</v>
      </c>
      <c r="D28" s="314">
        <v>3.8286610513108797E-2</v>
      </c>
    </row>
    <row r="29" spans="2:18" ht="43.5">
      <c r="B29" s="309" t="s">
        <v>297</v>
      </c>
      <c r="C29" s="308">
        <v>16.832047829690538</v>
      </c>
      <c r="D29" s="314">
        <v>6.5290484053467296E-2</v>
      </c>
    </row>
    <row r="30" spans="2:18" ht="29">
      <c r="B30" s="309" t="s">
        <v>298</v>
      </c>
      <c r="C30" s="308">
        <v>240.97041869677199</v>
      </c>
      <c r="D30" s="314"/>
    </row>
    <row r="31" spans="2:18" ht="14.5">
      <c r="B31" s="311" t="s">
        <v>160</v>
      </c>
      <c r="C31" s="313">
        <v>67.972550390156314</v>
      </c>
      <c r="D31" s="314">
        <v>0.28207840098286252</v>
      </c>
    </row>
    <row r="32" spans="2:18" ht="16.5">
      <c r="B32" s="312" t="s">
        <v>344</v>
      </c>
      <c r="C32" s="313">
        <v>51.961135214776625</v>
      </c>
      <c r="D32" s="314">
        <v>0.21563283782215004</v>
      </c>
    </row>
    <row r="33" spans="2:4" ht="16.5">
      <c r="B33" s="312" t="s">
        <v>345</v>
      </c>
      <c r="C33" s="313">
        <v>16.011415175379689</v>
      </c>
      <c r="D33" s="314">
        <v>6.6445563160712456E-2</v>
      </c>
    </row>
    <row r="34" spans="2:4" ht="14.5">
      <c r="B34" s="311" t="s">
        <v>161</v>
      </c>
      <c r="C34" s="313">
        <v>92.28177895371249</v>
      </c>
      <c r="D34" s="314">
        <v>0.3829589517783773</v>
      </c>
    </row>
    <row r="35" spans="2:4" ht="14.5">
      <c r="B35" s="311" t="s">
        <v>162</v>
      </c>
      <c r="C35" s="313">
        <v>26.416424551757814</v>
      </c>
      <c r="D35" s="314">
        <v>0.10962517596402253</v>
      </c>
    </row>
    <row r="36" spans="2:4" ht="14.5">
      <c r="B36" s="311" t="s">
        <v>290</v>
      </c>
      <c r="C36" s="313">
        <v>49.564449057786035</v>
      </c>
      <c r="D36" s="314">
        <v>0.20568686117508911</v>
      </c>
    </row>
    <row r="37" spans="2:4" ht="14.5">
      <c r="B37" s="312" t="s">
        <v>291</v>
      </c>
      <c r="C37" s="313">
        <v>49.564449057786035</v>
      </c>
      <c r="D37" s="314">
        <v>0.20568686117508911</v>
      </c>
    </row>
    <row r="38" spans="2:4" ht="16.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J13"/>
  <sheetViews>
    <sheetView zoomScale="85" zoomScaleNormal="85" workbookViewId="0">
      <selection activeCell="F14" sqref="F14"/>
    </sheetView>
  </sheetViews>
  <sheetFormatPr defaultColWidth="9.1796875" defaultRowHeight="12"/>
  <cols>
    <col min="1" max="1" width="9.1796875" style="99"/>
    <col min="2" max="10" width="18.453125" style="99" customWidth="1"/>
    <col min="11" max="11" width="13.81640625" style="99" customWidth="1"/>
    <col min="12" max="12" width="9.1796875" style="99"/>
    <col min="13" max="13" width="12.26953125" style="99" bestFit="1" customWidth="1"/>
    <col min="14" max="14" width="11.7265625" style="99" bestFit="1" customWidth="1"/>
    <col min="15" max="15" width="9.1796875" style="99"/>
    <col min="16" max="16" width="12" style="99" customWidth="1"/>
    <col min="17" max="16384" width="9.1796875" style="99"/>
  </cols>
  <sheetData>
    <row r="4" spans="2:10">
      <c r="B4" s="157" t="s">
        <v>139</v>
      </c>
      <c r="C4" s="98"/>
      <c r="D4" s="98"/>
      <c r="E4" s="98"/>
      <c r="F4" s="98"/>
      <c r="G4" s="98"/>
      <c r="H4" s="98"/>
    </row>
    <row r="5" spans="2:10" ht="12.5" thickBot="1">
      <c r="B5" s="158" t="s">
        <v>0</v>
      </c>
      <c r="C5" s="159" t="s">
        <v>142</v>
      </c>
      <c r="D5" s="159" t="s">
        <v>444</v>
      </c>
      <c r="E5" s="159" t="s">
        <v>143</v>
      </c>
      <c r="F5" s="159" t="s">
        <v>144</v>
      </c>
      <c r="G5" s="159" t="s">
        <v>140</v>
      </c>
      <c r="H5" s="159" t="s">
        <v>141</v>
      </c>
      <c r="I5" s="159" t="s">
        <v>445</v>
      </c>
    </row>
    <row r="6" spans="2:10">
      <c r="B6" s="160" t="s">
        <v>145</v>
      </c>
      <c r="C6" s="99">
        <v>1</v>
      </c>
      <c r="D6" s="99">
        <v>1</v>
      </c>
      <c r="E6" s="99">
        <v>1</v>
      </c>
      <c r="F6" s="99">
        <v>1</v>
      </c>
      <c r="G6" s="161">
        <v>1</v>
      </c>
      <c r="H6" s="99">
        <v>1</v>
      </c>
      <c r="I6" s="99">
        <v>1</v>
      </c>
    </row>
    <row r="9" spans="2:10">
      <c r="B9" s="102" t="s">
        <v>14</v>
      </c>
      <c r="C9" s="102"/>
      <c r="D9" s="103"/>
      <c r="E9" s="103"/>
      <c r="F9" s="103"/>
      <c r="G9" s="103"/>
      <c r="H9" s="103"/>
      <c r="I9" s="103"/>
      <c r="J9" s="103"/>
    </row>
    <row r="10" spans="2:10">
      <c r="B10" s="104" t="s">
        <v>7</v>
      </c>
      <c r="C10" s="105" t="s">
        <v>30</v>
      </c>
      <c r="D10" s="104" t="s">
        <v>0</v>
      </c>
      <c r="E10" s="104" t="s">
        <v>3</v>
      </c>
      <c r="F10" s="104" t="s">
        <v>4</v>
      </c>
      <c r="G10" s="104" t="s">
        <v>8</v>
      </c>
      <c r="H10" s="104" t="s">
        <v>9</v>
      </c>
      <c r="I10" s="104" t="s">
        <v>10</v>
      </c>
      <c r="J10" s="104" t="s">
        <v>12</v>
      </c>
    </row>
    <row r="11" spans="2:10" ht="24.5" thickBot="1">
      <c r="B11" s="106" t="s">
        <v>37</v>
      </c>
      <c r="C11" s="106" t="s">
        <v>31</v>
      </c>
      <c r="D11" s="106" t="s">
        <v>26</v>
      </c>
      <c r="E11" s="106" t="s">
        <v>27</v>
      </c>
      <c r="F11" s="106" t="s">
        <v>4</v>
      </c>
      <c r="G11" s="106" t="s">
        <v>40</v>
      </c>
      <c r="H11" s="106" t="s">
        <v>41</v>
      </c>
      <c r="I11" s="106" t="s">
        <v>28</v>
      </c>
      <c r="J11" s="106" t="s">
        <v>29</v>
      </c>
    </row>
    <row r="12" spans="2:10">
      <c r="B12" s="103" t="s">
        <v>146</v>
      </c>
      <c r="C12" s="103"/>
      <c r="D12" s="103" t="str">
        <f>B6</f>
        <v>TOTCO2</v>
      </c>
      <c r="E12" s="103" t="s">
        <v>147</v>
      </c>
      <c r="F12" s="103" t="str">
        <f>'EB1'!G27</f>
        <v>kt</v>
      </c>
      <c r="G12" s="103"/>
      <c r="H12" s="103"/>
      <c r="I12" s="103"/>
      <c r="J12" s="103"/>
    </row>
    <row r="13" spans="2:10">
      <c r="B13" s="103" t="s">
        <v>146</v>
      </c>
      <c r="C13" s="103"/>
      <c r="D13" s="103" t="s">
        <v>143</v>
      </c>
      <c r="E13" s="103" t="s">
        <v>679</v>
      </c>
      <c r="F13" s="103" t="s">
        <v>86</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796875" defaultRowHeight="10"/>
  <cols>
    <col min="1" max="1" width="44" style="165" customWidth="1"/>
    <col min="2" max="16384" width="9.1796875" style="165"/>
  </cols>
  <sheetData>
    <row r="1" spans="1:141" ht="10.5">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ht="10.5">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ht="10.5">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ht="10.5">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ht="10.5">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ht="10.5">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ht="10.5">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ht="10.5">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ht="10.5">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ht="10.5">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ht="10.5">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ht="10.5">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ht="10.5">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0.5" thickBot="1"/>
    <row r="60" spans="1:141">
      <c r="D60" s="194"/>
      <c r="E60" s="195" t="s">
        <v>63</v>
      </c>
      <c r="F60" s="196" t="s">
        <v>61</v>
      </c>
    </row>
    <row r="61" spans="1:141" ht="10.5">
      <c r="D61" s="197">
        <v>1992</v>
      </c>
      <c r="E61" s="198">
        <v>24.146293995859217</v>
      </c>
      <c r="F61" s="199">
        <v>2.0113199135916342E-2</v>
      </c>
    </row>
    <row r="62" spans="1:141" ht="10.5">
      <c r="D62" s="197">
        <v>1993</v>
      </c>
      <c r="E62" s="198">
        <v>24.708076102641321</v>
      </c>
      <c r="F62" s="199">
        <v>1.5154614161142485E-2</v>
      </c>
    </row>
    <row r="63" spans="1:141" ht="10.5">
      <c r="D63" s="197">
        <v>1994</v>
      </c>
      <c r="E63" s="198">
        <v>32.737875650919129</v>
      </c>
      <c r="F63" s="199">
        <v>1.3454701266870718E-2</v>
      </c>
    </row>
    <row r="64" spans="1:141" ht="10.5">
      <c r="D64" s="197">
        <v>1995</v>
      </c>
      <c r="E64" s="198">
        <v>42.707378001921228</v>
      </c>
      <c r="F64" s="199">
        <v>3.0588051556206352E-3</v>
      </c>
    </row>
    <row r="65" spans="4:6" ht="10.5">
      <c r="D65" s="197">
        <v>1996</v>
      </c>
      <c r="E65" s="198">
        <v>50.897662504002554</v>
      </c>
      <c r="F65" s="199">
        <v>1.8310305236490928E-3</v>
      </c>
    </row>
    <row r="66" spans="4:6" ht="10.5">
      <c r="D66" s="197">
        <v>1997</v>
      </c>
      <c r="E66" s="198">
        <v>40.20284242409047</v>
      </c>
      <c r="F66" s="199">
        <v>4.8504399331909565E-4</v>
      </c>
    </row>
    <row r="67" spans="4:6" ht="10.5">
      <c r="D67" s="197">
        <v>1998</v>
      </c>
      <c r="E67" s="198">
        <v>33.326672475430115</v>
      </c>
      <c r="F67" s="199">
        <v>2.0364661218447129E-3</v>
      </c>
    </row>
    <row r="68" spans="4:6" ht="10.5">
      <c r="D68" s="197">
        <v>1999</v>
      </c>
      <c r="E68" s="198">
        <v>50.618046439999993</v>
      </c>
      <c r="F68" s="199">
        <v>4.8589525E-4</v>
      </c>
    </row>
    <row r="69" spans="4:6" ht="10.5">
      <c r="D69" s="197">
        <v>2000</v>
      </c>
      <c r="E69" s="198">
        <v>48.484375581199998</v>
      </c>
      <c r="F69" s="199">
        <v>0.48402201331</v>
      </c>
    </row>
    <row r="70" spans="4:6" ht="10.5">
      <c r="D70" s="197">
        <v>2001</v>
      </c>
      <c r="E70" s="198">
        <v>56.854357039999996</v>
      </c>
      <c r="F70" s="199">
        <v>0.90543748989999995</v>
      </c>
    </row>
    <row r="71" spans="4:6" ht="10.5">
      <c r="D71" s="197">
        <v>2002</v>
      </c>
      <c r="E71" s="198">
        <v>61.022006229599995</v>
      </c>
      <c r="F71" s="199">
        <v>2.2831855747200001</v>
      </c>
    </row>
    <row r="72" spans="4:6" ht="10.5">
      <c r="D72" s="197">
        <v>2003</v>
      </c>
      <c r="E72" s="198">
        <v>69.462344207200005</v>
      </c>
      <c r="F72" s="199">
        <v>10.133655738890001</v>
      </c>
    </row>
    <row r="73" spans="4:6" ht="10.5">
      <c r="D73" s="197">
        <v>2004</v>
      </c>
      <c r="E73" s="198">
        <v>60.13175694374479</v>
      </c>
      <c r="F73" s="199">
        <v>20.055836867453479</v>
      </c>
    </row>
    <row r="74" spans="4:6" ht="10.5">
      <c r="D74" s="197">
        <v>2005</v>
      </c>
      <c r="E74" s="198">
        <v>73.451554079420006</v>
      </c>
      <c r="F74" s="199">
        <v>24.749554575360005</v>
      </c>
    </row>
    <row r="75" spans="4:6" ht="10.5">
      <c r="D75" s="197">
        <v>2006</v>
      </c>
      <c r="E75" s="198">
        <v>85.237387596918069</v>
      </c>
      <c r="F75" s="199">
        <v>28.07037531237216</v>
      </c>
    </row>
    <row r="76" spans="4:6" ht="10.5">
      <c r="D76" s="197">
        <v>2007</v>
      </c>
      <c r="E76" s="198">
        <v>63.671627580721676</v>
      </c>
      <c r="F76" s="199">
        <v>16.850043390004373</v>
      </c>
    </row>
    <row r="77" spans="4:6" ht="10.5">
      <c r="D77" s="197">
        <v>2008</v>
      </c>
      <c r="E77" s="198">
        <v>78.510382093603837</v>
      </c>
      <c r="F77" s="199">
        <v>13.846891591006699</v>
      </c>
    </row>
    <row r="78" spans="4:6" ht="10.5">
      <c r="D78" s="197">
        <v>2009</v>
      </c>
      <c r="E78" s="198">
        <v>65.14269245763208</v>
      </c>
      <c r="F78" s="199">
        <v>15.708466646340931</v>
      </c>
    </row>
    <row r="79" spans="4:6" ht="10.5">
      <c r="D79" s="197">
        <v>2010</v>
      </c>
      <c r="E79" s="198">
        <v>75.293930008997989</v>
      </c>
      <c r="F79" s="199">
        <v>5.8662003931566788</v>
      </c>
    </row>
    <row r="80" spans="4:6" ht="10.5">
      <c r="D80" s="197">
        <v>2011</v>
      </c>
      <c r="E80" s="198">
        <v>67.683362717557628</v>
      </c>
      <c r="F80" s="199">
        <v>3.9855056969761882</v>
      </c>
    </row>
    <row r="81" spans="4:12" ht="10.5">
      <c r="D81" s="197">
        <v>2012</v>
      </c>
      <c r="E81" s="198">
        <v>69.734578503542338</v>
      </c>
      <c r="F81" s="199">
        <v>4.0374276855975513E-2</v>
      </c>
    </row>
    <row r="82" spans="4:12" ht="10.5">
      <c r="D82" s="197">
        <v>2013</v>
      </c>
      <c r="E82" s="198">
        <v>66.234891931370413</v>
      </c>
      <c r="F82" s="199">
        <v>11.729164251219537</v>
      </c>
    </row>
    <row r="83" spans="4:12" ht="10.5">
      <c r="D83" s="197">
        <v>2014</v>
      </c>
      <c r="E83" s="198">
        <v>54.93634389334121</v>
      </c>
      <c r="F83" s="199">
        <v>10.494588679223131</v>
      </c>
    </row>
    <row r="84" spans="4:12" ht="10.5">
      <c r="D84" s="197">
        <v>2015</v>
      </c>
      <c r="E84" s="198">
        <v>43.056289411757206</v>
      </c>
      <c r="F84" s="199">
        <v>9.6241243299780397</v>
      </c>
    </row>
    <row r="85" spans="4:12" ht="10.5">
      <c r="D85" s="197">
        <v>2016</v>
      </c>
      <c r="E85" s="198">
        <v>37.841341212273221</v>
      </c>
      <c r="F85" s="199">
        <v>10.127605169473844</v>
      </c>
    </row>
    <row r="86" spans="4:12" ht="11" thickBot="1">
      <c r="D86" s="200">
        <v>2017</v>
      </c>
      <c r="E86" s="201">
        <v>36.679406076026069</v>
      </c>
      <c r="F86" s="202">
        <v>10.25795473894979</v>
      </c>
    </row>
    <row r="88" spans="4:12" ht="10.5" thickBot="1"/>
    <row r="89" spans="4:12">
      <c r="D89" s="194"/>
      <c r="E89" s="203" t="s">
        <v>209</v>
      </c>
      <c r="F89" s="203" t="s">
        <v>208</v>
      </c>
      <c r="G89" s="203" t="s">
        <v>207</v>
      </c>
      <c r="H89" s="203" t="s">
        <v>205</v>
      </c>
      <c r="I89" s="203" t="s">
        <v>206</v>
      </c>
      <c r="J89" s="203" t="s">
        <v>202</v>
      </c>
      <c r="K89" s="203" t="s">
        <v>185</v>
      </c>
      <c r="L89" s="204" t="s">
        <v>187</v>
      </c>
    </row>
    <row r="90" spans="4:12" ht="10.5">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ht="10.5">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ht="10.5">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ht="10.5">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ht="10.5">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ht="10.5">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ht="10.5">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ht="10.5">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ht="10.5">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ht="10.5">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ht="10.5">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ht="10.5">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ht="10.5">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ht="10.5">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ht="10.5">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ht="10.5">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ht="10.5">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ht="10.5">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ht="10.5">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ht="10.5">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ht="10.5">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ht="10.5">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ht="10.5">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ht="10.5">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ht="10.5">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1"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0.5"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ht="10.5">
      <c r="D120" s="197">
        <v>1992</v>
      </c>
      <c r="E120" s="208">
        <v>109448</v>
      </c>
      <c r="F120" s="208">
        <v>831702</v>
      </c>
      <c r="G120" s="208">
        <v>349777</v>
      </c>
      <c r="H120" s="208">
        <v>1547466</v>
      </c>
      <c r="I120" s="209">
        <v>179666</v>
      </c>
    </row>
    <row r="121" spans="4:12" ht="10.5">
      <c r="D121" s="197">
        <v>1993</v>
      </c>
      <c r="E121" s="208">
        <v>121368</v>
      </c>
      <c r="F121" s="208">
        <v>1099770</v>
      </c>
      <c r="G121" s="208">
        <v>304680</v>
      </c>
      <c r="H121" s="208">
        <v>1627377</v>
      </c>
      <c r="I121" s="209">
        <v>183613.00000000003</v>
      </c>
    </row>
    <row r="122" spans="4:12" ht="10.5">
      <c r="D122" s="197">
        <v>1994</v>
      </c>
      <c r="E122" s="208">
        <v>162585</v>
      </c>
      <c r="F122" s="208">
        <v>1102782</v>
      </c>
      <c r="G122" s="208">
        <v>373143</v>
      </c>
      <c r="H122" s="208">
        <v>1143184</v>
      </c>
      <c r="I122" s="209">
        <v>251541</v>
      </c>
    </row>
    <row r="123" spans="4:12" ht="10.5">
      <c r="D123" s="197">
        <v>1995</v>
      </c>
      <c r="E123" s="208">
        <v>370033</v>
      </c>
      <c r="F123" s="208">
        <v>1331970</v>
      </c>
      <c r="G123" s="208">
        <v>275080</v>
      </c>
      <c r="H123" s="208">
        <v>1356856</v>
      </c>
      <c r="I123" s="209">
        <v>242882</v>
      </c>
    </row>
    <row r="124" spans="4:12" ht="10.5">
      <c r="D124" s="197">
        <v>1996</v>
      </c>
      <c r="E124" s="208">
        <v>475252</v>
      </c>
      <c r="F124" s="208">
        <v>1387675</v>
      </c>
      <c r="G124" s="208">
        <v>586543</v>
      </c>
      <c r="H124" s="208">
        <v>884808</v>
      </c>
      <c r="I124" s="209">
        <v>276274</v>
      </c>
    </row>
    <row r="125" spans="4:12" ht="10.5">
      <c r="D125" s="197">
        <v>1997</v>
      </c>
      <c r="E125" s="208">
        <v>273304</v>
      </c>
      <c r="F125" s="208">
        <v>1130219</v>
      </c>
      <c r="G125" s="208">
        <v>468234</v>
      </c>
      <c r="H125" s="208">
        <v>1482313.63</v>
      </c>
      <c r="I125" s="209">
        <v>213341.44</v>
      </c>
    </row>
    <row r="126" spans="4:12" ht="10.5">
      <c r="D126" s="197">
        <v>1998</v>
      </c>
      <c r="E126" s="208">
        <v>360142</v>
      </c>
      <c r="F126" s="208">
        <v>814808</v>
      </c>
      <c r="G126" s="208">
        <v>503125</v>
      </c>
      <c r="H126" s="208">
        <v>1241500</v>
      </c>
      <c r="I126" s="209">
        <v>206795</v>
      </c>
    </row>
    <row r="127" spans="4:12" ht="10.5">
      <c r="D127" s="197">
        <v>1999</v>
      </c>
      <c r="E127" s="208">
        <v>443054</v>
      </c>
      <c r="F127" s="208">
        <v>1184154</v>
      </c>
      <c r="G127" s="208">
        <v>494443</v>
      </c>
      <c r="H127" s="208">
        <v>1172162</v>
      </c>
      <c r="I127" s="209">
        <v>211917.00000000003</v>
      </c>
    </row>
    <row r="128" spans="4:12" ht="10.5">
      <c r="D128" s="197">
        <v>2000</v>
      </c>
      <c r="E128" s="208">
        <v>421224</v>
      </c>
      <c r="F128" s="208">
        <v>1273992</v>
      </c>
      <c r="G128" s="208">
        <v>494703</v>
      </c>
      <c r="H128" s="208">
        <v>1054882.0000000002</v>
      </c>
      <c r="I128" s="209">
        <v>212616</v>
      </c>
    </row>
    <row r="129" spans="4:9" ht="10.5">
      <c r="D129" s="197">
        <v>2001</v>
      </c>
      <c r="E129" s="208">
        <v>414385</v>
      </c>
      <c r="F129" s="208">
        <v>1482386</v>
      </c>
      <c r="G129" s="208">
        <v>500886</v>
      </c>
      <c r="H129" s="208">
        <v>1310795</v>
      </c>
      <c r="I129" s="209">
        <v>202944</v>
      </c>
    </row>
    <row r="130" spans="4:9" ht="10.5">
      <c r="D130" s="197">
        <v>2002</v>
      </c>
      <c r="E130" s="208">
        <v>320000</v>
      </c>
      <c r="F130" s="208">
        <v>1948906</v>
      </c>
      <c r="G130" s="208">
        <v>584981</v>
      </c>
      <c r="H130" s="208">
        <v>1386813</v>
      </c>
      <c r="I130" s="209">
        <v>218239.00000000003</v>
      </c>
    </row>
    <row r="131" spans="4:9" ht="10.5">
      <c r="D131" s="197">
        <v>2003</v>
      </c>
      <c r="E131" s="208">
        <v>222000</v>
      </c>
      <c r="F131" s="208">
        <v>2129000</v>
      </c>
      <c r="G131" s="208">
        <v>591201</v>
      </c>
      <c r="H131" s="208">
        <v>1985354</v>
      </c>
      <c r="I131" s="209">
        <v>252336.00000000006</v>
      </c>
    </row>
    <row r="132" spans="4:9" ht="10.5">
      <c r="D132" s="197">
        <v>2004</v>
      </c>
      <c r="E132" s="208">
        <v>255302</v>
      </c>
      <c r="F132" s="208">
        <v>2271311</v>
      </c>
      <c r="G132" s="208">
        <v>471528</v>
      </c>
      <c r="H132" s="208">
        <v>1917824.9999999995</v>
      </c>
      <c r="I132" s="209">
        <v>239427.99999999997</v>
      </c>
    </row>
    <row r="133" spans="4:9" ht="10.5">
      <c r="D133" s="197">
        <v>2005</v>
      </c>
      <c r="E133" s="208">
        <v>345015</v>
      </c>
      <c r="F133" s="208">
        <v>2198389</v>
      </c>
      <c r="G133" s="208">
        <v>409420</v>
      </c>
      <c r="H133" s="208">
        <v>2067891.9999999995</v>
      </c>
      <c r="I133" s="209">
        <v>246445.00000000003</v>
      </c>
    </row>
    <row r="134" spans="4:9" ht="10.5">
      <c r="D134" s="197">
        <v>2006</v>
      </c>
      <c r="E134" s="208">
        <v>500779</v>
      </c>
      <c r="F134" s="208">
        <v>2267870</v>
      </c>
      <c r="G134" s="208">
        <v>506472</v>
      </c>
      <c r="H134" s="208">
        <v>2147044</v>
      </c>
      <c r="I134" s="209">
        <v>251366</v>
      </c>
    </row>
    <row r="135" spans="4:9" ht="10.5">
      <c r="D135" s="197">
        <v>2007</v>
      </c>
      <c r="E135" s="208">
        <v>166247</v>
      </c>
      <c r="F135" s="208">
        <v>1852554</v>
      </c>
      <c r="G135" s="208">
        <v>453471</v>
      </c>
      <c r="H135" s="208">
        <v>2102358.9999999995</v>
      </c>
      <c r="I135" s="209">
        <v>260148</v>
      </c>
    </row>
    <row r="136" spans="4:9" ht="10.5">
      <c r="D136" s="197">
        <v>2008</v>
      </c>
      <c r="E136" s="208">
        <v>480662</v>
      </c>
      <c r="F136" s="208">
        <v>1912683</v>
      </c>
      <c r="G136" s="208">
        <v>286802</v>
      </c>
      <c r="H136" s="208">
        <v>1897968</v>
      </c>
      <c r="I136" s="209">
        <v>253492</v>
      </c>
    </row>
    <row r="137" spans="4:9" ht="10.5">
      <c r="D137" s="197">
        <v>2009</v>
      </c>
      <c r="E137" s="208">
        <v>587613</v>
      </c>
      <c r="F137" s="208">
        <v>1497873.09</v>
      </c>
      <c r="G137" s="208">
        <v>397223</v>
      </c>
      <c r="H137" s="208">
        <v>1820920.557</v>
      </c>
      <c r="I137" s="209">
        <v>259704.12</v>
      </c>
    </row>
    <row r="138" spans="4:9" ht="10.5">
      <c r="D138" s="197">
        <v>2010</v>
      </c>
      <c r="E138" s="208">
        <v>785816</v>
      </c>
      <c r="F138" s="208">
        <v>1811578.41</v>
      </c>
      <c r="G138" s="208">
        <v>394610</v>
      </c>
      <c r="H138" s="208">
        <v>2043597.7499999998</v>
      </c>
      <c r="I138" s="209">
        <v>294934</v>
      </c>
    </row>
    <row r="139" spans="4:9" ht="10.5">
      <c r="D139" s="197">
        <v>2011</v>
      </c>
      <c r="E139" s="208">
        <v>449001</v>
      </c>
      <c r="F139" s="208">
        <v>1881400</v>
      </c>
      <c r="G139" s="208">
        <v>345289</v>
      </c>
      <c r="H139" s="208">
        <v>1948949</v>
      </c>
      <c r="I139" s="209">
        <v>320144</v>
      </c>
    </row>
    <row r="140" spans="4:9" ht="10.5">
      <c r="D140" s="197">
        <v>2012</v>
      </c>
      <c r="E140" s="208">
        <v>115086</v>
      </c>
      <c r="F140" s="208">
        <v>2161260</v>
      </c>
      <c r="G140" s="208">
        <v>349878</v>
      </c>
      <c r="H140" s="208">
        <v>1974082</v>
      </c>
      <c r="I140" s="209">
        <v>325919</v>
      </c>
    </row>
    <row r="141" spans="4:9" ht="10.5">
      <c r="D141" s="197">
        <v>2013</v>
      </c>
      <c r="E141" s="208">
        <v>89900</v>
      </c>
      <c r="F141" s="208">
        <v>2189357.36</v>
      </c>
      <c r="G141" s="208">
        <v>176992</v>
      </c>
      <c r="H141" s="208">
        <v>1878808.5000000002</v>
      </c>
      <c r="I141" s="209">
        <v>290405</v>
      </c>
    </row>
    <row r="142" spans="4:9" ht="10.5">
      <c r="D142" s="197">
        <v>2014</v>
      </c>
      <c r="E142" s="208">
        <v>120754</v>
      </c>
      <c r="F142" s="208">
        <v>1818599</v>
      </c>
      <c r="G142" s="208">
        <v>106922</v>
      </c>
      <c r="H142" s="208">
        <v>1612677</v>
      </c>
      <c r="I142" s="209">
        <v>316692</v>
      </c>
    </row>
    <row r="143" spans="4:9" ht="10.5">
      <c r="D143" s="197">
        <v>2015</v>
      </c>
      <c r="E143" s="208">
        <v>162305</v>
      </c>
      <c r="F143" s="208">
        <v>1237445</v>
      </c>
      <c r="G143" s="208">
        <v>65943</v>
      </c>
      <c r="H143" s="208">
        <v>1599733</v>
      </c>
      <c r="I143" s="209">
        <v>324086</v>
      </c>
    </row>
    <row r="144" spans="4:9" ht="10.5">
      <c r="D144" s="197">
        <v>2016</v>
      </c>
      <c r="E144" s="208">
        <v>191972</v>
      </c>
      <c r="F144" s="208">
        <v>1013416</v>
      </c>
      <c r="G144" s="208">
        <v>0</v>
      </c>
      <c r="H144" s="208">
        <v>1351940</v>
      </c>
      <c r="I144" s="209">
        <v>313035</v>
      </c>
    </row>
    <row r="145" spans="4:16" ht="11" thickBot="1">
      <c r="D145" s="200">
        <v>2017</v>
      </c>
      <c r="E145" s="210">
        <v>156757</v>
      </c>
      <c r="F145" s="210">
        <v>1055369</v>
      </c>
      <c r="G145" s="210">
        <v>0</v>
      </c>
      <c r="H145" s="210">
        <v>1413131</v>
      </c>
      <c r="I145" s="211">
        <v>319487</v>
      </c>
    </row>
    <row r="158" spans="4:16" ht="14">
      <c r="D158" s="215" t="s">
        <v>222</v>
      </c>
      <c r="E158" s="214"/>
      <c r="F158" s="214"/>
      <c r="G158" s="214"/>
      <c r="H158" s="214"/>
      <c r="I158" s="214"/>
      <c r="J158" s="214"/>
      <c r="K158" s="214"/>
      <c r="L158" s="214"/>
      <c r="M158" s="214"/>
      <c r="N158" s="214"/>
      <c r="O158" s="214"/>
      <c r="P158" s="214"/>
    </row>
    <row r="160" spans="4:16" ht="14">
      <c r="D160" s="214"/>
      <c r="E160" s="214"/>
      <c r="F160" s="214"/>
      <c r="G160" s="214"/>
      <c r="H160" s="214"/>
      <c r="I160" s="214"/>
      <c r="J160" s="214"/>
      <c r="K160" s="214"/>
      <c r="L160" s="214"/>
      <c r="M160" s="214"/>
      <c r="N160" s="214"/>
      <c r="O160" s="214"/>
      <c r="P160" s="214"/>
    </row>
    <row r="161" spans="4:16" ht="13">
      <c r="D161" s="552"/>
      <c r="E161" s="555">
        <v>2016</v>
      </c>
      <c r="F161" s="555"/>
      <c r="G161" s="555"/>
      <c r="H161" s="555"/>
      <c r="I161" s="555"/>
      <c r="J161" s="555"/>
      <c r="K161" s="555"/>
      <c r="L161" s="555"/>
      <c r="M161" s="555"/>
      <c r="N161" s="555"/>
      <c r="O161" s="555"/>
      <c r="P161" s="556"/>
    </row>
    <row r="162" spans="4:16" ht="13">
      <c r="D162" s="553"/>
      <c r="E162" s="557" t="s">
        <v>223</v>
      </c>
      <c r="F162" s="555"/>
      <c r="G162" s="555"/>
      <c r="H162" s="555"/>
      <c r="I162" s="555"/>
      <c r="J162" s="556"/>
      <c r="K162" s="557" t="s">
        <v>224</v>
      </c>
      <c r="L162" s="555"/>
      <c r="M162" s="555"/>
      <c r="N162" s="555"/>
      <c r="O162" s="558" t="s">
        <v>225</v>
      </c>
      <c r="P162" s="559"/>
    </row>
    <row r="163" spans="4:16" ht="12.5">
      <c r="D163" s="553"/>
      <c r="E163" s="562" t="s">
        <v>198</v>
      </c>
      <c r="F163" s="563"/>
      <c r="G163" s="562" t="s">
        <v>226</v>
      </c>
      <c r="H163" s="563"/>
      <c r="I163" s="564" t="s">
        <v>158</v>
      </c>
      <c r="J163" s="563"/>
      <c r="K163" s="562" t="s">
        <v>216</v>
      </c>
      <c r="L163" s="564"/>
      <c r="M163" s="562" t="s">
        <v>215</v>
      </c>
      <c r="N163" s="564"/>
      <c r="O163" s="560"/>
      <c r="P163" s="561"/>
    </row>
    <row r="164" spans="4:16" ht="25">
      <c r="D164" s="554"/>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4.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4.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ColWidth="9.1796875" defaultRowHeight="13"/>
  <cols>
    <col min="1" max="1" width="40.1796875" style="248" customWidth="1"/>
    <col min="2" max="45" width="10.1796875" style="248" customWidth="1"/>
    <col min="46" max="16384" width="9.179687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796875" defaultRowHeight="13"/>
  <cols>
    <col min="1" max="1" width="61.81640625" style="248" customWidth="1"/>
    <col min="2" max="16384" width="9.179687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4.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4.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4.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4.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4.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4.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4.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4.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4.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4.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4.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4.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4.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4.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4.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4.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4.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4.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4.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4.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4.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4.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4.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4.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4.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4.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4.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4.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4.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4.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4.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4.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4.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4.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4.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4.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4.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4.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4.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4.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4.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4.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4.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4.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4.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4.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4.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4.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4.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4.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topLeftCell="S149" zoomScale="70" zoomScaleNormal="70" workbookViewId="0">
      <selection activeCell="AJ168" sqref="AJ168"/>
    </sheetView>
  </sheetViews>
  <sheetFormatPr defaultColWidth="9.1796875" defaultRowHeight="13"/>
  <cols>
    <col min="1" max="1" width="33" style="248" customWidth="1"/>
    <col min="2" max="17" width="9.1796875" style="248"/>
    <col min="18" max="44" width="11.1796875" style="248" customWidth="1"/>
    <col min="45" max="16384" width="9.179687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4.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4.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4.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4.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4.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4.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4.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4.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4.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4.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4.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5"/>
  <cols>
    <col min="1" max="1" width="1.81640625" customWidth="1"/>
    <col min="2" max="2" width="7.7265625" customWidth="1"/>
    <col min="3" max="3" width="6.81640625" customWidth="1"/>
    <col min="13" max="13" width="6.7265625" customWidth="1"/>
    <col min="14" max="14" width="26.1796875" customWidth="1"/>
    <col min="15" max="15" width="22.54296875" customWidth="1"/>
    <col min="18" max="18" width="2.7265625" customWidth="1"/>
  </cols>
  <sheetData>
    <row r="3" spans="2:18" ht="18">
      <c r="B3" s="18" t="s">
        <v>114</v>
      </c>
    </row>
    <row r="5" spans="2:18" ht="18">
      <c r="D5" s="549" t="s">
        <v>120</v>
      </c>
      <c r="E5" s="550"/>
      <c r="F5" s="550"/>
      <c r="G5" s="550"/>
      <c r="H5" s="550"/>
      <c r="I5" s="550"/>
      <c r="J5" s="550"/>
      <c r="K5" s="550"/>
      <c r="L5" s="550"/>
      <c r="M5" s="550"/>
      <c r="N5" s="550"/>
      <c r="O5" s="550"/>
      <c r="P5" s="550"/>
      <c r="Q5" s="551"/>
      <c r="R5" s="23"/>
    </row>
    <row r="6" spans="2:18" ht="12.75" customHeight="1">
      <c r="D6" s="19" t="s">
        <v>116</v>
      </c>
      <c r="E6" s="19"/>
      <c r="F6" s="19"/>
      <c r="G6" s="19"/>
      <c r="H6" s="19"/>
      <c r="I6" s="19"/>
      <c r="M6" s="19" t="s">
        <v>115</v>
      </c>
      <c r="N6" s="19"/>
      <c r="O6" s="19"/>
      <c r="P6" s="19"/>
      <c r="Q6" s="10"/>
    </row>
    <row r="7" spans="2:18" ht="13">
      <c r="M7" s="19" t="s">
        <v>117</v>
      </c>
      <c r="N7" s="19"/>
      <c r="O7" s="19"/>
      <c r="P7" s="19"/>
    </row>
    <row r="44" spans="14:16" ht="13">
      <c r="N44" s="10"/>
      <c r="O44" s="10"/>
      <c r="P44" s="10"/>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N50"/>
  <sheetViews>
    <sheetView zoomScale="85" zoomScaleNormal="85" workbookViewId="0">
      <selection activeCell="L43" sqref="L43"/>
    </sheetView>
  </sheetViews>
  <sheetFormatPr defaultColWidth="9.1796875" defaultRowHeight="12"/>
  <cols>
    <col min="1" max="1" width="2" style="99" bestFit="1" customWidth="1"/>
    <col min="2" max="5" width="14.453125" style="99" customWidth="1"/>
    <col min="6" max="6" width="17.453125" style="99" customWidth="1"/>
    <col min="7" max="7" width="14.453125" style="99" customWidth="1"/>
    <col min="8" max="8" width="15" style="99" customWidth="1"/>
    <col min="9" max="9" width="13.7265625" style="99" customWidth="1"/>
    <col min="10" max="10" width="14.453125" style="99" bestFit="1" customWidth="1"/>
    <col min="11" max="11" width="12.26953125" style="99" bestFit="1" customWidth="1"/>
    <col min="12" max="12" width="12.81640625" style="99" customWidth="1"/>
    <col min="13" max="13" width="12.26953125" style="99" bestFit="1" customWidth="1"/>
    <col min="14" max="14" width="14.54296875" style="99" customWidth="1"/>
    <col min="15" max="15" width="15.1796875" style="99" customWidth="1"/>
    <col min="16" max="16" width="8.26953125" style="99" customWidth="1"/>
    <col min="17" max="16384" width="9.1796875" style="99"/>
  </cols>
  <sheetData>
    <row r="1" spans="2:10">
      <c r="B1" s="100" t="s">
        <v>66</v>
      </c>
      <c r="C1" s="100" t="s">
        <v>67</v>
      </c>
      <c r="D1" s="100" t="s">
        <v>68</v>
      </c>
      <c r="E1" s="100" t="s">
        <v>70</v>
      </c>
      <c r="F1" s="100" t="s">
        <v>71</v>
      </c>
    </row>
    <row r="2" spans="2:10">
      <c r="B2" s="162" t="str">
        <f>'EB1'!H31</f>
        <v>Coal</v>
      </c>
      <c r="C2" s="162" t="str">
        <f>'EB1'!F32</f>
        <v>COA</v>
      </c>
      <c r="D2" s="162" t="str">
        <f>'EB1'!F31</f>
        <v>Bituminous &amp; Sub-bitum.</v>
      </c>
      <c r="E2" s="162" t="str">
        <f>'EB1'!F27</f>
        <v>PJ</v>
      </c>
      <c r="F2" s="162" t="str">
        <f>'EB1'!D27</f>
        <v>Milion NZD (2015)</v>
      </c>
    </row>
    <row r="3" spans="2:10">
      <c r="B3" s="162"/>
      <c r="C3" s="162" t="str">
        <f>'EB1'!G32</f>
        <v>COL</v>
      </c>
      <c r="D3" s="162" t="str">
        <f>'EB1'!G31</f>
        <v>Lignite</v>
      </c>
      <c r="E3" s="162" t="str">
        <f>'EB1'!F27</f>
        <v>PJ</v>
      </c>
      <c r="F3" s="162"/>
    </row>
    <row r="5" spans="2:10" ht="12.75" customHeight="1"/>
    <row r="6" spans="2:10" ht="12.75" customHeight="1">
      <c r="B6" s="102" t="s">
        <v>14</v>
      </c>
      <c r="C6" s="102"/>
      <c r="D6" s="103"/>
      <c r="E6" s="103"/>
      <c r="F6" s="103"/>
      <c r="G6" s="103"/>
      <c r="H6" s="103"/>
      <c r="I6" s="103"/>
      <c r="J6" s="103"/>
    </row>
    <row r="7" spans="2:10">
      <c r="B7" s="104" t="s">
        <v>7</v>
      </c>
      <c r="C7" s="105" t="s">
        <v>30</v>
      </c>
      <c r="D7" s="104" t="s">
        <v>0</v>
      </c>
      <c r="E7" s="104" t="s">
        <v>3</v>
      </c>
      <c r="F7" s="104" t="s">
        <v>4</v>
      </c>
      <c r="G7" s="104" t="s">
        <v>8</v>
      </c>
      <c r="H7" s="104" t="s">
        <v>9</v>
      </c>
      <c r="I7" s="104" t="s">
        <v>10</v>
      </c>
      <c r="J7" s="104" t="s">
        <v>12</v>
      </c>
    </row>
    <row r="8" spans="2:10" ht="24.5" thickBot="1">
      <c r="B8" s="106" t="s">
        <v>37</v>
      </c>
      <c r="C8" s="106" t="s">
        <v>31</v>
      </c>
      <c r="D8" s="106" t="s">
        <v>26</v>
      </c>
      <c r="E8" s="106" t="s">
        <v>27</v>
      </c>
      <c r="F8" s="106" t="s">
        <v>4</v>
      </c>
      <c r="G8" s="106" t="s">
        <v>40</v>
      </c>
      <c r="H8" s="106" t="s">
        <v>41</v>
      </c>
      <c r="I8" s="106" t="s">
        <v>28</v>
      </c>
      <c r="J8" s="106" t="s">
        <v>29</v>
      </c>
    </row>
    <row r="9" spans="2:10">
      <c r="B9" s="103" t="s">
        <v>65</v>
      </c>
      <c r="C9" s="103"/>
      <c r="D9" s="103" t="str">
        <f>C2</f>
        <v>COA</v>
      </c>
      <c r="E9" s="103" t="s">
        <v>454</v>
      </c>
      <c r="F9" s="103" t="str">
        <f>$E$2</f>
        <v>PJ</v>
      </c>
      <c r="G9" s="103"/>
      <c r="H9" s="103" t="s">
        <v>192</v>
      </c>
      <c r="I9" s="103"/>
      <c r="J9" s="103"/>
    </row>
    <row r="10" spans="2:10">
      <c r="B10" s="103" t="s">
        <v>65</v>
      </c>
      <c r="C10" s="103"/>
      <c r="D10" s="103" t="s">
        <v>173</v>
      </c>
      <c r="E10" s="103" t="s">
        <v>455</v>
      </c>
      <c r="F10" s="103" t="str">
        <f>$E$2</f>
        <v>PJ</v>
      </c>
      <c r="G10" s="103"/>
      <c r="H10" s="103" t="s">
        <v>192</v>
      </c>
      <c r="I10" s="103"/>
      <c r="J10" s="103"/>
    </row>
    <row r="12" spans="2:10" ht="15.75" customHeight="1">
      <c r="B12" s="102" t="s">
        <v>15</v>
      </c>
      <c r="C12" s="102"/>
      <c r="D12" s="103"/>
      <c r="E12" s="103"/>
      <c r="F12" s="103"/>
      <c r="G12" s="103"/>
      <c r="H12" s="103"/>
      <c r="I12" s="103"/>
      <c r="J12" s="103"/>
    </row>
    <row r="13" spans="2:10" ht="15.75" customHeight="1">
      <c r="B13" s="104" t="s">
        <v>11</v>
      </c>
      <c r="C13" s="105" t="s">
        <v>30</v>
      </c>
      <c r="D13" s="104" t="s">
        <v>1</v>
      </c>
      <c r="E13" s="104" t="s">
        <v>2</v>
      </c>
      <c r="F13" s="104" t="s">
        <v>16</v>
      </c>
      <c r="G13" s="104" t="s">
        <v>17</v>
      </c>
      <c r="H13" s="104" t="s">
        <v>18</v>
      </c>
      <c r="I13" s="104" t="s">
        <v>19</v>
      </c>
      <c r="J13" s="104" t="s">
        <v>20</v>
      </c>
    </row>
    <row r="14" spans="2:10" ht="15.75" customHeight="1" thickBot="1">
      <c r="B14" s="106" t="s">
        <v>38</v>
      </c>
      <c r="C14" s="106" t="s">
        <v>31</v>
      </c>
      <c r="D14" s="106" t="s">
        <v>21</v>
      </c>
      <c r="E14" s="106" t="s">
        <v>22</v>
      </c>
      <c r="F14" s="106" t="s">
        <v>23</v>
      </c>
      <c r="G14" s="106" t="s">
        <v>24</v>
      </c>
      <c r="H14" s="106" t="s">
        <v>43</v>
      </c>
      <c r="I14" s="106" t="s">
        <v>42</v>
      </c>
      <c r="J14" s="106" t="s">
        <v>25</v>
      </c>
    </row>
    <row r="15" spans="2:10" ht="15.75" customHeight="1" thickBot="1">
      <c r="B15" s="106" t="s">
        <v>73</v>
      </c>
      <c r="C15" s="113"/>
      <c r="D15" s="113"/>
      <c r="E15" s="113"/>
      <c r="F15" s="113"/>
      <c r="G15" s="113"/>
      <c r="H15" s="113"/>
      <c r="I15" s="113"/>
      <c r="J15" s="113"/>
    </row>
    <row r="16" spans="2:10" ht="15.75" customHeight="1">
      <c r="B16" s="103" t="str">
        <f>'EB1'!$B$5</f>
        <v>MIN</v>
      </c>
      <c r="C16" s="103"/>
      <c r="D16" s="103" t="str">
        <f>$B$16&amp;$C$2&amp;1</f>
        <v>MINCOA1</v>
      </c>
      <c r="E16" s="115"/>
      <c r="F16" s="103" t="str">
        <f t="shared" ref="F16:F21" si="0">$E$2</f>
        <v>PJ</v>
      </c>
      <c r="G16" s="103" t="str">
        <f t="shared" ref="G16:G21" si="1">$E$2&amp;"a"</f>
        <v>PJa</v>
      </c>
      <c r="H16" s="103"/>
      <c r="I16" s="103"/>
      <c r="J16" s="103"/>
    </row>
    <row r="17" spans="2:14" ht="15.75" customHeight="1">
      <c r="B17" s="103"/>
      <c r="C17" s="103"/>
      <c r="D17" s="103" t="str">
        <f>$B$16&amp;$C$3&amp;1</f>
        <v>MINCOL1</v>
      </c>
      <c r="E17" s="115"/>
      <c r="F17" s="103" t="str">
        <f t="shared" si="0"/>
        <v>PJ</v>
      </c>
      <c r="G17" s="103" t="str">
        <f t="shared" si="1"/>
        <v>PJa</v>
      </c>
      <c r="H17" s="103"/>
      <c r="I17" s="103"/>
      <c r="J17" s="103"/>
    </row>
    <row r="18" spans="2:14" ht="15.75" customHeight="1">
      <c r="B18" s="103" t="str">
        <f>'EB1'!$B$6</f>
        <v>IMP</v>
      </c>
      <c r="C18" s="103"/>
      <c r="D18" s="103" t="str">
        <f>$B$18&amp;$C$2&amp;1</f>
        <v>IMPCOA1</v>
      </c>
      <c r="E18" s="115"/>
      <c r="F18" s="103" t="str">
        <f t="shared" si="0"/>
        <v>PJ</v>
      </c>
      <c r="G18" s="103" t="str">
        <f t="shared" si="1"/>
        <v>PJa</v>
      </c>
      <c r="H18" s="103"/>
      <c r="I18" s="103"/>
      <c r="J18" s="103"/>
    </row>
    <row r="19" spans="2:14">
      <c r="B19" s="103"/>
      <c r="C19" s="103"/>
      <c r="D19" s="103" t="str">
        <f>$B$18&amp;$C$3&amp;1</f>
        <v>IMPCOL1</v>
      </c>
      <c r="E19" s="115"/>
      <c r="F19" s="103" t="str">
        <f t="shared" si="0"/>
        <v>PJ</v>
      </c>
      <c r="G19" s="103" t="str">
        <f t="shared" si="1"/>
        <v>PJa</v>
      </c>
      <c r="H19" s="103"/>
      <c r="I19" s="103"/>
      <c r="J19" s="103"/>
    </row>
    <row r="20" spans="2:14">
      <c r="B20" s="103" t="str">
        <f>'EB1'!B7</f>
        <v>EXP</v>
      </c>
      <c r="C20" s="103"/>
      <c r="D20" s="103" t="str">
        <f>$B$20&amp;$C$2&amp;1</f>
        <v>EXPCOA1</v>
      </c>
      <c r="E20" s="115"/>
      <c r="F20" s="103" t="str">
        <f t="shared" si="0"/>
        <v>PJ</v>
      </c>
      <c r="G20" s="103" t="str">
        <f t="shared" si="1"/>
        <v>PJa</v>
      </c>
      <c r="H20" s="103"/>
      <c r="I20" s="103"/>
      <c r="J20" s="103"/>
    </row>
    <row r="21" spans="2:14">
      <c r="C21" s="103"/>
      <c r="D21" s="99" t="str">
        <f>B20&amp;D10&amp;1</f>
        <v>EXPCOL1</v>
      </c>
      <c r="E21" s="115"/>
      <c r="F21" s="103" t="str">
        <f t="shared" si="0"/>
        <v>PJ</v>
      </c>
      <c r="G21" s="103" t="str">
        <f t="shared" si="1"/>
        <v>PJa</v>
      </c>
    </row>
    <row r="29" spans="2:14">
      <c r="D29" s="107" t="s">
        <v>13</v>
      </c>
      <c r="F29" s="107"/>
    </row>
    <row r="30" spans="2:14">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4" ht="24.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4" ht="12.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2">D16</f>
        <v>MINCOA1</v>
      </c>
      <c r="D33" s="99" t="str">
        <f>$D$9</f>
        <v>COA</v>
      </c>
      <c r="E33" s="244"/>
      <c r="F33" s="247">
        <v>7.39</v>
      </c>
      <c r="G33" s="247"/>
      <c r="H33" s="247"/>
      <c r="I33" s="247"/>
      <c r="J33" s="247"/>
      <c r="K33" s="247"/>
      <c r="L33" s="247"/>
      <c r="M33" s="247"/>
      <c r="N33" s="245">
        <f>+N37+10</f>
        <v>48.572501769699997</v>
      </c>
    </row>
    <row r="34" spans="2:14">
      <c r="B34" s="99" t="str">
        <f t="shared" si="2"/>
        <v>MINCOL1</v>
      </c>
      <c r="D34" s="99" t="s">
        <v>173</v>
      </c>
      <c r="E34" s="244"/>
      <c r="F34" s="247">
        <v>7.39</v>
      </c>
      <c r="G34" s="247"/>
      <c r="H34" s="247"/>
      <c r="I34" s="247"/>
      <c r="J34" s="247"/>
      <c r="K34" s="247"/>
      <c r="L34" s="247"/>
      <c r="M34" s="247"/>
      <c r="N34" s="245">
        <v>5.5</v>
      </c>
    </row>
    <row r="35" spans="2:14">
      <c r="B35" s="99" t="str">
        <f t="shared" si="2"/>
        <v>IMPCOA1</v>
      </c>
      <c r="D35" s="99" t="str">
        <f>$D$9</f>
        <v>COA</v>
      </c>
      <c r="E35" s="117"/>
      <c r="F35" s="247">
        <v>7.39</v>
      </c>
      <c r="G35" s="247"/>
      <c r="H35" s="247"/>
      <c r="I35" s="247"/>
      <c r="J35" s="247"/>
      <c r="K35" s="247"/>
      <c r="L35" s="247"/>
      <c r="M35" s="247"/>
      <c r="N35" s="245">
        <v>0</v>
      </c>
    </row>
    <row r="36" spans="2:14">
      <c r="B36" s="99" t="str">
        <f t="shared" si="2"/>
        <v>IMPCOL1</v>
      </c>
      <c r="D36" s="99" t="s">
        <v>173</v>
      </c>
      <c r="E36" s="117"/>
      <c r="F36" s="247">
        <v>7.39</v>
      </c>
      <c r="G36" s="247"/>
      <c r="H36" s="247"/>
      <c r="I36" s="247"/>
      <c r="J36" s="247"/>
      <c r="K36" s="247"/>
      <c r="L36" s="247"/>
      <c r="M36" s="247"/>
      <c r="N36" s="245">
        <v>0</v>
      </c>
    </row>
    <row r="37" spans="2:14">
      <c r="B37" s="99" t="str">
        <f t="shared" si="2"/>
        <v>EXPCOA1</v>
      </c>
      <c r="C37" s="99" t="str">
        <f>$D$9</f>
        <v>COA</v>
      </c>
      <c r="E37" s="117"/>
      <c r="F37" s="247">
        <v>3.2</v>
      </c>
      <c r="G37" s="247"/>
      <c r="H37" s="247"/>
      <c r="I37" s="247"/>
      <c r="J37" s="247"/>
      <c r="K37" s="247"/>
      <c r="L37" s="247"/>
      <c r="M37" s="247"/>
      <c r="N37" s="245">
        <f>+[3]EB1!F52</f>
        <v>38.572501769699997</v>
      </c>
    </row>
    <row r="38" spans="2:14">
      <c r="B38" s="99" t="str">
        <f t="shared" si="2"/>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2"/>
  <sheetViews>
    <sheetView tabSelected="1" topLeftCell="A5" zoomScale="85" zoomScaleNormal="85" workbookViewId="0">
      <selection activeCell="A20" sqref="A20"/>
    </sheetView>
  </sheetViews>
  <sheetFormatPr defaultColWidth="9.1796875" defaultRowHeight="12"/>
  <cols>
    <col min="1" max="1" width="2" style="99" bestFit="1" customWidth="1"/>
    <col min="2" max="2" width="13.26953125" style="99" bestFit="1" customWidth="1"/>
    <col min="3" max="3" width="11.26953125" style="99" bestFit="1" customWidth="1"/>
    <col min="4" max="4" width="11.7265625" style="99" customWidth="1"/>
    <col min="5" max="5" width="14.54296875" style="99" bestFit="1" customWidth="1"/>
    <col min="6" max="6" width="17.54296875" style="99" customWidth="1"/>
    <col min="7" max="7" width="14.26953125" style="99" customWidth="1"/>
    <col min="8" max="8" width="2" style="99" bestFit="1" customWidth="1"/>
    <col min="9" max="9" width="13.7265625" style="99" customWidth="1"/>
    <col min="10" max="10" width="7.1796875" style="99" customWidth="1"/>
    <col min="11" max="11" width="11.453125" style="99" bestFit="1" customWidth="1"/>
    <col min="12" max="12" width="35" style="99" bestFit="1" customWidth="1"/>
    <col min="13" max="13" width="6.7265625" style="99" customWidth="1"/>
    <col min="14" max="14" width="11.54296875" style="99" customWidth="1"/>
    <col min="15" max="15" width="13" style="99" customWidth="1"/>
    <col min="16" max="16" width="15.1796875" style="99" customWidth="1"/>
    <col min="17" max="17" width="7.54296875" style="99" bestFit="1" customWidth="1"/>
    <col min="18" max="16384" width="9.1796875" style="99"/>
  </cols>
  <sheetData>
    <row r="1" spans="2:17">
      <c r="B1" s="100" t="s">
        <v>66</v>
      </c>
      <c r="C1" s="100" t="s">
        <v>67</v>
      </c>
      <c r="D1" s="100" t="s">
        <v>68</v>
      </c>
      <c r="E1" s="100" t="s">
        <v>70</v>
      </c>
      <c r="F1" s="100" t="s">
        <v>71</v>
      </c>
    </row>
    <row r="2" spans="2:17">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17">
      <c r="I3" s="104" t="s">
        <v>7</v>
      </c>
      <c r="J3" s="105" t="s">
        <v>30</v>
      </c>
      <c r="K3" s="104" t="s">
        <v>0</v>
      </c>
      <c r="L3" s="104" t="s">
        <v>3</v>
      </c>
      <c r="M3" s="104" t="s">
        <v>4</v>
      </c>
      <c r="N3" s="104" t="s">
        <v>8</v>
      </c>
      <c r="O3" s="104" t="s">
        <v>9</v>
      </c>
      <c r="P3" s="104" t="s">
        <v>10</v>
      </c>
      <c r="Q3" s="104" t="s">
        <v>12</v>
      </c>
    </row>
    <row r="4" spans="2:17" ht="24.5" thickBot="1">
      <c r="I4" s="106" t="s">
        <v>37</v>
      </c>
      <c r="J4" s="106" t="s">
        <v>31</v>
      </c>
      <c r="K4" s="106" t="s">
        <v>26</v>
      </c>
      <c r="L4" s="106" t="s">
        <v>27</v>
      </c>
      <c r="M4" s="106" t="s">
        <v>4</v>
      </c>
      <c r="N4" s="106" t="s">
        <v>40</v>
      </c>
      <c r="O4" s="106" t="s">
        <v>41</v>
      </c>
      <c r="P4" s="106" t="s">
        <v>28</v>
      </c>
      <c r="Q4" s="106" t="s">
        <v>29</v>
      </c>
    </row>
    <row r="5" spans="2:17">
      <c r="I5" s="103" t="s">
        <v>65</v>
      </c>
      <c r="J5" s="103"/>
      <c r="K5" s="103" t="str">
        <f>C2</f>
        <v>NGA</v>
      </c>
      <c r="L5" s="103"/>
      <c r="M5" s="103" t="str">
        <f>$E$2</f>
        <v>PJ</v>
      </c>
      <c r="N5" s="103"/>
      <c r="O5" s="103"/>
      <c r="P5" s="103"/>
      <c r="Q5" s="103"/>
    </row>
    <row r="7" spans="2:17">
      <c r="D7" s="107"/>
      <c r="F7" s="107"/>
      <c r="I7" s="102" t="s">
        <v>15</v>
      </c>
      <c r="J7" s="102"/>
      <c r="K7" s="103"/>
      <c r="L7" s="103"/>
      <c r="M7" s="103"/>
      <c r="N7" s="103"/>
      <c r="O7" s="103"/>
      <c r="P7" s="103"/>
      <c r="Q7" s="103"/>
    </row>
    <row r="8" spans="2:17">
      <c r="B8" s="108"/>
      <c r="C8" s="109"/>
      <c r="D8" s="108"/>
      <c r="E8" s="110"/>
      <c r="F8" s="110"/>
      <c r="G8" s="110"/>
      <c r="I8" s="104" t="s">
        <v>11</v>
      </c>
      <c r="J8" s="105" t="s">
        <v>30</v>
      </c>
      <c r="K8" s="104" t="s">
        <v>1</v>
      </c>
      <c r="L8" s="104" t="s">
        <v>2</v>
      </c>
      <c r="M8" s="104" t="s">
        <v>16</v>
      </c>
      <c r="N8" s="104" t="s">
        <v>17</v>
      </c>
      <c r="O8" s="104" t="s">
        <v>18</v>
      </c>
      <c r="P8" s="104" t="s">
        <v>19</v>
      </c>
      <c r="Q8" s="104" t="s">
        <v>20</v>
      </c>
    </row>
    <row r="9" spans="2:17" ht="24.5" thickBot="1">
      <c r="B9" s="111"/>
      <c r="C9" s="111"/>
      <c r="D9" s="111"/>
      <c r="E9" s="111"/>
      <c r="F9" s="111"/>
      <c r="G9" s="111"/>
      <c r="I9" s="106" t="s">
        <v>38</v>
      </c>
      <c r="J9" s="106" t="s">
        <v>31</v>
      </c>
      <c r="K9" s="106" t="s">
        <v>21</v>
      </c>
      <c r="L9" s="106" t="s">
        <v>22</v>
      </c>
      <c r="M9" s="106" t="s">
        <v>23</v>
      </c>
      <c r="N9" s="106" t="s">
        <v>24</v>
      </c>
      <c r="O9" s="106" t="s">
        <v>43</v>
      </c>
      <c r="P9" s="106" t="s">
        <v>42</v>
      </c>
      <c r="Q9" s="106" t="s">
        <v>25</v>
      </c>
    </row>
    <row r="10" spans="2:17" ht="12.5" thickBot="1">
      <c r="B10" s="111"/>
      <c r="C10" s="112"/>
      <c r="D10" s="112"/>
      <c r="E10" s="112"/>
      <c r="F10" s="112"/>
      <c r="G10" s="112"/>
      <c r="I10" s="106" t="s">
        <v>73</v>
      </c>
      <c r="J10" s="113"/>
      <c r="K10" s="113"/>
      <c r="L10" s="113"/>
      <c r="M10" s="113"/>
      <c r="N10" s="113"/>
      <c r="O10" s="113"/>
      <c r="P10" s="113"/>
      <c r="Q10" s="113"/>
    </row>
    <row r="11" spans="2:17">
      <c r="E11" s="114"/>
      <c r="F11" s="247"/>
      <c r="G11" s="114"/>
      <c r="I11" s="103" t="str">
        <f>'EB1'!$B$5</f>
        <v>MIN</v>
      </c>
      <c r="J11" s="103"/>
      <c r="K11" s="103" t="str">
        <f>$I$11&amp;$C$2&amp;1</f>
        <v>MINNGA1</v>
      </c>
      <c r="L11" s="115"/>
      <c r="M11" s="103" t="str">
        <f>$E$2</f>
        <v>PJ</v>
      </c>
      <c r="N11" s="103" t="str">
        <f>$E$2&amp;"a"</f>
        <v>PJa</v>
      </c>
      <c r="O11" s="103"/>
      <c r="P11" s="103"/>
      <c r="Q11" s="103"/>
    </row>
    <row r="12" spans="2:17">
      <c r="E12" s="117"/>
      <c r="F12" s="247"/>
      <c r="G12" s="114"/>
      <c r="I12" s="103" t="str">
        <f>'EB1'!$B$6</f>
        <v>IMP</v>
      </c>
      <c r="J12" s="103"/>
      <c r="K12" s="103" t="str">
        <f>$I$12&amp;$C$2&amp;1</f>
        <v>IMPNGA1</v>
      </c>
      <c r="L12" s="115"/>
      <c r="M12" s="103" t="str">
        <f>$E$2</f>
        <v>PJ</v>
      </c>
      <c r="N12" s="103" t="str">
        <f>$E$2&amp;"a"</f>
        <v>PJa</v>
      </c>
      <c r="O12" s="103"/>
      <c r="P12" s="103"/>
      <c r="Q12" s="103"/>
    </row>
    <row r="13" spans="2:17">
      <c r="E13" s="117"/>
      <c r="F13" s="247"/>
      <c r="G13" s="114"/>
      <c r="I13" s="103" t="str">
        <f>'EB1'!B7</f>
        <v>EXP</v>
      </c>
      <c r="J13" s="103"/>
      <c r="K13" s="103" t="str">
        <f>$I$13&amp;$C$2&amp;1</f>
        <v>EXPNGA1</v>
      </c>
      <c r="L13" s="115"/>
      <c r="M13" s="103" t="str">
        <f>$E$2</f>
        <v>PJ</v>
      </c>
      <c r="N13" s="103" t="str">
        <f>$E$2&amp;"a"</f>
        <v>PJa</v>
      </c>
      <c r="O13" s="103"/>
      <c r="P13" s="103"/>
      <c r="Q13" s="103"/>
    </row>
    <row r="14" spans="2:17">
      <c r="F14" s="118"/>
    </row>
    <row r="16" spans="2:17">
      <c r="K16" s="315" t="s">
        <v>13</v>
      </c>
      <c r="M16" s="315"/>
    </row>
    <row r="17" spans="2:25" ht="24">
      <c r="I17" s="108" t="s">
        <v>1</v>
      </c>
      <c r="J17" s="109" t="s">
        <v>5</v>
      </c>
      <c r="K17" s="108" t="s">
        <v>6</v>
      </c>
      <c r="L17" s="110" t="s">
        <v>34</v>
      </c>
      <c r="M17" s="110" t="s">
        <v>35</v>
      </c>
      <c r="N17" s="110" t="s">
        <v>475</v>
      </c>
      <c r="O17" s="110" t="s">
        <v>349</v>
      </c>
      <c r="P17" s="110" t="s">
        <v>350</v>
      </c>
      <c r="Q17" s="110" t="s">
        <v>351</v>
      </c>
      <c r="R17" s="110" t="s">
        <v>352</v>
      </c>
      <c r="S17" s="110" t="s">
        <v>353</v>
      </c>
      <c r="T17" s="110" t="s">
        <v>354</v>
      </c>
      <c r="U17" s="110" t="s">
        <v>72</v>
      </c>
      <c r="V17" s="110" t="s">
        <v>446</v>
      </c>
      <c r="W17" s="110" t="s">
        <v>404</v>
      </c>
    </row>
    <row r="18" spans="2:25" ht="36.5" thickBot="1">
      <c r="I18" s="316" t="s">
        <v>39</v>
      </c>
      <c r="J18" s="316" t="s">
        <v>32</v>
      </c>
      <c r="K18" s="316" t="s">
        <v>33</v>
      </c>
      <c r="L18" s="316" t="s">
        <v>36</v>
      </c>
      <c r="M18" s="316" t="s">
        <v>79</v>
      </c>
      <c r="N18" s="318" t="s">
        <v>79</v>
      </c>
      <c r="O18" s="318" t="s">
        <v>79</v>
      </c>
      <c r="P18" s="318" t="s">
        <v>79</v>
      </c>
      <c r="Q18" s="318" t="s">
        <v>79</v>
      </c>
      <c r="R18" s="318" t="s">
        <v>79</v>
      </c>
      <c r="S18" s="318" t="s">
        <v>79</v>
      </c>
      <c r="T18" s="318" t="s">
        <v>79</v>
      </c>
      <c r="U18" s="316" t="s">
        <v>78</v>
      </c>
      <c r="V18" s="316" t="s">
        <v>78</v>
      </c>
      <c r="W18" s="316" t="s">
        <v>78</v>
      </c>
    </row>
    <row r="19" spans="2:25" ht="48.5" thickBot="1">
      <c r="I19" s="316" t="s">
        <v>77</v>
      </c>
      <c r="J19" s="317"/>
      <c r="K19" s="317"/>
      <c r="L19" s="317" t="s">
        <v>69</v>
      </c>
      <c r="M19" s="317" t="s">
        <v>355</v>
      </c>
      <c r="N19" s="319"/>
      <c r="O19" s="319"/>
      <c r="P19" s="319"/>
      <c r="Q19" s="319"/>
      <c r="R19" s="319"/>
      <c r="S19" s="319"/>
      <c r="T19" s="319"/>
      <c r="U19" s="317" t="s">
        <v>69</v>
      </c>
    </row>
    <row r="20" spans="2:25">
      <c r="B20" s="99" t="s">
        <v>193</v>
      </c>
      <c r="I20" s="99" t="s">
        <v>356</v>
      </c>
      <c r="K20" s="99" t="s">
        <v>178</v>
      </c>
      <c r="L20" s="114"/>
      <c r="M20" s="247">
        <v>6</v>
      </c>
      <c r="N20" s="247">
        <v>7.5903614457831319</v>
      </c>
      <c r="O20" s="247">
        <v>9.3975903614457827</v>
      </c>
      <c r="P20" s="247">
        <v>11.349397590361443</v>
      </c>
      <c r="Q20" s="247">
        <v>12</v>
      </c>
      <c r="R20" s="247">
        <v>12.72289156626506</v>
      </c>
      <c r="S20" s="247">
        <v>14.385542168674696</v>
      </c>
      <c r="T20" s="247">
        <v>14.457831325301203</v>
      </c>
      <c r="U20" s="114">
        <v>0</v>
      </c>
      <c r="V20" s="99">
        <v>0</v>
      </c>
      <c r="W20" s="99">
        <v>5</v>
      </c>
      <c r="Y20" s="99" t="s">
        <v>467</v>
      </c>
    </row>
    <row r="21" spans="2:25">
      <c r="B21" s="99" t="s">
        <v>214</v>
      </c>
      <c r="I21" s="99" t="s">
        <v>357</v>
      </c>
      <c r="K21" s="99" t="s">
        <v>178</v>
      </c>
      <c r="L21" s="117"/>
      <c r="M21" s="247">
        <v>8.3000000000000007</v>
      </c>
      <c r="N21" s="247">
        <v>10.5</v>
      </c>
      <c r="O21" s="247">
        <v>13</v>
      </c>
      <c r="P21" s="247">
        <v>15.7</v>
      </c>
      <c r="Q21" s="247">
        <v>16.600000000000001</v>
      </c>
      <c r="R21" s="247">
        <v>17.600000000000001</v>
      </c>
      <c r="S21" s="247">
        <v>19.899999999999999</v>
      </c>
      <c r="T21" s="247">
        <v>20</v>
      </c>
      <c r="U21" s="114">
        <v>0</v>
      </c>
      <c r="V21" s="99">
        <v>0</v>
      </c>
      <c r="W21" s="99">
        <v>5</v>
      </c>
    </row>
    <row r="22" spans="2:25">
      <c r="I22" s="99" t="s">
        <v>358</v>
      </c>
      <c r="J22" s="99" t="s">
        <v>178</v>
      </c>
      <c r="L22" s="117"/>
      <c r="M22" s="247">
        <v>6.6400000000000006</v>
      </c>
      <c r="N22" s="247">
        <v>8.4</v>
      </c>
      <c r="O22" s="247">
        <v>10.4</v>
      </c>
      <c r="P22" s="247">
        <v>12.56</v>
      </c>
      <c r="Q22" s="247">
        <v>13.280000000000001</v>
      </c>
      <c r="R22" s="247">
        <v>14.080000000000002</v>
      </c>
      <c r="S22" s="247">
        <v>15.92</v>
      </c>
      <c r="T22" s="247">
        <v>16</v>
      </c>
      <c r="U22" s="114">
        <v>0</v>
      </c>
      <c r="V22" s="99">
        <v>0</v>
      </c>
      <c r="W22" s="99">
        <v>5</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V65"/>
  <sheetViews>
    <sheetView topLeftCell="A11" zoomScale="70" zoomScaleNormal="70" workbookViewId="0">
      <selection activeCell="V31" sqref="V31"/>
    </sheetView>
  </sheetViews>
  <sheetFormatPr defaultColWidth="9.1796875" defaultRowHeight="13.5" customHeight="1"/>
  <cols>
    <col min="1" max="1" width="2" style="120" bestFit="1" customWidth="1"/>
    <col min="2" max="5" width="15" style="120" customWidth="1"/>
    <col min="6" max="6" width="24.54296875" style="120" customWidth="1"/>
    <col min="7" max="7" width="12.453125" style="120" customWidth="1"/>
    <col min="8" max="8" width="2" style="120" bestFit="1" customWidth="1"/>
    <col min="9" max="9" width="13.7265625" style="120" customWidth="1"/>
    <col min="10" max="10" width="7.1796875" style="120" customWidth="1"/>
    <col min="11" max="11" width="11.453125" style="120" bestFit="1" customWidth="1"/>
    <col min="12" max="12" width="42.1796875" style="120" customWidth="1"/>
    <col min="13" max="13" width="6.54296875" style="120" customWidth="1"/>
    <col min="14" max="14" width="11.54296875" style="120" customWidth="1"/>
    <col min="15" max="15" width="13" style="120" customWidth="1"/>
    <col min="16" max="16" width="15.1796875" style="120" customWidth="1"/>
    <col min="17" max="17" width="7.54296875" style="120" bestFit="1" customWidth="1"/>
    <col min="18" max="16384" width="9.1796875" style="120"/>
  </cols>
  <sheetData>
    <row r="1" spans="2:17" ht="13.5" customHeight="1">
      <c r="B1" s="121" t="s">
        <v>66</v>
      </c>
      <c r="C1" s="121" t="s">
        <v>67</v>
      </c>
      <c r="D1" s="121" t="s">
        <v>68</v>
      </c>
      <c r="E1" s="121" t="s">
        <v>70</v>
      </c>
      <c r="F1" s="121" t="s">
        <v>71</v>
      </c>
    </row>
    <row r="2" spans="2:17"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17" ht="13.5" customHeight="1">
      <c r="B3" s="122"/>
      <c r="C3" s="122" t="s">
        <v>95</v>
      </c>
      <c r="D3" s="122" t="s">
        <v>95</v>
      </c>
      <c r="E3" s="122" t="str">
        <f>'EB1'!$F$27</f>
        <v>PJ</v>
      </c>
      <c r="F3" s="122"/>
      <c r="I3" s="125" t="s">
        <v>7</v>
      </c>
      <c r="J3" s="126" t="s">
        <v>30</v>
      </c>
      <c r="K3" s="125" t="s">
        <v>0</v>
      </c>
      <c r="L3" s="125" t="s">
        <v>3</v>
      </c>
      <c r="M3" s="125" t="s">
        <v>4</v>
      </c>
      <c r="N3" s="125" t="s">
        <v>8</v>
      </c>
      <c r="O3" s="125" t="s">
        <v>9</v>
      </c>
      <c r="P3" s="125" t="s">
        <v>10</v>
      </c>
      <c r="Q3" s="125" t="s">
        <v>12</v>
      </c>
    </row>
    <row r="4" spans="2:17" ht="13.5" customHeight="1" thickBot="1">
      <c r="B4" s="122"/>
      <c r="C4" s="122" t="s">
        <v>174</v>
      </c>
      <c r="D4" s="122" t="s">
        <v>160</v>
      </c>
      <c r="E4" s="122" t="str">
        <f>'EB1'!$F$27</f>
        <v>PJ</v>
      </c>
      <c r="F4" s="122"/>
      <c r="I4" s="127" t="s">
        <v>37</v>
      </c>
      <c r="J4" s="127" t="s">
        <v>31</v>
      </c>
      <c r="K4" s="127" t="s">
        <v>26</v>
      </c>
      <c r="L4" s="127" t="s">
        <v>27</v>
      </c>
      <c r="M4" s="127" t="s">
        <v>4</v>
      </c>
      <c r="N4" s="127" t="s">
        <v>40</v>
      </c>
      <c r="O4" s="127" t="s">
        <v>41</v>
      </c>
      <c r="P4" s="127" t="s">
        <v>28</v>
      </c>
      <c r="Q4" s="127" t="s">
        <v>29</v>
      </c>
    </row>
    <row r="5" spans="2:17" ht="13.5" customHeight="1">
      <c r="B5" s="122"/>
      <c r="C5" s="122" t="s">
        <v>93</v>
      </c>
      <c r="D5" s="122" t="s">
        <v>161</v>
      </c>
      <c r="E5" s="122" t="str">
        <f>'EB1'!$F$27</f>
        <v>PJ</v>
      </c>
      <c r="F5" s="122"/>
      <c r="I5" s="124" t="s">
        <v>65</v>
      </c>
      <c r="J5" s="103"/>
      <c r="K5" s="124" t="str">
        <f>C2</f>
        <v>OIL</v>
      </c>
      <c r="L5" s="124" t="s">
        <v>447</v>
      </c>
      <c r="M5" s="124" t="str">
        <f>'EB1'!$F$27</f>
        <v>PJ</v>
      </c>
      <c r="N5" s="124"/>
      <c r="O5" s="124"/>
      <c r="P5" s="124"/>
      <c r="Q5" s="124"/>
    </row>
    <row r="6" spans="2:17" ht="13.5" customHeight="1">
      <c r="B6" s="122"/>
      <c r="C6" s="122" t="s">
        <v>175</v>
      </c>
      <c r="D6" s="122" t="s">
        <v>162</v>
      </c>
      <c r="E6" s="122" t="str">
        <f>'EB1'!$F$27</f>
        <v>PJ</v>
      </c>
      <c r="F6" s="122"/>
      <c r="I6" s="124"/>
      <c r="J6" s="103"/>
      <c r="K6" s="124" t="str">
        <f>'EB1'!J32</f>
        <v>LPG</v>
      </c>
      <c r="L6" s="124" t="s">
        <v>448</v>
      </c>
      <c r="M6" s="124" t="str">
        <f>'EB1'!$F$27</f>
        <v>PJ</v>
      </c>
      <c r="N6" s="124"/>
      <c r="O6" s="124"/>
      <c r="P6" s="124"/>
      <c r="Q6" s="124"/>
    </row>
    <row r="7" spans="2:17" ht="13.5" customHeight="1">
      <c r="B7" s="122"/>
      <c r="C7" s="122" t="s">
        <v>438</v>
      </c>
      <c r="D7" s="122" t="s">
        <v>163</v>
      </c>
      <c r="E7" s="122" t="str">
        <f>'EB1'!$F$27</f>
        <v>PJ</v>
      </c>
      <c r="F7" s="122"/>
      <c r="I7" s="124"/>
      <c r="J7" s="103"/>
      <c r="K7" s="124" t="str">
        <f>'EB1'!K32</f>
        <v>PET</v>
      </c>
      <c r="L7" s="124" t="s">
        <v>449</v>
      </c>
      <c r="M7" s="124" t="str">
        <f>'EB1'!$F$27</f>
        <v>PJ</v>
      </c>
      <c r="N7" s="124"/>
      <c r="O7" s="124"/>
      <c r="P7" s="124"/>
      <c r="Q7" s="124"/>
    </row>
    <row r="8" spans="2:17" ht="13.5" customHeight="1">
      <c r="B8" s="122"/>
      <c r="C8" s="122" t="s">
        <v>177</v>
      </c>
      <c r="D8" s="122" t="s">
        <v>164</v>
      </c>
      <c r="E8" s="122" t="str">
        <f>'EB1'!$F$27</f>
        <v>PJ</v>
      </c>
      <c r="F8" s="122"/>
      <c r="I8" s="124"/>
      <c r="J8" s="103"/>
      <c r="K8" s="124" t="str">
        <f>'EB1'!L32</f>
        <v>DSL</v>
      </c>
      <c r="L8" s="124" t="s">
        <v>450</v>
      </c>
      <c r="M8" s="124" t="str">
        <f>'EB1'!$F$27</f>
        <v>PJ</v>
      </c>
      <c r="N8" s="124"/>
      <c r="O8" s="124"/>
      <c r="P8" s="124"/>
      <c r="Q8" s="124"/>
    </row>
    <row r="9" spans="2:17" ht="13.5" customHeight="1">
      <c r="I9" s="124"/>
      <c r="J9" s="103"/>
      <c r="K9" s="124" t="str">
        <f>'EB1'!M32</f>
        <v>FOL</v>
      </c>
      <c r="L9" s="124" t="s">
        <v>451</v>
      </c>
      <c r="M9" s="124" t="str">
        <f>'EB1'!$F$27</f>
        <v>PJ</v>
      </c>
      <c r="N9" s="124"/>
      <c r="O9" s="124"/>
      <c r="P9" s="124"/>
      <c r="Q9" s="124"/>
    </row>
    <row r="10" spans="2:17" ht="13.5" customHeight="1">
      <c r="I10" s="124"/>
      <c r="J10" s="103"/>
      <c r="K10" s="124" t="s">
        <v>438</v>
      </c>
      <c r="L10" s="124" t="s">
        <v>452</v>
      </c>
      <c r="M10" s="124" t="str">
        <f>'EB1'!$F$27</f>
        <v>PJ</v>
      </c>
      <c r="N10" s="124"/>
      <c r="O10" s="124"/>
      <c r="P10" s="124"/>
      <c r="Q10" s="124"/>
    </row>
    <row r="11" spans="2:17" ht="13.5" customHeight="1">
      <c r="J11" s="103"/>
      <c r="K11" s="124" t="str">
        <f>'EB1'!O32</f>
        <v>OTH</v>
      </c>
      <c r="L11" s="120" t="s">
        <v>453</v>
      </c>
      <c r="M11" s="124" t="str">
        <f>'EB1'!$F$27</f>
        <v>PJ</v>
      </c>
    </row>
    <row r="12" spans="2:17" ht="13.5" customHeight="1">
      <c r="K12" s="124"/>
    </row>
    <row r="13" spans="2:17" ht="13.5" customHeight="1">
      <c r="K13" s="124"/>
    </row>
    <row r="14" spans="2:17" ht="13.5" customHeight="1">
      <c r="D14" s="128"/>
      <c r="F14" s="128"/>
      <c r="I14" s="123" t="s">
        <v>15</v>
      </c>
      <c r="J14" s="123"/>
      <c r="K14" s="124"/>
      <c r="L14" s="124"/>
      <c r="M14" s="124"/>
      <c r="N14" s="124"/>
      <c r="O14" s="124"/>
      <c r="P14" s="124"/>
      <c r="Q14" s="124"/>
    </row>
    <row r="15" spans="2:17" ht="13.5" customHeight="1">
      <c r="B15" s="129" t="s">
        <v>1</v>
      </c>
      <c r="C15" s="130" t="s">
        <v>5</v>
      </c>
      <c r="D15" s="129" t="s">
        <v>6</v>
      </c>
      <c r="E15" s="131" t="s">
        <v>34</v>
      </c>
      <c r="F15" s="131" t="s">
        <v>35</v>
      </c>
      <c r="I15" s="125" t="s">
        <v>11</v>
      </c>
      <c r="J15" s="126" t="s">
        <v>30</v>
      </c>
      <c r="K15" s="125" t="s">
        <v>1</v>
      </c>
      <c r="L15" s="125" t="s">
        <v>2</v>
      </c>
      <c r="M15" s="125" t="s">
        <v>16</v>
      </c>
      <c r="N15" s="125" t="s">
        <v>17</v>
      </c>
      <c r="O15" s="125" t="s">
        <v>18</v>
      </c>
      <c r="P15" s="125" t="s">
        <v>19</v>
      </c>
      <c r="Q15" s="125" t="s">
        <v>20</v>
      </c>
    </row>
    <row r="16" spans="2:17" ht="21.75" customHeight="1" thickBot="1">
      <c r="B16" s="132" t="s">
        <v>39</v>
      </c>
      <c r="C16" s="132" t="s">
        <v>32</v>
      </c>
      <c r="D16" s="132" t="s">
        <v>33</v>
      </c>
      <c r="E16" s="132" t="s">
        <v>36</v>
      </c>
      <c r="F16" s="132" t="s">
        <v>79</v>
      </c>
      <c r="I16" s="127" t="s">
        <v>38</v>
      </c>
      <c r="J16" s="127" t="s">
        <v>31</v>
      </c>
      <c r="K16" s="127" t="s">
        <v>21</v>
      </c>
      <c r="L16" s="127" t="s">
        <v>22</v>
      </c>
      <c r="M16" s="127" t="s">
        <v>23</v>
      </c>
      <c r="N16" s="127" t="s">
        <v>24</v>
      </c>
      <c r="O16" s="127" t="s">
        <v>43</v>
      </c>
      <c r="P16" s="127" t="s">
        <v>42</v>
      </c>
      <c r="Q16" s="127" t="s">
        <v>25</v>
      </c>
    </row>
    <row r="17" spans="2:17" ht="13.5" customHeight="1" thickBot="1">
      <c r="B17" s="132" t="s">
        <v>77</v>
      </c>
      <c r="C17" s="132"/>
      <c r="D17" s="132"/>
      <c r="E17" s="132" t="str">
        <f>$E$2</f>
        <v>PJ</v>
      </c>
      <c r="F17" s="132" t="str">
        <f>$F$2&amp;"/"&amp;$E$2</f>
        <v>Milion NZD (2015)/PJ</v>
      </c>
      <c r="I17" s="127" t="s">
        <v>73</v>
      </c>
      <c r="J17" s="127"/>
      <c r="K17" s="127"/>
      <c r="L17" s="127"/>
      <c r="M17" s="127"/>
      <c r="N17" s="127"/>
      <c r="O17" s="127"/>
      <c r="P17" s="127"/>
      <c r="Q17" s="127"/>
    </row>
    <row r="18" spans="2:17" ht="13.5" customHeight="1">
      <c r="B18" s="120" t="str">
        <f t="shared" ref="B18:B25" si="0">K18</f>
        <v>MINOIL1</v>
      </c>
      <c r="D18" s="124" t="str">
        <f t="shared" ref="D18:D24" si="1">$K5</f>
        <v>OIL</v>
      </c>
      <c r="E18" s="133"/>
      <c r="F18" s="134">
        <v>10</v>
      </c>
      <c r="I18" s="124" t="str">
        <f>'EB1'!$B$5</f>
        <v>MIN</v>
      </c>
      <c r="J18" s="103"/>
      <c r="K18" s="124" t="str">
        <f t="shared" ref="K18:K24" si="2">$I$18&amp;$C2&amp;1</f>
        <v>MINOIL1</v>
      </c>
      <c r="L18" s="124"/>
      <c r="M18" s="124" t="str">
        <f>$E$2</f>
        <v>PJ</v>
      </c>
      <c r="N18" s="124" t="str">
        <f>$E$2&amp;"a"</f>
        <v>PJa</v>
      </c>
      <c r="O18" s="124"/>
      <c r="P18" s="124"/>
      <c r="Q18" s="124"/>
    </row>
    <row r="19" spans="2:17" ht="13.5" customHeight="1">
      <c r="B19" s="120" t="str">
        <f t="shared" si="0"/>
        <v>MINLPG1</v>
      </c>
      <c r="D19" s="124" t="str">
        <f t="shared" si="1"/>
        <v>LPG</v>
      </c>
      <c r="E19" s="133"/>
      <c r="F19" s="134">
        <v>20</v>
      </c>
      <c r="I19" s="124"/>
      <c r="J19" s="103"/>
      <c r="K19" s="124" t="str">
        <f t="shared" si="2"/>
        <v>MINLPG1</v>
      </c>
      <c r="L19" s="124"/>
      <c r="M19" s="124" t="str">
        <f t="shared" ref="M19:M24" si="3">$E$2</f>
        <v>PJ</v>
      </c>
      <c r="N19" s="124" t="str">
        <f t="shared" ref="N19:N24" si="4">$E$2&amp;"a"</f>
        <v>PJa</v>
      </c>
      <c r="O19" s="124"/>
      <c r="P19" s="124"/>
      <c r="Q19" s="124"/>
    </row>
    <row r="20" spans="2:17" ht="13.5" customHeight="1">
      <c r="B20" s="120" t="str">
        <f t="shared" si="0"/>
        <v>MINPET1</v>
      </c>
      <c r="D20" s="124" t="str">
        <f t="shared" si="1"/>
        <v>PET</v>
      </c>
      <c r="E20" s="133"/>
      <c r="F20" s="134">
        <v>20</v>
      </c>
      <c r="I20" s="124"/>
      <c r="J20" s="103"/>
      <c r="K20" s="124" t="str">
        <f t="shared" si="2"/>
        <v>MINPET1</v>
      </c>
      <c r="L20" s="124"/>
      <c r="M20" s="124" t="str">
        <f t="shared" si="3"/>
        <v>PJ</v>
      </c>
      <c r="N20" s="124" t="str">
        <f t="shared" si="4"/>
        <v>PJa</v>
      </c>
      <c r="O20" s="124"/>
      <c r="P20" s="124"/>
      <c r="Q20" s="124"/>
    </row>
    <row r="21" spans="2:17" ht="13.5" customHeight="1">
      <c r="B21" s="120" t="str">
        <f t="shared" si="0"/>
        <v>MINDSL1</v>
      </c>
      <c r="D21" s="124" t="str">
        <f t="shared" si="1"/>
        <v>DSL</v>
      </c>
      <c r="E21" s="133"/>
      <c r="F21" s="134">
        <v>20</v>
      </c>
      <c r="I21" s="124"/>
      <c r="J21" s="103"/>
      <c r="K21" s="124" t="str">
        <f t="shared" si="2"/>
        <v>MINDSL1</v>
      </c>
      <c r="L21" s="124"/>
      <c r="M21" s="124" t="str">
        <f t="shared" si="3"/>
        <v>PJ</v>
      </c>
      <c r="N21" s="124" t="str">
        <f t="shared" si="4"/>
        <v>PJa</v>
      </c>
      <c r="O21" s="124"/>
      <c r="P21" s="124"/>
      <c r="Q21" s="124"/>
    </row>
    <row r="22" spans="2:17" ht="13.5" customHeight="1">
      <c r="B22" s="120" t="str">
        <f t="shared" si="0"/>
        <v>MINFOL1</v>
      </c>
      <c r="D22" s="124" t="str">
        <f t="shared" si="1"/>
        <v>FOL</v>
      </c>
      <c r="E22" s="133"/>
      <c r="F22" s="134">
        <v>20</v>
      </c>
      <c r="I22" s="124"/>
      <c r="J22" s="103"/>
      <c r="K22" s="124" t="str">
        <f t="shared" si="2"/>
        <v>MINFOL1</v>
      </c>
      <c r="L22" s="124"/>
      <c r="M22" s="124" t="str">
        <f t="shared" si="3"/>
        <v>PJ</v>
      </c>
      <c r="N22" s="124" t="str">
        <f t="shared" si="4"/>
        <v>PJa</v>
      </c>
      <c r="O22" s="124"/>
      <c r="P22" s="124"/>
      <c r="Q22" s="124"/>
    </row>
    <row r="23" spans="2:17" ht="13.5" customHeight="1">
      <c r="B23" s="120" t="str">
        <f t="shared" si="0"/>
        <v>MINJET1</v>
      </c>
      <c r="D23" s="124" t="str">
        <f t="shared" si="1"/>
        <v>JET</v>
      </c>
      <c r="E23" s="133"/>
      <c r="F23" s="134">
        <v>20</v>
      </c>
      <c r="I23" s="124"/>
      <c r="J23" s="103"/>
      <c r="K23" s="124" t="str">
        <f t="shared" si="2"/>
        <v>MINJET1</v>
      </c>
      <c r="L23" s="124"/>
      <c r="M23" s="124" t="str">
        <f t="shared" si="3"/>
        <v>PJ</v>
      </c>
      <c r="N23" s="124" t="str">
        <f t="shared" si="4"/>
        <v>PJa</v>
      </c>
      <c r="O23" s="124"/>
      <c r="P23" s="124"/>
      <c r="Q23" s="124"/>
    </row>
    <row r="24" spans="2:17" ht="13.5" customHeight="1">
      <c r="B24" s="120" t="str">
        <f t="shared" si="0"/>
        <v>MINOTH1</v>
      </c>
      <c r="D24" s="124" t="str">
        <f t="shared" si="1"/>
        <v>OTH</v>
      </c>
      <c r="E24" s="133"/>
      <c r="F24" s="134">
        <v>20</v>
      </c>
      <c r="I24" s="124"/>
      <c r="J24" s="103"/>
      <c r="K24" s="124" t="str">
        <f t="shared" si="2"/>
        <v>MINOTH1</v>
      </c>
      <c r="L24" s="124"/>
      <c r="M24" s="124" t="str">
        <f t="shared" si="3"/>
        <v>PJ</v>
      </c>
      <c r="N24" s="124" t="str">
        <f t="shared" si="4"/>
        <v>PJa</v>
      </c>
      <c r="O24" s="124"/>
      <c r="P24" s="124"/>
      <c r="Q24" s="124"/>
    </row>
    <row r="25" spans="2:17" ht="13.5" customHeight="1">
      <c r="B25" s="120" t="str">
        <f t="shared" si="0"/>
        <v>IMPOIL1</v>
      </c>
      <c r="D25" s="124" t="str">
        <f t="shared" ref="D25:D31" si="5">$K5</f>
        <v>OIL</v>
      </c>
      <c r="E25" s="133"/>
      <c r="F25" s="134">
        <v>15</v>
      </c>
      <c r="I25" s="124" t="str">
        <f>'EB1'!$B$6</f>
        <v>IMP</v>
      </c>
      <c r="J25" s="103"/>
      <c r="K25" s="124" t="str">
        <f t="shared" ref="K25:K31" si="6">$I$25&amp;$C2&amp;1</f>
        <v>IMPOIL1</v>
      </c>
      <c r="L25" s="124"/>
      <c r="M25" s="124" t="str">
        <f>$E$2</f>
        <v>PJ</v>
      </c>
      <c r="N25" s="124" t="str">
        <f>$E$2&amp;"a"</f>
        <v>PJa</v>
      </c>
      <c r="O25" s="124"/>
      <c r="P25" s="124"/>
      <c r="Q25" s="124"/>
    </row>
    <row r="26" spans="2:17" ht="13.5" customHeight="1">
      <c r="B26" s="120" t="str">
        <f t="shared" ref="B26:B31" si="7">K26</f>
        <v>IMPLPG1</v>
      </c>
      <c r="D26" s="124" t="str">
        <f t="shared" si="5"/>
        <v>LPG</v>
      </c>
      <c r="E26" s="133"/>
      <c r="F26" s="134">
        <v>30</v>
      </c>
      <c r="I26" s="124"/>
      <c r="J26" s="103"/>
      <c r="K26" s="124" t="str">
        <f t="shared" si="6"/>
        <v>IMPLPG1</v>
      </c>
      <c r="L26" s="124"/>
      <c r="M26" s="124" t="str">
        <f>$E$2</f>
        <v>PJ</v>
      </c>
      <c r="N26" s="124" t="str">
        <f>$E$2&amp;"a"</f>
        <v>PJa</v>
      </c>
      <c r="O26" s="124"/>
      <c r="P26" s="124"/>
      <c r="Q26" s="124"/>
    </row>
    <row r="27" spans="2:17" ht="13.5" customHeight="1">
      <c r="B27" s="120" t="str">
        <f t="shared" si="7"/>
        <v>IMPPET1</v>
      </c>
      <c r="D27" s="124" t="str">
        <f t="shared" si="5"/>
        <v>PET</v>
      </c>
      <c r="E27" s="133"/>
      <c r="F27" s="134">
        <v>30</v>
      </c>
      <c r="I27" s="124"/>
      <c r="J27" s="103"/>
      <c r="K27" s="124" t="str">
        <f t="shared" si="6"/>
        <v>IMPPET1</v>
      </c>
      <c r="L27" s="124"/>
      <c r="M27" s="124" t="str">
        <f t="shared" ref="M27:M31" si="8">$E$2</f>
        <v>PJ</v>
      </c>
      <c r="N27" s="124" t="str">
        <f t="shared" ref="N27:N31" si="9">$E$2&amp;"a"</f>
        <v>PJa</v>
      </c>
      <c r="O27" s="124"/>
      <c r="P27" s="124"/>
      <c r="Q27" s="124"/>
    </row>
    <row r="28" spans="2:17" ht="13.5" customHeight="1">
      <c r="B28" s="120" t="str">
        <f t="shared" si="7"/>
        <v>IMPDSL1</v>
      </c>
      <c r="D28" s="124" t="str">
        <f t="shared" si="5"/>
        <v>DSL</v>
      </c>
      <c r="E28" s="133"/>
      <c r="F28" s="134">
        <v>30</v>
      </c>
      <c r="I28" s="124"/>
      <c r="J28" s="103"/>
      <c r="K28" s="124" t="str">
        <f t="shared" si="6"/>
        <v>IMPDSL1</v>
      </c>
      <c r="L28" s="124"/>
      <c r="M28" s="124" t="str">
        <f t="shared" si="8"/>
        <v>PJ</v>
      </c>
      <c r="N28" s="124" t="str">
        <f t="shared" si="9"/>
        <v>PJa</v>
      </c>
      <c r="O28" s="124"/>
      <c r="P28" s="124"/>
      <c r="Q28" s="124"/>
    </row>
    <row r="29" spans="2:17" ht="13.5" customHeight="1">
      <c r="B29" s="120" t="str">
        <f t="shared" si="7"/>
        <v>IMPFOL1</v>
      </c>
      <c r="D29" s="124" t="str">
        <f t="shared" si="5"/>
        <v>FOL</v>
      </c>
      <c r="E29" s="133"/>
      <c r="F29" s="134">
        <v>30</v>
      </c>
      <c r="I29" s="124"/>
      <c r="J29" s="103"/>
      <c r="K29" s="124" t="str">
        <f t="shared" si="6"/>
        <v>IMPFOL1</v>
      </c>
      <c r="L29" s="124"/>
      <c r="M29" s="124" t="str">
        <f t="shared" si="8"/>
        <v>PJ</v>
      </c>
      <c r="N29" s="124" t="str">
        <f t="shared" si="9"/>
        <v>PJa</v>
      </c>
      <c r="O29" s="124"/>
      <c r="P29" s="124"/>
    </row>
    <row r="30" spans="2:17" ht="13.5" customHeight="1">
      <c r="B30" s="120" t="str">
        <f t="shared" si="7"/>
        <v>IMPJET1</v>
      </c>
      <c r="D30" s="124" t="str">
        <f t="shared" si="5"/>
        <v>JET</v>
      </c>
      <c r="E30" s="133"/>
      <c r="F30" s="134">
        <v>30</v>
      </c>
      <c r="I30" s="124"/>
      <c r="J30" s="103"/>
      <c r="K30" s="124" t="str">
        <f t="shared" si="6"/>
        <v>IMPJET1</v>
      </c>
      <c r="L30" s="124"/>
      <c r="M30" s="124" t="str">
        <f t="shared" si="8"/>
        <v>PJ</v>
      </c>
      <c r="N30" s="124" t="str">
        <f t="shared" si="9"/>
        <v>PJa</v>
      </c>
      <c r="O30" s="124"/>
      <c r="P30" s="124"/>
    </row>
    <row r="31" spans="2:17" ht="13.5" customHeight="1">
      <c r="B31" s="120" t="str">
        <f t="shared" si="7"/>
        <v>IMPOTH1</v>
      </c>
      <c r="D31" s="124" t="str">
        <f t="shared" si="5"/>
        <v>OTH</v>
      </c>
      <c r="E31" s="133"/>
      <c r="F31" s="134">
        <v>30</v>
      </c>
      <c r="I31" s="124"/>
      <c r="J31" s="103"/>
      <c r="K31" s="124" t="str">
        <f t="shared" si="6"/>
        <v>IMPOTH1</v>
      </c>
      <c r="L31" s="124"/>
      <c r="M31" s="124" t="str">
        <f t="shared" si="8"/>
        <v>PJ</v>
      </c>
      <c r="N31" s="124" t="str">
        <f t="shared" si="9"/>
        <v>PJa</v>
      </c>
      <c r="O31" s="124"/>
      <c r="P31" s="124"/>
    </row>
    <row r="32" spans="2:17" ht="13.5" customHeight="1">
      <c r="B32" s="120" t="str">
        <f>K32</f>
        <v>EXPOIL1</v>
      </c>
      <c r="C32" s="124" t="str">
        <f t="shared" ref="C32:C38" si="10">$K5</f>
        <v>OIL</v>
      </c>
      <c r="E32" s="133"/>
      <c r="F32" s="134">
        <v>15</v>
      </c>
      <c r="I32" s="124" t="str">
        <f>'EB1'!B7</f>
        <v>EXP</v>
      </c>
      <c r="J32" s="103"/>
      <c r="K32" s="124" t="str">
        <f t="shared" ref="K32:K38" si="11">$I$32&amp;$C2&amp;1</f>
        <v>EXPOIL1</v>
      </c>
      <c r="L32" s="124"/>
      <c r="M32" s="124" t="str">
        <f>$E$2</f>
        <v>PJ</v>
      </c>
      <c r="N32" s="124" t="str">
        <f>$E$2&amp;"a"</f>
        <v>PJa</v>
      </c>
      <c r="O32" s="124"/>
      <c r="P32" s="124"/>
    </row>
    <row r="33" spans="2:22" ht="13.5" customHeight="1">
      <c r="B33" s="120" t="str">
        <f t="shared" ref="B33:B38" si="12">K33</f>
        <v>EXPLPG1</v>
      </c>
      <c r="C33" s="124" t="str">
        <f t="shared" si="10"/>
        <v>LPG</v>
      </c>
      <c r="E33" s="133"/>
      <c r="F33" s="134">
        <v>30</v>
      </c>
      <c r="J33" s="103"/>
      <c r="K33" s="124" t="str">
        <f t="shared" si="11"/>
        <v>EXPLPG1</v>
      </c>
      <c r="L33" s="124"/>
      <c r="M33" s="124" t="str">
        <f t="shared" ref="M33:M38" si="13">$E$2</f>
        <v>PJ</v>
      </c>
      <c r="N33" s="124" t="str">
        <f t="shared" ref="N33:N38" si="14">$E$2&amp;"a"</f>
        <v>PJa</v>
      </c>
    </row>
    <row r="34" spans="2:22" ht="13.5" customHeight="1">
      <c r="B34" s="120" t="str">
        <f t="shared" si="12"/>
        <v>EXPPET1</v>
      </c>
      <c r="C34" s="124" t="str">
        <f t="shared" si="10"/>
        <v>PET</v>
      </c>
      <c r="E34" s="133"/>
      <c r="F34" s="134">
        <v>30</v>
      </c>
      <c r="J34" s="103"/>
      <c r="K34" s="124" t="str">
        <f t="shared" si="11"/>
        <v>EXPPET1</v>
      </c>
      <c r="L34" s="124"/>
      <c r="M34" s="124" t="str">
        <f t="shared" si="13"/>
        <v>PJ</v>
      </c>
      <c r="N34" s="124" t="str">
        <f t="shared" si="14"/>
        <v>PJa</v>
      </c>
    </row>
    <row r="35" spans="2:22" ht="13.5" customHeight="1">
      <c r="B35" s="120" t="str">
        <f t="shared" si="12"/>
        <v>EXPDSL1</v>
      </c>
      <c r="C35" s="124" t="str">
        <f t="shared" si="10"/>
        <v>DSL</v>
      </c>
      <c r="E35" s="133"/>
      <c r="F35" s="134">
        <v>30</v>
      </c>
      <c r="J35" s="103"/>
      <c r="K35" s="124" t="str">
        <f t="shared" si="11"/>
        <v>EXPDSL1</v>
      </c>
      <c r="L35" s="124"/>
      <c r="M35" s="124" t="str">
        <f t="shared" si="13"/>
        <v>PJ</v>
      </c>
      <c r="N35" s="124" t="str">
        <f t="shared" si="14"/>
        <v>PJa</v>
      </c>
    </row>
    <row r="36" spans="2:22" ht="13.5" customHeight="1">
      <c r="B36" s="120" t="str">
        <f t="shared" si="12"/>
        <v>EXPFOL1</v>
      </c>
      <c r="C36" s="124" t="str">
        <f t="shared" si="10"/>
        <v>FOL</v>
      </c>
      <c r="E36" s="133"/>
      <c r="F36" s="134">
        <v>30</v>
      </c>
      <c r="J36" s="103"/>
      <c r="K36" s="124" t="str">
        <f t="shared" si="11"/>
        <v>EXPFOL1</v>
      </c>
      <c r="L36" s="124"/>
      <c r="M36" s="124" t="str">
        <f t="shared" si="13"/>
        <v>PJ</v>
      </c>
      <c r="N36" s="124" t="str">
        <f t="shared" si="14"/>
        <v>PJa</v>
      </c>
    </row>
    <row r="37" spans="2:22" ht="13.5" customHeight="1">
      <c r="B37" s="120" t="str">
        <f t="shared" si="12"/>
        <v>EXPJET1</v>
      </c>
      <c r="C37" s="124" t="str">
        <f t="shared" si="10"/>
        <v>JET</v>
      </c>
      <c r="E37" s="133"/>
      <c r="F37" s="134">
        <v>30</v>
      </c>
      <c r="J37" s="103"/>
      <c r="K37" s="124" t="str">
        <f t="shared" si="11"/>
        <v>EXPJET1</v>
      </c>
      <c r="L37" s="124"/>
      <c r="M37" s="124" t="str">
        <f t="shared" si="13"/>
        <v>PJ</v>
      </c>
      <c r="N37" s="124" t="str">
        <f t="shared" si="14"/>
        <v>PJa</v>
      </c>
    </row>
    <row r="38" spans="2:22" ht="13.5" customHeight="1">
      <c r="B38" s="120" t="str">
        <f t="shared" si="12"/>
        <v>EXPOTH1</v>
      </c>
      <c r="C38" s="124" t="str">
        <f t="shared" si="10"/>
        <v>OTH</v>
      </c>
      <c r="E38" s="133"/>
      <c r="F38" s="134">
        <v>30</v>
      </c>
      <c r="J38" s="103"/>
      <c r="K38" s="124" t="str">
        <f t="shared" si="11"/>
        <v>EXPOTH1</v>
      </c>
      <c r="L38" s="124"/>
      <c r="M38" s="124" t="str">
        <f t="shared" si="13"/>
        <v>PJ</v>
      </c>
      <c r="N38" s="124" t="str">
        <f t="shared" si="14"/>
        <v>PJa</v>
      </c>
    </row>
    <row r="39" spans="2:22" ht="13.5" customHeight="1">
      <c r="K39" s="124"/>
    </row>
    <row r="41" spans="2:22" ht="13.5" customHeight="1">
      <c r="I41" s="320"/>
      <c r="J41" s="320"/>
      <c r="K41" s="324" t="s">
        <v>13</v>
      </c>
      <c r="L41" s="320"/>
      <c r="M41" s="324"/>
      <c r="N41" s="320"/>
      <c r="O41" s="320"/>
      <c r="P41" s="320"/>
      <c r="Q41" s="320"/>
      <c r="R41" s="320"/>
      <c r="S41" s="320"/>
      <c r="T41" s="320"/>
    </row>
    <row r="42" spans="2:22" ht="13.5" customHeight="1">
      <c r="I42" s="325" t="s">
        <v>1</v>
      </c>
      <c r="J42" s="326" t="s">
        <v>5</v>
      </c>
      <c r="K42" s="325" t="s">
        <v>6</v>
      </c>
      <c r="L42" s="327" t="s">
        <v>34</v>
      </c>
      <c r="M42" s="327" t="s">
        <v>35</v>
      </c>
      <c r="N42" s="321" t="s">
        <v>475</v>
      </c>
      <c r="O42" s="321" t="s">
        <v>349</v>
      </c>
      <c r="P42" s="321" t="s">
        <v>350</v>
      </c>
      <c r="Q42" s="321" t="s">
        <v>351</v>
      </c>
      <c r="R42" s="321" t="s">
        <v>352</v>
      </c>
      <c r="S42" s="321" t="s">
        <v>353</v>
      </c>
      <c r="T42" s="321" t="s">
        <v>354</v>
      </c>
      <c r="U42" s="131" t="s">
        <v>72</v>
      </c>
      <c r="V42" s="131" t="s">
        <v>446</v>
      </c>
    </row>
    <row r="43" spans="2:22" ht="13.5" customHeight="1" thickBot="1">
      <c r="I43" s="328" t="s">
        <v>39</v>
      </c>
      <c r="J43" s="328" t="s">
        <v>32</v>
      </c>
      <c r="K43" s="328" t="s">
        <v>33</v>
      </c>
      <c r="L43" s="328" t="s">
        <v>36</v>
      </c>
      <c r="M43" s="328" t="s">
        <v>79</v>
      </c>
      <c r="N43" s="328" t="s">
        <v>79</v>
      </c>
      <c r="O43" s="328" t="s">
        <v>79</v>
      </c>
      <c r="P43" s="328" t="s">
        <v>79</v>
      </c>
      <c r="Q43" s="328" t="s">
        <v>79</v>
      </c>
      <c r="R43" s="328" t="s">
        <v>79</v>
      </c>
      <c r="S43" s="328" t="s">
        <v>79</v>
      </c>
      <c r="T43" s="328" t="s">
        <v>79</v>
      </c>
      <c r="U43" s="132" t="s">
        <v>78</v>
      </c>
      <c r="V43" s="132" t="s">
        <v>78</v>
      </c>
    </row>
    <row r="44" spans="2:22" ht="13.5" customHeight="1" thickBot="1">
      <c r="I44" s="328" t="s">
        <v>77</v>
      </c>
      <c r="J44" s="328"/>
      <c r="K44" s="328"/>
      <c r="L44" s="328" t="s">
        <v>69</v>
      </c>
      <c r="M44" s="328" t="s">
        <v>355</v>
      </c>
      <c r="N44" s="328" t="s">
        <v>355</v>
      </c>
      <c r="O44" s="328" t="s">
        <v>355</v>
      </c>
      <c r="P44" s="328" t="s">
        <v>355</v>
      </c>
      <c r="Q44" s="328" t="s">
        <v>355</v>
      </c>
      <c r="R44" s="328" t="s">
        <v>355</v>
      </c>
      <c r="S44" s="328" t="s">
        <v>355</v>
      </c>
      <c r="T44" s="328" t="s">
        <v>355</v>
      </c>
      <c r="U44" s="132" t="str">
        <f>$E$2</f>
        <v>PJ</v>
      </c>
      <c r="V44" s="132" t="str">
        <f>$E$2</f>
        <v>PJ</v>
      </c>
    </row>
    <row r="45" spans="2:22" ht="13.5" customHeight="1">
      <c r="I45" s="322" t="s">
        <v>359</v>
      </c>
      <c r="J45" s="322"/>
      <c r="K45" s="323" t="s">
        <v>46</v>
      </c>
      <c r="L45" s="329"/>
      <c r="M45" s="330">
        <v>10</v>
      </c>
      <c r="N45" s="331">
        <v>16.348745251702226</v>
      </c>
      <c r="O45" s="331">
        <v>19.822220085163373</v>
      </c>
      <c r="P45" s="331">
        <v>23.293701904317746</v>
      </c>
      <c r="Q45" s="331">
        <v>24.711615654691542</v>
      </c>
      <c r="R45" s="331">
        <v>26.124172030015377</v>
      </c>
      <c r="S45" s="331">
        <v>29.282835135542186</v>
      </c>
      <c r="T45" s="331">
        <v>29.429608600568837</v>
      </c>
      <c r="U45" s="294">
        <v>0</v>
      </c>
    </row>
    <row r="46" spans="2:22" ht="13.5" customHeight="1">
      <c r="I46" s="322" t="s">
        <v>360</v>
      </c>
      <c r="J46" s="322"/>
      <c r="K46" s="323" t="s">
        <v>95</v>
      </c>
      <c r="L46" s="329"/>
      <c r="M46" s="330">
        <v>20</v>
      </c>
      <c r="N46" s="331">
        <v>32.697490503404453</v>
      </c>
      <c r="O46" s="331">
        <v>39.644440170326746</v>
      </c>
      <c r="P46" s="331">
        <v>46.587403808635493</v>
      </c>
      <c r="Q46" s="331">
        <v>49.423231309383084</v>
      </c>
      <c r="R46" s="331">
        <v>52.248344060030753</v>
      </c>
      <c r="S46" s="331">
        <v>58.565670271084372</v>
      </c>
      <c r="T46" s="331">
        <v>58.859217201137675</v>
      </c>
      <c r="U46" s="294">
        <v>0</v>
      </c>
    </row>
    <row r="47" spans="2:22" ht="13.5" customHeight="1">
      <c r="I47" s="322" t="s">
        <v>361</v>
      </c>
      <c r="J47" s="322"/>
      <c r="K47" s="323" t="s">
        <v>174</v>
      </c>
      <c r="L47" s="329"/>
      <c r="M47" s="330">
        <v>20</v>
      </c>
      <c r="N47" s="331">
        <v>32.697490503404453</v>
      </c>
      <c r="O47" s="331">
        <v>39.644440170326746</v>
      </c>
      <c r="P47" s="331">
        <v>46.587403808635493</v>
      </c>
      <c r="Q47" s="331">
        <v>49.423231309383084</v>
      </c>
      <c r="R47" s="331">
        <v>52.248344060030753</v>
      </c>
      <c r="S47" s="331">
        <v>58.565670271084372</v>
      </c>
      <c r="T47" s="331">
        <v>58.859217201137675</v>
      </c>
      <c r="U47" s="294">
        <v>0</v>
      </c>
    </row>
    <row r="48" spans="2:22" ht="13.5" customHeight="1">
      <c r="I48" s="322" t="s">
        <v>362</v>
      </c>
      <c r="J48" s="322"/>
      <c r="K48" s="323" t="s">
        <v>93</v>
      </c>
      <c r="L48" s="329"/>
      <c r="M48" s="330">
        <v>20</v>
      </c>
      <c r="N48" s="331">
        <v>32.697490503404453</v>
      </c>
      <c r="O48" s="331">
        <v>39.644440170326746</v>
      </c>
      <c r="P48" s="331">
        <v>46.587403808635493</v>
      </c>
      <c r="Q48" s="331">
        <v>49.423231309383084</v>
      </c>
      <c r="R48" s="331">
        <v>52.248344060030753</v>
      </c>
      <c r="S48" s="331">
        <v>58.565670271084372</v>
      </c>
      <c r="T48" s="331">
        <v>58.859217201137675</v>
      </c>
      <c r="U48" s="294">
        <v>0</v>
      </c>
    </row>
    <row r="49" spans="9:22" ht="13.5" customHeight="1">
      <c r="I49" s="322" t="s">
        <v>363</v>
      </c>
      <c r="J49" s="322"/>
      <c r="K49" s="323" t="s">
        <v>175</v>
      </c>
      <c r="L49" s="329"/>
      <c r="M49" s="330">
        <v>20</v>
      </c>
      <c r="N49" s="331">
        <v>32.697490503404453</v>
      </c>
      <c r="O49" s="331">
        <v>39.644440170326746</v>
      </c>
      <c r="P49" s="331">
        <v>46.587403808635493</v>
      </c>
      <c r="Q49" s="331">
        <v>49.423231309383084</v>
      </c>
      <c r="R49" s="331">
        <v>52.248344060030753</v>
      </c>
      <c r="S49" s="331">
        <v>58.565670271084372</v>
      </c>
      <c r="T49" s="331">
        <v>58.859217201137675</v>
      </c>
      <c r="U49" s="294">
        <v>0</v>
      </c>
    </row>
    <row r="50" spans="9:22" ht="13.5" customHeight="1">
      <c r="I50" s="323" t="str">
        <f>K23</f>
        <v>MINJET1</v>
      </c>
      <c r="J50" s="322"/>
      <c r="K50" s="323" t="s">
        <v>438</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364</v>
      </c>
      <c r="J51" s="322"/>
      <c r="K51" s="323" t="s">
        <v>177</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365</v>
      </c>
      <c r="J52" s="322"/>
      <c r="K52" s="323" t="s">
        <v>46</v>
      </c>
      <c r="L52" s="329"/>
      <c r="M52" s="332">
        <v>12.020931136891397</v>
      </c>
      <c r="N52" s="332">
        <v>19.652714084529268</v>
      </c>
      <c r="O52" s="332">
        <v>23.828154262405445</v>
      </c>
      <c r="P52" s="332">
        <v>28.001198651507963</v>
      </c>
      <c r="Q52" s="332">
        <v>29.705663006637444</v>
      </c>
      <c r="R52" s="332">
        <v>31.403687298111919</v>
      </c>
      <c r="S52" s="332">
        <v>35.200694465729647</v>
      </c>
      <c r="T52" s="332">
        <v>35.377129837310477</v>
      </c>
      <c r="U52" s="294">
        <v>0</v>
      </c>
    </row>
    <row r="53" spans="9:22" ht="13.5" customHeight="1">
      <c r="I53" s="322" t="s">
        <v>366</v>
      </c>
      <c r="J53" s="322"/>
      <c r="K53" s="323" t="s">
        <v>95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2" t="s">
        <v>367</v>
      </c>
      <c r="J54" s="322"/>
      <c r="K54" s="323" t="s">
        <v>174</v>
      </c>
      <c r="L54" s="329"/>
      <c r="M54" s="332">
        <v>15.379896112536088</v>
      </c>
      <c r="N54" s="332">
        <v>22.610406006450212</v>
      </c>
      <c r="O54" s="332">
        <v>27.086499480111446</v>
      </c>
      <c r="P54" s="332">
        <v>31.528570146988582</v>
      </c>
      <c r="Q54" s="332">
        <v>33.331117808674499</v>
      </c>
      <c r="R54" s="332">
        <v>35.122844295680309</v>
      </c>
      <c r="S54" s="332">
        <v>39.111232994112385</v>
      </c>
      <c r="T54" s="332">
        <v>39.307269039168794</v>
      </c>
      <c r="U54" s="294">
        <v>0</v>
      </c>
    </row>
    <row r="55" spans="9:22" ht="13.5" customHeight="1">
      <c r="I55" s="322" t="s">
        <v>368</v>
      </c>
      <c r="J55" s="322"/>
      <c r="K55" s="323" t="s">
        <v>93</v>
      </c>
      <c r="L55" s="329"/>
      <c r="M55" s="332">
        <v>15.025143119060132</v>
      </c>
      <c r="N55" s="332">
        <v>22.713970200542803</v>
      </c>
      <c r="O55" s="332">
        <v>27.406085815800225</v>
      </c>
      <c r="P55" s="332">
        <v>32.056139536342094</v>
      </c>
      <c r="Q55" s="332">
        <v>33.945606109417035</v>
      </c>
      <c r="R55" s="332">
        <v>35.822776887620591</v>
      </c>
      <c r="S55" s="332">
        <v>40.003199329922424</v>
      </c>
      <c r="T55" s="332">
        <v>40.203706150748594</v>
      </c>
      <c r="U55" s="294">
        <v>0</v>
      </c>
    </row>
    <row r="56" spans="9:22" ht="13.5" customHeight="1">
      <c r="I56" s="322" t="s">
        <v>369</v>
      </c>
      <c r="J56" s="322"/>
      <c r="K56" s="323" t="s">
        <v>175</v>
      </c>
      <c r="L56" s="329"/>
      <c r="M56" s="332">
        <v>13.522628807154121</v>
      </c>
      <c r="N56" s="332">
        <v>20.442573180488523</v>
      </c>
      <c r="O56" s="332">
        <v>24.665477234220202</v>
      </c>
      <c r="P56" s="332">
        <v>28.850525582707881</v>
      </c>
      <c r="Q56" s="332">
        <v>30.551045498475332</v>
      </c>
      <c r="R56" s="332">
        <v>32.240499198858529</v>
      </c>
      <c r="S56" s="332">
        <v>36.002879396930183</v>
      </c>
      <c r="T56" s="332">
        <v>36.183335535673741</v>
      </c>
      <c r="U56" s="294">
        <v>0</v>
      </c>
    </row>
    <row r="57" spans="9:22" ht="13.5" customHeight="1">
      <c r="I57" s="323" t="str">
        <f>K30</f>
        <v>IMPJET1</v>
      </c>
      <c r="J57" s="322"/>
      <c r="K57" s="323" t="s">
        <v>438</v>
      </c>
      <c r="L57" s="329"/>
      <c r="M57" s="332">
        <v>16.527657430966148</v>
      </c>
      <c r="N57" s="332">
        <v>24.985367220597084</v>
      </c>
      <c r="O57" s="332">
        <v>30.146694397380251</v>
      </c>
      <c r="P57" s="332">
        <v>35.2617534899763</v>
      </c>
      <c r="Q57" s="332">
        <v>37.340166720358745</v>
      </c>
      <c r="R57" s="332">
        <v>39.405054576382653</v>
      </c>
      <c r="S57" s="332">
        <v>44.003519262914672</v>
      </c>
      <c r="T57" s="332">
        <v>44.224076765823455</v>
      </c>
      <c r="U57" s="294">
        <v>0</v>
      </c>
      <c r="V57" s="120">
        <v>60</v>
      </c>
    </row>
    <row r="58" spans="9:22" ht="13.5" customHeight="1">
      <c r="I58" s="322" t="s">
        <v>370</v>
      </c>
      <c r="J58" s="322"/>
      <c r="K58" s="323" t="s">
        <v>177</v>
      </c>
      <c r="L58" s="329"/>
      <c r="M58" s="330">
        <v>30</v>
      </c>
      <c r="N58" s="331">
        <v>21.798327002269634</v>
      </c>
      <c r="O58" s="331">
        <v>26.429626780217831</v>
      </c>
      <c r="P58" s="331">
        <v>31.058269205756996</v>
      </c>
      <c r="Q58" s="331">
        <v>32.948820872922056</v>
      </c>
      <c r="R58" s="331">
        <v>34.832229373353833</v>
      </c>
      <c r="S58" s="331">
        <v>39.043780180722919</v>
      </c>
      <c r="T58" s="331">
        <v>39.239478134091783</v>
      </c>
      <c r="U58" s="294">
        <v>0</v>
      </c>
    </row>
    <row r="59" spans="9:22" ht="13.5" customHeight="1">
      <c r="I59" s="322" t="s">
        <v>371</v>
      </c>
      <c r="J59" s="323" t="s">
        <v>46</v>
      </c>
      <c r="K59" s="322"/>
      <c r="L59" s="329"/>
      <c r="M59" s="330">
        <v>15</v>
      </c>
      <c r="N59" s="331">
        <v>15.722171267623416</v>
      </c>
      <c r="O59" s="331">
        <v>19.062523409924356</v>
      </c>
      <c r="P59" s="331">
        <v>22.400958921206371</v>
      </c>
      <c r="Q59" s="331">
        <v>23.764530405309955</v>
      </c>
      <c r="R59" s="331">
        <v>25.122949838489536</v>
      </c>
      <c r="S59" s="331">
        <v>28.160555572583718</v>
      </c>
      <c r="T59" s="331">
        <v>28.301703869848382</v>
      </c>
      <c r="U59" s="294">
        <v>0</v>
      </c>
    </row>
    <row r="60" spans="9:22" ht="13.5" customHeight="1">
      <c r="I60" s="322" t="s">
        <v>372</v>
      </c>
      <c r="J60" s="323" t="s">
        <v>95</v>
      </c>
      <c r="K60" s="322"/>
      <c r="L60" s="329"/>
      <c r="M60" s="330">
        <v>30</v>
      </c>
      <c r="N60" s="331">
        <v>26.157992402723565</v>
      </c>
      <c r="O60" s="331">
        <v>31.715552136261397</v>
      </c>
      <c r="P60" s="331">
        <v>37.269923046908396</v>
      </c>
      <c r="Q60" s="331">
        <v>39.538585047506473</v>
      </c>
      <c r="R60" s="331">
        <v>41.798675248024608</v>
      </c>
      <c r="S60" s="331">
        <v>46.852536216867499</v>
      </c>
      <c r="T60" s="331">
        <v>47.08737376091014</v>
      </c>
      <c r="U60" s="294">
        <v>0</v>
      </c>
    </row>
    <row r="61" spans="9:22" ht="13.5" customHeight="1">
      <c r="I61" s="322" t="s">
        <v>373</v>
      </c>
      <c r="J61" s="323" t="s">
        <v>174</v>
      </c>
      <c r="K61" s="322"/>
      <c r="L61" s="329"/>
      <c r="M61" s="330">
        <v>30</v>
      </c>
      <c r="N61" s="331">
        <v>18.08832480516017</v>
      </c>
      <c r="O61" s="331">
        <v>21.669199584089156</v>
      </c>
      <c r="P61" s="331">
        <v>25.222856117590865</v>
      </c>
      <c r="Q61" s="331">
        <v>26.6648942469396</v>
      </c>
      <c r="R61" s="331">
        <v>28.098275436544249</v>
      </c>
      <c r="S61" s="331">
        <v>31.288986395289911</v>
      </c>
      <c r="T61" s="331">
        <v>31.445815231335036</v>
      </c>
      <c r="U61" s="294">
        <v>0</v>
      </c>
    </row>
    <row r="62" spans="9:22" ht="13.5" customHeight="1">
      <c r="I62" s="322" t="s">
        <v>374</v>
      </c>
      <c r="J62" s="323" t="s">
        <v>93</v>
      </c>
      <c r="K62" s="322"/>
      <c r="L62" s="329"/>
      <c r="M62" s="330">
        <v>30</v>
      </c>
      <c r="N62" s="331">
        <v>18.171176160434243</v>
      </c>
      <c r="O62" s="331">
        <v>21.924868652640182</v>
      </c>
      <c r="P62" s="331">
        <v>25.644911629073675</v>
      </c>
      <c r="Q62" s="331">
        <v>27.15648488753363</v>
      </c>
      <c r="R62" s="331">
        <v>28.658221510096475</v>
      </c>
      <c r="S62" s="331">
        <v>32.002559463937942</v>
      </c>
      <c r="T62" s="331">
        <v>32.162964920598874</v>
      </c>
      <c r="U62" s="294">
        <v>0</v>
      </c>
    </row>
    <row r="63" spans="9:22" ht="13.5" customHeight="1">
      <c r="I63" s="322" t="s">
        <v>375</v>
      </c>
      <c r="J63" s="323" t="s">
        <v>175</v>
      </c>
      <c r="K63" s="322"/>
      <c r="L63" s="329"/>
      <c r="M63" s="330">
        <v>30</v>
      </c>
      <c r="N63" s="331">
        <v>16.354058544390821</v>
      </c>
      <c r="O63" s="331">
        <v>19.732381787376163</v>
      </c>
      <c r="P63" s="331">
        <v>23.080420466166306</v>
      </c>
      <c r="Q63" s="331">
        <v>24.440836398780267</v>
      </c>
      <c r="R63" s="331">
        <v>25.792399359086826</v>
      </c>
      <c r="S63" s="331">
        <v>28.802303517544146</v>
      </c>
      <c r="T63" s="331">
        <v>28.946668428538995</v>
      </c>
      <c r="U63" s="294">
        <v>0</v>
      </c>
    </row>
    <row r="64" spans="9:22" ht="13.5" customHeight="1">
      <c r="I64" s="323" t="str">
        <f>K37</f>
        <v>EXPJET1</v>
      </c>
      <c r="J64" s="323" t="s">
        <v>438</v>
      </c>
      <c r="K64" s="320"/>
      <c r="L64" s="329"/>
      <c r="M64" s="330">
        <v>30</v>
      </c>
      <c r="N64" s="331">
        <v>19.988293776477668</v>
      </c>
      <c r="O64" s="331">
        <v>24.117355517904201</v>
      </c>
      <c r="P64" s="331">
        <v>28.209402791981042</v>
      </c>
      <c r="Q64" s="331">
        <v>29.872133376286996</v>
      </c>
      <c r="R64" s="331">
        <v>31.524043661106123</v>
      </c>
      <c r="S64" s="331">
        <v>35.202815410331738</v>
      </c>
      <c r="T64" s="331">
        <v>35.379261412658764</v>
      </c>
      <c r="U64" s="294">
        <v>0</v>
      </c>
    </row>
    <row r="65" spans="9:21" ht="13.5" customHeight="1">
      <c r="I65" s="322" t="s">
        <v>376</v>
      </c>
      <c r="J65" s="323" t="s">
        <v>177</v>
      </c>
      <c r="K65" s="320"/>
      <c r="L65" s="329"/>
      <c r="M65" s="330">
        <v>30</v>
      </c>
      <c r="N65" s="331">
        <v>17.438661601815706</v>
      </c>
      <c r="O65" s="331">
        <v>21.143701424174267</v>
      </c>
      <c r="P65" s="331">
        <v>24.846615364605597</v>
      </c>
      <c r="Q65" s="331">
        <v>26.359056698337646</v>
      </c>
      <c r="R65" s="331">
        <v>27.865783498683069</v>
      </c>
      <c r="S65" s="331">
        <v>31.235024144578336</v>
      </c>
      <c r="T65" s="331">
        <v>31.391582507273426</v>
      </c>
      <c r="U65" s="294">
        <v>0</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36"/>
  <sheetViews>
    <sheetView topLeftCell="F19" zoomScale="85" zoomScaleNormal="85" workbookViewId="0">
      <selection activeCell="T35" sqref="T35"/>
    </sheetView>
  </sheetViews>
  <sheetFormatPr defaultColWidth="8.81640625" defaultRowHeight="12"/>
  <cols>
    <col min="1" max="1" width="2" style="333" bestFit="1" customWidth="1"/>
    <col min="2" max="2" width="13.81640625" style="99" customWidth="1"/>
    <col min="3" max="3" width="11.81640625" style="99" bestFit="1" customWidth="1"/>
    <col min="4" max="4" width="14" style="99" bestFit="1" customWidth="1"/>
    <col min="5" max="5" width="8.453125" style="99" bestFit="1" customWidth="1"/>
    <col min="6" max="6" width="13.26953125" style="99" customWidth="1"/>
    <col min="7" max="7" width="2" style="333" bestFit="1" customWidth="1"/>
    <col min="8" max="8" width="11.81640625" style="99" bestFit="1" customWidth="1"/>
    <col min="9" max="9" width="7.453125" style="99" bestFit="1" customWidth="1"/>
    <col min="10" max="10" width="12.1796875" style="99" bestFit="1" customWidth="1"/>
    <col min="11" max="11" width="40.54296875" style="99" customWidth="1"/>
    <col min="12" max="12" width="10" style="99" bestFit="1" customWidth="1"/>
    <col min="13" max="13" width="10.54296875" style="99" bestFit="1" customWidth="1"/>
    <col min="14" max="14" width="13" style="99" bestFit="1" customWidth="1"/>
    <col min="15" max="15" width="14.26953125" style="99" bestFit="1" customWidth="1"/>
    <col min="16" max="16" width="10" style="99" bestFit="1" customWidth="1"/>
    <col min="17" max="17" width="10" style="333" bestFit="1" customWidth="1"/>
    <col min="18" max="18" width="10.453125" style="333" bestFit="1" customWidth="1"/>
    <col min="19" max="16384" width="8.81640625" style="333"/>
  </cols>
  <sheetData>
    <row r="1" spans="2:16" ht="24">
      <c r="B1" s="100" t="s">
        <v>66</v>
      </c>
      <c r="C1" s="100" t="s">
        <v>67</v>
      </c>
      <c r="D1" s="100" t="s">
        <v>68</v>
      </c>
      <c r="E1" s="100" t="s">
        <v>70</v>
      </c>
      <c r="F1" s="100" t="s">
        <v>71</v>
      </c>
    </row>
    <row r="2" spans="2:16">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16">
      <c r="C3" s="136" t="str">
        <f>[3]EB1!S32</f>
        <v>GEO</v>
      </c>
      <c r="D3" s="136" t="str">
        <f>[3]EB1!S31</f>
        <v>Geothermal</v>
      </c>
      <c r="E3" s="136" t="str">
        <f>[3]EB1!$Z$2</f>
        <v>PJ</v>
      </c>
      <c r="H3" s="104" t="s">
        <v>7</v>
      </c>
      <c r="I3" s="105" t="s">
        <v>30</v>
      </c>
      <c r="J3" s="104" t="s">
        <v>0</v>
      </c>
      <c r="K3" s="104" t="s">
        <v>3</v>
      </c>
      <c r="L3" s="104" t="s">
        <v>4</v>
      </c>
      <c r="M3" s="104" t="s">
        <v>8</v>
      </c>
      <c r="N3" s="104" t="s">
        <v>9</v>
      </c>
      <c r="O3" s="104" t="s">
        <v>10</v>
      </c>
      <c r="P3" s="104" t="s">
        <v>12</v>
      </c>
    </row>
    <row r="4" spans="2:16" ht="11.25" customHeight="1" thickBot="1">
      <c r="C4" s="136" t="str">
        <f>[3]EB1!T32</f>
        <v>SOL</v>
      </c>
      <c r="D4" s="136" t="str">
        <f>[3]EB1!T31</f>
        <v>Solar</v>
      </c>
      <c r="E4" s="136" t="str">
        <f>[3]EB1!$Z$2</f>
        <v>PJ</v>
      </c>
      <c r="H4" s="402" t="s">
        <v>37</v>
      </c>
      <c r="I4" s="402" t="s">
        <v>31</v>
      </c>
      <c r="J4" s="402" t="s">
        <v>26</v>
      </c>
      <c r="K4" s="402" t="s">
        <v>27</v>
      </c>
      <c r="L4" s="402" t="s">
        <v>4</v>
      </c>
      <c r="M4" s="402" t="s">
        <v>40</v>
      </c>
      <c r="N4" s="402" t="s">
        <v>41</v>
      </c>
      <c r="O4" s="402" t="s">
        <v>28</v>
      </c>
      <c r="P4" s="402" t="s">
        <v>29</v>
      </c>
    </row>
    <row r="5" spans="2:16">
      <c r="C5" s="136" t="str">
        <f>[3]EB1!U32</f>
        <v>WIN</v>
      </c>
      <c r="D5" s="136" t="str">
        <f>[3]EB1!U31</f>
        <v>Wind</v>
      </c>
      <c r="E5" s="136" t="str">
        <f>[3]EB1!$Z$2</f>
        <v>PJ</v>
      </c>
      <c r="H5" s="103" t="s">
        <v>65</v>
      </c>
      <c r="I5" s="103"/>
      <c r="J5" s="103" t="str">
        <f t="shared" ref="J5:J10" si="0">C2</f>
        <v>HYD</v>
      </c>
      <c r="K5" s="103" t="s">
        <v>456</v>
      </c>
      <c r="L5" s="103" t="str">
        <f t="shared" ref="L5:L12" si="1">$E$2</f>
        <v>PJ</v>
      </c>
      <c r="M5" s="103" t="s">
        <v>463</v>
      </c>
      <c r="N5" s="103" t="s">
        <v>92</v>
      </c>
      <c r="O5" s="103"/>
      <c r="P5" s="103"/>
    </row>
    <row r="6" spans="2:16">
      <c r="C6" s="137" t="str">
        <f>[3]EB1!V32</f>
        <v>BIL</v>
      </c>
      <c r="D6" s="137" t="str">
        <f>[3]EB1!V31</f>
        <v>Liquid Biofuels</v>
      </c>
      <c r="E6" s="137"/>
      <c r="H6" s="103"/>
      <c r="I6" s="103"/>
      <c r="J6" s="103" t="str">
        <f t="shared" si="0"/>
        <v>GEO</v>
      </c>
      <c r="K6" s="103" t="s">
        <v>457</v>
      </c>
      <c r="L6" s="103" t="str">
        <f t="shared" si="1"/>
        <v>PJ</v>
      </c>
      <c r="M6" s="103" t="s">
        <v>463</v>
      </c>
      <c r="N6" s="103" t="s">
        <v>92</v>
      </c>
      <c r="O6" s="103"/>
      <c r="P6" s="103"/>
    </row>
    <row r="7" spans="2:16">
      <c r="C7" s="136" t="str">
        <f>[3]EB1!W32</f>
        <v>BIG</v>
      </c>
      <c r="D7" s="136" t="str">
        <f>[3]EB1!W31</f>
        <v>Biogas</v>
      </c>
      <c r="E7" s="137"/>
      <c r="H7" s="103"/>
      <c r="I7" s="103"/>
      <c r="J7" s="103" t="str">
        <f t="shared" si="0"/>
        <v>SOL</v>
      </c>
      <c r="K7" s="103" t="s">
        <v>458</v>
      </c>
      <c r="L7" s="103" t="str">
        <f t="shared" si="1"/>
        <v>PJ</v>
      </c>
      <c r="M7" s="103" t="s">
        <v>463</v>
      </c>
      <c r="N7" s="103" t="s">
        <v>92</v>
      </c>
      <c r="O7" s="103"/>
      <c r="P7" s="103"/>
    </row>
    <row r="8" spans="2:16">
      <c r="C8" s="136" t="str">
        <f>[3]EB1!X32</f>
        <v>WOD</v>
      </c>
      <c r="D8" s="136" t="str">
        <f>[3]EB1!X31</f>
        <v>Wood</v>
      </c>
      <c r="E8" s="137"/>
      <c r="H8" s="103"/>
      <c r="I8" s="103"/>
      <c r="J8" s="103" t="str">
        <f t="shared" si="0"/>
        <v>WIN</v>
      </c>
      <c r="K8" s="103" t="s">
        <v>459</v>
      </c>
      <c r="L8" s="103" t="str">
        <f t="shared" si="1"/>
        <v>PJ</v>
      </c>
      <c r="M8" s="103" t="s">
        <v>463</v>
      </c>
      <c r="N8" s="103" t="s">
        <v>92</v>
      </c>
      <c r="O8" s="103"/>
      <c r="P8" s="103"/>
    </row>
    <row r="9" spans="2:16">
      <c r="C9" s="136" t="str">
        <f>[3]EB1!Y32</f>
        <v>TID</v>
      </c>
      <c r="D9" s="136" t="str">
        <f>[3]EB1!Y31</f>
        <v>Tidal</v>
      </c>
      <c r="E9" s="137"/>
      <c r="H9" s="103"/>
      <c r="I9" s="103"/>
      <c r="J9" s="103" t="str">
        <f t="shared" si="0"/>
        <v>BIL</v>
      </c>
      <c r="K9" s="103" t="s">
        <v>460</v>
      </c>
      <c r="L9" s="103" t="str">
        <f t="shared" si="1"/>
        <v>PJ</v>
      </c>
      <c r="M9" s="103" t="s">
        <v>463</v>
      </c>
      <c r="N9" s="103" t="s">
        <v>92</v>
      </c>
      <c r="O9" s="103"/>
      <c r="P9" s="103"/>
    </row>
    <row r="10" spans="2:16">
      <c r="C10" s="135" t="s">
        <v>347</v>
      </c>
      <c r="D10" s="135" t="s">
        <v>348</v>
      </c>
      <c r="H10" s="103"/>
      <c r="I10" s="103"/>
      <c r="J10" s="103" t="str">
        <f t="shared" si="0"/>
        <v>BIG</v>
      </c>
      <c r="K10" s="103" t="s">
        <v>461</v>
      </c>
      <c r="L10" s="103" t="str">
        <f t="shared" si="1"/>
        <v>PJ</v>
      </c>
      <c r="M10" s="103" t="s">
        <v>463</v>
      </c>
      <c r="N10" s="103" t="s">
        <v>92</v>
      </c>
      <c r="O10" s="103"/>
      <c r="P10" s="103"/>
    </row>
    <row r="11" spans="2:16">
      <c r="C11" s="135"/>
      <c r="D11" s="135"/>
      <c r="H11" s="103"/>
      <c r="I11" s="103"/>
      <c r="J11" s="103" t="str">
        <f>C9</f>
        <v>TID</v>
      </c>
      <c r="K11" s="103" t="s">
        <v>462</v>
      </c>
      <c r="L11" s="103" t="str">
        <f t="shared" si="1"/>
        <v>PJ</v>
      </c>
      <c r="M11" s="103" t="s">
        <v>463</v>
      </c>
      <c r="N11" s="103" t="s">
        <v>92</v>
      </c>
      <c r="O11" s="103"/>
      <c r="P11" s="103"/>
    </row>
    <row r="12" spans="2:16">
      <c r="C12" s="135"/>
      <c r="D12" s="135"/>
      <c r="H12" s="103"/>
      <c r="I12" s="103"/>
      <c r="J12" s="103" t="str">
        <f>C10</f>
        <v>URN</v>
      </c>
      <c r="K12" s="103" t="s">
        <v>348</v>
      </c>
      <c r="L12" s="103" t="str">
        <f t="shared" si="1"/>
        <v>PJ</v>
      </c>
      <c r="M12" s="103" t="s">
        <v>463</v>
      </c>
      <c r="N12" s="103" t="s">
        <v>92</v>
      </c>
      <c r="O12" s="103"/>
      <c r="P12" s="103"/>
    </row>
    <row r="13" spans="2:16">
      <c r="D13" s="334"/>
    </row>
    <row r="14" spans="2:16">
      <c r="E14" s="334"/>
      <c r="H14" s="102" t="s">
        <v>15</v>
      </c>
      <c r="I14" s="102"/>
      <c r="J14" s="103"/>
      <c r="K14" s="103"/>
      <c r="L14" s="103"/>
      <c r="M14" s="103"/>
      <c r="N14" s="103"/>
      <c r="O14" s="103"/>
      <c r="P14" s="103"/>
    </row>
    <row r="15" spans="2:16">
      <c r="B15" s="108"/>
      <c r="C15" s="109"/>
      <c r="D15" s="108"/>
      <c r="E15" s="110"/>
      <c r="F15" s="110"/>
      <c r="H15" s="104" t="s">
        <v>11</v>
      </c>
      <c r="I15" s="105" t="s">
        <v>30</v>
      </c>
      <c r="J15" s="104" t="s">
        <v>1</v>
      </c>
      <c r="K15" s="104" t="s">
        <v>2</v>
      </c>
      <c r="L15" s="104" t="s">
        <v>16</v>
      </c>
      <c r="M15" s="104" t="s">
        <v>17</v>
      </c>
      <c r="N15" s="104" t="s">
        <v>18</v>
      </c>
      <c r="O15" s="104" t="s">
        <v>19</v>
      </c>
      <c r="P15" s="104" t="s">
        <v>20</v>
      </c>
    </row>
    <row r="16" spans="2:16" ht="24.5" thickBot="1">
      <c r="B16" s="403"/>
      <c r="C16" s="403"/>
      <c r="D16" s="403"/>
      <c r="E16" s="403"/>
      <c r="F16" s="403"/>
      <c r="H16" s="402" t="s">
        <v>38</v>
      </c>
      <c r="I16" s="402" t="s">
        <v>31</v>
      </c>
      <c r="J16" s="402" t="s">
        <v>21</v>
      </c>
      <c r="K16" s="402" t="s">
        <v>22</v>
      </c>
      <c r="L16" s="402" t="s">
        <v>23</v>
      </c>
      <c r="M16" s="402" t="s">
        <v>24</v>
      </c>
      <c r="N16" s="402" t="s">
        <v>43</v>
      </c>
      <c r="O16" s="402" t="s">
        <v>42</v>
      </c>
      <c r="P16" s="402" t="s">
        <v>25</v>
      </c>
    </row>
    <row r="17" spans="2:22" ht="12.5" thickBot="1">
      <c r="B17" s="403"/>
      <c r="C17" s="404"/>
      <c r="D17" s="404"/>
      <c r="E17" s="404"/>
      <c r="F17" s="404"/>
      <c r="H17" s="402" t="s">
        <v>73</v>
      </c>
      <c r="I17" s="405"/>
      <c r="J17" s="405"/>
      <c r="K17" s="405"/>
      <c r="L17" s="405"/>
      <c r="M17" s="405"/>
      <c r="N17" s="405"/>
      <c r="O17" s="405"/>
      <c r="P17" s="405"/>
    </row>
    <row r="18" spans="2:22">
      <c r="E18" s="304"/>
      <c r="F18" s="305"/>
      <c r="H18" s="103" t="str">
        <f>[3]EB1!$B$5</f>
        <v>MIN</v>
      </c>
      <c r="I18" s="103"/>
      <c r="J18" s="103" t="str">
        <f t="shared" ref="J18:J21" si="2">$H$18&amp;C2&amp;1</f>
        <v>MINHYD1</v>
      </c>
      <c r="K18" s="115"/>
      <c r="L18" s="103" t="str">
        <f t="shared" ref="L18:L23" si="3">$E$2</f>
        <v>PJ</v>
      </c>
      <c r="M18" s="103" t="str">
        <f t="shared" ref="M18:M23" si="4">$E$2&amp;"a"</f>
        <v>PJa</v>
      </c>
      <c r="N18" s="103" t="s">
        <v>92</v>
      </c>
      <c r="O18" s="103"/>
      <c r="P18" s="103"/>
    </row>
    <row r="19" spans="2:22">
      <c r="E19" s="305"/>
      <c r="F19" s="305"/>
      <c r="H19" s="103"/>
      <c r="I19" s="103"/>
      <c r="J19" s="103" t="str">
        <f t="shared" si="2"/>
        <v>MINGEO1</v>
      </c>
      <c r="K19" s="115"/>
      <c r="L19" s="103" t="str">
        <f t="shared" si="3"/>
        <v>PJ</v>
      </c>
      <c r="M19" s="103" t="str">
        <f t="shared" si="4"/>
        <v>PJa</v>
      </c>
      <c r="N19" s="103" t="s">
        <v>92</v>
      </c>
      <c r="O19" s="103"/>
      <c r="P19" s="103"/>
    </row>
    <row r="20" spans="2:22">
      <c r="E20" s="305"/>
      <c r="F20" s="305"/>
      <c r="H20" s="103"/>
      <c r="I20" s="103"/>
      <c r="J20" s="103" t="str">
        <f t="shared" si="2"/>
        <v>MINSOL1</v>
      </c>
      <c r="K20" s="115"/>
      <c r="L20" s="103" t="str">
        <f t="shared" si="3"/>
        <v>PJ</v>
      </c>
      <c r="M20" s="103" t="str">
        <f t="shared" si="4"/>
        <v>PJa</v>
      </c>
      <c r="N20" s="103" t="s">
        <v>92</v>
      </c>
      <c r="O20" s="103"/>
      <c r="P20" s="103"/>
    </row>
    <row r="21" spans="2:22">
      <c r="E21" s="304"/>
      <c r="F21" s="304"/>
      <c r="H21" s="103"/>
      <c r="I21" s="103"/>
      <c r="J21" s="103" t="str">
        <f t="shared" si="2"/>
        <v>MINWIN1</v>
      </c>
      <c r="K21" s="115"/>
      <c r="L21" s="103" t="str">
        <f t="shared" si="3"/>
        <v>PJ</v>
      </c>
      <c r="M21" s="103" t="str">
        <f t="shared" si="4"/>
        <v>PJa</v>
      </c>
      <c r="N21" s="103" t="s">
        <v>92</v>
      </c>
      <c r="O21" s="103"/>
      <c r="P21" s="103"/>
    </row>
    <row r="22" spans="2:22">
      <c r="B22" s="103"/>
      <c r="E22" s="304"/>
      <c r="F22" s="305"/>
      <c r="I22" s="103"/>
      <c r="J22" s="103" t="str">
        <f>$H$18&amp;C9&amp;1</f>
        <v>MINTID1</v>
      </c>
      <c r="K22" s="115"/>
      <c r="L22" s="103" t="str">
        <f t="shared" si="3"/>
        <v>PJ</v>
      </c>
      <c r="M22" s="103" t="str">
        <f t="shared" si="4"/>
        <v>PJa</v>
      </c>
      <c r="N22" s="103" t="s">
        <v>92</v>
      </c>
    </row>
    <row r="23" spans="2:22" ht="19.5" customHeight="1">
      <c r="E23" s="304"/>
      <c r="F23" s="305"/>
      <c r="J23" s="103" t="str">
        <f>$H$18&amp;C10&amp;1</f>
        <v>MINURN1</v>
      </c>
      <c r="K23" s="115"/>
      <c r="L23" s="103" t="str">
        <f t="shared" si="3"/>
        <v>PJ</v>
      </c>
      <c r="M23" s="103" t="str">
        <f t="shared" si="4"/>
        <v>PJa</v>
      </c>
      <c r="N23" s="103" t="s">
        <v>92</v>
      </c>
    </row>
    <row r="24" spans="2:22">
      <c r="B24" s="333"/>
      <c r="C24" s="333"/>
    </row>
    <row r="27" spans="2:22">
      <c r="H27" s="333"/>
      <c r="I27" s="333"/>
      <c r="J27" s="334" t="s">
        <v>13</v>
      </c>
      <c r="K27" s="334"/>
      <c r="L27" s="333"/>
      <c r="M27" s="333"/>
      <c r="N27" s="333"/>
      <c r="O27" s="333"/>
      <c r="P27" s="333"/>
    </row>
    <row r="28" spans="2:22"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2" ht="36.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2" ht="24.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2">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2">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A12" zoomScale="80" zoomScaleNormal="80" workbookViewId="0">
      <selection activeCell="H48" sqref="H48"/>
    </sheetView>
  </sheetViews>
  <sheetFormatPr defaultColWidth="20.81640625" defaultRowHeight="18" customHeight="1"/>
  <cols>
    <col min="1" max="16384" width="20.81640625" style="428"/>
  </cols>
  <sheetData>
    <row r="1" spans="1:25" ht="18" customHeight="1">
      <c r="B1" s="428" t="s">
        <v>576</v>
      </c>
      <c r="E1" s="428" t="s">
        <v>577</v>
      </c>
    </row>
    <row r="4" spans="1:25" ht="18" customHeight="1">
      <c r="B4" s="429" t="s">
        <v>14</v>
      </c>
      <c r="C4" s="429"/>
      <c r="D4" s="323"/>
      <c r="E4" s="323"/>
      <c r="F4" s="323"/>
      <c r="G4" s="323"/>
      <c r="H4" s="323"/>
      <c r="I4" s="323"/>
      <c r="J4" s="323"/>
    </row>
    <row r="5" spans="1:25" ht="18" customHeight="1">
      <c r="B5" s="430" t="s">
        <v>7</v>
      </c>
      <c r="C5" s="431" t="s">
        <v>30</v>
      </c>
      <c r="D5" s="430" t="s">
        <v>0</v>
      </c>
      <c r="E5" s="430" t="s">
        <v>3</v>
      </c>
      <c r="F5" s="430" t="s">
        <v>4</v>
      </c>
      <c r="G5" s="430" t="s">
        <v>8</v>
      </c>
      <c r="H5" s="430" t="s">
        <v>9</v>
      </c>
      <c r="I5" s="430" t="s">
        <v>10</v>
      </c>
      <c r="J5" s="430" t="s">
        <v>12</v>
      </c>
    </row>
    <row r="6" spans="1:25" ht="18" customHeight="1" thickBot="1">
      <c r="B6" s="432" t="s">
        <v>37</v>
      </c>
      <c r="C6" s="432" t="s">
        <v>31</v>
      </c>
      <c r="D6" s="432" t="s">
        <v>26</v>
      </c>
      <c r="E6" s="432" t="s">
        <v>27</v>
      </c>
      <c r="F6" s="432" t="s">
        <v>4</v>
      </c>
      <c r="G6" s="432" t="s">
        <v>40</v>
      </c>
      <c r="H6" s="432" t="s">
        <v>41</v>
      </c>
      <c r="I6" s="432" t="s">
        <v>28</v>
      </c>
      <c r="J6" s="432" t="s">
        <v>29</v>
      </c>
    </row>
    <row r="7" spans="1:25" ht="18" customHeight="1">
      <c r="B7" s="323" t="s">
        <v>65</v>
      </c>
      <c r="C7" s="323"/>
      <c r="D7" s="428" t="s">
        <v>578</v>
      </c>
      <c r="E7" s="428" t="s">
        <v>579</v>
      </c>
      <c r="F7" s="428" t="s">
        <v>69</v>
      </c>
      <c r="G7" s="428" t="s">
        <v>463</v>
      </c>
      <c r="H7" s="323"/>
      <c r="I7" s="323"/>
      <c r="J7" s="323"/>
    </row>
    <row r="8" spans="1:25" ht="18" customHeight="1">
      <c r="D8" s="428" t="s">
        <v>580</v>
      </c>
      <c r="E8" s="428" t="s">
        <v>581</v>
      </c>
      <c r="F8" s="428" t="s">
        <v>69</v>
      </c>
      <c r="G8" s="428" t="s">
        <v>463</v>
      </c>
    </row>
    <row r="9" spans="1:25" ht="18" customHeight="1">
      <c r="D9" s="428" t="s">
        <v>582</v>
      </c>
      <c r="E9" s="428" t="s">
        <v>583</v>
      </c>
      <c r="F9" s="428" t="s">
        <v>69</v>
      </c>
      <c r="G9" s="428" t="s">
        <v>463</v>
      </c>
      <c r="H9" s="433" t="s">
        <v>92</v>
      </c>
    </row>
    <row r="10" spans="1:25" ht="18" customHeight="1">
      <c r="D10" s="428" t="s">
        <v>584</v>
      </c>
      <c r="E10" s="428" t="s">
        <v>585</v>
      </c>
      <c r="F10" s="428" t="s">
        <v>69</v>
      </c>
      <c r="G10" s="428" t="s">
        <v>463</v>
      </c>
    </row>
    <row r="11" spans="1:25" ht="18" customHeight="1">
      <c r="D11" s="428" t="s">
        <v>586</v>
      </c>
      <c r="E11" s="428" t="s">
        <v>587</v>
      </c>
      <c r="F11" s="428" t="s">
        <v>69</v>
      </c>
      <c r="G11" s="428" t="s">
        <v>463</v>
      </c>
      <c r="V11" s="320" t="s">
        <v>588</v>
      </c>
      <c r="W11" s="320"/>
      <c r="X11" s="320" t="s">
        <v>589</v>
      </c>
      <c r="Y11" s="320">
        <v>288</v>
      </c>
    </row>
    <row r="12" spans="1:25" ht="18" customHeight="1">
      <c r="D12" s="428" t="s">
        <v>590</v>
      </c>
      <c r="E12" s="428" t="s">
        <v>591</v>
      </c>
      <c r="F12" s="428" t="s">
        <v>69</v>
      </c>
      <c r="G12" s="428" t="s">
        <v>463</v>
      </c>
      <c r="P12" s="428" t="s">
        <v>592</v>
      </c>
      <c r="V12" s="320"/>
      <c r="W12" s="320"/>
      <c r="X12" s="320" t="s">
        <v>589</v>
      </c>
      <c r="Y12" s="320">
        <v>256</v>
      </c>
    </row>
    <row r="13" spans="1:25" ht="18" customHeight="1">
      <c r="A13" s="320"/>
      <c r="D13" s="428" t="s">
        <v>593</v>
      </c>
      <c r="E13" s="428" t="s">
        <v>594</v>
      </c>
      <c r="F13" s="428" t="s">
        <v>69</v>
      </c>
      <c r="G13" s="428" t="s">
        <v>463</v>
      </c>
      <c r="V13" s="320"/>
      <c r="W13" s="320"/>
      <c r="X13" s="320" t="s">
        <v>589</v>
      </c>
      <c r="Y13" s="320">
        <v>2139</v>
      </c>
    </row>
    <row r="14" spans="1:25" ht="18" customHeight="1">
      <c r="A14" s="320"/>
      <c r="D14" s="428" t="s">
        <v>182</v>
      </c>
      <c r="E14" s="428" t="s">
        <v>595</v>
      </c>
      <c r="F14" s="428" t="s">
        <v>69</v>
      </c>
      <c r="G14" s="428" t="s">
        <v>463</v>
      </c>
      <c r="H14" s="428" t="s">
        <v>92</v>
      </c>
      <c r="P14" s="428" t="s">
        <v>596</v>
      </c>
      <c r="Q14" s="434">
        <f>80%</f>
        <v>0.8</v>
      </c>
      <c r="V14" s="320"/>
      <c r="W14" s="320"/>
      <c r="X14" s="320" t="s">
        <v>589</v>
      </c>
      <c r="Y14" s="320">
        <v>373</v>
      </c>
    </row>
    <row r="15" spans="1:25" ht="18" customHeight="1">
      <c r="A15" s="320"/>
      <c r="D15" s="428" t="s">
        <v>677</v>
      </c>
      <c r="E15" s="428" t="s">
        <v>680</v>
      </c>
      <c r="F15" s="428" t="s">
        <v>69</v>
      </c>
      <c r="G15" s="428" t="s">
        <v>463</v>
      </c>
      <c r="P15" s="428" t="s">
        <v>597</v>
      </c>
      <c r="Q15" s="434">
        <v>0.2</v>
      </c>
      <c r="V15" s="320"/>
      <c r="W15" s="320"/>
      <c r="X15" s="320" t="s">
        <v>589</v>
      </c>
      <c r="Y15" s="320">
        <v>267</v>
      </c>
    </row>
    <row r="16" spans="1:25" ht="18" customHeight="1">
      <c r="D16" s="428" t="s">
        <v>678</v>
      </c>
      <c r="E16" s="428" t="s">
        <v>681</v>
      </c>
      <c r="F16" s="428" t="s">
        <v>69</v>
      </c>
      <c r="G16" s="428" t="s">
        <v>463</v>
      </c>
      <c r="V16" s="320"/>
      <c r="W16" s="320"/>
      <c r="X16" s="320" t="s">
        <v>597</v>
      </c>
      <c r="Y16" s="320">
        <v>316</v>
      </c>
    </row>
    <row r="17" spans="2:25" ht="18" customHeight="1">
      <c r="D17" s="428" t="s">
        <v>689</v>
      </c>
      <c r="E17" s="428" t="s">
        <v>693</v>
      </c>
      <c r="F17" s="428" t="s">
        <v>69</v>
      </c>
      <c r="G17" s="428" t="s">
        <v>463</v>
      </c>
      <c r="P17" s="428" t="s">
        <v>598</v>
      </c>
      <c r="Q17" s="428">
        <v>66.489999999999995</v>
      </c>
      <c r="V17" s="320"/>
      <c r="W17" s="320"/>
      <c r="X17" s="320" t="s">
        <v>597</v>
      </c>
      <c r="Y17" s="320">
        <v>73</v>
      </c>
    </row>
    <row r="18" spans="2:25" ht="18" customHeight="1">
      <c r="V18" s="320"/>
      <c r="W18" s="320"/>
      <c r="X18" s="320" t="s">
        <v>597</v>
      </c>
      <c r="Y18" s="320">
        <v>149</v>
      </c>
    </row>
    <row r="19" spans="2:25" ht="18" customHeight="1">
      <c r="B19" s="429" t="s">
        <v>15</v>
      </c>
      <c r="C19" s="429"/>
      <c r="D19" s="323"/>
      <c r="E19" s="323"/>
      <c r="F19" s="323"/>
      <c r="G19" s="323"/>
      <c r="H19" s="323"/>
      <c r="I19" s="323"/>
      <c r="J19" s="323"/>
      <c r="P19" s="435"/>
      <c r="Q19" s="435" t="s">
        <v>69</v>
      </c>
      <c r="R19" s="428" t="s">
        <v>69</v>
      </c>
      <c r="S19" s="435" t="s">
        <v>69</v>
      </c>
      <c r="T19" s="435" t="s">
        <v>69</v>
      </c>
      <c r="V19" s="320"/>
      <c r="W19" s="320"/>
      <c r="X19" s="320" t="s">
        <v>597</v>
      </c>
      <c r="Y19" s="320">
        <v>263</v>
      </c>
    </row>
    <row r="20" spans="2:25" ht="18" customHeight="1">
      <c r="B20" s="430" t="s">
        <v>11</v>
      </c>
      <c r="C20" s="431" t="s">
        <v>30</v>
      </c>
      <c r="D20" s="430" t="s">
        <v>1</v>
      </c>
      <c r="E20" s="430" t="s">
        <v>2</v>
      </c>
      <c r="F20" s="430" t="s">
        <v>16</v>
      </c>
      <c r="G20" s="430" t="s">
        <v>17</v>
      </c>
      <c r="H20" s="430" t="s">
        <v>18</v>
      </c>
      <c r="I20" s="430" t="s">
        <v>19</v>
      </c>
      <c r="J20" s="430" t="s">
        <v>20</v>
      </c>
      <c r="P20" s="435" t="s">
        <v>599</v>
      </c>
      <c r="Q20" s="435">
        <v>2005</v>
      </c>
      <c r="R20" s="428">
        <v>2015</v>
      </c>
      <c r="S20" s="435">
        <v>2030</v>
      </c>
      <c r="T20" s="435">
        <v>2050</v>
      </c>
      <c r="V20" s="320"/>
      <c r="W20" s="320"/>
      <c r="X20" s="320" t="s">
        <v>154</v>
      </c>
      <c r="Y20" s="320">
        <f>SUM(Y11:Y19)</f>
        <v>4124</v>
      </c>
    </row>
    <row r="21" spans="2:25" ht="18" customHeight="1" thickBot="1">
      <c r="B21" s="432" t="s">
        <v>38</v>
      </c>
      <c r="C21" s="432" t="s">
        <v>31</v>
      </c>
      <c r="D21" s="432" t="s">
        <v>21</v>
      </c>
      <c r="E21" s="432" t="s">
        <v>22</v>
      </c>
      <c r="F21" s="432" t="s">
        <v>23</v>
      </c>
      <c r="G21" s="432" t="s">
        <v>24</v>
      </c>
      <c r="H21" s="432" t="s">
        <v>43</v>
      </c>
      <c r="I21" s="432" t="s">
        <v>42</v>
      </c>
      <c r="J21" s="432" t="s">
        <v>25</v>
      </c>
      <c r="P21" s="435" t="s">
        <v>600</v>
      </c>
      <c r="Q21" s="435">
        <v>18.3</v>
      </c>
      <c r="R21" s="428">
        <f>+(Q21+S21)/2</f>
        <v>30.65</v>
      </c>
      <c r="S21" s="435">
        <v>43</v>
      </c>
      <c r="T21" s="435">
        <v>36.9</v>
      </c>
      <c r="V21" s="320"/>
      <c r="W21" s="320"/>
      <c r="X21" s="320"/>
      <c r="Y21" s="320"/>
    </row>
    <row r="22" spans="2:25" ht="18" customHeight="1" thickBot="1">
      <c r="B22" s="432" t="s">
        <v>73</v>
      </c>
      <c r="C22" s="432"/>
      <c r="D22" s="432"/>
      <c r="E22" s="432"/>
      <c r="F22" s="432"/>
      <c r="G22" s="432"/>
      <c r="H22" s="432"/>
      <c r="I22" s="432"/>
      <c r="J22" s="432"/>
      <c r="P22" s="435" t="s">
        <v>601</v>
      </c>
      <c r="Q22" s="435">
        <v>8.8000000000000007</v>
      </c>
      <c r="R22" s="428">
        <f t="shared" ref="R22:R36" si="0">+(Q22+S22)/2</f>
        <v>10.100000000000001</v>
      </c>
      <c r="S22" s="435">
        <v>11.4</v>
      </c>
      <c r="T22" s="435">
        <v>23</v>
      </c>
      <c r="V22" s="320"/>
      <c r="W22" s="320"/>
      <c r="X22" s="436" t="s">
        <v>589</v>
      </c>
      <c r="Y22" s="436">
        <f>SUM(Y11:Y15)/Y20</f>
        <v>0.80577109602327834</v>
      </c>
    </row>
    <row r="23" spans="2:25" ht="18" customHeight="1">
      <c r="B23" s="323" t="str">
        <f>[3]EB1!$B$5</f>
        <v>MIN</v>
      </c>
      <c r="C23" s="323"/>
      <c r="D23" s="323" t="str">
        <f>+B51</f>
        <v>MINWODWST00</v>
      </c>
      <c r="E23" s="322" t="s">
        <v>602</v>
      </c>
      <c r="F23" s="323" t="str">
        <f>$F$7</f>
        <v>PJ</v>
      </c>
      <c r="G23" s="323" t="str">
        <f>$F$7&amp;"a"</f>
        <v>PJa</v>
      </c>
      <c r="H23" s="323"/>
      <c r="I23" s="323"/>
      <c r="J23" s="323"/>
      <c r="P23" s="435" t="s">
        <v>603</v>
      </c>
      <c r="Q23" s="435">
        <v>4.4000000000000004</v>
      </c>
      <c r="R23" s="428">
        <f t="shared" si="0"/>
        <v>3.5500000000000003</v>
      </c>
      <c r="S23" s="435">
        <v>2.7</v>
      </c>
      <c r="T23" s="435">
        <v>3.6</v>
      </c>
      <c r="V23" s="320"/>
      <c r="W23" s="320"/>
      <c r="X23" s="436" t="s">
        <v>597</v>
      </c>
      <c r="Y23" s="436">
        <f>SUM(Y16:Y19)/Y20</f>
        <v>0.19422890397672163</v>
      </c>
    </row>
    <row r="24" spans="2:25" ht="18" customHeight="1">
      <c r="B24" s="323" t="str">
        <f>[3]EB1!$B$5</f>
        <v>MIN</v>
      </c>
      <c r="C24" s="323"/>
      <c r="D24" s="323" t="str">
        <f t="shared" ref="D24:D30" si="1">+B53</f>
        <v>MINWODWST02</v>
      </c>
      <c r="E24" s="322" t="s">
        <v>604</v>
      </c>
      <c r="F24" s="323" t="str">
        <f t="shared" ref="F24:F43" si="2">$F$7</f>
        <v>PJ</v>
      </c>
      <c r="G24" s="323" t="str">
        <f t="shared" ref="G24:G32" si="3">$F$7&amp;"a"</f>
        <v>PJa</v>
      </c>
      <c r="H24" s="323"/>
      <c r="I24" s="323"/>
      <c r="J24" s="323"/>
      <c r="P24" s="435" t="s">
        <v>605</v>
      </c>
      <c r="Q24" s="435">
        <v>0.4</v>
      </c>
      <c r="R24" s="428">
        <f t="shared" si="0"/>
        <v>0.4</v>
      </c>
      <c r="S24" s="435">
        <v>0.4</v>
      </c>
      <c r="T24" s="435">
        <v>0.4</v>
      </c>
      <c r="V24" s="320"/>
      <c r="W24" s="320"/>
      <c r="X24" s="320"/>
      <c r="Y24" s="320"/>
    </row>
    <row r="25" spans="2:25" ht="18" customHeight="1">
      <c r="B25" s="323" t="str">
        <f>[3]EB1!$B$5</f>
        <v>MIN</v>
      </c>
      <c r="C25" s="323"/>
      <c r="D25" s="323" t="str">
        <f t="shared" si="1"/>
        <v>MINAGRWST00</v>
      </c>
      <c r="E25" s="322" t="s">
        <v>606</v>
      </c>
      <c r="F25" s="323" t="str">
        <f t="shared" si="2"/>
        <v>PJ</v>
      </c>
      <c r="G25" s="323" t="str">
        <f t="shared" si="3"/>
        <v>PJa</v>
      </c>
      <c r="H25" s="323"/>
      <c r="I25" s="323"/>
      <c r="J25" s="323"/>
      <c r="P25" s="435" t="s">
        <v>607</v>
      </c>
      <c r="Q25" s="435">
        <v>9.1</v>
      </c>
      <c r="R25" s="428">
        <f t="shared" si="0"/>
        <v>9.1</v>
      </c>
      <c r="S25" s="435">
        <v>9.1</v>
      </c>
      <c r="T25" s="435">
        <v>9.1</v>
      </c>
      <c r="V25" s="320" t="s">
        <v>608</v>
      </c>
      <c r="W25" s="320"/>
      <c r="X25" s="320"/>
      <c r="Y25" s="320"/>
    </row>
    <row r="26" spans="2:25" ht="18" customHeight="1">
      <c r="B26" s="323" t="str">
        <f>[3]EB1!$B$5</f>
        <v>MIN</v>
      </c>
      <c r="C26" s="323"/>
      <c r="D26" s="323" t="str">
        <f t="shared" si="1"/>
        <v>MINAGRWST01</v>
      </c>
      <c r="E26" s="322" t="s">
        <v>609</v>
      </c>
      <c r="F26" s="323" t="str">
        <f t="shared" si="2"/>
        <v>PJ</v>
      </c>
      <c r="G26" s="323" t="str">
        <f t="shared" si="3"/>
        <v>PJa</v>
      </c>
      <c r="H26" s="323"/>
      <c r="I26" s="323"/>
      <c r="J26" s="323"/>
      <c r="P26" s="435" t="s">
        <v>610</v>
      </c>
      <c r="Q26" s="435">
        <v>3.8</v>
      </c>
      <c r="R26" s="428">
        <f t="shared" si="0"/>
        <v>3.8</v>
      </c>
      <c r="S26" s="435">
        <v>3.8</v>
      </c>
      <c r="T26" s="435">
        <v>3.9</v>
      </c>
      <c r="V26" s="320" t="s">
        <v>611</v>
      </c>
      <c r="W26" s="320"/>
      <c r="X26" s="320" t="s">
        <v>589</v>
      </c>
      <c r="Y26" s="320">
        <v>56650</v>
      </c>
    </row>
    <row r="27" spans="2:25" ht="18" customHeight="1">
      <c r="B27" s="323" t="str">
        <f>[3]EB1!$B$5</f>
        <v>MIN</v>
      </c>
      <c r="D27" s="323" t="str">
        <f t="shared" si="1"/>
        <v>MINMNCWST00</v>
      </c>
      <c r="E27" s="322" t="s">
        <v>612</v>
      </c>
      <c r="F27" s="323" t="str">
        <f t="shared" si="2"/>
        <v>PJ</v>
      </c>
      <c r="G27" s="323" t="str">
        <f t="shared" si="3"/>
        <v>PJa</v>
      </c>
      <c r="P27" s="435" t="s">
        <v>613</v>
      </c>
      <c r="Q27" s="435">
        <v>1.5</v>
      </c>
      <c r="R27" s="428">
        <f t="shared" si="0"/>
        <v>1.5</v>
      </c>
      <c r="S27" s="435">
        <v>1.5</v>
      </c>
      <c r="T27" s="435">
        <v>1.6</v>
      </c>
      <c r="V27" s="320"/>
      <c r="W27" s="320"/>
      <c r="X27" s="320" t="s">
        <v>597</v>
      </c>
      <c r="Y27" s="320">
        <v>40400</v>
      </c>
    </row>
    <row r="28" spans="2:25" ht="18" customHeight="1">
      <c r="B28" s="323" t="str">
        <f>+B27</f>
        <v>MIN</v>
      </c>
      <c r="D28" s="323" t="str">
        <f t="shared" si="1"/>
        <v>MINANMMNR00</v>
      </c>
      <c r="E28" s="322" t="s">
        <v>614</v>
      </c>
      <c r="F28" s="323" t="str">
        <f t="shared" si="2"/>
        <v>PJ</v>
      </c>
      <c r="G28" s="323" t="str">
        <f t="shared" si="3"/>
        <v>PJa</v>
      </c>
      <c r="P28" s="435" t="s">
        <v>615</v>
      </c>
      <c r="Q28" s="435">
        <v>0.9</v>
      </c>
      <c r="R28" s="428">
        <f t="shared" si="0"/>
        <v>1</v>
      </c>
      <c r="S28" s="435">
        <v>1.1000000000000001</v>
      </c>
      <c r="T28" s="435">
        <v>1.2</v>
      </c>
      <c r="V28" s="320"/>
      <c r="W28" s="320"/>
      <c r="X28" s="320" t="s">
        <v>154</v>
      </c>
      <c r="Y28" s="320">
        <f>SUM(Y26:Y27)</f>
        <v>97050</v>
      </c>
    </row>
    <row r="29" spans="2:25" ht="18" customHeight="1">
      <c r="B29" s="323" t="str">
        <f>[3]EB1!$B$5</f>
        <v>MIN</v>
      </c>
      <c r="D29" s="323" t="str">
        <f t="shared" si="1"/>
        <v>MINOILWST00</v>
      </c>
      <c r="E29" s="322" t="s">
        <v>616</v>
      </c>
      <c r="F29" s="323" t="str">
        <f t="shared" si="2"/>
        <v>PJ</v>
      </c>
      <c r="G29" s="323" t="str">
        <f t="shared" si="3"/>
        <v>PJa</v>
      </c>
      <c r="H29" s="433"/>
      <c r="L29" s="428" t="s">
        <v>694</v>
      </c>
      <c r="P29" s="435" t="s">
        <v>617</v>
      </c>
      <c r="Q29" s="435">
        <v>2.8</v>
      </c>
      <c r="R29" s="428">
        <f t="shared" si="0"/>
        <v>2.8499999999999996</v>
      </c>
      <c r="S29" s="435">
        <v>2.9</v>
      </c>
      <c r="T29" s="435">
        <v>2.9</v>
      </c>
      <c r="V29" s="320"/>
      <c r="W29" s="320"/>
      <c r="X29" s="320"/>
      <c r="Y29" s="320"/>
    </row>
    <row r="30" spans="2:25" ht="18" customHeight="1">
      <c r="B30" s="323" t="str">
        <f>[3]EB1!$B$5</f>
        <v>MIN</v>
      </c>
      <c r="D30" s="323" t="str">
        <f t="shared" si="1"/>
        <v>MINOILWST01</v>
      </c>
      <c r="E30" s="322" t="s">
        <v>618</v>
      </c>
      <c r="F30" s="323" t="str">
        <f t="shared" si="2"/>
        <v>PJ</v>
      </c>
      <c r="G30" s="323" t="str">
        <f t="shared" si="3"/>
        <v>PJa</v>
      </c>
      <c r="L30" s="428" t="s">
        <v>695</v>
      </c>
      <c r="P30" s="435" t="s">
        <v>619</v>
      </c>
      <c r="Q30" s="435">
        <v>1.5</v>
      </c>
      <c r="R30" s="428">
        <f t="shared" si="0"/>
        <v>1.5</v>
      </c>
      <c r="S30" s="435">
        <v>1.5</v>
      </c>
      <c r="T30" s="435">
        <v>1.6</v>
      </c>
      <c r="V30" s="320"/>
      <c r="W30" s="320"/>
      <c r="X30" s="436" t="s">
        <v>589</v>
      </c>
      <c r="Y30" s="436">
        <f>Y26/Y28</f>
        <v>0.58371973209685724</v>
      </c>
    </row>
    <row r="31" spans="2:25" ht="18" customHeight="1">
      <c r="B31" s="323" t="str">
        <f>[3]EB1!$B$5</f>
        <v>MIN</v>
      </c>
      <c r="D31" s="323" t="str">
        <f>+B60</f>
        <v>MINWODSUPCUR00</v>
      </c>
      <c r="E31" s="323" t="s">
        <v>620</v>
      </c>
      <c r="F31" s="323" t="str">
        <f t="shared" si="2"/>
        <v>PJ</v>
      </c>
      <c r="G31" s="323" t="str">
        <f t="shared" si="3"/>
        <v>PJa</v>
      </c>
      <c r="L31" s="428" t="s">
        <v>30</v>
      </c>
      <c r="M31" s="428" t="s">
        <v>696</v>
      </c>
      <c r="N31" s="428">
        <v>2018</v>
      </c>
      <c r="P31" s="435" t="s">
        <v>621</v>
      </c>
      <c r="Q31" s="435">
        <v>0.1</v>
      </c>
      <c r="R31" s="428">
        <f t="shared" si="0"/>
        <v>0.1</v>
      </c>
      <c r="S31" s="435">
        <v>0.1</v>
      </c>
      <c r="T31" s="435">
        <v>0.1</v>
      </c>
      <c r="V31" s="320"/>
      <c r="W31" s="320"/>
      <c r="X31" s="436" t="s">
        <v>597</v>
      </c>
      <c r="Y31" s="436">
        <f>Y27/Y28</f>
        <v>0.41628026790314271</v>
      </c>
    </row>
    <row r="32" spans="2:25" ht="18" customHeight="1">
      <c r="B32" s="323" t="str">
        <f>+B31</f>
        <v>MIN</v>
      </c>
      <c r="D32" s="323" t="s">
        <v>622</v>
      </c>
      <c r="E32" s="323" t="str">
        <f>+E31</f>
        <v>Domestic supply of current wood in use</v>
      </c>
      <c r="F32" s="323" t="str">
        <f t="shared" si="2"/>
        <v>PJ</v>
      </c>
      <c r="G32" s="323" t="str">
        <f t="shared" si="3"/>
        <v>PJa</v>
      </c>
      <c r="L32" s="428" t="s">
        <v>589</v>
      </c>
      <c r="M32" s="428" t="s">
        <v>697</v>
      </c>
      <c r="N32" s="428">
        <v>40.085199119999999</v>
      </c>
      <c r="O32" s="428">
        <f>N32*0.88</f>
        <v>35.274975225600002</v>
      </c>
      <c r="P32" s="435" t="s">
        <v>623</v>
      </c>
      <c r="Q32" s="435">
        <v>0.04</v>
      </c>
      <c r="R32" s="428">
        <f t="shared" si="0"/>
        <v>0.02</v>
      </c>
      <c r="S32" s="435">
        <v>0</v>
      </c>
      <c r="T32" s="435">
        <v>0.1</v>
      </c>
      <c r="V32" s="320"/>
      <c r="W32" s="320"/>
      <c r="X32" s="320"/>
      <c r="Y32" s="320"/>
    </row>
    <row r="33" spans="1:27" ht="18" customHeight="1">
      <c r="B33" s="428" t="s">
        <v>87</v>
      </c>
      <c r="D33" s="323" t="str">
        <f>+"REF_"&amp;D7</f>
        <v>REF_WODWST</v>
      </c>
      <c r="E33" s="323" t="str">
        <f>+"Biogas production refinery from "&amp;E7</f>
        <v>Biogas production refinery from Forest residues and woody wastes</v>
      </c>
      <c r="F33" s="323" t="str">
        <f t="shared" si="2"/>
        <v>PJ</v>
      </c>
      <c r="G33" s="323" t="s">
        <v>624</v>
      </c>
      <c r="L33" s="428" t="s">
        <v>589</v>
      </c>
      <c r="M33" s="428" t="s">
        <v>698</v>
      </c>
      <c r="N33" s="428">
        <v>40.085199119999999</v>
      </c>
      <c r="O33" s="428">
        <f t="shared" ref="O33:O35" si="4">N33*0.88</f>
        <v>35.274975225600002</v>
      </c>
      <c r="P33" s="435" t="s">
        <v>625</v>
      </c>
      <c r="Q33" s="435">
        <v>0.5</v>
      </c>
      <c r="R33" s="428">
        <f t="shared" si="0"/>
        <v>0.5</v>
      </c>
      <c r="S33" s="435">
        <v>0.5</v>
      </c>
      <c r="T33" s="435">
        <v>0.6</v>
      </c>
      <c r="V33" s="320"/>
      <c r="W33" s="320"/>
      <c r="X33" s="320"/>
      <c r="Y33" s="320"/>
    </row>
    <row r="34" spans="1:27" ht="18" customHeight="1">
      <c r="B34" s="428" t="s">
        <v>87</v>
      </c>
      <c r="D34" s="323" t="str">
        <f>+"REF_"&amp;D8</f>
        <v>REF_AGRWST</v>
      </c>
      <c r="E34" s="323" t="str">
        <f>+"Biogas production refinery from "&amp;E8</f>
        <v>Biogas production refinery from Agricultural wastes (straws, stover, vegetable culls)</v>
      </c>
      <c r="F34" s="323" t="str">
        <f t="shared" si="2"/>
        <v>PJ</v>
      </c>
      <c r="G34" s="323" t="s">
        <v>624</v>
      </c>
      <c r="L34" s="428" t="s">
        <v>597</v>
      </c>
      <c r="M34" s="428" t="s">
        <v>697</v>
      </c>
      <c r="N34" s="428">
        <v>3.6183305880000001</v>
      </c>
      <c r="O34" s="428">
        <f t="shared" si="4"/>
        <v>3.1841309174400001</v>
      </c>
      <c r="P34" s="435" t="s">
        <v>626</v>
      </c>
      <c r="Q34" s="435">
        <v>0.6</v>
      </c>
      <c r="R34" s="428">
        <f t="shared" si="0"/>
        <v>0.6</v>
      </c>
      <c r="S34" s="435">
        <v>0.6</v>
      </c>
      <c r="T34" s="435">
        <v>0.7</v>
      </c>
      <c r="V34" s="320" t="s">
        <v>627</v>
      </c>
      <c r="W34" s="320"/>
      <c r="X34" s="320"/>
      <c r="Y34" s="320"/>
    </row>
    <row r="35" spans="1:27" ht="18" customHeight="1">
      <c r="B35" s="428" t="s">
        <v>474</v>
      </c>
      <c r="D35" s="323" t="str">
        <f>+"REF_"&amp;D9</f>
        <v>REF_MNCWST</v>
      </c>
      <c r="E35" s="323" t="str">
        <f>+"Biogas production refinery from "&amp;E9</f>
        <v>Biogas production refinery from Municipal solid waste</v>
      </c>
      <c r="F35" s="323" t="str">
        <f t="shared" si="2"/>
        <v>PJ</v>
      </c>
      <c r="G35" s="323" t="s">
        <v>624</v>
      </c>
      <c r="L35" s="428" t="s">
        <v>597</v>
      </c>
      <c r="M35" s="428" t="s">
        <v>698</v>
      </c>
      <c r="N35" s="428">
        <v>3.6183305880000001</v>
      </c>
      <c r="O35" s="428">
        <f t="shared" si="4"/>
        <v>3.1841309174400001</v>
      </c>
      <c r="P35" s="435" t="s">
        <v>628</v>
      </c>
      <c r="Q35" s="435">
        <v>0.2</v>
      </c>
      <c r="R35" s="428">
        <f t="shared" si="0"/>
        <v>0.2</v>
      </c>
      <c r="S35" s="435">
        <v>0.2</v>
      </c>
      <c r="T35" s="435">
        <v>0.2</v>
      </c>
      <c r="V35" s="320" t="s">
        <v>629</v>
      </c>
      <c r="W35" s="320"/>
      <c r="X35" s="320" t="s">
        <v>589</v>
      </c>
      <c r="Y35" s="320">
        <v>2.16</v>
      </c>
    </row>
    <row r="36" spans="1:27" ht="18" customHeight="1">
      <c r="B36" s="428" t="s">
        <v>87</v>
      </c>
      <c r="D36" s="323" t="str">
        <f>+"REF_"&amp;D10</f>
        <v>REF_ANMMNR</v>
      </c>
      <c r="E36" s="323" t="str">
        <f>+"Biogas production refinery from "&amp;E10</f>
        <v>Biogas production refinery from Animal manure</v>
      </c>
      <c r="F36" s="323" t="str">
        <f t="shared" si="2"/>
        <v>PJ</v>
      </c>
      <c r="G36" s="323" t="s">
        <v>624</v>
      </c>
      <c r="P36" s="435" t="s">
        <v>630</v>
      </c>
      <c r="Q36" s="435">
        <v>4.5</v>
      </c>
      <c r="R36" s="428">
        <f t="shared" si="0"/>
        <v>4.5</v>
      </c>
      <c r="S36" s="435">
        <v>4.5</v>
      </c>
      <c r="T36" s="435">
        <v>4.5</v>
      </c>
      <c r="V36" s="320"/>
      <c r="W36" s="320"/>
      <c r="X36" s="320" t="s">
        <v>597</v>
      </c>
      <c r="Y36" s="320">
        <v>0.69</v>
      </c>
    </row>
    <row r="37" spans="1:27" ht="18" customHeight="1">
      <c r="B37" s="428" t="s">
        <v>474</v>
      </c>
      <c r="D37" s="323" t="s">
        <v>631</v>
      </c>
      <c r="E37" s="323" t="s">
        <v>632</v>
      </c>
      <c r="F37" s="323" t="str">
        <f t="shared" si="2"/>
        <v>PJ</v>
      </c>
      <c r="G37" s="323" t="s">
        <v>624</v>
      </c>
      <c r="K37" s="428">
        <v>0.78427899999999995</v>
      </c>
      <c r="L37" s="428">
        <v>1.2122930000000001</v>
      </c>
      <c r="M37" s="428">
        <v>1.5635509999999999</v>
      </c>
      <c r="N37" s="428">
        <v>1.8268260000000001</v>
      </c>
      <c r="O37" s="428">
        <v>2.4743819999999999</v>
      </c>
      <c r="P37" s="435" t="s">
        <v>225</v>
      </c>
      <c r="Q37" s="435">
        <v>57.3</v>
      </c>
      <c r="R37" s="428">
        <f>SUM(R21:R36)</f>
        <v>70.369999999999976</v>
      </c>
      <c r="S37" s="435">
        <v>83.1</v>
      </c>
      <c r="T37" s="435">
        <v>90</v>
      </c>
      <c r="V37" s="320"/>
      <c r="W37" s="320"/>
      <c r="X37" s="320" t="s">
        <v>154</v>
      </c>
      <c r="Y37" s="320">
        <f>SUM(Y35:Y36)</f>
        <v>2.85</v>
      </c>
    </row>
    <row r="38" spans="1:27" ht="18" customHeight="1">
      <c r="B38" s="428" t="s">
        <v>87</v>
      </c>
      <c r="D38" s="323" t="str">
        <f>+B73</f>
        <v>CT_CWODPLT</v>
      </c>
      <c r="E38" s="323" t="s">
        <v>633</v>
      </c>
      <c r="F38" s="323" t="str">
        <f t="shared" si="2"/>
        <v>PJ</v>
      </c>
      <c r="G38" s="323" t="s">
        <v>624</v>
      </c>
      <c r="V38" s="320"/>
      <c r="W38" s="320"/>
      <c r="X38" s="320"/>
      <c r="Y38" s="320"/>
    </row>
    <row r="39" spans="1:27" ht="18" customHeight="1">
      <c r="B39" s="428" t="s">
        <v>474</v>
      </c>
      <c r="D39" s="323" t="str">
        <f t="shared" ref="D39:D40" si="5">+B74</f>
        <v>CT_CWODBDS</v>
      </c>
      <c r="E39" s="323" t="s">
        <v>634</v>
      </c>
      <c r="F39" s="323" t="str">
        <f t="shared" si="2"/>
        <v>PJ</v>
      </c>
      <c r="G39" s="323" t="s">
        <v>624</v>
      </c>
      <c r="V39" s="320"/>
      <c r="W39" s="320"/>
      <c r="X39" s="436" t="s">
        <v>589</v>
      </c>
      <c r="Y39" s="436">
        <f>Y35/Y37</f>
        <v>0.75789473684210529</v>
      </c>
    </row>
    <row r="40" spans="1:27" ht="18" customHeight="1">
      <c r="B40" s="428" t="s">
        <v>87</v>
      </c>
      <c r="D40" s="323" t="str">
        <f t="shared" si="5"/>
        <v>CT_CWODETH</v>
      </c>
      <c r="E40" s="323" t="s">
        <v>635</v>
      </c>
      <c r="F40" s="323" t="str">
        <f t="shared" si="2"/>
        <v>PJ</v>
      </c>
      <c r="G40" s="323" t="s">
        <v>624</v>
      </c>
      <c r="V40" s="320"/>
      <c r="W40" s="320"/>
      <c r="X40" s="436" t="s">
        <v>597</v>
      </c>
      <c r="Y40" s="436">
        <f>Y36/Y37</f>
        <v>0.24210526315789471</v>
      </c>
    </row>
    <row r="41" spans="1:27" ht="18" customHeight="1">
      <c r="B41" s="428" t="s">
        <v>87</v>
      </c>
      <c r="D41" s="428" t="s">
        <v>636</v>
      </c>
      <c r="E41" s="323" t="s">
        <v>637</v>
      </c>
      <c r="F41" s="323" t="str">
        <f t="shared" si="2"/>
        <v>PJ</v>
      </c>
      <c r="G41" s="323" t="s">
        <v>624</v>
      </c>
      <c r="O41" s="428">
        <f>3.656+2.27</f>
        <v>5.9260000000000002</v>
      </c>
      <c r="V41" s="320"/>
      <c r="W41" s="320"/>
      <c r="X41" s="436"/>
      <c r="Y41" s="436"/>
    </row>
    <row r="42" spans="1:27" ht="18" customHeight="1">
      <c r="B42" s="428" t="s">
        <v>87</v>
      </c>
      <c r="D42" s="428" t="s">
        <v>638</v>
      </c>
      <c r="E42" s="323" t="s">
        <v>639</v>
      </c>
      <c r="F42" s="323" t="str">
        <f t="shared" si="2"/>
        <v>PJ</v>
      </c>
      <c r="G42" s="323" t="s">
        <v>624</v>
      </c>
      <c r="V42" s="320"/>
      <c r="W42" s="320"/>
      <c r="X42" s="436"/>
      <c r="Y42" s="436"/>
    </row>
    <row r="43" spans="1:27" ht="18" customHeight="1">
      <c r="B43" s="428" t="s">
        <v>87</v>
      </c>
      <c r="D43" s="323" t="s">
        <v>640</v>
      </c>
      <c r="E43" s="323" t="s">
        <v>641</v>
      </c>
      <c r="F43" s="323" t="str">
        <f t="shared" si="2"/>
        <v>PJ</v>
      </c>
      <c r="G43" s="323" t="str">
        <f t="shared" ref="G43" si="6">$F$7&amp;"a"</f>
        <v>PJa</v>
      </c>
      <c r="V43" s="320"/>
      <c r="W43" s="320"/>
      <c r="X43" s="320"/>
      <c r="Y43" s="320"/>
    </row>
    <row r="44" spans="1:27" ht="18" customHeight="1">
      <c r="B44" s="428" t="s">
        <v>58</v>
      </c>
      <c r="D44" s="323" t="s">
        <v>688</v>
      </c>
      <c r="E44" s="323" t="s">
        <v>691</v>
      </c>
      <c r="F44" s="323" t="s">
        <v>69</v>
      </c>
      <c r="G44" s="323" t="s">
        <v>692</v>
      </c>
      <c r="V44" s="320"/>
      <c r="W44" s="320"/>
      <c r="X44" s="320"/>
      <c r="Y44" s="320"/>
    </row>
    <row r="45" spans="1:27" ht="18" customHeight="1">
      <c r="B45" s="428" t="s">
        <v>58</v>
      </c>
      <c r="D45" s="323" t="s">
        <v>651</v>
      </c>
      <c r="E45" s="323" t="s">
        <v>703</v>
      </c>
      <c r="F45" s="323" t="s">
        <v>69</v>
      </c>
      <c r="G45" s="323" t="s">
        <v>692</v>
      </c>
      <c r="V45" s="320"/>
      <c r="W45" s="320"/>
      <c r="X45" s="320"/>
      <c r="Y45" s="320"/>
    </row>
    <row r="46" spans="1:27" ht="18" customHeight="1">
      <c r="V46" s="320" t="s">
        <v>642</v>
      </c>
      <c r="W46" s="320"/>
      <c r="X46" s="320"/>
      <c r="Y46" s="320"/>
    </row>
    <row r="47" spans="1:27" ht="18" customHeight="1">
      <c r="B47" s="322"/>
      <c r="C47" s="322"/>
      <c r="D47" s="324" t="s">
        <v>13</v>
      </c>
      <c r="F47" s="324"/>
      <c r="G47" s="322"/>
      <c r="H47" s="322"/>
      <c r="I47" s="322"/>
      <c r="J47" s="322"/>
      <c r="K47" s="322"/>
      <c r="L47" s="322"/>
      <c r="M47" s="322"/>
      <c r="N47" s="322"/>
      <c r="O47" s="322"/>
      <c r="P47" s="322"/>
      <c r="W47" s="320" t="s">
        <v>585</v>
      </c>
      <c r="X47" s="320"/>
      <c r="Y47" s="320" t="s">
        <v>589</v>
      </c>
      <c r="Z47" s="320">
        <f>0.94+0.07+0.313</f>
        <v>1.323</v>
      </c>
    </row>
    <row r="48" spans="1:27" ht="18" customHeight="1">
      <c r="A48" s="320"/>
      <c r="B48" s="325" t="s">
        <v>1</v>
      </c>
      <c r="C48" s="326" t="s">
        <v>5</v>
      </c>
      <c r="D48" s="325" t="s">
        <v>6</v>
      </c>
      <c r="E48" s="325" t="s">
        <v>643</v>
      </c>
      <c r="F48" s="325" t="s">
        <v>35</v>
      </c>
      <c r="G48" s="325" t="s">
        <v>349</v>
      </c>
      <c r="H48" s="325" t="s">
        <v>350</v>
      </c>
      <c r="I48" s="325" t="s">
        <v>351</v>
      </c>
      <c r="J48" s="325" t="s">
        <v>352</v>
      </c>
      <c r="K48" s="325" t="s">
        <v>644</v>
      </c>
      <c r="L48" s="325" t="s">
        <v>443</v>
      </c>
      <c r="M48" s="325" t="s">
        <v>645</v>
      </c>
      <c r="N48" s="325" t="s">
        <v>464</v>
      </c>
      <c r="O48" s="325" t="s">
        <v>646</v>
      </c>
      <c r="P48" s="325" t="s">
        <v>647</v>
      </c>
      <c r="Q48" s="325" t="s">
        <v>690</v>
      </c>
      <c r="R48" s="325" t="s">
        <v>648</v>
      </c>
      <c r="X48" s="320"/>
      <c r="Y48" s="320"/>
      <c r="Z48" s="320" t="s">
        <v>597</v>
      </c>
      <c r="AA48" s="320">
        <f>0.58+0.05+0.02</f>
        <v>0.65</v>
      </c>
    </row>
    <row r="49" spans="1:41" ht="18" customHeight="1" thickBot="1">
      <c r="A49" s="320"/>
      <c r="B49" s="437" t="s">
        <v>39</v>
      </c>
      <c r="C49" s="437" t="s">
        <v>32</v>
      </c>
      <c r="D49" s="437" t="s">
        <v>33</v>
      </c>
      <c r="E49" s="437"/>
      <c r="F49" s="437" t="s">
        <v>79</v>
      </c>
      <c r="G49" s="437" t="s">
        <v>79</v>
      </c>
      <c r="H49" s="437" t="s">
        <v>79</v>
      </c>
      <c r="I49" s="437" t="s">
        <v>79</v>
      </c>
      <c r="J49" s="437" t="s">
        <v>79</v>
      </c>
      <c r="K49" s="437" t="s">
        <v>79</v>
      </c>
      <c r="L49" s="437" t="s">
        <v>78</v>
      </c>
      <c r="M49" s="437" t="s">
        <v>78</v>
      </c>
      <c r="N49" s="437" t="s">
        <v>78</v>
      </c>
      <c r="O49" s="437" t="s">
        <v>78</v>
      </c>
      <c r="P49" s="437" t="s">
        <v>78</v>
      </c>
      <c r="Q49" s="437" t="s">
        <v>78</v>
      </c>
      <c r="R49" s="437" t="s">
        <v>78</v>
      </c>
      <c r="X49" s="320"/>
      <c r="Y49" s="320"/>
      <c r="Z49" s="320" t="s">
        <v>154</v>
      </c>
      <c r="AA49" s="320">
        <f>SUM(Z47:Z48)</f>
        <v>1.323</v>
      </c>
    </row>
    <row r="50" spans="1:41" ht="18" customHeight="1" thickBot="1">
      <c r="A50" s="320"/>
      <c r="B50" s="437" t="s">
        <v>77</v>
      </c>
      <c r="C50" s="437"/>
      <c r="D50" s="437"/>
      <c r="E50" s="437"/>
      <c r="F50" s="437" t="s">
        <v>355</v>
      </c>
      <c r="G50" s="437" t="s">
        <v>355</v>
      </c>
      <c r="H50" s="437" t="s">
        <v>355</v>
      </c>
      <c r="I50" s="437" t="s">
        <v>355</v>
      </c>
      <c r="J50" s="437" t="s">
        <v>355</v>
      </c>
      <c r="K50" s="437" t="s">
        <v>355</v>
      </c>
      <c r="L50" s="437" t="s">
        <v>69</v>
      </c>
      <c r="M50" s="437" t="s">
        <v>69</v>
      </c>
      <c r="N50" s="437" t="s">
        <v>69</v>
      </c>
      <c r="O50" s="437" t="s">
        <v>69</v>
      </c>
      <c r="P50" s="437" t="s">
        <v>69</v>
      </c>
      <c r="Q50" s="437" t="s">
        <v>69</v>
      </c>
      <c r="R50" s="437" t="s">
        <v>69</v>
      </c>
      <c r="T50" s="438" t="s">
        <v>649</v>
      </c>
      <c r="X50" s="320"/>
      <c r="Y50" s="320"/>
      <c r="Z50" s="320"/>
      <c r="AA50" s="320"/>
    </row>
    <row r="51" spans="1:41" ht="18" customHeight="1">
      <c r="A51" s="320"/>
      <c r="B51" s="323" t="s">
        <v>650</v>
      </c>
      <c r="D51" s="322" t="s">
        <v>578</v>
      </c>
      <c r="E51" s="439"/>
      <c r="F51" s="439">
        <v>9.7799999999999994</v>
      </c>
      <c r="G51" s="439">
        <v>9.73</v>
      </c>
      <c r="H51" s="439">
        <v>9.6999999999999993</v>
      </c>
      <c r="I51" s="439">
        <v>9.68</v>
      </c>
      <c r="J51" s="428">
        <v>9.66</v>
      </c>
      <c r="K51" s="440"/>
      <c r="L51" s="439">
        <v>9</v>
      </c>
      <c r="M51" s="439">
        <v>7</v>
      </c>
      <c r="N51" s="439">
        <v>6</v>
      </c>
      <c r="O51" s="439">
        <v>6</v>
      </c>
      <c r="P51" s="439">
        <v>8</v>
      </c>
      <c r="Q51" s="439">
        <v>11</v>
      </c>
      <c r="R51" s="428">
        <v>5</v>
      </c>
      <c r="V51" s="320"/>
      <c r="W51" s="320"/>
      <c r="X51" s="436" t="s">
        <v>589</v>
      </c>
      <c r="Y51" s="436">
        <f>Z47/AA49</f>
        <v>1</v>
      </c>
    </row>
    <row r="52" spans="1:41" ht="18" customHeight="1">
      <c r="A52" s="320"/>
      <c r="B52" s="323" t="str">
        <f>D45</f>
        <v>MINWODWST01</v>
      </c>
      <c r="D52" s="322" t="str">
        <f>D51</f>
        <v>WODWST</v>
      </c>
      <c r="E52" s="439"/>
      <c r="F52" s="428">
        <v>10.81</v>
      </c>
      <c r="G52" s="428">
        <v>10.92</v>
      </c>
      <c r="H52" s="428">
        <v>11.09</v>
      </c>
      <c r="I52" s="428">
        <v>11.02</v>
      </c>
      <c r="J52" s="428">
        <v>10.79</v>
      </c>
      <c r="K52" s="440"/>
      <c r="L52" s="439">
        <v>2</v>
      </c>
      <c r="M52" s="439">
        <v>3</v>
      </c>
      <c r="N52" s="439">
        <v>2</v>
      </c>
      <c r="O52" s="439">
        <v>2</v>
      </c>
      <c r="P52" s="439">
        <v>2</v>
      </c>
      <c r="Q52" s="439">
        <v>3</v>
      </c>
      <c r="R52" s="428">
        <v>5</v>
      </c>
      <c r="V52" s="320"/>
      <c r="W52" s="320"/>
      <c r="X52" s="436"/>
      <c r="Y52" s="436"/>
    </row>
    <row r="53" spans="1:41" ht="18" customHeight="1">
      <c r="B53" s="323" t="s">
        <v>702</v>
      </c>
      <c r="D53" s="322" t="s">
        <v>578</v>
      </c>
      <c r="E53" s="439">
        <v>2040</v>
      </c>
      <c r="F53" s="439">
        <v>16.044085054626635</v>
      </c>
      <c r="G53" s="439"/>
      <c r="H53" s="439"/>
      <c r="I53" s="439"/>
      <c r="K53" s="440"/>
      <c r="L53" s="439">
        <v>0</v>
      </c>
      <c r="M53" s="439">
        <v>0</v>
      </c>
      <c r="N53" s="439">
        <v>0</v>
      </c>
      <c r="O53" s="439">
        <v>0</v>
      </c>
      <c r="P53" s="439">
        <v>20</v>
      </c>
      <c r="Q53" s="439">
        <v>20</v>
      </c>
      <c r="R53" s="428">
        <v>1</v>
      </c>
      <c r="V53" s="320"/>
      <c r="W53" s="320"/>
      <c r="X53" s="436" t="s">
        <v>597</v>
      </c>
      <c r="Y53" s="436">
        <f>AA48/AA49</f>
        <v>0.49130763416477707</v>
      </c>
    </row>
    <row r="54" spans="1:41" ht="18" customHeight="1">
      <c r="B54" s="323" t="s">
        <v>652</v>
      </c>
      <c r="D54" s="322" t="s">
        <v>580</v>
      </c>
      <c r="E54" s="439"/>
      <c r="F54" s="439">
        <v>14.3</v>
      </c>
      <c r="G54" s="439"/>
      <c r="H54" s="439"/>
      <c r="I54" s="439"/>
      <c r="K54" s="440"/>
      <c r="L54" s="439">
        <v>4.8130008790556946</v>
      </c>
      <c r="M54" s="439">
        <v>4.9483777999999994</v>
      </c>
      <c r="N54" s="439">
        <v>5.0473446407084879</v>
      </c>
      <c r="O54" s="439">
        <v>5.1482922401181508</v>
      </c>
      <c r="P54" s="439">
        <v>5.2512583197638838</v>
      </c>
      <c r="Q54" s="439"/>
      <c r="R54" s="428">
        <v>5</v>
      </c>
    </row>
    <row r="55" spans="1:41" ht="18" customHeight="1">
      <c r="B55" s="323" t="s">
        <v>653</v>
      </c>
      <c r="D55" s="322" t="s">
        <v>580</v>
      </c>
      <c r="E55" s="439"/>
      <c r="F55" s="439">
        <v>3.2</v>
      </c>
      <c r="G55" s="439"/>
      <c r="H55" s="439"/>
      <c r="I55" s="439"/>
      <c r="K55" s="440"/>
      <c r="L55" s="439">
        <v>0.40019440000000001</v>
      </c>
      <c r="M55" s="439">
        <v>0.41145086741977571</v>
      </c>
      <c r="N55" s="439">
        <v>0.41967957827985047</v>
      </c>
      <c r="O55" s="439">
        <v>0.42807299999999998</v>
      </c>
      <c r="P55" s="439">
        <v>0.43663440000000003</v>
      </c>
      <c r="Q55" s="439"/>
      <c r="R55" s="428">
        <v>5</v>
      </c>
      <c r="V55" s="320" t="s">
        <v>654</v>
      </c>
      <c r="W55" s="320"/>
      <c r="X55" s="320"/>
      <c r="Y55" s="320"/>
    </row>
    <row r="56" spans="1:41" ht="18" customHeight="1">
      <c r="B56" s="323" t="s">
        <v>655</v>
      </c>
      <c r="D56" s="322" t="s">
        <v>582</v>
      </c>
      <c r="E56" s="439"/>
      <c r="F56" s="439">
        <v>14.6</v>
      </c>
      <c r="G56" s="439"/>
      <c r="H56" s="439"/>
      <c r="I56" s="439"/>
      <c r="K56" s="440"/>
      <c r="L56" s="439">
        <v>1</v>
      </c>
      <c r="M56" s="439">
        <v>1</v>
      </c>
      <c r="N56" s="439">
        <v>1</v>
      </c>
      <c r="O56" s="439">
        <v>1</v>
      </c>
      <c r="P56" s="439">
        <v>1</v>
      </c>
      <c r="Q56" s="439"/>
      <c r="R56" s="428">
        <v>5</v>
      </c>
      <c r="V56" s="320" t="s">
        <v>587</v>
      </c>
      <c r="W56" s="320"/>
      <c r="X56" s="320" t="s">
        <v>589</v>
      </c>
      <c r="Y56" s="320">
        <f>0.41+0.36</f>
        <v>0.77</v>
      </c>
    </row>
    <row r="57" spans="1:41" ht="18" customHeight="1">
      <c r="B57" s="323" t="s">
        <v>656</v>
      </c>
      <c r="D57" s="322" t="s">
        <v>584</v>
      </c>
      <c r="E57" s="439"/>
      <c r="F57" s="439">
        <v>14.6</v>
      </c>
      <c r="G57" s="439"/>
      <c r="H57" s="439"/>
      <c r="I57" s="439"/>
      <c r="K57" s="440"/>
      <c r="L57" s="439">
        <v>1</v>
      </c>
      <c r="M57" s="439">
        <v>1</v>
      </c>
      <c r="N57" s="439">
        <v>1</v>
      </c>
      <c r="O57" s="439">
        <v>1</v>
      </c>
      <c r="P57" s="439">
        <v>1</v>
      </c>
      <c r="Q57" s="439"/>
      <c r="R57" s="428">
        <v>5</v>
      </c>
      <c r="V57" s="320"/>
      <c r="W57" s="320"/>
      <c r="X57" s="320" t="s">
        <v>597</v>
      </c>
      <c r="Y57" s="320">
        <f>0.16+0.3</f>
        <v>0.45999999999999996</v>
      </c>
    </row>
    <row r="58" spans="1:41" ht="18" customHeight="1">
      <c r="B58" s="323" t="s">
        <v>657</v>
      </c>
      <c r="D58" s="322" t="s">
        <v>586</v>
      </c>
      <c r="E58" s="439"/>
      <c r="F58" s="439">
        <v>34</v>
      </c>
      <c r="G58" s="439"/>
      <c r="H58" s="439"/>
      <c r="I58" s="439"/>
      <c r="K58" s="440"/>
      <c r="L58" s="439">
        <v>0</v>
      </c>
      <c r="M58" s="439">
        <v>0</v>
      </c>
      <c r="N58" s="439">
        <v>0</v>
      </c>
      <c r="O58" s="439">
        <v>0</v>
      </c>
      <c r="P58" s="439">
        <v>0</v>
      </c>
      <c r="Q58" s="439"/>
      <c r="R58" s="428">
        <v>5</v>
      </c>
      <c r="V58" s="320"/>
      <c r="W58" s="320"/>
      <c r="X58" s="320" t="s">
        <v>154</v>
      </c>
      <c r="Y58" s="320">
        <f>SUM(Y56:Y57)</f>
        <v>1.23</v>
      </c>
    </row>
    <row r="59" spans="1:41" ht="18" customHeight="1">
      <c r="B59" s="323" t="s">
        <v>622</v>
      </c>
      <c r="D59" s="322" t="s">
        <v>586</v>
      </c>
      <c r="E59" s="439"/>
      <c r="F59" s="439">
        <v>34</v>
      </c>
      <c r="G59" s="439"/>
      <c r="H59" s="439"/>
      <c r="I59" s="439"/>
      <c r="K59" s="440"/>
      <c r="L59" s="439">
        <v>2</v>
      </c>
      <c r="M59" s="439">
        <v>2</v>
      </c>
      <c r="N59" s="439">
        <v>2</v>
      </c>
      <c r="O59" s="439">
        <v>2</v>
      </c>
      <c r="P59" s="439">
        <v>2</v>
      </c>
      <c r="Q59" s="439"/>
      <c r="R59" s="428">
        <v>5</v>
      </c>
      <c r="V59" s="320"/>
      <c r="W59" s="320"/>
      <c r="X59" s="320"/>
      <c r="Y59" s="320"/>
    </row>
    <row r="60" spans="1:41" ht="18" customHeight="1">
      <c r="B60" s="323" t="s">
        <v>658</v>
      </c>
      <c r="C60" s="322"/>
      <c r="D60" s="322" t="s">
        <v>182</v>
      </c>
      <c r="E60" s="439"/>
      <c r="F60" s="441">
        <f>F52/3</f>
        <v>3.6033333333333335</v>
      </c>
      <c r="G60" s="439"/>
      <c r="H60" s="439"/>
      <c r="I60" s="439"/>
      <c r="K60" s="440"/>
      <c r="L60" s="525">
        <v>4</v>
      </c>
      <c r="M60" s="440"/>
      <c r="R60" s="428">
        <v>5</v>
      </c>
      <c r="V60" s="320"/>
      <c r="W60" s="320"/>
      <c r="X60" s="436" t="s">
        <v>589</v>
      </c>
      <c r="Y60" s="436">
        <f>Y56/Y58</f>
        <v>0.6260162601626017</v>
      </c>
    </row>
    <row r="61" spans="1:41" ht="18" customHeight="1">
      <c r="B61" s="323" t="s">
        <v>688</v>
      </c>
      <c r="C61" s="322"/>
      <c r="D61" s="322" t="s">
        <v>689</v>
      </c>
      <c r="F61" s="439">
        <v>5</v>
      </c>
      <c r="K61" s="440"/>
      <c r="L61" s="440">
        <v>0</v>
      </c>
      <c r="M61" s="439">
        <f>$L$61+K37</f>
        <v>0.78427899999999995</v>
      </c>
      <c r="N61" s="439">
        <f t="shared" ref="N61:Q61" si="7">$L$61+L37</f>
        <v>1.2122930000000001</v>
      </c>
      <c r="O61" s="439">
        <f t="shared" si="7"/>
        <v>1.5635509999999999</v>
      </c>
      <c r="P61" s="439">
        <f t="shared" si="7"/>
        <v>1.8268260000000001</v>
      </c>
      <c r="Q61" s="439">
        <f t="shared" si="7"/>
        <v>2.4743819999999999</v>
      </c>
      <c r="R61" s="428">
        <v>5</v>
      </c>
      <c r="V61" s="320"/>
      <c r="W61" s="320"/>
      <c r="X61" s="436" t="s">
        <v>597</v>
      </c>
      <c r="Y61" s="436">
        <f>Y57/Y58</f>
        <v>0.37398373983739835</v>
      </c>
    </row>
    <row r="62" spans="1:41" ht="18" customHeight="1">
      <c r="M62" s="439"/>
      <c r="N62" s="439"/>
      <c r="O62" s="439"/>
      <c r="P62" s="439"/>
    </row>
    <row r="63" spans="1:41" ht="18" customHeight="1">
      <c r="D63" s="442"/>
    </row>
    <row r="64" spans="1:41" ht="18" customHeight="1">
      <c r="B64" s="443" t="s">
        <v>1</v>
      </c>
      <c r="C64" s="444" t="s">
        <v>5</v>
      </c>
      <c r="D64" s="444" t="s">
        <v>6</v>
      </c>
      <c r="E64" s="444" t="s">
        <v>74</v>
      </c>
      <c r="F64" s="444" t="s">
        <v>476</v>
      </c>
      <c r="G64" s="444" t="s">
        <v>383</v>
      </c>
      <c r="H64" s="444" t="s">
        <v>384</v>
      </c>
      <c r="I64" s="444" t="s">
        <v>385</v>
      </c>
      <c r="J64" s="444" t="s">
        <v>433</v>
      </c>
      <c r="K64" s="444" t="s">
        <v>386</v>
      </c>
      <c r="L64" s="444" t="s">
        <v>387</v>
      </c>
      <c r="M64" s="444" t="s">
        <v>659</v>
      </c>
      <c r="N64" s="444" t="s">
        <v>660</v>
      </c>
      <c r="O64" s="444" t="s">
        <v>388</v>
      </c>
      <c r="P64" s="444" t="s">
        <v>389</v>
      </c>
      <c r="Q64" s="444" t="s">
        <v>434</v>
      </c>
      <c r="R64" s="444" t="s">
        <v>390</v>
      </c>
      <c r="S64" s="444" t="s">
        <v>391</v>
      </c>
      <c r="T64" s="444" t="s">
        <v>661</v>
      </c>
      <c r="U64" s="444" t="s">
        <v>662</v>
      </c>
      <c r="V64" s="444" t="s">
        <v>392</v>
      </c>
      <c r="W64" s="444" t="s">
        <v>393</v>
      </c>
      <c r="X64" s="444" t="s">
        <v>435</v>
      </c>
      <c r="Y64" s="444" t="s">
        <v>394</v>
      </c>
      <c r="Z64" s="444" t="s">
        <v>395</v>
      </c>
      <c r="AA64" s="444" t="s">
        <v>663</v>
      </c>
      <c r="AB64" s="444" t="s">
        <v>396</v>
      </c>
      <c r="AC64" s="444" t="s">
        <v>397</v>
      </c>
      <c r="AD64" s="444" t="s">
        <v>398</v>
      </c>
      <c r="AE64" s="444" t="s">
        <v>436</v>
      </c>
      <c r="AF64" s="444" t="s">
        <v>399</v>
      </c>
      <c r="AG64" s="444" t="s">
        <v>400</v>
      </c>
      <c r="AH64" s="444" t="s">
        <v>401</v>
      </c>
      <c r="AI64" s="443" t="s">
        <v>472</v>
      </c>
      <c r="AJ64" s="443" t="s">
        <v>664</v>
      </c>
      <c r="AK64" s="445" t="s">
        <v>405</v>
      </c>
      <c r="AL64" s="446" t="s">
        <v>406</v>
      </c>
      <c r="AM64" s="447" t="s">
        <v>665</v>
      </c>
      <c r="AN64" s="447" t="s">
        <v>465</v>
      </c>
      <c r="AO64" s="447" t="s">
        <v>648</v>
      </c>
    </row>
    <row r="65" spans="2:41" ht="18" customHeight="1" thickBot="1">
      <c r="B65" s="448" t="s">
        <v>39</v>
      </c>
      <c r="C65" s="449" t="s">
        <v>32</v>
      </c>
      <c r="D65" s="449" t="s">
        <v>33</v>
      </c>
      <c r="E65" s="449" t="s">
        <v>76</v>
      </c>
      <c r="F65" s="449" t="s">
        <v>76</v>
      </c>
      <c r="G65" s="449" t="s">
        <v>76</v>
      </c>
      <c r="H65" s="449" t="s">
        <v>76</v>
      </c>
      <c r="I65" s="449" t="s">
        <v>76</v>
      </c>
      <c r="J65" s="449" t="s">
        <v>76</v>
      </c>
      <c r="K65" s="449" t="s">
        <v>413</v>
      </c>
      <c r="L65" s="449" t="s">
        <v>468</v>
      </c>
      <c r="M65" s="449" t="s">
        <v>468</v>
      </c>
      <c r="N65" s="449" t="s">
        <v>468</v>
      </c>
      <c r="O65" s="449" t="s">
        <v>468</v>
      </c>
      <c r="P65" s="449" t="s">
        <v>468</v>
      </c>
      <c r="Q65" s="449" t="s">
        <v>468</v>
      </c>
      <c r="R65" s="449" t="s">
        <v>414</v>
      </c>
      <c r="S65" s="449" t="s">
        <v>469</v>
      </c>
      <c r="T65" s="449" t="s">
        <v>469</v>
      </c>
      <c r="U65" s="449" t="s">
        <v>469</v>
      </c>
      <c r="V65" s="449" t="s">
        <v>469</v>
      </c>
      <c r="W65" s="449" t="s">
        <v>469</v>
      </c>
      <c r="X65" s="449" t="s">
        <v>469</v>
      </c>
      <c r="Y65" s="449" t="s">
        <v>415</v>
      </c>
      <c r="Z65" s="449" t="s">
        <v>470</v>
      </c>
      <c r="AA65" s="449" t="s">
        <v>470</v>
      </c>
      <c r="AB65" s="449" t="s">
        <v>470</v>
      </c>
      <c r="AC65" s="449" t="s">
        <v>470</v>
      </c>
      <c r="AD65" s="449" t="s">
        <v>470</v>
      </c>
      <c r="AE65" s="449" t="s">
        <v>470</v>
      </c>
      <c r="AF65" s="449" t="s">
        <v>416</v>
      </c>
      <c r="AG65" s="449" t="s">
        <v>417</v>
      </c>
      <c r="AH65" s="449" t="s">
        <v>418</v>
      </c>
      <c r="AI65" s="449" t="s">
        <v>419</v>
      </c>
      <c r="AJ65" s="449" t="s">
        <v>419</v>
      </c>
      <c r="AK65" s="450" t="s">
        <v>422</v>
      </c>
      <c r="AL65" s="451" t="s">
        <v>423</v>
      </c>
      <c r="AM65" s="452"/>
      <c r="AN65" s="452"/>
      <c r="AO65" s="452"/>
    </row>
    <row r="66" spans="2:41" ht="18" customHeight="1">
      <c r="B66" s="453" t="str">
        <f>+D36</f>
        <v>REF_ANMMNR</v>
      </c>
      <c r="C66" s="454" t="str">
        <f>+D10</f>
        <v>ANMMNR</v>
      </c>
      <c r="D66" s="454" t="s">
        <v>181</v>
      </c>
      <c r="E66" s="455">
        <v>0.375</v>
      </c>
      <c r="F66" s="455"/>
      <c r="G66" s="455"/>
      <c r="H66" s="455"/>
      <c r="I66" s="455"/>
      <c r="J66" s="455"/>
      <c r="K66" s="456">
        <v>3</v>
      </c>
      <c r="L66" s="457">
        <v>1490</v>
      </c>
      <c r="M66" s="457">
        <v>1490</v>
      </c>
      <c r="N66" s="457">
        <v>1490</v>
      </c>
      <c r="O66" s="457">
        <v>1490</v>
      </c>
      <c r="P66" s="457">
        <v>1490</v>
      </c>
      <c r="Q66" s="457">
        <v>1490</v>
      </c>
      <c r="R66" s="457">
        <v>3</v>
      </c>
      <c r="S66" s="458">
        <f>+L66*5%</f>
        <v>74.5</v>
      </c>
      <c r="T66" s="458">
        <f t="shared" ref="T66:X69" si="8">+M66*5%</f>
        <v>74.5</v>
      </c>
      <c r="U66" s="458">
        <f t="shared" si="8"/>
        <v>74.5</v>
      </c>
      <c r="V66" s="458">
        <f t="shared" si="8"/>
        <v>74.5</v>
      </c>
      <c r="W66" s="458">
        <f t="shared" si="8"/>
        <v>74.5</v>
      </c>
      <c r="X66" s="458">
        <f t="shared" si="8"/>
        <v>74.5</v>
      </c>
      <c r="Y66" s="457">
        <v>3</v>
      </c>
      <c r="Z66" s="458">
        <v>1.6389999999999998</v>
      </c>
      <c r="AA66" s="458">
        <v>1.6389999999999998</v>
      </c>
      <c r="AB66" s="458">
        <v>1.6389999999999998</v>
      </c>
      <c r="AC66" s="458">
        <v>1.6389999999999998</v>
      </c>
      <c r="AD66" s="458">
        <v>1.6389999999999998</v>
      </c>
      <c r="AE66" s="458">
        <v>1.6389999999999998</v>
      </c>
      <c r="AF66" s="457">
        <v>3</v>
      </c>
      <c r="AG66" s="455">
        <v>0.85616438356164382</v>
      </c>
      <c r="AH66" s="457">
        <v>20</v>
      </c>
      <c r="AI66" s="457"/>
      <c r="AJ66" s="457"/>
      <c r="AK66" s="459">
        <v>2.5000000000000001E-2</v>
      </c>
      <c r="AL66" s="460">
        <v>31.536000000000001</v>
      </c>
      <c r="AM66" s="452"/>
      <c r="AN66" s="452"/>
      <c r="AO66" s="452"/>
    </row>
    <row r="67" spans="2:41" ht="18" customHeight="1">
      <c r="B67" s="453" t="str">
        <f>+D33</f>
        <v>REF_WODWST</v>
      </c>
      <c r="C67" s="454" t="str">
        <f>+D7</f>
        <v>WODWST</v>
      </c>
      <c r="D67" s="454" t="s">
        <v>181</v>
      </c>
      <c r="E67" s="455">
        <v>0.60000000000000009</v>
      </c>
      <c r="F67" s="455">
        <v>0.60000000000000009</v>
      </c>
      <c r="G67" s="455">
        <v>0.63000000000000012</v>
      </c>
      <c r="H67" s="455">
        <v>0.66000000000000014</v>
      </c>
      <c r="I67" s="455">
        <v>0.69000000000000006</v>
      </c>
      <c r="J67" s="455">
        <v>0.69000000000000006</v>
      </c>
      <c r="K67" s="456">
        <v>3</v>
      </c>
      <c r="L67" s="457">
        <v>1788</v>
      </c>
      <c r="M67" s="457">
        <v>1788</v>
      </c>
      <c r="N67" s="457">
        <v>1788</v>
      </c>
      <c r="O67" s="457">
        <v>1788</v>
      </c>
      <c r="P67" s="457">
        <v>1788</v>
      </c>
      <c r="Q67" s="457">
        <v>1788</v>
      </c>
      <c r="R67" s="457">
        <v>3</v>
      </c>
      <c r="S67" s="458">
        <f t="shared" ref="S67:S69" si="9">+L67*5%</f>
        <v>89.4</v>
      </c>
      <c r="T67" s="458">
        <f t="shared" si="8"/>
        <v>89.4</v>
      </c>
      <c r="U67" s="458">
        <f t="shared" si="8"/>
        <v>89.4</v>
      </c>
      <c r="V67" s="458">
        <f t="shared" si="8"/>
        <v>89.4</v>
      </c>
      <c r="W67" s="458">
        <f t="shared" si="8"/>
        <v>89.4</v>
      </c>
      <c r="X67" s="458">
        <f t="shared" si="8"/>
        <v>89.4</v>
      </c>
      <c r="Y67" s="457">
        <v>3</v>
      </c>
      <c r="Z67" s="458">
        <v>2.6819999999999999</v>
      </c>
      <c r="AA67" s="458">
        <v>2.6819999999999999</v>
      </c>
      <c r="AB67" s="458">
        <v>2.6819999999999999</v>
      </c>
      <c r="AC67" s="458">
        <v>2.6819999999999999</v>
      </c>
      <c r="AD67" s="458">
        <v>2.6819999999999999</v>
      </c>
      <c r="AE67" s="458">
        <v>2.6819999999999999</v>
      </c>
      <c r="AF67" s="457">
        <v>3</v>
      </c>
      <c r="AG67" s="455">
        <v>0.91324200913242004</v>
      </c>
      <c r="AH67" s="457">
        <v>20</v>
      </c>
      <c r="AI67" s="457"/>
      <c r="AJ67" s="457"/>
      <c r="AK67" s="459">
        <v>2.5000000000000001E-2</v>
      </c>
      <c r="AL67" s="460">
        <v>31.536000000000001</v>
      </c>
      <c r="AM67" s="452"/>
      <c r="AN67" s="452"/>
      <c r="AO67" s="452"/>
    </row>
    <row r="68" spans="2:41" ht="18" customHeight="1">
      <c r="B68" s="453" t="str">
        <f>+D34</f>
        <v>REF_AGRWST</v>
      </c>
      <c r="C68" s="454" t="str">
        <f>+D8</f>
        <v>AGRWST</v>
      </c>
      <c r="D68" s="454" t="s">
        <v>181</v>
      </c>
      <c r="E68" s="455">
        <v>0.66666666666666663</v>
      </c>
      <c r="F68" s="455"/>
      <c r="G68" s="455"/>
      <c r="H68" s="455"/>
      <c r="I68" s="455"/>
      <c r="J68" s="455"/>
      <c r="K68" s="456">
        <v>3</v>
      </c>
      <c r="L68" s="457">
        <v>1475.1</v>
      </c>
      <c r="M68" s="457">
        <v>1445.2999999999997</v>
      </c>
      <c r="N68" s="457">
        <v>1415.5</v>
      </c>
      <c r="O68" s="457">
        <v>1415.5</v>
      </c>
      <c r="P68" s="457">
        <v>1415.5</v>
      </c>
      <c r="Q68" s="457">
        <v>1415.5</v>
      </c>
      <c r="R68" s="457">
        <v>3</v>
      </c>
      <c r="S68" s="458">
        <f t="shared" si="9"/>
        <v>73.754999999999995</v>
      </c>
      <c r="T68" s="458">
        <f t="shared" si="8"/>
        <v>72.264999999999986</v>
      </c>
      <c r="U68" s="458">
        <f t="shared" si="8"/>
        <v>70.775000000000006</v>
      </c>
      <c r="V68" s="458">
        <f t="shared" si="8"/>
        <v>70.775000000000006</v>
      </c>
      <c r="W68" s="458">
        <f t="shared" si="8"/>
        <v>70.775000000000006</v>
      </c>
      <c r="X68" s="458">
        <f t="shared" si="8"/>
        <v>70.775000000000006</v>
      </c>
      <c r="Y68" s="457">
        <v>3</v>
      </c>
      <c r="Z68" s="458">
        <v>1.6389999999999998</v>
      </c>
      <c r="AA68" s="458">
        <v>1.6389999999999998</v>
      </c>
      <c r="AB68" s="458">
        <v>1.6389999999999998</v>
      </c>
      <c r="AC68" s="458">
        <v>1.6389999999999998</v>
      </c>
      <c r="AD68" s="458">
        <v>1.6389999999999998</v>
      </c>
      <c r="AE68" s="458">
        <v>1.6389999999999998</v>
      </c>
      <c r="AF68" s="457">
        <v>3</v>
      </c>
      <c r="AG68" s="455">
        <v>0.85616438356164382</v>
      </c>
      <c r="AH68" s="457">
        <v>20</v>
      </c>
      <c r="AI68" s="457"/>
      <c r="AJ68" s="457"/>
      <c r="AK68" s="459">
        <v>2.5000000000000001E-2</v>
      </c>
      <c r="AL68" s="460">
        <v>31.536000000000001</v>
      </c>
      <c r="AM68" s="452"/>
      <c r="AN68" s="452"/>
      <c r="AO68" s="452"/>
    </row>
    <row r="69" spans="2:41" ht="18" customHeight="1">
      <c r="B69" s="454" t="s">
        <v>631</v>
      </c>
      <c r="C69" s="454" t="s">
        <v>181</v>
      </c>
      <c r="D69" s="454" t="s">
        <v>473</v>
      </c>
      <c r="E69" s="455">
        <v>0.9126505487192591</v>
      </c>
      <c r="F69" s="455">
        <v>0.9126505487192591</v>
      </c>
      <c r="G69" s="455">
        <v>0.92510036581283939</v>
      </c>
      <c r="H69" s="455">
        <v>0.93755018290641967</v>
      </c>
      <c r="I69" s="455">
        <v>0.95</v>
      </c>
      <c r="J69" s="455">
        <v>0.95</v>
      </c>
      <c r="K69" s="456">
        <v>3</v>
      </c>
      <c r="L69" s="457">
        <v>2086</v>
      </c>
      <c r="M69" s="457">
        <v>1937</v>
      </c>
      <c r="N69" s="457">
        <v>1788</v>
      </c>
      <c r="O69" s="457">
        <v>1639</v>
      </c>
      <c r="P69" s="457">
        <v>1490</v>
      </c>
      <c r="Q69" s="457">
        <v>1490</v>
      </c>
      <c r="R69" s="457">
        <v>3</v>
      </c>
      <c r="S69" s="458">
        <f t="shared" si="9"/>
        <v>104.30000000000001</v>
      </c>
      <c r="T69" s="458">
        <f t="shared" si="8"/>
        <v>96.850000000000009</v>
      </c>
      <c r="U69" s="458">
        <f t="shared" si="8"/>
        <v>89.4</v>
      </c>
      <c r="V69" s="458">
        <f t="shared" si="8"/>
        <v>81.95</v>
      </c>
      <c r="W69" s="458">
        <f t="shared" si="8"/>
        <v>74.5</v>
      </c>
      <c r="X69" s="458">
        <f t="shared" si="8"/>
        <v>74.5</v>
      </c>
      <c r="Y69" s="457">
        <v>3</v>
      </c>
      <c r="Z69" s="458">
        <v>3.2779999999999996</v>
      </c>
      <c r="AA69" s="458">
        <v>3.2779999999999996</v>
      </c>
      <c r="AB69" s="458">
        <v>3.2779999999999996</v>
      </c>
      <c r="AC69" s="458">
        <v>3.2779999999999996</v>
      </c>
      <c r="AD69" s="458">
        <v>3.2779999999999996</v>
      </c>
      <c r="AE69" s="458">
        <v>3.2779999999999996</v>
      </c>
      <c r="AF69" s="457">
        <v>3</v>
      </c>
      <c r="AG69" s="455">
        <v>0.97031963470319638</v>
      </c>
      <c r="AH69" s="457">
        <v>20</v>
      </c>
      <c r="AI69" s="461">
        <v>-53.96</v>
      </c>
      <c r="AJ69" s="457"/>
      <c r="AK69" s="459">
        <v>2.5000000000000001E-2</v>
      </c>
      <c r="AL69" s="460">
        <v>31.536000000000001</v>
      </c>
      <c r="AM69" s="452"/>
      <c r="AN69" s="452"/>
      <c r="AO69" s="452"/>
    </row>
    <row r="70" spans="2:41" ht="18" customHeight="1">
      <c r="B70" s="454"/>
      <c r="C70" s="454"/>
      <c r="D70" s="454" t="s">
        <v>666</v>
      </c>
      <c r="E70" s="455"/>
      <c r="F70" s="455"/>
      <c r="G70" s="455"/>
      <c r="H70" s="455"/>
      <c r="I70" s="455"/>
      <c r="J70" s="455"/>
      <c r="K70" s="456"/>
      <c r="L70" s="457"/>
      <c r="M70" s="457"/>
      <c r="N70" s="457"/>
      <c r="O70" s="457"/>
      <c r="P70" s="457"/>
      <c r="Q70" s="457"/>
      <c r="R70" s="457"/>
      <c r="S70" s="458"/>
      <c r="T70" s="458"/>
      <c r="U70" s="458"/>
      <c r="V70" s="458"/>
      <c r="W70" s="458"/>
      <c r="X70" s="458"/>
      <c r="Y70" s="457"/>
      <c r="Z70" s="458"/>
      <c r="AA70" s="458"/>
      <c r="AB70" s="458"/>
      <c r="AC70" s="458"/>
      <c r="AD70" s="458"/>
      <c r="AE70" s="458"/>
      <c r="AF70" s="457"/>
      <c r="AG70" s="455"/>
      <c r="AH70" s="457"/>
      <c r="AI70" s="461"/>
      <c r="AJ70" s="457"/>
      <c r="AK70" s="459"/>
      <c r="AL70" s="460"/>
      <c r="AM70" s="452"/>
      <c r="AN70" s="452"/>
      <c r="AO70" s="452"/>
    </row>
    <row r="71" spans="2:41" ht="18" customHeight="1">
      <c r="B71" s="454"/>
      <c r="C71" s="454"/>
      <c r="D71" s="454" t="s">
        <v>667</v>
      </c>
      <c r="E71" s="455"/>
      <c r="F71" s="455"/>
      <c r="G71" s="455"/>
      <c r="H71" s="455"/>
      <c r="I71" s="455"/>
      <c r="J71" s="455"/>
      <c r="K71" s="456"/>
      <c r="L71" s="457"/>
      <c r="M71" s="457"/>
      <c r="N71" s="457"/>
      <c r="O71" s="457"/>
      <c r="P71" s="457"/>
      <c r="Q71" s="457"/>
      <c r="R71" s="457"/>
      <c r="S71" s="458"/>
      <c r="T71" s="458"/>
      <c r="U71" s="458"/>
      <c r="V71" s="458"/>
      <c r="W71" s="458"/>
      <c r="X71" s="458"/>
      <c r="Y71" s="457"/>
      <c r="Z71" s="458"/>
      <c r="AA71" s="458"/>
      <c r="AB71" s="458"/>
      <c r="AC71" s="458"/>
      <c r="AD71" s="458"/>
      <c r="AE71" s="458"/>
      <c r="AF71" s="457"/>
      <c r="AG71" s="455"/>
      <c r="AH71" s="457"/>
      <c r="AI71" s="461"/>
      <c r="AJ71" s="457"/>
      <c r="AK71" s="459"/>
      <c r="AL71" s="460"/>
      <c r="AM71" s="452"/>
      <c r="AN71" s="452"/>
      <c r="AO71" s="452"/>
    </row>
    <row r="72" spans="2:41" ht="18" customHeight="1">
      <c r="B72" s="454"/>
      <c r="C72" s="454"/>
      <c r="D72" s="454" t="s">
        <v>668</v>
      </c>
      <c r="E72" s="455"/>
      <c r="F72" s="455"/>
      <c r="G72" s="455"/>
      <c r="H72" s="455"/>
      <c r="I72" s="455"/>
      <c r="J72" s="455"/>
      <c r="K72" s="456"/>
      <c r="L72" s="457"/>
      <c r="M72" s="457"/>
      <c r="N72" s="457"/>
      <c r="O72" s="457"/>
      <c r="P72" s="457"/>
      <c r="Q72" s="457"/>
      <c r="R72" s="457"/>
      <c r="S72" s="458"/>
      <c r="T72" s="458"/>
      <c r="U72" s="458"/>
      <c r="V72" s="458"/>
      <c r="W72" s="458"/>
      <c r="X72" s="458"/>
      <c r="Y72" s="457"/>
      <c r="Z72" s="458"/>
      <c r="AA72" s="458"/>
      <c r="AB72" s="458"/>
      <c r="AC72" s="458"/>
      <c r="AD72" s="458"/>
      <c r="AE72" s="458"/>
      <c r="AF72" s="457"/>
      <c r="AG72" s="455"/>
      <c r="AH72" s="457"/>
      <c r="AI72" s="461"/>
      <c r="AJ72" s="457"/>
      <c r="AK72" s="459"/>
      <c r="AL72" s="460"/>
      <c r="AM72" s="452"/>
      <c r="AN72" s="452"/>
      <c r="AO72" s="452"/>
    </row>
    <row r="73" spans="2:41" ht="18" customHeight="1">
      <c r="B73" s="454" t="s">
        <v>669</v>
      </c>
      <c r="C73" s="454" t="str">
        <f>+D51</f>
        <v>WODWST</v>
      </c>
      <c r="D73" s="454" t="s">
        <v>590</v>
      </c>
      <c r="E73" s="455">
        <v>0.84000000000000008</v>
      </c>
      <c r="F73" s="455">
        <v>0.84000000000000008</v>
      </c>
      <c r="G73" s="455">
        <v>0.84000000000000008</v>
      </c>
      <c r="H73" s="455">
        <v>0.84000000000000008</v>
      </c>
      <c r="I73" s="455">
        <v>0.84000000000000008</v>
      </c>
      <c r="J73" s="455">
        <v>0.84000000000000008</v>
      </c>
      <c r="K73" s="456">
        <v>3</v>
      </c>
      <c r="L73" s="457">
        <v>1043</v>
      </c>
      <c r="M73" s="457">
        <v>1043</v>
      </c>
      <c r="N73" s="457">
        <v>1043</v>
      </c>
      <c r="O73" s="457">
        <v>1043</v>
      </c>
      <c r="P73" s="457">
        <v>1043</v>
      </c>
      <c r="Q73" s="457">
        <v>1043</v>
      </c>
      <c r="R73" s="457">
        <v>3</v>
      </c>
      <c r="S73" s="458">
        <f>+L73*5%</f>
        <v>52.150000000000006</v>
      </c>
      <c r="T73" s="458">
        <f t="shared" ref="T73:X76" si="10">+M73*5%</f>
        <v>52.150000000000006</v>
      </c>
      <c r="U73" s="458">
        <f t="shared" si="10"/>
        <v>52.150000000000006</v>
      </c>
      <c r="V73" s="458">
        <f t="shared" si="10"/>
        <v>52.150000000000006</v>
      </c>
      <c r="W73" s="458">
        <f t="shared" si="10"/>
        <v>52.150000000000006</v>
      </c>
      <c r="X73" s="458">
        <f t="shared" si="10"/>
        <v>52.150000000000006</v>
      </c>
      <c r="Y73" s="457">
        <v>3</v>
      </c>
      <c r="Z73" s="458">
        <v>0</v>
      </c>
      <c r="AA73" s="458">
        <v>0</v>
      </c>
      <c r="AB73" s="458">
        <v>0</v>
      </c>
      <c r="AC73" s="458">
        <v>0</v>
      </c>
      <c r="AD73" s="458">
        <v>0</v>
      </c>
      <c r="AE73" s="458">
        <v>0</v>
      </c>
      <c r="AF73" s="457">
        <v>3</v>
      </c>
      <c r="AG73" s="455">
        <v>0.8</v>
      </c>
      <c r="AH73" s="457">
        <v>20</v>
      </c>
      <c r="AI73" s="457"/>
      <c r="AJ73" s="457"/>
      <c r="AK73" s="459">
        <v>2.5000000000000001E-2</v>
      </c>
      <c r="AL73" s="460">
        <v>31.536000000000001</v>
      </c>
      <c r="AM73" s="452"/>
      <c r="AN73" s="452"/>
      <c r="AO73" s="452"/>
    </row>
    <row r="74" spans="2:41" ht="18" customHeight="1">
      <c r="B74" s="454" t="s">
        <v>670</v>
      </c>
      <c r="C74" s="454" t="str">
        <f>+D7</f>
        <v>WODWST</v>
      </c>
      <c r="D74" s="454" t="s">
        <v>593</v>
      </c>
      <c r="E74" s="462">
        <v>0.70000000000000007</v>
      </c>
      <c r="F74" s="455">
        <v>0.70000000000000007</v>
      </c>
      <c r="G74" s="455">
        <v>0.70000000000000007</v>
      </c>
      <c r="H74" s="455">
        <v>0.70000000000000007</v>
      </c>
      <c r="I74" s="455">
        <v>0.70000000000000007</v>
      </c>
      <c r="J74" s="455">
        <v>0.70000000000000007</v>
      </c>
      <c r="K74" s="456">
        <v>3</v>
      </c>
      <c r="L74" s="457">
        <v>3278</v>
      </c>
      <c r="M74" s="457">
        <v>3278</v>
      </c>
      <c r="N74" s="457">
        <v>3278</v>
      </c>
      <c r="O74" s="457">
        <v>3278</v>
      </c>
      <c r="P74" s="457">
        <v>3278</v>
      </c>
      <c r="Q74" s="457">
        <v>3278</v>
      </c>
      <c r="R74" s="457">
        <v>3</v>
      </c>
      <c r="S74" s="458">
        <f t="shared" ref="S74:S76" si="11">+L74*5%</f>
        <v>163.9</v>
      </c>
      <c r="T74" s="458">
        <f t="shared" si="10"/>
        <v>163.9</v>
      </c>
      <c r="U74" s="458">
        <f t="shared" si="10"/>
        <v>163.9</v>
      </c>
      <c r="V74" s="458">
        <f t="shared" si="10"/>
        <v>163.9</v>
      </c>
      <c r="W74" s="458">
        <f t="shared" si="10"/>
        <v>163.9</v>
      </c>
      <c r="X74" s="458">
        <f t="shared" si="10"/>
        <v>163.9</v>
      </c>
      <c r="Y74" s="457">
        <v>3</v>
      </c>
      <c r="Z74" s="458">
        <v>0.49170000000000003</v>
      </c>
      <c r="AA74" s="458">
        <v>0.49170000000000003</v>
      </c>
      <c r="AB74" s="458">
        <v>0.49170000000000003</v>
      </c>
      <c r="AC74" s="458">
        <v>0.49170000000000003</v>
      </c>
      <c r="AD74" s="458">
        <v>0.49170000000000003</v>
      </c>
      <c r="AE74" s="458">
        <v>0.49170000000000003</v>
      </c>
      <c r="AF74" s="457">
        <v>3</v>
      </c>
      <c r="AG74" s="455">
        <v>0.85</v>
      </c>
      <c r="AH74" s="457">
        <v>20</v>
      </c>
      <c r="AI74" s="457"/>
      <c r="AJ74" s="461">
        <v>-69.69</v>
      </c>
      <c r="AK74" s="459">
        <v>2.5000000000000001E-2</v>
      </c>
      <c r="AL74" s="460">
        <v>31.536000000000001</v>
      </c>
      <c r="AM74" s="452"/>
      <c r="AN74" s="452"/>
      <c r="AO74" s="452"/>
    </row>
    <row r="75" spans="2:41" ht="18" customHeight="1">
      <c r="B75" s="454" t="s">
        <v>671</v>
      </c>
      <c r="C75" s="454" t="str">
        <f>+D7</f>
        <v>WODWST</v>
      </c>
      <c r="D75" s="454" t="s">
        <v>180</v>
      </c>
      <c r="E75" s="462">
        <v>0.59000000000000008</v>
      </c>
      <c r="F75" s="455">
        <v>0.59000000000000008</v>
      </c>
      <c r="G75" s="455">
        <v>0.59000000000000008</v>
      </c>
      <c r="H75" s="455">
        <v>0.59000000000000008</v>
      </c>
      <c r="I75" s="455">
        <v>0.59000000000000008</v>
      </c>
      <c r="J75" s="455">
        <v>0.59000000000000008</v>
      </c>
      <c r="K75" s="456">
        <v>3</v>
      </c>
      <c r="L75" s="457">
        <v>2980.3683146067415</v>
      </c>
      <c r="M75" s="457">
        <v>2980.3683146067415</v>
      </c>
      <c r="N75" s="457">
        <v>2980.3683146067415</v>
      </c>
      <c r="O75" s="457">
        <v>2980.3683146067415</v>
      </c>
      <c r="P75" s="457">
        <v>2980.3683146067415</v>
      </c>
      <c r="Q75" s="457">
        <v>2980.3683146067415</v>
      </c>
      <c r="R75" s="457">
        <v>3</v>
      </c>
      <c r="S75" s="458">
        <f t="shared" si="11"/>
        <v>149.01841573033707</v>
      </c>
      <c r="T75" s="458">
        <f t="shared" si="10"/>
        <v>149.01841573033707</v>
      </c>
      <c r="U75" s="458">
        <f t="shared" si="10"/>
        <v>149.01841573033707</v>
      </c>
      <c r="V75" s="458">
        <f t="shared" si="10"/>
        <v>149.01841573033707</v>
      </c>
      <c r="W75" s="458">
        <f t="shared" si="10"/>
        <v>149.01841573033707</v>
      </c>
      <c r="X75" s="458">
        <f t="shared" si="10"/>
        <v>149.01841573033707</v>
      </c>
      <c r="Y75" s="457"/>
      <c r="Z75" s="458">
        <v>0</v>
      </c>
      <c r="AA75" s="458">
        <v>0</v>
      </c>
      <c r="AB75" s="458">
        <v>0</v>
      </c>
      <c r="AC75" s="458">
        <v>0</v>
      </c>
      <c r="AD75" s="458">
        <v>0</v>
      </c>
      <c r="AE75" s="458">
        <v>0</v>
      </c>
      <c r="AF75" s="457"/>
      <c r="AG75" s="455">
        <v>0.85</v>
      </c>
      <c r="AH75" s="457">
        <v>25</v>
      </c>
      <c r="AI75" s="457"/>
      <c r="AJ75" s="457"/>
      <c r="AK75" s="459">
        <v>2.5000000000000001E-2</v>
      </c>
      <c r="AL75" s="460">
        <v>31.536000000000001</v>
      </c>
      <c r="AM75" s="452"/>
      <c r="AN75" s="452"/>
      <c r="AO75" s="452"/>
    </row>
    <row r="76" spans="2:41" ht="18" customHeight="1">
      <c r="B76" s="454" t="s">
        <v>670</v>
      </c>
      <c r="C76" s="454" t="str">
        <f>+D11</f>
        <v>OILWST</v>
      </c>
      <c r="D76" s="454" t="s">
        <v>593</v>
      </c>
      <c r="E76" s="462">
        <f>+E73</f>
        <v>0.84000000000000008</v>
      </c>
      <c r="F76" s="462">
        <f t="shared" ref="F76:J76" si="12">+F73</f>
        <v>0.84000000000000008</v>
      </c>
      <c r="G76" s="462">
        <f t="shared" si="12"/>
        <v>0.84000000000000008</v>
      </c>
      <c r="H76" s="462">
        <f t="shared" si="12"/>
        <v>0.84000000000000008</v>
      </c>
      <c r="I76" s="462">
        <f t="shared" si="12"/>
        <v>0.84000000000000008</v>
      </c>
      <c r="J76" s="462">
        <f t="shared" si="12"/>
        <v>0.84000000000000008</v>
      </c>
      <c r="K76" s="456">
        <v>3</v>
      </c>
      <c r="L76" s="457">
        <v>3278</v>
      </c>
      <c r="M76" s="457">
        <v>3278</v>
      </c>
      <c r="N76" s="457">
        <v>3278</v>
      </c>
      <c r="O76" s="457">
        <v>3278</v>
      </c>
      <c r="P76" s="457">
        <v>3278</v>
      </c>
      <c r="Q76" s="457">
        <v>3278</v>
      </c>
      <c r="R76" s="457">
        <v>3</v>
      </c>
      <c r="S76" s="458">
        <f t="shared" si="11"/>
        <v>163.9</v>
      </c>
      <c r="T76" s="458">
        <f t="shared" si="10"/>
        <v>163.9</v>
      </c>
      <c r="U76" s="458">
        <f t="shared" si="10"/>
        <v>163.9</v>
      </c>
      <c r="V76" s="458">
        <f t="shared" si="10"/>
        <v>163.9</v>
      </c>
      <c r="W76" s="458">
        <f t="shared" si="10"/>
        <v>163.9</v>
      </c>
      <c r="X76" s="458">
        <f t="shared" si="10"/>
        <v>163.9</v>
      </c>
      <c r="Y76" s="457">
        <v>3</v>
      </c>
      <c r="Z76" s="458">
        <v>0.49170000000000003</v>
      </c>
      <c r="AA76" s="458">
        <v>0.49170000000000003</v>
      </c>
      <c r="AB76" s="458">
        <v>0.49170000000000003</v>
      </c>
      <c r="AC76" s="458">
        <v>0.49170000000000003</v>
      </c>
      <c r="AD76" s="458">
        <v>0.49170000000000003</v>
      </c>
      <c r="AE76" s="458">
        <v>0.49170000000000003</v>
      </c>
      <c r="AF76" s="457">
        <v>3</v>
      </c>
      <c r="AG76" s="455">
        <v>0.85</v>
      </c>
      <c r="AH76" s="457">
        <v>20</v>
      </c>
      <c r="AI76" s="457"/>
      <c r="AJ76" s="457">
        <f>+AJ74</f>
        <v>-69.69</v>
      </c>
      <c r="AK76" s="459">
        <v>2.5000000000000001E-2</v>
      </c>
      <c r="AL76" s="460">
        <v>31.536000000000001</v>
      </c>
      <c r="AM76" s="457">
        <v>0</v>
      </c>
      <c r="AN76" s="457">
        <v>0</v>
      </c>
      <c r="AO76" s="457">
        <v>1</v>
      </c>
    </row>
    <row r="77" spans="2:41" ht="18" customHeight="1">
      <c r="B77" s="463" t="str">
        <f>+D43</f>
        <v>WSTWOD2WOD</v>
      </c>
      <c r="C77" s="452" t="str">
        <f>+C73</f>
        <v>WODWST</v>
      </c>
      <c r="D77" s="452" t="str">
        <f>+D14</f>
        <v>WOD</v>
      </c>
      <c r="E77" s="452">
        <v>1</v>
      </c>
    </row>
    <row r="79" spans="2:41" ht="18" customHeight="1">
      <c r="D79" s="442" t="s">
        <v>13</v>
      </c>
    </row>
    <row r="80" spans="2:41" ht="18" customHeight="1">
      <c r="B80" s="464" t="s">
        <v>1</v>
      </c>
      <c r="C80" s="348" t="s">
        <v>5</v>
      </c>
      <c r="D80" s="348" t="s">
        <v>6</v>
      </c>
      <c r="E80" s="348" t="s">
        <v>643</v>
      </c>
      <c r="F80" s="348" t="s">
        <v>672</v>
      </c>
      <c r="G80" s="348" t="s">
        <v>74</v>
      </c>
      <c r="H80" s="348" t="s">
        <v>476</v>
      </c>
      <c r="I80" s="348" t="s">
        <v>383</v>
      </c>
      <c r="J80" s="348" t="s">
        <v>384</v>
      </c>
      <c r="K80" s="348" t="s">
        <v>385</v>
      </c>
      <c r="L80" s="348" t="s">
        <v>433</v>
      </c>
      <c r="M80" s="348" t="s">
        <v>386</v>
      </c>
      <c r="N80" s="348" t="s">
        <v>387</v>
      </c>
      <c r="O80" s="348" t="s">
        <v>659</v>
      </c>
      <c r="P80" s="348" t="s">
        <v>660</v>
      </c>
      <c r="Q80" s="348" t="s">
        <v>388</v>
      </c>
      <c r="R80" s="348" t="s">
        <v>389</v>
      </c>
      <c r="S80" s="348" t="s">
        <v>434</v>
      </c>
      <c r="T80" s="348" t="s">
        <v>390</v>
      </c>
      <c r="U80" s="348" t="s">
        <v>391</v>
      </c>
      <c r="V80" s="348" t="s">
        <v>661</v>
      </c>
      <c r="W80" s="348" t="s">
        <v>662</v>
      </c>
      <c r="X80" s="348" t="s">
        <v>392</v>
      </c>
      <c r="Y80" s="348" t="s">
        <v>393</v>
      </c>
      <c r="Z80" s="348" t="s">
        <v>435</v>
      </c>
      <c r="AA80" s="348" t="s">
        <v>394</v>
      </c>
      <c r="AB80" s="348" t="s">
        <v>395</v>
      </c>
      <c r="AC80" s="348" t="s">
        <v>663</v>
      </c>
      <c r="AD80" s="348" t="s">
        <v>396</v>
      </c>
      <c r="AE80" s="348" t="s">
        <v>397</v>
      </c>
      <c r="AF80" s="348" t="s">
        <v>398</v>
      </c>
      <c r="AG80" s="348" t="s">
        <v>436</v>
      </c>
      <c r="AH80" s="348" t="s">
        <v>399</v>
      </c>
      <c r="AI80" s="348" t="s">
        <v>400</v>
      </c>
      <c r="AJ80" s="348" t="s">
        <v>401</v>
      </c>
      <c r="AK80" s="464" t="s">
        <v>472</v>
      </c>
      <c r="AL80" s="464" t="s">
        <v>707</v>
      </c>
      <c r="AM80" s="465" t="s">
        <v>405</v>
      </c>
      <c r="AN80" s="466" t="s">
        <v>406</v>
      </c>
    </row>
    <row r="81" spans="2:40" ht="18" customHeight="1" thickBot="1">
      <c r="B81" s="467" t="s">
        <v>39</v>
      </c>
      <c r="C81" s="468" t="s">
        <v>32</v>
      </c>
      <c r="D81" s="468" t="s">
        <v>33</v>
      </c>
      <c r="E81" s="468"/>
      <c r="F81" s="468"/>
      <c r="G81" s="468" t="s">
        <v>76</v>
      </c>
      <c r="H81" s="468" t="s">
        <v>76</v>
      </c>
      <c r="I81" s="468" t="s">
        <v>76</v>
      </c>
      <c r="J81" s="468" t="s">
        <v>76</v>
      </c>
      <c r="K81" s="468" t="s">
        <v>76</v>
      </c>
      <c r="L81" s="468" t="s">
        <v>76</v>
      </c>
      <c r="M81" s="468" t="s">
        <v>413</v>
      </c>
      <c r="N81" s="468" t="s">
        <v>468</v>
      </c>
      <c r="O81" s="468" t="s">
        <v>468</v>
      </c>
      <c r="P81" s="468" t="s">
        <v>468</v>
      </c>
      <c r="Q81" s="468" t="s">
        <v>468</v>
      </c>
      <c r="R81" s="468" t="s">
        <v>468</v>
      </c>
      <c r="S81" s="468" t="s">
        <v>468</v>
      </c>
      <c r="T81" s="468" t="s">
        <v>414</v>
      </c>
      <c r="U81" s="468" t="s">
        <v>469</v>
      </c>
      <c r="V81" s="468" t="s">
        <v>469</v>
      </c>
      <c r="W81" s="468" t="s">
        <v>469</v>
      </c>
      <c r="X81" s="468" t="s">
        <v>469</v>
      </c>
      <c r="Y81" s="468" t="s">
        <v>469</v>
      </c>
      <c r="Z81" s="468" t="s">
        <v>469</v>
      </c>
      <c r="AA81" s="468" t="s">
        <v>415</v>
      </c>
      <c r="AB81" s="468" t="s">
        <v>470</v>
      </c>
      <c r="AC81" s="468" t="s">
        <v>470</v>
      </c>
      <c r="AD81" s="468" t="s">
        <v>470</v>
      </c>
      <c r="AE81" s="468" t="s">
        <v>470</v>
      </c>
      <c r="AF81" s="468" t="s">
        <v>470</v>
      </c>
      <c r="AG81" s="468" t="s">
        <v>470</v>
      </c>
      <c r="AH81" s="468" t="s">
        <v>416</v>
      </c>
      <c r="AI81" s="468" t="s">
        <v>417</v>
      </c>
      <c r="AJ81" s="468" t="s">
        <v>418</v>
      </c>
      <c r="AK81" s="468" t="s">
        <v>419</v>
      </c>
      <c r="AL81" s="468" t="s">
        <v>419</v>
      </c>
      <c r="AM81" s="469" t="s">
        <v>422</v>
      </c>
      <c r="AN81" s="470" t="s">
        <v>423</v>
      </c>
    </row>
    <row r="82" spans="2:40" ht="18" customHeight="1">
      <c r="B82" s="471" t="s">
        <v>673</v>
      </c>
      <c r="C82" s="472" t="s">
        <v>584</v>
      </c>
      <c r="D82" s="472" t="s">
        <v>181</v>
      </c>
      <c r="E82" s="472"/>
      <c r="F82" s="472"/>
      <c r="G82" s="473">
        <v>0.375</v>
      </c>
      <c r="H82" s="473">
        <v>0.375</v>
      </c>
      <c r="I82" s="473">
        <v>0.375</v>
      </c>
      <c r="J82" s="473">
        <v>0.375</v>
      </c>
      <c r="K82" s="473">
        <v>0.375</v>
      </c>
      <c r="L82" s="473">
        <v>0.375</v>
      </c>
      <c r="M82" s="474">
        <v>3</v>
      </c>
      <c r="N82" s="475">
        <v>1490</v>
      </c>
      <c r="O82" s="475">
        <v>1490</v>
      </c>
      <c r="P82" s="475">
        <v>1490</v>
      </c>
      <c r="Q82" s="475">
        <v>1490</v>
      </c>
      <c r="R82" s="475">
        <v>1490</v>
      </c>
      <c r="S82" s="475">
        <v>1490</v>
      </c>
      <c r="T82" s="475"/>
      <c r="U82" s="476">
        <v>74.5</v>
      </c>
      <c r="V82" s="476">
        <v>74.5</v>
      </c>
      <c r="W82" s="476">
        <v>74.5</v>
      </c>
      <c r="X82" s="476">
        <v>74.5</v>
      </c>
      <c r="Y82" s="476">
        <v>74.5</v>
      </c>
      <c r="Z82" s="476">
        <v>74.5</v>
      </c>
      <c r="AA82" s="475"/>
      <c r="AB82" s="476">
        <v>1.6389999999999998</v>
      </c>
      <c r="AC82" s="476">
        <v>1.6389999999999998</v>
      </c>
      <c r="AD82" s="476">
        <v>1.6389999999999998</v>
      </c>
      <c r="AE82" s="476">
        <v>1.6389999999999998</v>
      </c>
      <c r="AF82" s="476">
        <v>1.6389999999999998</v>
      </c>
      <c r="AG82" s="476">
        <v>1.6389999999999998</v>
      </c>
      <c r="AH82" s="475"/>
      <c r="AI82" s="473">
        <v>0.85616438356164382</v>
      </c>
      <c r="AJ82" s="475">
        <v>20</v>
      </c>
      <c r="AK82" s="475"/>
      <c r="AL82" s="475"/>
      <c r="AM82" s="477">
        <v>2.5000000000000001E-2</v>
      </c>
      <c r="AN82" s="478">
        <v>31.536000000000001</v>
      </c>
    </row>
    <row r="83" spans="2:40" ht="18" customHeight="1">
      <c r="B83" s="471" t="s">
        <v>674</v>
      </c>
      <c r="C83" s="472" t="s">
        <v>578</v>
      </c>
      <c r="D83" s="472" t="s">
        <v>181</v>
      </c>
      <c r="E83" s="472"/>
      <c r="F83" s="472"/>
      <c r="G83" s="473">
        <v>0.60000000000000009</v>
      </c>
      <c r="H83" s="473">
        <v>0.60000000000000009</v>
      </c>
      <c r="I83" s="473">
        <v>0.63000000000000012</v>
      </c>
      <c r="J83" s="473">
        <v>0.66000000000000014</v>
      </c>
      <c r="K83" s="473">
        <v>0.69000000000000006</v>
      </c>
      <c r="L83" s="473">
        <v>0.69000000000000006</v>
      </c>
      <c r="M83" s="474">
        <v>3</v>
      </c>
      <c r="N83" s="475">
        <v>1788</v>
      </c>
      <c r="O83" s="475">
        <v>1788</v>
      </c>
      <c r="P83" s="475">
        <v>1788</v>
      </c>
      <c r="Q83" s="475">
        <v>1788</v>
      </c>
      <c r="R83" s="475">
        <v>1788</v>
      </c>
      <c r="S83" s="475">
        <v>1788</v>
      </c>
      <c r="T83" s="475"/>
      <c r="U83" s="476">
        <v>89.4</v>
      </c>
      <c r="V83" s="476">
        <v>89.4</v>
      </c>
      <c r="W83" s="476">
        <v>89.4</v>
      </c>
      <c r="X83" s="476">
        <v>89.4</v>
      </c>
      <c r="Y83" s="476">
        <v>89.4</v>
      </c>
      <c r="Z83" s="476">
        <v>89.4</v>
      </c>
      <c r="AA83" s="475"/>
      <c r="AB83" s="476">
        <v>2.6819999999999999</v>
      </c>
      <c r="AC83" s="476">
        <v>2.6819999999999999</v>
      </c>
      <c r="AD83" s="476">
        <v>2.6819999999999999</v>
      </c>
      <c r="AE83" s="476">
        <v>2.6819999999999999</v>
      </c>
      <c r="AF83" s="476">
        <v>2.6819999999999999</v>
      </c>
      <c r="AG83" s="476">
        <v>2.6819999999999999</v>
      </c>
      <c r="AH83" s="475"/>
      <c r="AI83" s="473">
        <v>0.91324200913242004</v>
      </c>
      <c r="AJ83" s="475">
        <v>20</v>
      </c>
      <c r="AK83" s="475"/>
      <c r="AL83" s="475"/>
      <c r="AM83" s="477">
        <v>2.5000000000000001E-2</v>
      </c>
      <c r="AN83" s="478">
        <v>31.536000000000001</v>
      </c>
    </row>
    <row r="84" spans="2:40" ht="18" customHeight="1">
      <c r="B84" s="471" t="s">
        <v>675</v>
      </c>
      <c r="C84" s="472" t="s">
        <v>580</v>
      </c>
      <c r="D84" s="472" t="s">
        <v>181</v>
      </c>
      <c r="E84" s="472"/>
      <c r="F84" s="472"/>
      <c r="G84" s="473">
        <v>0.66666666666666663</v>
      </c>
      <c r="H84" s="473">
        <v>0.66666666666666663</v>
      </c>
      <c r="I84" s="473">
        <v>0.66666666666666663</v>
      </c>
      <c r="J84" s="473">
        <v>0.66666666666666663</v>
      </c>
      <c r="K84" s="473">
        <v>0.66666666666666663</v>
      </c>
      <c r="L84" s="473">
        <v>0.66666666666666663</v>
      </c>
      <c r="M84" s="474">
        <v>3</v>
      </c>
      <c r="N84" s="475">
        <v>1475.1</v>
      </c>
      <c r="O84" s="475">
        <v>1445.2999999999997</v>
      </c>
      <c r="P84" s="475">
        <v>1415.5</v>
      </c>
      <c r="Q84" s="475">
        <v>1415.5</v>
      </c>
      <c r="R84" s="475">
        <v>1415.5</v>
      </c>
      <c r="S84" s="475">
        <v>1415.5</v>
      </c>
      <c r="T84" s="475"/>
      <c r="U84" s="476">
        <v>73.754999999999995</v>
      </c>
      <c r="V84" s="476">
        <v>72.264999999999986</v>
      </c>
      <c r="W84" s="476">
        <v>70.775000000000006</v>
      </c>
      <c r="X84" s="476">
        <v>70.775000000000006</v>
      </c>
      <c r="Y84" s="476">
        <v>70.775000000000006</v>
      </c>
      <c r="Z84" s="476">
        <v>70.775000000000006</v>
      </c>
      <c r="AA84" s="475"/>
      <c r="AB84" s="476">
        <v>1.6389999999999998</v>
      </c>
      <c r="AC84" s="476">
        <v>1.6389999999999998</v>
      </c>
      <c r="AD84" s="476">
        <v>1.6389999999999998</v>
      </c>
      <c r="AE84" s="476">
        <v>1.6389999999999998</v>
      </c>
      <c r="AF84" s="476">
        <v>1.6389999999999998</v>
      </c>
      <c r="AG84" s="476">
        <v>1.6389999999999998</v>
      </c>
      <c r="AH84" s="475"/>
      <c r="AI84" s="473">
        <v>0.85616438356164382</v>
      </c>
      <c r="AJ84" s="475">
        <v>20</v>
      </c>
      <c r="AK84" s="475"/>
      <c r="AL84" s="475"/>
      <c r="AM84" s="477">
        <v>2.5000000000000001E-2</v>
      </c>
      <c r="AN84" s="478">
        <v>31.536000000000001</v>
      </c>
    </row>
    <row r="85" spans="2:40" ht="18" customHeight="1">
      <c r="B85" s="472" t="s">
        <v>699</v>
      </c>
      <c r="C85" s="472" t="s">
        <v>181</v>
      </c>
      <c r="D85" s="472" t="s">
        <v>178</v>
      </c>
      <c r="E85" s="472"/>
      <c r="F85" s="472"/>
      <c r="G85" s="473">
        <v>0.9126505487192591</v>
      </c>
      <c r="H85" s="473">
        <v>0.9126505487192591</v>
      </c>
      <c r="I85" s="473">
        <v>0.92510036581283939</v>
      </c>
      <c r="J85" s="473">
        <v>0.93755018290641967</v>
      </c>
      <c r="K85" s="473">
        <v>0.95</v>
      </c>
      <c r="L85" s="473">
        <v>0.95</v>
      </c>
      <c r="M85" s="474">
        <v>3</v>
      </c>
      <c r="N85" s="475">
        <v>2086</v>
      </c>
      <c r="O85" s="475">
        <v>1937</v>
      </c>
      <c r="P85" s="475">
        <v>1788</v>
      </c>
      <c r="Q85" s="475">
        <v>1639</v>
      </c>
      <c r="R85" s="475">
        <v>1490</v>
      </c>
      <c r="S85" s="475">
        <v>1490</v>
      </c>
      <c r="T85" s="475"/>
      <c r="U85" s="476">
        <v>104.30000000000001</v>
      </c>
      <c r="V85" s="476">
        <v>96.850000000000009</v>
      </c>
      <c r="W85" s="476">
        <v>89.4</v>
      </c>
      <c r="X85" s="476">
        <v>81.95</v>
      </c>
      <c r="Y85" s="476">
        <v>74.5</v>
      </c>
      <c r="Z85" s="476">
        <v>74.5</v>
      </c>
      <c r="AA85" s="475"/>
      <c r="AB85" s="476">
        <v>3.2779999999999996</v>
      </c>
      <c r="AC85" s="476">
        <v>3.2779999999999996</v>
      </c>
      <c r="AD85" s="476">
        <v>3.2779999999999996</v>
      </c>
      <c r="AE85" s="476">
        <v>3.2779999999999996</v>
      </c>
      <c r="AF85" s="476">
        <v>3.2779999999999996</v>
      </c>
      <c r="AG85" s="476">
        <v>3.2779999999999996</v>
      </c>
      <c r="AH85" s="475"/>
      <c r="AI85" s="473">
        <v>0.97031963470319638</v>
      </c>
      <c r="AJ85" s="475">
        <v>20</v>
      </c>
      <c r="AK85" s="479">
        <v>-53.96</v>
      </c>
      <c r="AL85" s="475"/>
      <c r="AM85" s="477">
        <v>2.5000000000000001E-2</v>
      </c>
      <c r="AN85" s="478">
        <v>31.536000000000001</v>
      </c>
    </row>
    <row r="86" spans="2:40" ht="18" customHeight="1">
      <c r="B86" s="472" t="s">
        <v>474</v>
      </c>
      <c r="C86" s="472"/>
      <c r="D86" s="472" t="s">
        <v>666</v>
      </c>
      <c r="E86" s="472"/>
      <c r="F86" s="472"/>
      <c r="G86" s="473"/>
      <c r="H86" s="473"/>
      <c r="I86" s="473"/>
      <c r="J86" s="473"/>
      <c r="K86" s="473"/>
      <c r="L86" s="473"/>
      <c r="M86" s="474"/>
      <c r="N86" s="475"/>
      <c r="O86" s="475"/>
      <c r="P86" s="475"/>
      <c r="Q86" s="475"/>
      <c r="R86" s="475"/>
      <c r="S86" s="475"/>
      <c r="T86" s="475"/>
      <c r="U86" s="476"/>
      <c r="V86" s="476"/>
      <c r="W86" s="476"/>
      <c r="X86" s="476"/>
      <c r="Y86" s="476"/>
      <c r="Z86" s="476"/>
      <c r="AA86" s="475"/>
      <c r="AB86" s="476"/>
      <c r="AC86" s="476"/>
      <c r="AD86" s="476"/>
      <c r="AE86" s="476"/>
      <c r="AF86" s="476"/>
      <c r="AG86" s="476"/>
      <c r="AH86" s="475"/>
      <c r="AI86" s="473"/>
      <c r="AJ86" s="475"/>
      <c r="AK86" s="479"/>
      <c r="AL86" s="475"/>
      <c r="AM86" s="477"/>
      <c r="AN86" s="478"/>
    </row>
    <row r="87" spans="2:40" ht="18" customHeight="1">
      <c r="B87" s="472" t="s">
        <v>474</v>
      </c>
      <c r="C87" s="472"/>
      <c r="D87" s="472" t="s">
        <v>667</v>
      </c>
      <c r="E87" s="472"/>
      <c r="F87" s="472"/>
      <c r="G87" s="473"/>
      <c r="H87" s="473"/>
      <c r="I87" s="473"/>
      <c r="J87" s="473"/>
      <c r="K87" s="473"/>
      <c r="L87" s="473"/>
      <c r="M87" s="474"/>
      <c r="N87" s="475"/>
      <c r="O87" s="475"/>
      <c r="P87" s="475"/>
      <c r="Q87" s="475"/>
      <c r="R87" s="475"/>
      <c r="S87" s="475"/>
      <c r="T87" s="475"/>
      <c r="U87" s="476"/>
      <c r="V87" s="476"/>
      <c r="W87" s="476"/>
      <c r="X87" s="476"/>
      <c r="Y87" s="476"/>
      <c r="Z87" s="476"/>
      <c r="AA87" s="475"/>
      <c r="AB87" s="476"/>
      <c r="AC87" s="476"/>
      <c r="AD87" s="476"/>
      <c r="AE87" s="476"/>
      <c r="AF87" s="476"/>
      <c r="AG87" s="476"/>
      <c r="AH87" s="475"/>
      <c r="AI87" s="473"/>
      <c r="AJ87" s="475"/>
      <c r="AK87" s="479"/>
      <c r="AL87" s="475"/>
      <c r="AM87" s="477"/>
      <c r="AN87" s="478"/>
    </row>
    <row r="88" spans="2:40" ht="18" customHeight="1">
      <c r="B88" s="472" t="s">
        <v>474</v>
      </c>
      <c r="C88" s="472"/>
      <c r="D88" s="472" t="s">
        <v>668</v>
      </c>
      <c r="E88" s="472"/>
      <c r="F88" s="472"/>
      <c r="G88" s="473"/>
      <c r="H88" s="473"/>
      <c r="I88" s="473"/>
      <c r="J88" s="473"/>
      <c r="K88" s="473"/>
      <c r="L88" s="473"/>
      <c r="M88" s="474"/>
      <c r="N88" s="475"/>
      <c r="O88" s="475"/>
      <c r="P88" s="475"/>
      <c r="Q88" s="475"/>
      <c r="R88" s="475"/>
      <c r="S88" s="475"/>
      <c r="T88" s="475"/>
      <c r="U88" s="476"/>
      <c r="V88" s="476"/>
      <c r="W88" s="476"/>
      <c r="X88" s="476"/>
      <c r="Y88" s="476"/>
      <c r="Z88" s="476"/>
      <c r="AA88" s="475"/>
      <c r="AB88" s="476"/>
      <c r="AC88" s="476"/>
      <c r="AD88" s="476"/>
      <c r="AE88" s="476"/>
      <c r="AF88" s="476"/>
      <c r="AG88" s="476"/>
      <c r="AH88" s="475"/>
      <c r="AI88" s="473"/>
      <c r="AJ88" s="475"/>
      <c r="AK88" s="479"/>
      <c r="AL88" s="475"/>
      <c r="AM88" s="477"/>
      <c r="AN88" s="478"/>
    </row>
    <row r="89" spans="2:40" ht="18" customHeight="1">
      <c r="B89" s="472" t="s">
        <v>676</v>
      </c>
      <c r="C89" s="472" t="s">
        <v>578</v>
      </c>
      <c r="D89" s="472" t="s">
        <v>593</v>
      </c>
      <c r="E89" s="472"/>
      <c r="F89" s="472"/>
      <c r="G89" s="473">
        <v>0.70000000000000007</v>
      </c>
      <c r="H89" s="473">
        <v>0.70000000000000007</v>
      </c>
      <c r="I89" s="473">
        <v>0.70000000000000007</v>
      </c>
      <c r="J89" s="473">
        <v>0.70000000000000007</v>
      </c>
      <c r="K89" s="473">
        <v>0.70000000000000007</v>
      </c>
      <c r="L89" s="473">
        <v>0.70000000000000007</v>
      </c>
      <c r="M89" s="474">
        <v>3</v>
      </c>
      <c r="N89" s="475">
        <v>3278</v>
      </c>
      <c r="O89" s="475">
        <v>3278</v>
      </c>
      <c r="P89" s="475">
        <v>3278</v>
      </c>
      <c r="Q89" s="475">
        <v>3278</v>
      </c>
      <c r="R89" s="475">
        <v>3278</v>
      </c>
      <c r="S89" s="475">
        <v>3278</v>
      </c>
      <c r="T89" s="475"/>
      <c r="U89" s="476">
        <v>163.9</v>
      </c>
      <c r="V89" s="476">
        <v>163.9</v>
      </c>
      <c r="W89" s="476">
        <v>163.9</v>
      </c>
      <c r="X89" s="476">
        <v>163.9</v>
      </c>
      <c r="Y89" s="476">
        <v>163.9</v>
      </c>
      <c r="Z89" s="476">
        <v>163.9</v>
      </c>
      <c r="AA89" s="475"/>
      <c r="AB89" s="476">
        <v>0.49170000000000003</v>
      </c>
      <c r="AC89" s="476">
        <v>0.49170000000000003</v>
      </c>
      <c r="AD89" s="476">
        <v>0.49170000000000003</v>
      </c>
      <c r="AE89" s="476">
        <v>0.49170000000000003</v>
      </c>
      <c r="AF89" s="476">
        <v>0.49170000000000003</v>
      </c>
      <c r="AG89" s="476">
        <v>0.49170000000000003</v>
      </c>
      <c r="AH89" s="475"/>
      <c r="AI89" s="473">
        <v>0.85</v>
      </c>
      <c r="AJ89" s="475">
        <v>20</v>
      </c>
      <c r="AK89" s="475">
        <v>-66.205500000000001</v>
      </c>
      <c r="AL89" s="475"/>
      <c r="AM89" s="477">
        <v>2.5000000000000001E-2</v>
      </c>
      <c r="AN89" s="478">
        <v>31.536000000000001</v>
      </c>
    </row>
    <row r="90" spans="2:40" ht="18" customHeight="1">
      <c r="B90" s="472" t="s">
        <v>669</v>
      </c>
      <c r="C90" s="472" t="s">
        <v>578</v>
      </c>
      <c r="D90" s="472" t="s">
        <v>590</v>
      </c>
      <c r="E90" s="472"/>
      <c r="F90" s="472"/>
      <c r="G90" s="473">
        <v>0.89</v>
      </c>
      <c r="H90" s="473">
        <v>0.89</v>
      </c>
      <c r="I90" s="473">
        <v>0.89</v>
      </c>
      <c r="J90" s="473">
        <v>0.89</v>
      </c>
      <c r="K90" s="473">
        <v>0.89</v>
      </c>
      <c r="L90" s="473">
        <v>0.89</v>
      </c>
      <c r="M90" s="474">
        <v>3</v>
      </c>
      <c r="N90" s="475">
        <v>950</v>
      </c>
      <c r="O90" s="475">
        <v>950</v>
      </c>
      <c r="P90" s="475">
        <v>950</v>
      </c>
      <c r="Q90" s="475">
        <v>950</v>
      </c>
      <c r="R90" s="475">
        <v>950</v>
      </c>
      <c r="S90" s="475">
        <v>950</v>
      </c>
      <c r="T90" s="475"/>
      <c r="U90" s="476">
        <v>72</v>
      </c>
      <c r="V90" s="476">
        <v>72</v>
      </c>
      <c r="W90" s="476">
        <v>72</v>
      </c>
      <c r="X90" s="476">
        <v>72</v>
      </c>
      <c r="Y90" s="476">
        <v>72</v>
      </c>
      <c r="Z90" s="476">
        <v>72</v>
      </c>
      <c r="AA90" s="475"/>
      <c r="AB90" s="476">
        <v>0.56000000000000005</v>
      </c>
      <c r="AC90" s="476">
        <v>0.56000000000000005</v>
      </c>
      <c r="AD90" s="476">
        <v>0.56000000000000005</v>
      </c>
      <c r="AE90" s="476">
        <v>0.56000000000000005</v>
      </c>
      <c r="AF90" s="476">
        <v>0.56000000000000005</v>
      </c>
      <c r="AG90" s="476">
        <v>0.56000000000000005</v>
      </c>
      <c r="AH90" s="475"/>
      <c r="AI90" s="473">
        <v>0.8</v>
      </c>
      <c r="AJ90" s="475">
        <v>20</v>
      </c>
      <c r="AK90" s="475"/>
      <c r="AL90" s="475"/>
      <c r="AM90" s="477">
        <v>2.5000000000000001E-2</v>
      </c>
      <c r="AN90" s="478">
        <v>31.536000000000001</v>
      </c>
    </row>
    <row r="91" spans="2:40" ht="18" customHeight="1">
      <c r="B91" s="472" t="s">
        <v>671</v>
      </c>
      <c r="C91" s="472" t="s">
        <v>578</v>
      </c>
      <c r="D91" s="472" t="s">
        <v>180</v>
      </c>
      <c r="E91" s="472"/>
      <c r="F91" s="472"/>
      <c r="G91" s="480">
        <v>0.59000000000000008</v>
      </c>
      <c r="H91" s="473">
        <v>0.59000000000000008</v>
      </c>
      <c r="I91" s="473">
        <v>0.59000000000000008</v>
      </c>
      <c r="J91" s="473">
        <v>0.59000000000000008</v>
      </c>
      <c r="K91" s="473">
        <v>0.59000000000000008</v>
      </c>
      <c r="L91" s="473">
        <v>0.59000000000000008</v>
      </c>
      <c r="M91" s="474">
        <v>3</v>
      </c>
      <c r="N91" s="475">
        <v>2980.3683146067415</v>
      </c>
      <c r="O91" s="475">
        <v>2980.3683146067415</v>
      </c>
      <c r="P91" s="475">
        <v>2980.3683146067415</v>
      </c>
      <c r="Q91" s="475">
        <v>2980.3683146067415</v>
      </c>
      <c r="R91" s="475">
        <v>2980.3683146067415</v>
      </c>
      <c r="S91" s="475">
        <v>2980.3683146067415</v>
      </c>
      <c r="T91" s="475"/>
      <c r="U91" s="476">
        <v>149.01841573033707</v>
      </c>
      <c r="V91" s="476">
        <v>149.01841573033707</v>
      </c>
      <c r="W91" s="476">
        <v>149.01841573033707</v>
      </c>
      <c r="X91" s="476">
        <v>149.01841573033707</v>
      </c>
      <c r="Y91" s="476">
        <v>149.01841573033707</v>
      </c>
      <c r="Z91" s="476">
        <v>149.01841573033707</v>
      </c>
      <c r="AA91" s="475"/>
      <c r="AB91" s="476">
        <v>0</v>
      </c>
      <c r="AC91" s="476">
        <v>0</v>
      </c>
      <c r="AD91" s="476">
        <v>0</v>
      </c>
      <c r="AE91" s="476">
        <v>0</v>
      </c>
      <c r="AF91" s="476">
        <v>0</v>
      </c>
      <c r="AG91" s="476">
        <v>0</v>
      </c>
      <c r="AH91" s="475"/>
      <c r="AI91" s="473">
        <v>0.85</v>
      </c>
      <c r="AJ91" s="475">
        <v>25</v>
      </c>
      <c r="AK91" s="475"/>
      <c r="AL91" s="475"/>
      <c r="AM91" s="477">
        <v>2.5000000000000001E-2</v>
      </c>
      <c r="AN91" s="478">
        <v>31.536000000000001</v>
      </c>
    </row>
    <row r="92" spans="2:40" ht="18" customHeight="1">
      <c r="B92" s="472" t="s">
        <v>636</v>
      </c>
      <c r="C92" s="472" t="s">
        <v>586</v>
      </c>
      <c r="D92" s="472" t="s">
        <v>593</v>
      </c>
      <c r="E92" s="472"/>
      <c r="F92" s="472"/>
      <c r="G92" s="480">
        <v>0.85</v>
      </c>
      <c r="H92" s="480">
        <v>0.85</v>
      </c>
      <c r="I92" s="480">
        <v>0.85</v>
      </c>
      <c r="J92" s="480">
        <v>0.85</v>
      </c>
      <c r="K92" s="480">
        <v>0.85</v>
      </c>
      <c r="L92" s="480">
        <v>0.85</v>
      </c>
      <c r="M92" s="474">
        <v>3</v>
      </c>
      <c r="N92" s="475">
        <v>1344</v>
      </c>
      <c r="O92" s="475">
        <v>1344</v>
      </c>
      <c r="P92" s="475">
        <v>1344</v>
      </c>
      <c r="Q92" s="475">
        <v>1344</v>
      </c>
      <c r="R92" s="475">
        <v>1344</v>
      </c>
      <c r="S92" s="475">
        <v>1344</v>
      </c>
      <c r="T92" s="475"/>
      <c r="U92" s="476">
        <v>62</v>
      </c>
      <c r="V92" s="476">
        <v>62</v>
      </c>
      <c r="W92" s="476">
        <v>62</v>
      </c>
      <c r="X92" s="476">
        <v>62</v>
      </c>
      <c r="Y92" s="476">
        <v>62</v>
      </c>
      <c r="Z92" s="476">
        <v>62</v>
      </c>
      <c r="AA92" s="475"/>
      <c r="AB92" s="476">
        <v>1.08</v>
      </c>
      <c r="AC92" s="476">
        <v>1.08</v>
      </c>
      <c r="AD92" s="476">
        <v>1.08</v>
      </c>
      <c r="AE92" s="476">
        <v>1.08</v>
      </c>
      <c r="AF92" s="476">
        <v>1.08</v>
      </c>
      <c r="AG92" s="476">
        <v>1.08</v>
      </c>
      <c r="AH92" s="475"/>
      <c r="AI92" s="473">
        <v>0.85</v>
      </c>
      <c r="AJ92" s="475">
        <v>20</v>
      </c>
      <c r="AK92" s="475">
        <v>-66.215000000000003</v>
      </c>
      <c r="AL92" s="475"/>
      <c r="AM92" s="477">
        <v>2.5000000000000001E-2</v>
      </c>
      <c r="AN92" s="478">
        <v>31.536000000000001</v>
      </c>
    </row>
    <row r="93" spans="2:40" ht="18" customHeight="1">
      <c r="B93" s="472" t="s">
        <v>640</v>
      </c>
      <c r="C93" s="472" t="s">
        <v>578</v>
      </c>
      <c r="D93" s="472" t="s">
        <v>182</v>
      </c>
      <c r="E93" s="472"/>
      <c r="F93" s="472"/>
      <c r="G93" s="480">
        <v>0.98</v>
      </c>
      <c r="H93" s="480">
        <v>0.98</v>
      </c>
      <c r="I93" s="480">
        <v>0.98</v>
      </c>
      <c r="J93" s="480">
        <v>0.98</v>
      </c>
      <c r="K93" s="480">
        <v>0.98</v>
      </c>
      <c r="L93" s="480">
        <v>0.98</v>
      </c>
      <c r="M93" s="474">
        <v>3</v>
      </c>
      <c r="N93" s="475">
        <v>464</v>
      </c>
      <c r="O93" s="475">
        <v>464</v>
      </c>
      <c r="P93" s="475">
        <v>464</v>
      </c>
      <c r="Q93" s="475">
        <v>464</v>
      </c>
      <c r="R93" s="475">
        <v>464</v>
      </c>
      <c r="S93" s="475">
        <v>464</v>
      </c>
      <c r="T93" s="475"/>
      <c r="U93" s="476">
        <v>7</v>
      </c>
      <c r="V93" s="476">
        <v>7</v>
      </c>
      <c r="W93" s="476">
        <v>7</v>
      </c>
      <c r="X93" s="476">
        <v>7</v>
      </c>
      <c r="Y93" s="476">
        <v>7</v>
      </c>
      <c r="Z93" s="476">
        <v>7</v>
      </c>
      <c r="AA93" s="475"/>
      <c r="AB93" s="476">
        <v>0.09</v>
      </c>
      <c r="AC93" s="476">
        <v>0.09</v>
      </c>
      <c r="AD93" s="476">
        <v>0.09</v>
      </c>
      <c r="AE93" s="476">
        <v>0.09</v>
      </c>
      <c r="AF93" s="476">
        <v>0.09</v>
      </c>
      <c r="AG93" s="476">
        <v>0.09</v>
      </c>
      <c r="AH93" s="475"/>
      <c r="AI93" s="473"/>
      <c r="AJ93" s="475">
        <v>20</v>
      </c>
      <c r="AK93" s="475"/>
      <c r="AL93" s="475"/>
      <c r="AM93" s="477">
        <v>2.5000000000000001E-2</v>
      </c>
      <c r="AN93" s="478">
        <v>31.536000000000001</v>
      </c>
    </row>
    <row r="94" spans="2:40" ht="18" customHeight="1">
      <c r="B94" s="472" t="s">
        <v>638</v>
      </c>
      <c r="C94" s="472" t="s">
        <v>578</v>
      </c>
      <c r="D94" s="472"/>
      <c r="E94" s="472">
        <v>2025</v>
      </c>
      <c r="F94" s="472"/>
      <c r="G94" s="480">
        <v>0.5</v>
      </c>
      <c r="H94" s="480">
        <v>0.5</v>
      </c>
      <c r="I94" s="480">
        <v>0.5</v>
      </c>
      <c r="J94" s="480">
        <v>0.5</v>
      </c>
      <c r="K94" s="480">
        <v>0.5</v>
      </c>
      <c r="L94" s="480">
        <v>0.5</v>
      </c>
      <c r="M94" s="474">
        <v>3</v>
      </c>
      <c r="N94" s="475">
        <v>5263</v>
      </c>
      <c r="O94" s="475">
        <v>5263</v>
      </c>
      <c r="P94" s="475">
        <v>5263</v>
      </c>
      <c r="Q94" s="475">
        <v>5263</v>
      </c>
      <c r="R94" s="475">
        <v>5263</v>
      </c>
      <c r="S94" s="475"/>
      <c r="T94" s="475"/>
      <c r="U94" s="476">
        <v>372.26</v>
      </c>
      <c r="V94" s="476"/>
      <c r="W94" s="476"/>
      <c r="X94" s="476"/>
      <c r="Y94" s="476">
        <v>372.26</v>
      </c>
      <c r="Z94" s="476"/>
      <c r="AA94" s="475"/>
      <c r="AB94" s="476">
        <v>0.47</v>
      </c>
      <c r="AC94" s="476"/>
      <c r="AD94" s="476"/>
      <c r="AE94" s="476"/>
      <c r="AF94" s="476"/>
      <c r="AG94" s="476"/>
      <c r="AH94" s="475"/>
      <c r="AI94" s="473">
        <v>0.85</v>
      </c>
      <c r="AJ94" s="475">
        <v>25</v>
      </c>
      <c r="AK94" s="479">
        <v>-58.842099999999995</v>
      </c>
      <c r="AL94" s="479"/>
      <c r="AM94" s="477">
        <v>2.5000000000000001E-2</v>
      </c>
      <c r="AN94" s="478">
        <v>31.536000000000001</v>
      </c>
    </row>
    <row r="95" spans="2:40" ht="18" customHeight="1">
      <c r="B95" s="472"/>
      <c r="C95" s="472"/>
      <c r="D95" s="472" t="s">
        <v>677</v>
      </c>
      <c r="E95" s="472"/>
      <c r="F95" s="481">
        <v>0.6</v>
      </c>
      <c r="G95" s="480"/>
      <c r="H95" s="473"/>
      <c r="I95" s="473"/>
      <c r="J95" s="473"/>
      <c r="K95" s="473"/>
      <c r="L95" s="473"/>
      <c r="M95" s="474"/>
      <c r="N95" s="475"/>
      <c r="O95" s="475"/>
      <c r="P95" s="475"/>
      <c r="Q95" s="475"/>
      <c r="R95" s="475"/>
      <c r="S95" s="475"/>
      <c r="T95" s="475"/>
      <c r="U95" s="476"/>
      <c r="V95" s="476"/>
      <c r="W95" s="476"/>
      <c r="X95" s="476"/>
      <c r="Y95" s="476"/>
      <c r="Z95" s="476"/>
      <c r="AA95" s="475"/>
      <c r="AB95" s="476"/>
      <c r="AC95" s="476"/>
      <c r="AD95" s="476"/>
      <c r="AE95" s="476"/>
      <c r="AF95" s="476"/>
      <c r="AG95" s="476"/>
      <c r="AH95" s="475"/>
      <c r="AI95" s="473"/>
      <c r="AJ95" s="475"/>
      <c r="AK95" s="479"/>
      <c r="AL95" s="479"/>
      <c r="AM95" s="477"/>
      <c r="AN95" s="478"/>
    </row>
    <row r="96" spans="2:40" ht="18" customHeight="1">
      <c r="B96" s="472"/>
      <c r="C96" s="472"/>
      <c r="D96" s="472" t="s">
        <v>678</v>
      </c>
      <c r="E96" s="472"/>
      <c r="F96" s="481">
        <v>0.4</v>
      </c>
      <c r="G96" s="480"/>
      <c r="H96" s="473"/>
      <c r="I96" s="473"/>
      <c r="J96" s="473"/>
      <c r="K96" s="473"/>
      <c r="L96" s="473"/>
      <c r="M96" s="474"/>
      <c r="N96" s="475"/>
      <c r="O96" s="475"/>
      <c r="P96" s="475"/>
      <c r="Q96" s="475"/>
      <c r="R96" s="475"/>
      <c r="S96" s="475"/>
      <c r="T96" s="475"/>
      <c r="U96" s="476"/>
      <c r="V96" s="476"/>
      <c r="W96" s="476"/>
      <c r="X96" s="476"/>
      <c r="Y96" s="476"/>
      <c r="Z96" s="476"/>
      <c r="AA96" s="475"/>
      <c r="AB96" s="476"/>
      <c r="AC96" s="476"/>
      <c r="AD96" s="476"/>
      <c r="AE96" s="476"/>
      <c r="AF96" s="476"/>
      <c r="AG96" s="476"/>
      <c r="AH96" s="475"/>
      <c r="AI96" s="473"/>
      <c r="AJ96" s="475"/>
      <c r="AK96" s="475"/>
      <c r="AL96" s="475"/>
      <c r="AM96" s="477"/>
      <c r="AN96" s="478"/>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topLeftCell="A31" zoomScale="80" zoomScaleNormal="80" workbookViewId="0">
      <selection activeCell="F69" sqref="F69"/>
    </sheetView>
  </sheetViews>
  <sheetFormatPr defaultColWidth="9.1796875" defaultRowHeight="12.5"/>
  <cols>
    <col min="3" max="3" width="16" customWidth="1"/>
    <col min="4" max="4" width="17" customWidth="1"/>
    <col min="5" max="5" width="20.1796875" customWidth="1"/>
    <col min="6" max="6" width="50.453125" bestFit="1" customWidth="1"/>
    <col min="16" max="16" width="23" customWidth="1"/>
  </cols>
  <sheetData>
    <row r="2" spans="3:22" ht="13">
      <c r="C2" s="102" t="s">
        <v>14</v>
      </c>
      <c r="D2" s="102"/>
      <c r="E2" s="103"/>
      <c r="F2" s="103"/>
      <c r="G2" s="103"/>
      <c r="H2" s="103"/>
      <c r="I2" s="103"/>
      <c r="J2" s="103"/>
      <c r="K2" s="103"/>
      <c r="N2" s="102" t="s">
        <v>15</v>
      </c>
      <c r="O2" s="102"/>
      <c r="P2" s="103"/>
      <c r="Q2" s="103"/>
      <c r="R2" s="103"/>
      <c r="S2" s="103"/>
      <c r="T2" s="103"/>
      <c r="U2" s="103"/>
      <c r="V2" s="103"/>
    </row>
    <row r="3" spans="3:22" ht="13">
      <c r="C3" s="104" t="s">
        <v>7</v>
      </c>
      <c r="D3" s="105" t="s">
        <v>30</v>
      </c>
      <c r="E3" s="104" t="s">
        <v>0</v>
      </c>
      <c r="F3" s="104" t="s">
        <v>3</v>
      </c>
      <c r="G3" s="104" t="s">
        <v>4</v>
      </c>
      <c r="H3" s="104" t="s">
        <v>8</v>
      </c>
      <c r="I3" s="104" t="s">
        <v>9</v>
      </c>
      <c r="J3" s="104" t="s">
        <v>10</v>
      </c>
      <c r="K3" s="104" t="s">
        <v>12</v>
      </c>
      <c r="N3" s="104" t="s">
        <v>11</v>
      </c>
      <c r="O3" s="105" t="s">
        <v>30</v>
      </c>
      <c r="P3" s="104" t="s">
        <v>1</v>
      </c>
      <c r="Q3" s="104" t="s">
        <v>2</v>
      </c>
      <c r="R3" s="104" t="s">
        <v>16</v>
      </c>
      <c r="S3" s="104" t="s">
        <v>17</v>
      </c>
      <c r="T3" s="104" t="s">
        <v>18</v>
      </c>
      <c r="U3" s="104" t="s">
        <v>19</v>
      </c>
      <c r="V3" s="104" t="s">
        <v>20</v>
      </c>
    </row>
    <row r="4" spans="3:22" ht="48.5" thickBot="1">
      <c r="C4" s="409" t="s">
        <v>37</v>
      </c>
      <c r="D4" s="409" t="s">
        <v>31</v>
      </c>
      <c r="E4" s="409" t="s">
        <v>26</v>
      </c>
      <c r="F4" s="409" t="s">
        <v>27</v>
      </c>
      <c r="G4" s="409" t="s">
        <v>4</v>
      </c>
      <c r="H4" s="409" t="s">
        <v>40</v>
      </c>
      <c r="I4" s="409" t="s">
        <v>41</v>
      </c>
      <c r="J4" s="409" t="s">
        <v>28</v>
      </c>
      <c r="K4" s="409" t="s">
        <v>29</v>
      </c>
      <c r="N4" s="409" t="s">
        <v>38</v>
      </c>
      <c r="O4" s="409" t="s">
        <v>31</v>
      </c>
      <c r="P4" s="409" t="s">
        <v>21</v>
      </c>
      <c r="Q4" s="409" t="s">
        <v>22</v>
      </c>
      <c r="R4" s="409" t="s">
        <v>23</v>
      </c>
      <c r="S4" s="409" t="s">
        <v>24</v>
      </c>
      <c r="T4" s="409" t="s">
        <v>43</v>
      </c>
      <c r="U4" s="409" t="s">
        <v>42</v>
      </c>
      <c r="V4" s="409" t="s">
        <v>25</v>
      </c>
    </row>
    <row r="5" spans="3:22" ht="13.5" thickBot="1">
      <c r="C5" s="99" t="s">
        <v>65</v>
      </c>
      <c r="D5" s="99"/>
      <c r="E5" s="99" t="s">
        <v>484</v>
      </c>
      <c r="F5" s="99" t="s">
        <v>485</v>
      </c>
      <c r="G5" s="99" t="s">
        <v>69</v>
      </c>
      <c r="H5" s="99" t="s">
        <v>463</v>
      </c>
      <c r="I5" s="103" t="s">
        <v>92</v>
      </c>
      <c r="J5" s="99"/>
      <c r="K5" s="99"/>
      <c r="N5" s="409" t="s">
        <v>73</v>
      </c>
      <c r="O5" s="409"/>
      <c r="P5" s="409"/>
      <c r="Q5" s="409"/>
      <c r="R5" s="409"/>
      <c r="S5" s="409"/>
      <c r="T5" s="409"/>
      <c r="U5" s="409"/>
      <c r="V5" s="409"/>
    </row>
    <row r="6" spans="3:22" ht="13">
      <c r="C6" s="99" t="s">
        <v>65</v>
      </c>
      <c r="D6" s="99"/>
      <c r="E6" s="99" t="s">
        <v>486</v>
      </c>
      <c r="F6" s="99" t="s">
        <v>487</v>
      </c>
      <c r="G6" s="99" t="s">
        <v>69</v>
      </c>
      <c r="H6" s="99" t="s">
        <v>463</v>
      </c>
      <c r="I6" s="103" t="s">
        <v>92</v>
      </c>
      <c r="J6" s="99"/>
      <c r="K6" s="99"/>
      <c r="N6" s="103" t="s">
        <v>87</v>
      </c>
      <c r="O6" s="103"/>
      <c r="P6" s="103" t="str">
        <f>+C33</f>
        <v>SUP_ELC-PEMC-H2</v>
      </c>
      <c r="Q6" s="103" t="str">
        <f>+D33</f>
        <v>H2 production from PEM electrolysis - centralised</v>
      </c>
      <c r="R6" s="103" t="s">
        <v>69</v>
      </c>
      <c r="S6" s="103" t="s">
        <v>430</v>
      </c>
      <c r="T6" s="103" t="s">
        <v>92</v>
      </c>
      <c r="U6" s="103"/>
      <c r="V6" s="103"/>
    </row>
    <row r="7" spans="3:22" ht="13">
      <c r="C7" s="99" t="s">
        <v>65</v>
      </c>
      <c r="D7" s="99"/>
      <c r="E7" s="99" t="s">
        <v>437</v>
      </c>
      <c r="F7" s="99" t="s">
        <v>488</v>
      </c>
      <c r="G7" s="99" t="s">
        <v>69</v>
      </c>
      <c r="H7" s="99" t="s">
        <v>463</v>
      </c>
      <c r="I7" s="103" t="s">
        <v>92</v>
      </c>
      <c r="J7" s="99"/>
      <c r="K7" s="99"/>
      <c r="N7" s="103" t="s">
        <v>87</v>
      </c>
      <c r="P7" t="str">
        <f>+C35</f>
        <v>SUP_ELC-PEMD-H2</v>
      </c>
      <c r="Q7" t="str">
        <f>+D35</f>
        <v>H2 production from PEM electrolysis - decentralised</v>
      </c>
      <c r="R7" s="103" t="s">
        <v>69</v>
      </c>
      <c r="S7" s="103" t="s">
        <v>430</v>
      </c>
      <c r="T7" s="103" t="s">
        <v>92</v>
      </c>
    </row>
    <row r="8" spans="3:22" ht="13">
      <c r="C8" s="99" t="s">
        <v>65</v>
      </c>
      <c r="D8" s="99"/>
      <c r="E8" s="99" t="s">
        <v>473</v>
      </c>
      <c r="F8" s="99" t="s">
        <v>489</v>
      </c>
      <c r="G8" s="99" t="s">
        <v>69</v>
      </c>
      <c r="H8" s="99" t="s">
        <v>463</v>
      </c>
      <c r="I8" s="103" t="s">
        <v>92</v>
      </c>
      <c r="J8" s="99"/>
      <c r="K8" s="99"/>
      <c r="N8" s="103" t="s">
        <v>87</v>
      </c>
      <c r="P8" t="str">
        <f>+C36</f>
        <v>\I:SUP_ELC-SOECC-H2</v>
      </c>
      <c r="Q8" t="str">
        <f>+D36</f>
        <v>H2 production from SOEC electrolysis - centralised</v>
      </c>
      <c r="R8" s="103" t="s">
        <v>69</v>
      </c>
      <c r="S8" s="103" t="s">
        <v>430</v>
      </c>
      <c r="T8" s="103" t="s">
        <v>92</v>
      </c>
    </row>
    <row r="9" spans="3:22" ht="13">
      <c r="C9" s="99" t="s">
        <v>65</v>
      </c>
      <c r="D9" s="144"/>
      <c r="E9" s="99" t="s">
        <v>490</v>
      </c>
      <c r="F9" s="99" t="s">
        <v>491</v>
      </c>
      <c r="G9" s="99" t="s">
        <v>86</v>
      </c>
      <c r="H9" s="99"/>
      <c r="I9" s="99"/>
      <c r="J9" s="99"/>
      <c r="K9" s="99"/>
      <c r="N9" s="103" t="s">
        <v>87</v>
      </c>
      <c r="P9" t="str">
        <f>+C38</f>
        <v>\I:SUP_ELC-SOECD-H2</v>
      </c>
      <c r="Q9" t="str">
        <f>+D38</f>
        <v>H2 production from SOEC electrolysis - decentralised</v>
      </c>
      <c r="R9" s="103" t="s">
        <v>69</v>
      </c>
      <c r="S9" s="103" t="s">
        <v>430</v>
      </c>
      <c r="T9" s="103" t="s">
        <v>92</v>
      </c>
    </row>
    <row r="10" spans="3:22" ht="13">
      <c r="C10" s="99" t="s">
        <v>65</v>
      </c>
      <c r="D10" s="144"/>
      <c r="E10" s="99" t="s">
        <v>492</v>
      </c>
      <c r="F10" s="99" t="s">
        <v>493</v>
      </c>
      <c r="G10" s="99" t="s">
        <v>69</v>
      </c>
      <c r="H10" s="99" t="s">
        <v>463</v>
      </c>
      <c r="I10" s="103" t="s">
        <v>92</v>
      </c>
      <c r="J10" s="99"/>
      <c r="K10" s="99"/>
      <c r="N10" s="103" t="s">
        <v>474</v>
      </c>
      <c r="P10" t="str">
        <f>+C39</f>
        <v>\I:SUP_H2NGA</v>
      </c>
      <c r="Q10" t="str">
        <f>+D39</f>
        <v>H2 methanisation to natural gas (CO2 from DAC)</v>
      </c>
      <c r="R10" s="103" t="s">
        <v>69</v>
      </c>
      <c r="S10" s="103" t="s">
        <v>430</v>
      </c>
      <c r="T10" s="103" t="s">
        <v>92</v>
      </c>
    </row>
    <row r="11" spans="3:22" ht="13">
      <c r="C11" s="99" t="s">
        <v>65</v>
      </c>
      <c r="E11" s="99" t="s">
        <v>494</v>
      </c>
      <c r="F11" s="99" t="s">
        <v>495</v>
      </c>
      <c r="G11" s="99" t="s">
        <v>69</v>
      </c>
      <c r="H11" s="99" t="s">
        <v>463</v>
      </c>
      <c r="I11" s="103" t="s">
        <v>92</v>
      </c>
      <c r="N11" s="103" t="s">
        <v>474</v>
      </c>
      <c r="P11" t="str">
        <f>+C41</f>
        <v>\I:SUP_H2NGA_CCS</v>
      </c>
      <c r="Q11" t="str">
        <f>+D41</f>
        <v>H2 methanisation to natural gas (CO2 from CCS)</v>
      </c>
      <c r="R11" s="103" t="s">
        <v>69</v>
      </c>
      <c r="S11" s="103" t="s">
        <v>430</v>
      </c>
      <c r="T11" s="103" t="s">
        <v>92</v>
      </c>
    </row>
    <row r="12" spans="3:22" ht="13">
      <c r="C12" s="99" t="s">
        <v>65</v>
      </c>
      <c r="E12" s="99" t="s">
        <v>496</v>
      </c>
      <c r="F12" s="99" t="s">
        <v>497</v>
      </c>
      <c r="G12" s="99" t="s">
        <v>69</v>
      </c>
      <c r="H12" s="99" t="s">
        <v>463</v>
      </c>
      <c r="I12" s="103" t="s">
        <v>92</v>
      </c>
      <c r="N12" s="417" t="s">
        <v>474</v>
      </c>
      <c r="P12" t="str">
        <f>+C42</f>
        <v>\I:</v>
      </c>
      <c r="Q12" t="str">
        <f>+D42</f>
        <v>H2 production from natural gas (steam methane reforming with CCS)</v>
      </c>
      <c r="R12" s="103" t="s">
        <v>69</v>
      </c>
      <c r="S12" s="103" t="s">
        <v>430</v>
      </c>
      <c r="T12" s="103" t="s">
        <v>92</v>
      </c>
    </row>
    <row r="13" spans="3:22" ht="13">
      <c r="C13" s="99" t="s">
        <v>65</v>
      </c>
      <c r="E13" s="99" t="s">
        <v>498</v>
      </c>
      <c r="F13" s="99" t="s">
        <v>499</v>
      </c>
      <c r="G13" s="99" t="s">
        <v>69</v>
      </c>
      <c r="H13" s="99" t="s">
        <v>463</v>
      </c>
      <c r="I13" s="103" t="s">
        <v>92</v>
      </c>
      <c r="N13" s="103" t="s">
        <v>58</v>
      </c>
      <c r="P13" t="s">
        <v>500</v>
      </c>
      <c r="Q13" t="s">
        <v>501</v>
      </c>
      <c r="R13" s="103" t="s">
        <v>86</v>
      </c>
      <c r="S13" s="103" t="s">
        <v>502</v>
      </c>
      <c r="T13" s="103"/>
    </row>
    <row r="14" spans="3:22" ht="13">
      <c r="C14" s="99" t="s">
        <v>65</v>
      </c>
      <c r="E14" s="99" t="s">
        <v>503</v>
      </c>
      <c r="F14" s="99" t="s">
        <v>504</v>
      </c>
      <c r="G14" s="99" t="s">
        <v>69</v>
      </c>
      <c r="H14" s="99" t="s">
        <v>463</v>
      </c>
      <c r="I14" s="103" t="s">
        <v>92</v>
      </c>
      <c r="N14" s="103" t="s">
        <v>87</v>
      </c>
      <c r="P14" t="s">
        <v>505</v>
      </c>
      <c r="Q14" t="s">
        <v>506</v>
      </c>
      <c r="R14" s="103" t="s">
        <v>69</v>
      </c>
      <c r="S14" s="103" t="s">
        <v>106</v>
      </c>
      <c r="T14" s="103" t="s">
        <v>92</v>
      </c>
    </row>
    <row r="15" spans="3:22" ht="13">
      <c r="C15" s="99" t="s">
        <v>65</v>
      </c>
      <c r="E15" s="99" t="s">
        <v>683</v>
      </c>
      <c r="F15" s="99" t="s">
        <v>685</v>
      </c>
      <c r="G15" s="99" t="s">
        <v>69</v>
      </c>
      <c r="H15" s="99" t="s">
        <v>463</v>
      </c>
      <c r="I15" s="103" t="s">
        <v>92</v>
      </c>
      <c r="N15" s="103" t="s">
        <v>87</v>
      </c>
      <c r="P15" t="s">
        <v>507</v>
      </c>
      <c r="Q15" t="s">
        <v>508</v>
      </c>
      <c r="R15" s="103" t="s">
        <v>69</v>
      </c>
      <c r="S15" s="103" t="s">
        <v>106</v>
      </c>
      <c r="T15" s="103" t="s">
        <v>92</v>
      </c>
    </row>
    <row r="16" spans="3:22" ht="13">
      <c r="C16" s="99" t="s">
        <v>65</v>
      </c>
      <c r="D16" s="144"/>
      <c r="E16" s="99" t="s">
        <v>549</v>
      </c>
      <c r="F16" s="99" t="s">
        <v>575</v>
      </c>
      <c r="G16" s="99" t="s">
        <v>86</v>
      </c>
      <c r="N16" s="103" t="s">
        <v>87</v>
      </c>
      <c r="P16" t="s">
        <v>509</v>
      </c>
      <c r="Q16" t="s">
        <v>510</v>
      </c>
      <c r="R16" s="103" t="s">
        <v>69</v>
      </c>
      <c r="S16" s="103" t="s">
        <v>106</v>
      </c>
      <c r="T16" s="103" t="s">
        <v>92</v>
      </c>
    </row>
    <row r="17" spans="3:35" ht="13">
      <c r="N17" s="103" t="s">
        <v>87</v>
      </c>
      <c r="P17" t="s">
        <v>511</v>
      </c>
      <c r="Q17" t="s">
        <v>512</v>
      </c>
      <c r="R17" s="103" t="s">
        <v>69</v>
      </c>
      <c r="S17" s="103" t="s">
        <v>106</v>
      </c>
      <c r="T17" s="103" t="s">
        <v>92</v>
      </c>
    </row>
    <row r="18" spans="3:35" ht="13">
      <c r="N18" s="103" t="s">
        <v>87</v>
      </c>
      <c r="P18" t="s">
        <v>513</v>
      </c>
      <c r="Q18" t="s">
        <v>514</v>
      </c>
      <c r="R18" s="103" t="s">
        <v>69</v>
      </c>
      <c r="S18" s="103" t="s">
        <v>106</v>
      </c>
      <c r="T18" s="103" t="s">
        <v>92</v>
      </c>
    </row>
    <row r="19" spans="3:35" ht="13">
      <c r="N19" s="103" t="s">
        <v>87</v>
      </c>
      <c r="P19" t="s">
        <v>515</v>
      </c>
      <c r="Q19" t="s">
        <v>516</v>
      </c>
      <c r="R19" s="103" t="s">
        <v>69</v>
      </c>
      <c r="S19" s="103" t="s">
        <v>106</v>
      </c>
      <c r="T19" s="103" t="s">
        <v>92</v>
      </c>
    </row>
    <row r="20" spans="3:35" ht="13">
      <c r="N20" s="103" t="s">
        <v>87</v>
      </c>
      <c r="P20" t="s">
        <v>517</v>
      </c>
      <c r="Q20" t="s">
        <v>518</v>
      </c>
      <c r="R20" s="103" t="s">
        <v>69</v>
      </c>
      <c r="S20" s="103" t="s">
        <v>106</v>
      </c>
      <c r="T20" s="103" t="s">
        <v>92</v>
      </c>
    </row>
    <row r="21" spans="3:35" ht="13">
      <c r="N21" s="103" t="s">
        <v>87</v>
      </c>
      <c r="P21" t="s">
        <v>519</v>
      </c>
      <c r="Q21" t="s">
        <v>520</v>
      </c>
      <c r="R21" s="103" t="s">
        <v>69</v>
      </c>
      <c r="S21" s="103" t="s">
        <v>106</v>
      </c>
      <c r="T21" s="103" t="s">
        <v>92</v>
      </c>
    </row>
    <row r="22" spans="3:35" ht="13">
      <c r="N22" s="103" t="s">
        <v>87</v>
      </c>
      <c r="P22" t="s">
        <v>521</v>
      </c>
      <c r="Q22" t="s">
        <v>522</v>
      </c>
      <c r="R22" s="103" t="s">
        <v>69</v>
      </c>
      <c r="S22" s="103" t="s">
        <v>106</v>
      </c>
      <c r="T22" s="103" t="s">
        <v>92</v>
      </c>
    </row>
    <row r="23" spans="3:35" ht="13">
      <c r="N23" s="103" t="s">
        <v>87</v>
      </c>
      <c r="P23" t="str">
        <f>+C84</f>
        <v>FTE_AGRH2R</v>
      </c>
      <c r="Q23" t="s">
        <v>686</v>
      </c>
      <c r="R23" s="103" t="s">
        <v>69</v>
      </c>
      <c r="S23" s="103" t="s">
        <v>106</v>
      </c>
      <c r="T23" s="103" t="s">
        <v>92</v>
      </c>
    </row>
    <row r="24" spans="3:35" ht="13">
      <c r="N24" s="103" t="s">
        <v>87</v>
      </c>
      <c r="P24" t="str">
        <f>+C85</f>
        <v>FTE_AGRH2D</v>
      </c>
      <c r="Q24" t="s">
        <v>687</v>
      </c>
      <c r="R24" s="103" t="s">
        <v>69</v>
      </c>
      <c r="S24" s="103" t="s">
        <v>106</v>
      </c>
      <c r="T24" s="103" t="s">
        <v>92</v>
      </c>
    </row>
    <row r="25" spans="3:35" ht="13">
      <c r="N25" s="103" t="s">
        <v>474</v>
      </c>
      <c r="P25" t="s">
        <v>523</v>
      </c>
      <c r="Q25" t="s">
        <v>524</v>
      </c>
      <c r="R25" s="103" t="s">
        <v>69</v>
      </c>
      <c r="S25" s="103" t="s">
        <v>430</v>
      </c>
      <c r="T25" s="103" t="s">
        <v>92</v>
      </c>
    </row>
    <row r="26" spans="3:35" ht="13">
      <c r="N26" s="103" t="s">
        <v>706</v>
      </c>
      <c r="P26" t="s">
        <v>525</v>
      </c>
      <c r="Q26" t="s">
        <v>526</v>
      </c>
      <c r="R26" s="103" t="s">
        <v>69</v>
      </c>
      <c r="S26" s="103" t="s">
        <v>430</v>
      </c>
      <c r="T26" s="103" t="s">
        <v>92</v>
      </c>
    </row>
    <row r="27" spans="3:35" ht="13">
      <c r="N27" s="103" t="s">
        <v>474</v>
      </c>
      <c r="P27" t="s">
        <v>527</v>
      </c>
      <c r="Q27" t="s">
        <v>528</v>
      </c>
      <c r="R27" s="103" t="s">
        <v>69</v>
      </c>
      <c r="S27" s="103" t="s">
        <v>430</v>
      </c>
      <c r="T27" s="103" t="s">
        <v>92</v>
      </c>
    </row>
    <row r="28" spans="3:35" ht="13">
      <c r="N28" s="103" t="s">
        <v>87</v>
      </c>
      <c r="P28" t="s">
        <v>529</v>
      </c>
      <c r="Q28" t="s">
        <v>530</v>
      </c>
      <c r="R28" s="103" t="s">
        <v>69</v>
      </c>
      <c r="S28" s="103" t="s">
        <v>704</v>
      </c>
      <c r="T28" s="103" t="s">
        <v>92</v>
      </c>
    </row>
    <row r="31" spans="3:35">
      <c r="F31" s="341" t="s">
        <v>13</v>
      </c>
    </row>
    <row r="32" spans="3:35" ht="21">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708</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709</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700</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701</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7"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7"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ht="84">
      <c r="C53" s="411" t="s">
        <v>39</v>
      </c>
      <c r="D53" s="411"/>
      <c r="E53" s="411" t="s">
        <v>32</v>
      </c>
      <c r="F53" s="411" t="s">
        <v>33</v>
      </c>
      <c r="G53" s="411"/>
      <c r="H53" s="411" t="s">
        <v>554</v>
      </c>
      <c r="I53" s="412" t="s">
        <v>555</v>
      </c>
    </row>
    <row r="54" spans="3:17">
      <c r="C54" s="411"/>
      <c r="D54" s="411" t="s">
        <v>556</v>
      </c>
      <c r="E54" s="411" t="s">
        <v>484</v>
      </c>
      <c r="F54" s="411" t="s">
        <v>484</v>
      </c>
      <c r="G54" s="411">
        <v>0.3</v>
      </c>
      <c r="H54" s="411">
        <v>6043.0555555555557</v>
      </c>
    </row>
    <row r="55" spans="3:17">
      <c r="C55" s="411"/>
      <c r="D55" s="411" t="s">
        <v>557</v>
      </c>
      <c r="E55" s="411" t="s">
        <v>484</v>
      </c>
      <c r="F55" s="411" t="s">
        <v>484</v>
      </c>
      <c r="G55" s="411">
        <v>0.4</v>
      </c>
      <c r="H55" s="411">
        <v>883.39655555555544</v>
      </c>
    </row>
    <row r="56" spans="3:17" ht="13">
      <c r="N56" s="413"/>
    </row>
    <row r="57" spans="3:17" ht="13">
      <c r="C57" t="s">
        <v>558</v>
      </c>
      <c r="M57" s="413"/>
    </row>
    <row r="58" spans="3:17" ht="13">
      <c r="F58" s="341" t="s">
        <v>13</v>
      </c>
      <c r="M58" s="413"/>
    </row>
    <row r="59" spans="3:17">
      <c r="C59" s="414" t="s">
        <v>1</v>
      </c>
      <c r="D59" s="414" t="s">
        <v>429</v>
      </c>
      <c r="E59" s="348" t="s">
        <v>5</v>
      </c>
      <c r="F59" s="348" t="s">
        <v>6</v>
      </c>
      <c r="G59" s="348" t="s">
        <v>532</v>
      </c>
      <c r="H59" s="348" t="s">
        <v>559</v>
      </c>
      <c r="I59" s="348" t="s">
        <v>387</v>
      </c>
      <c r="J59" s="348" t="s">
        <v>391</v>
      </c>
      <c r="K59" s="348" t="s">
        <v>395</v>
      </c>
      <c r="L59" s="348" t="s">
        <v>74</v>
      </c>
      <c r="M59" s="348" t="s">
        <v>400</v>
      </c>
      <c r="N59" s="414" t="s">
        <v>401</v>
      </c>
      <c r="O59" s="348" t="s">
        <v>405</v>
      </c>
      <c r="P59" s="348" t="s">
        <v>406</v>
      </c>
      <c r="Q59" s="348" t="s">
        <v>560</v>
      </c>
    </row>
    <row r="60" spans="3:17" ht="50.5" thickBot="1">
      <c r="C60" s="340" t="s">
        <v>39</v>
      </c>
      <c r="D60" s="340" t="s">
        <v>22</v>
      </c>
      <c r="E60" s="343" t="s">
        <v>32</v>
      </c>
      <c r="F60" s="343" t="s">
        <v>33</v>
      </c>
      <c r="G60" s="343" t="s">
        <v>561</v>
      </c>
      <c r="H60" s="343" t="s">
        <v>562</v>
      </c>
      <c r="I60" s="343" t="s">
        <v>468</v>
      </c>
      <c r="J60" s="343" t="s">
        <v>469</v>
      </c>
      <c r="K60" s="343" t="s">
        <v>470</v>
      </c>
      <c r="L60" s="343" t="s">
        <v>76</v>
      </c>
      <c r="M60" s="343" t="s">
        <v>417</v>
      </c>
      <c r="N60" s="340" t="s">
        <v>418</v>
      </c>
      <c r="O60" s="343" t="s">
        <v>422</v>
      </c>
      <c r="P60" s="343" t="s">
        <v>563</v>
      </c>
      <c r="Q60" s="343" t="s">
        <v>562</v>
      </c>
    </row>
    <row r="61" spans="3:17" ht="13">
      <c r="C61" s="415" t="s">
        <v>564</v>
      </c>
      <c r="D61" s="416"/>
      <c r="E61" s="416"/>
      <c r="F61" s="416"/>
      <c r="G61" s="416"/>
      <c r="H61" s="416"/>
      <c r="I61" s="416"/>
      <c r="J61" s="416"/>
      <c r="K61" s="416"/>
      <c r="L61" s="416"/>
      <c r="M61" s="416"/>
      <c r="N61" s="416"/>
      <c r="O61" s="416"/>
      <c r="P61" s="416"/>
      <c r="Q61" s="416"/>
    </row>
    <row r="62" spans="3:17">
      <c r="C62" s="417" t="s">
        <v>573</v>
      </c>
      <c r="D62" s="417" t="s">
        <v>524</v>
      </c>
      <c r="E62" s="417" t="s">
        <v>178</v>
      </c>
      <c r="F62" s="417" t="s">
        <v>473</v>
      </c>
      <c r="G62" s="417"/>
      <c r="H62" s="417">
        <v>1</v>
      </c>
      <c r="I62" s="417">
        <v>156.88999999999999</v>
      </c>
      <c r="J62" s="417">
        <v>3.16</v>
      </c>
      <c r="K62" s="417">
        <v>1.26</v>
      </c>
      <c r="L62" s="417">
        <v>0.99</v>
      </c>
      <c r="M62" s="417">
        <v>0.9</v>
      </c>
      <c r="N62" s="417">
        <v>20</v>
      </c>
      <c r="O62" s="417">
        <v>2.5000000000000001E-2</v>
      </c>
      <c r="P62" s="417">
        <v>31.536000000000001</v>
      </c>
      <c r="Q62" s="417">
        <v>3</v>
      </c>
    </row>
    <row r="63" spans="3:17">
      <c r="C63" s="417" t="s">
        <v>474</v>
      </c>
      <c r="D63" s="417"/>
      <c r="E63" s="417" t="s">
        <v>484</v>
      </c>
      <c r="F63" s="417"/>
      <c r="G63" s="417"/>
      <c r="H63" s="417">
        <v>0.01</v>
      </c>
      <c r="I63" s="417"/>
      <c r="J63" s="417"/>
      <c r="K63" s="417"/>
      <c r="L63" s="417"/>
      <c r="M63" s="417"/>
      <c r="N63" s="417"/>
      <c r="O63" s="417"/>
      <c r="P63" s="417"/>
      <c r="Q63" s="417"/>
    </row>
    <row r="64" spans="3:17">
      <c r="C64" s="417" t="s">
        <v>705</v>
      </c>
      <c r="D64" s="417" t="s">
        <v>526</v>
      </c>
      <c r="E64" s="417" t="s">
        <v>484</v>
      </c>
      <c r="F64" s="417" t="s">
        <v>437</v>
      </c>
      <c r="G64" s="417"/>
      <c r="H64" s="417"/>
      <c r="I64" s="417">
        <v>15381.29</v>
      </c>
      <c r="J64" s="417">
        <v>153.81290000000001</v>
      </c>
      <c r="K64" s="417"/>
      <c r="L64" s="417">
        <v>0.97</v>
      </c>
      <c r="M64" s="417">
        <v>1</v>
      </c>
      <c r="N64" s="417">
        <v>100</v>
      </c>
      <c r="O64" s="417"/>
      <c r="P64" s="417">
        <v>175.87200000000001</v>
      </c>
      <c r="Q64" s="417"/>
    </row>
    <row r="65" spans="3:17">
      <c r="C65" s="417" t="s">
        <v>574</v>
      </c>
      <c r="D65" s="417" t="s">
        <v>528</v>
      </c>
      <c r="E65" s="417" t="s">
        <v>178</v>
      </c>
      <c r="F65" s="417" t="s">
        <v>178</v>
      </c>
      <c r="G65" s="417"/>
      <c r="H65" s="417">
        <v>1</v>
      </c>
      <c r="I65" s="417">
        <v>1691.4105273424279</v>
      </c>
      <c r="J65" s="417">
        <v>169.14105273424281</v>
      </c>
      <c r="K65" s="417"/>
      <c r="L65" s="417">
        <v>0.98599999999999999</v>
      </c>
      <c r="M65" s="417">
        <v>1</v>
      </c>
      <c r="N65" s="417">
        <v>100</v>
      </c>
      <c r="O65" s="417"/>
      <c r="P65" s="417">
        <v>31.536000000000001</v>
      </c>
      <c r="Q65" s="417"/>
    </row>
    <row r="66" spans="3:17">
      <c r="C66" s="417" t="s">
        <v>474</v>
      </c>
      <c r="D66" s="417"/>
      <c r="E66" s="417" t="s">
        <v>484</v>
      </c>
      <c r="F66" s="417"/>
      <c r="G66" s="417"/>
      <c r="H66" s="417">
        <v>0.2</v>
      </c>
      <c r="I66" s="417"/>
      <c r="J66" s="417"/>
      <c r="K66" s="417"/>
      <c r="L66" s="417"/>
      <c r="M66" s="417"/>
      <c r="N66" s="417"/>
      <c r="O66" s="417"/>
      <c r="P66" s="417"/>
      <c r="Q66" s="417"/>
    </row>
    <row r="67" spans="3:17">
      <c r="C67" s="417" t="s">
        <v>529</v>
      </c>
      <c r="D67" s="417" t="s">
        <v>530</v>
      </c>
      <c r="E67" s="417" t="s">
        <v>484</v>
      </c>
      <c r="F67" s="417" t="s">
        <v>437</v>
      </c>
      <c r="G67" s="417"/>
      <c r="H67" s="417"/>
      <c r="I67" s="417">
        <v>1.93</v>
      </c>
      <c r="J67" s="417"/>
      <c r="K67" s="417">
        <v>24.95</v>
      </c>
      <c r="L67" s="417">
        <v>0.99</v>
      </c>
      <c r="M67" s="417">
        <v>0.5</v>
      </c>
      <c r="N67" s="417">
        <v>20</v>
      </c>
      <c r="O67" s="417"/>
      <c r="P67" s="417">
        <v>6.8462460000000003E-2</v>
      </c>
      <c r="Q67" s="417"/>
    </row>
    <row r="69" spans="3:17">
      <c r="C69" t="s">
        <v>565</v>
      </c>
    </row>
    <row r="71" spans="3:17">
      <c r="E71" s="341" t="s">
        <v>13</v>
      </c>
    </row>
    <row r="72" spans="3:17" ht="13">
      <c r="C72" s="418" t="s">
        <v>1</v>
      </c>
      <c r="D72" s="418" t="s">
        <v>5</v>
      </c>
      <c r="E72" s="418" t="s">
        <v>6</v>
      </c>
      <c r="F72" s="418" t="s">
        <v>566</v>
      </c>
      <c r="G72" s="418" t="s">
        <v>567</v>
      </c>
      <c r="H72" s="418" t="s">
        <v>568</v>
      </c>
      <c r="I72" s="419" t="s">
        <v>74</v>
      </c>
      <c r="J72" s="419" t="s">
        <v>401</v>
      </c>
      <c r="K72" s="419" t="s">
        <v>395</v>
      </c>
    </row>
    <row r="73" spans="3:17">
      <c r="C73" s="411" t="s">
        <v>39</v>
      </c>
      <c r="D73" s="411" t="s">
        <v>32</v>
      </c>
      <c r="E73" s="411" t="s">
        <v>33</v>
      </c>
      <c r="F73" s="411"/>
      <c r="G73" s="411"/>
      <c r="H73" s="411"/>
      <c r="I73" s="411" t="s">
        <v>76</v>
      </c>
      <c r="J73" s="411" t="s">
        <v>569</v>
      </c>
      <c r="K73" s="420" t="s">
        <v>570</v>
      </c>
    </row>
    <row r="74" spans="3:17">
      <c r="C74" s="411" t="s">
        <v>77</v>
      </c>
      <c r="D74" s="411"/>
      <c r="E74" s="411"/>
      <c r="F74" s="411"/>
      <c r="G74" s="411"/>
      <c r="H74" s="411"/>
      <c r="I74" s="411"/>
      <c r="J74" s="411" t="s">
        <v>571</v>
      </c>
      <c r="K74" s="420"/>
    </row>
    <row r="75" spans="3:17" ht="13">
      <c r="C75" s="421" t="s">
        <v>505</v>
      </c>
      <c r="D75" s="422" t="s">
        <v>437</v>
      </c>
      <c r="E75" s="422" t="s">
        <v>492</v>
      </c>
      <c r="F75" s="423"/>
      <c r="G75" s="423"/>
      <c r="H75" s="423"/>
      <c r="I75" s="424">
        <v>1</v>
      </c>
      <c r="J75" s="424">
        <v>100</v>
      </c>
      <c r="K75" s="425"/>
      <c r="L75" t="s">
        <v>572</v>
      </c>
    </row>
    <row r="76" spans="3:17" ht="13">
      <c r="C76" t="s">
        <v>507</v>
      </c>
      <c r="D76" t="s">
        <v>486</v>
      </c>
      <c r="E76" t="s">
        <v>492</v>
      </c>
      <c r="F76" s="426"/>
      <c r="G76" s="426"/>
      <c r="H76" s="426"/>
      <c r="I76" s="424">
        <v>1</v>
      </c>
      <c r="J76" s="424">
        <v>100</v>
      </c>
      <c r="K76" s="426">
        <v>29</v>
      </c>
    </row>
    <row r="77" spans="3:17" ht="13">
      <c r="C77" t="s">
        <v>509</v>
      </c>
      <c r="D77" t="s">
        <v>437</v>
      </c>
      <c r="E77" t="s">
        <v>494</v>
      </c>
      <c r="F77" s="426"/>
      <c r="G77" s="426"/>
      <c r="H77" s="426"/>
      <c r="I77" s="424">
        <v>1</v>
      </c>
      <c r="J77" s="424">
        <v>100</v>
      </c>
      <c r="K77" s="426"/>
    </row>
    <row r="78" spans="3:17" ht="13">
      <c r="C78" t="s">
        <v>511</v>
      </c>
      <c r="D78" t="s">
        <v>486</v>
      </c>
      <c r="E78" t="s">
        <v>494</v>
      </c>
      <c r="F78" s="426"/>
      <c r="G78" s="426"/>
      <c r="H78" s="426"/>
      <c r="I78" s="424">
        <v>1</v>
      </c>
      <c r="J78" s="424">
        <v>100</v>
      </c>
      <c r="K78" s="426">
        <v>29</v>
      </c>
    </row>
    <row r="79" spans="3:17" ht="13">
      <c r="C79" t="s">
        <v>513</v>
      </c>
      <c r="D79" t="s">
        <v>437</v>
      </c>
      <c r="E79" t="s">
        <v>496</v>
      </c>
      <c r="F79" s="426"/>
      <c r="G79" s="426"/>
      <c r="H79" s="426"/>
      <c r="I79" s="424">
        <v>1</v>
      </c>
      <c r="J79" s="424">
        <v>100</v>
      </c>
      <c r="K79" s="426"/>
    </row>
    <row r="80" spans="3:17" ht="13">
      <c r="C80" t="s">
        <v>515</v>
      </c>
      <c r="D80" t="s">
        <v>437</v>
      </c>
      <c r="E80" t="s">
        <v>498</v>
      </c>
      <c r="I80" s="427">
        <v>1</v>
      </c>
      <c r="J80" s="424">
        <v>100</v>
      </c>
      <c r="K80" s="426"/>
    </row>
    <row r="81" spans="3:11" ht="13">
      <c r="C81" t="s">
        <v>517</v>
      </c>
      <c r="D81" t="s">
        <v>486</v>
      </c>
      <c r="E81" t="s">
        <v>498</v>
      </c>
      <c r="I81" s="427">
        <v>1</v>
      </c>
      <c r="J81" s="424">
        <v>100</v>
      </c>
      <c r="K81" s="426">
        <v>29</v>
      </c>
    </row>
    <row r="82" spans="3:11" ht="13">
      <c r="C82" t="s">
        <v>519</v>
      </c>
      <c r="D82" t="s">
        <v>437</v>
      </c>
      <c r="E82" t="s">
        <v>503</v>
      </c>
      <c r="I82" s="427">
        <v>1</v>
      </c>
      <c r="J82" s="424">
        <v>100</v>
      </c>
      <c r="K82" s="426"/>
    </row>
    <row r="83" spans="3:11" ht="13">
      <c r="C83" t="s">
        <v>521</v>
      </c>
      <c r="D83" t="s">
        <v>486</v>
      </c>
      <c r="E83" t="s">
        <v>503</v>
      </c>
      <c r="I83" s="427">
        <v>1</v>
      </c>
      <c r="J83" s="424">
        <v>100</v>
      </c>
      <c r="K83" s="426">
        <v>29</v>
      </c>
    </row>
    <row r="84" spans="3:11">
      <c r="C84" t="s">
        <v>682</v>
      </c>
      <c r="D84" t="s">
        <v>437</v>
      </c>
      <c r="E84" t="s">
        <v>683</v>
      </c>
      <c r="I84">
        <v>1</v>
      </c>
      <c r="J84">
        <v>100</v>
      </c>
    </row>
    <row r="85" spans="3:11">
      <c r="C85" t="s">
        <v>684</v>
      </c>
      <c r="D85" t="s">
        <v>486</v>
      </c>
      <c r="E85" t="s">
        <v>683</v>
      </c>
      <c r="I85">
        <v>1</v>
      </c>
      <c r="J85">
        <v>100</v>
      </c>
      <c r="K85">
        <v>29</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workbookViewId="0">
      <selection activeCell="C8" sqref="C8"/>
    </sheetView>
  </sheetViews>
  <sheetFormatPr defaultRowHeight="12.5"/>
  <cols>
    <col min="3" max="3" width="11.26953125" bestFit="1" customWidth="1"/>
    <col min="4" max="4" width="38.54296875" customWidth="1"/>
    <col min="5" max="5" width="13.453125" customWidth="1"/>
    <col min="6" max="6" width="24.1796875" customWidth="1"/>
    <col min="14" max="19" width="10.54296875" bestFit="1" customWidth="1"/>
    <col min="44" max="44" width="9.1796875"/>
  </cols>
  <sheetData>
    <row r="2" spans="3:14" ht="13">
      <c r="C2" s="102"/>
      <c r="D2" s="102"/>
      <c r="E2" s="103"/>
      <c r="F2" s="103"/>
      <c r="G2" s="103"/>
      <c r="H2" s="103"/>
      <c r="I2" s="103"/>
      <c r="J2" s="103"/>
      <c r="K2" s="103"/>
    </row>
    <row r="3" spans="3:14" ht="13">
      <c r="C3" s="104" t="s">
        <v>7</v>
      </c>
      <c r="D3" s="105" t="s">
        <v>30</v>
      </c>
      <c r="E3" s="104" t="s">
        <v>0</v>
      </c>
      <c r="F3" s="104" t="s">
        <v>3</v>
      </c>
      <c r="G3" s="104" t="s">
        <v>4</v>
      </c>
      <c r="H3" s="104" t="s">
        <v>8</v>
      </c>
      <c r="I3" s="104" t="s">
        <v>9</v>
      </c>
      <c r="J3" s="104" t="s">
        <v>10</v>
      </c>
      <c r="K3" s="104" t="s">
        <v>12</v>
      </c>
    </row>
    <row r="4" spans="3:14" ht="36.5" thickBot="1">
      <c r="C4" s="106" t="s">
        <v>37</v>
      </c>
      <c r="D4" s="106" t="s">
        <v>31</v>
      </c>
      <c r="E4" s="106" t="s">
        <v>26</v>
      </c>
      <c r="F4" s="106" t="s">
        <v>27</v>
      </c>
      <c r="G4" s="106" t="s">
        <v>4</v>
      </c>
      <c r="H4" s="106" t="s">
        <v>40</v>
      </c>
      <c r="I4" s="106" t="s">
        <v>41</v>
      </c>
      <c r="J4" s="106" t="s">
        <v>28</v>
      </c>
      <c r="K4" s="106" t="s">
        <v>29</v>
      </c>
    </row>
    <row r="5" spans="3:14" ht="13">
      <c r="C5" s="99" t="s">
        <v>65</v>
      </c>
      <c r="D5" s="99"/>
      <c r="E5" s="99" t="s">
        <v>437</v>
      </c>
      <c r="F5" s="99" t="s">
        <v>427</v>
      </c>
      <c r="G5" s="99" t="s">
        <v>69</v>
      </c>
      <c r="H5" s="99" t="s">
        <v>463</v>
      </c>
      <c r="I5" s="103" t="s">
        <v>92</v>
      </c>
      <c r="J5" s="99"/>
      <c r="K5" s="99"/>
    </row>
    <row r="6" spans="3:14" ht="13">
      <c r="C6" s="99"/>
      <c r="D6" s="99"/>
      <c r="E6" s="99"/>
      <c r="F6" s="99"/>
      <c r="G6" s="99"/>
      <c r="H6" s="99"/>
      <c r="I6" s="103"/>
      <c r="J6" s="99"/>
      <c r="K6" s="99"/>
    </row>
    <row r="7" spans="3:14" ht="13">
      <c r="C7" s="144"/>
      <c r="D7" s="144"/>
      <c r="E7" s="99"/>
      <c r="F7" s="99"/>
      <c r="G7" s="99"/>
      <c r="H7" s="99"/>
      <c r="I7" s="99"/>
      <c r="J7" s="99"/>
      <c r="K7" s="99"/>
    </row>
    <row r="8" spans="3:14" ht="13">
      <c r="C8" s="102"/>
      <c r="D8" s="102"/>
      <c r="E8" s="103"/>
      <c r="F8" s="103"/>
      <c r="G8" s="103"/>
      <c r="H8" s="103"/>
      <c r="I8" s="103"/>
      <c r="J8" s="103"/>
      <c r="K8" s="103"/>
    </row>
    <row r="9" spans="3:14" ht="13">
      <c r="C9" s="104" t="s">
        <v>11</v>
      </c>
      <c r="D9" s="105" t="s">
        <v>30</v>
      </c>
      <c r="E9" s="104" t="s">
        <v>1</v>
      </c>
      <c r="F9" s="104" t="s">
        <v>2</v>
      </c>
      <c r="G9" s="104" t="s">
        <v>16</v>
      </c>
      <c r="H9" s="104" t="s">
        <v>17</v>
      </c>
      <c r="I9" s="104" t="s">
        <v>18</v>
      </c>
      <c r="J9" s="104" t="s">
        <v>19</v>
      </c>
      <c r="K9" s="104" t="s">
        <v>20</v>
      </c>
    </row>
    <row r="10" spans="3:14" ht="48.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c r="C12" s="103" t="s">
        <v>87</v>
      </c>
      <c r="D12" s="103"/>
      <c r="E12" s="103" t="str">
        <f>C21</f>
        <v>SUP_ELCH2</v>
      </c>
      <c r="F12" s="115" t="str">
        <f>D21</f>
        <v>H2 production from electrolysis</v>
      </c>
      <c r="G12" s="103" t="s">
        <v>69</v>
      </c>
      <c r="H12" s="103" t="s">
        <v>430</v>
      </c>
      <c r="I12" s="103" t="s">
        <v>92</v>
      </c>
      <c r="J12" s="103"/>
      <c r="K12" s="103"/>
    </row>
    <row r="14" spans="3:14" ht="13">
      <c r="C14" s="103"/>
      <c r="G14" s="103"/>
      <c r="H14" s="103"/>
      <c r="I14" s="103"/>
    </row>
    <row r="15" spans="3:14" ht="13">
      <c r="C15" s="103"/>
      <c r="G15" s="103"/>
      <c r="H15" s="103"/>
      <c r="N15" t="s">
        <v>471</v>
      </c>
    </row>
    <row r="16" spans="3:14" ht="13">
      <c r="C16" s="103"/>
      <c r="G16" s="103"/>
      <c r="H16" s="103"/>
    </row>
    <row r="18" spans="3:51">
      <c r="F18" s="341"/>
    </row>
    <row r="19" spans="3:51" ht="21">
      <c r="C19" s="339" t="s">
        <v>1</v>
      </c>
      <c r="D19" s="339" t="s">
        <v>429</v>
      </c>
      <c r="E19" s="348" t="s">
        <v>5</v>
      </c>
      <c r="F19" s="348" t="s">
        <v>6</v>
      </c>
      <c r="G19" s="348" t="s">
        <v>74</v>
      </c>
      <c r="H19" s="348" t="s">
        <v>476</v>
      </c>
      <c r="I19" s="348" t="s">
        <v>383</v>
      </c>
      <c r="J19" s="348" t="s">
        <v>384</v>
      </c>
      <c r="K19" s="348" t="s">
        <v>385</v>
      </c>
      <c r="L19" s="348" t="s">
        <v>433</v>
      </c>
      <c r="M19" s="348" t="s">
        <v>386</v>
      </c>
      <c r="N19" s="348" t="s">
        <v>387</v>
      </c>
      <c r="O19" s="348" t="s">
        <v>481</v>
      </c>
      <c r="P19" s="348" t="s">
        <v>482</v>
      </c>
      <c r="Q19" s="348" t="s">
        <v>388</v>
      </c>
      <c r="R19" s="348" t="s">
        <v>389</v>
      </c>
      <c r="S19" s="348" t="s">
        <v>434</v>
      </c>
      <c r="T19" s="348" t="s">
        <v>390</v>
      </c>
      <c r="U19" s="348" t="s">
        <v>391</v>
      </c>
      <c r="V19" s="348" t="s">
        <v>480</v>
      </c>
      <c r="W19" s="348" t="s">
        <v>483</v>
      </c>
      <c r="X19" s="348" t="s">
        <v>392</v>
      </c>
      <c r="Y19" s="348" t="s">
        <v>393</v>
      </c>
      <c r="Z19" s="348" t="s">
        <v>435</v>
      </c>
      <c r="AA19" s="348" t="s">
        <v>394</v>
      </c>
      <c r="AB19" s="348" t="s">
        <v>395</v>
      </c>
      <c r="AC19" s="348" t="s">
        <v>479</v>
      </c>
      <c r="AD19" s="348" t="s">
        <v>396</v>
      </c>
      <c r="AE19" s="348" t="s">
        <v>397</v>
      </c>
      <c r="AF19" s="348" t="s">
        <v>398</v>
      </c>
      <c r="AG19" s="348" t="s">
        <v>436</v>
      </c>
      <c r="AH19" s="348" t="s">
        <v>399</v>
      </c>
      <c r="AI19" s="348" t="s">
        <v>400</v>
      </c>
      <c r="AJ19" s="348" t="s">
        <v>401</v>
      </c>
      <c r="AK19" s="354" t="s">
        <v>472</v>
      </c>
      <c r="AL19" s="357" t="s">
        <v>402</v>
      </c>
      <c r="AM19" s="350" t="s">
        <v>403</v>
      </c>
      <c r="AN19" s="350" t="s">
        <v>428</v>
      </c>
      <c r="AO19" s="350" t="s">
        <v>404</v>
      </c>
      <c r="AP19" s="355" t="s">
        <v>405</v>
      </c>
      <c r="AQ19" s="357" t="s">
        <v>406</v>
      </c>
      <c r="AR19" s="342"/>
      <c r="AS19" s="350" t="s">
        <v>407</v>
      </c>
      <c r="AT19" s="350" t="s">
        <v>408</v>
      </c>
      <c r="AU19" s="350" t="s">
        <v>409</v>
      </c>
      <c r="AV19" s="350" t="s">
        <v>477</v>
      </c>
      <c r="AW19" s="350" t="s">
        <v>410</v>
      </c>
      <c r="AX19" s="350" t="s">
        <v>411</v>
      </c>
      <c r="AY19" s="350" t="s">
        <v>412</v>
      </c>
    </row>
    <row r="20" spans="3:51" ht="50.5" thickBot="1">
      <c r="C20" s="340" t="s">
        <v>39</v>
      </c>
      <c r="D20" s="340" t="s">
        <v>22</v>
      </c>
      <c r="E20" s="343" t="s">
        <v>32</v>
      </c>
      <c r="F20" s="343" t="s">
        <v>33</v>
      </c>
      <c r="G20" s="343" t="s">
        <v>76</v>
      </c>
      <c r="H20" s="343" t="s">
        <v>76</v>
      </c>
      <c r="I20" s="343" t="s">
        <v>76</v>
      </c>
      <c r="J20" s="343" t="s">
        <v>76</v>
      </c>
      <c r="K20" s="343" t="s">
        <v>76</v>
      </c>
      <c r="L20" s="343" t="s">
        <v>76</v>
      </c>
      <c r="M20" s="343" t="s">
        <v>413</v>
      </c>
      <c r="N20" s="343" t="s">
        <v>468</v>
      </c>
      <c r="O20" s="343" t="s">
        <v>468</v>
      </c>
      <c r="P20" s="343" t="s">
        <v>468</v>
      </c>
      <c r="Q20" s="343" t="s">
        <v>468</v>
      </c>
      <c r="R20" s="343" t="s">
        <v>468</v>
      </c>
      <c r="S20" s="343" t="s">
        <v>468</v>
      </c>
      <c r="T20" s="343" t="s">
        <v>414</v>
      </c>
      <c r="U20" s="343" t="s">
        <v>469</v>
      </c>
      <c r="V20" s="343" t="s">
        <v>469</v>
      </c>
      <c r="W20" s="408" t="s">
        <v>469</v>
      </c>
      <c r="X20" s="343" t="s">
        <v>469</v>
      </c>
      <c r="Y20" s="343" t="s">
        <v>469</v>
      </c>
      <c r="Z20" s="343" t="s">
        <v>469</v>
      </c>
      <c r="AA20" s="343" t="s">
        <v>415</v>
      </c>
      <c r="AB20" s="343" t="s">
        <v>470</v>
      </c>
      <c r="AC20" s="343" t="s">
        <v>470</v>
      </c>
      <c r="AD20" s="343" t="s">
        <v>470</v>
      </c>
      <c r="AE20" s="343" t="s">
        <v>470</v>
      </c>
      <c r="AF20" s="343" t="s">
        <v>470</v>
      </c>
      <c r="AG20" s="343" t="s">
        <v>470</v>
      </c>
      <c r="AH20" s="343" t="s">
        <v>416</v>
      </c>
      <c r="AI20" s="343" t="s">
        <v>417</v>
      </c>
      <c r="AJ20" s="343" t="s">
        <v>418</v>
      </c>
      <c r="AK20" s="343" t="s">
        <v>419</v>
      </c>
      <c r="AL20" s="358" t="s">
        <v>420</v>
      </c>
      <c r="AM20" s="343" t="s">
        <v>421</v>
      </c>
      <c r="AN20" s="343" t="s">
        <v>421</v>
      </c>
      <c r="AO20" s="343" t="s">
        <v>421</v>
      </c>
      <c r="AP20" s="356" t="s">
        <v>422</v>
      </c>
      <c r="AQ20" s="358" t="s">
        <v>423</v>
      </c>
      <c r="AR20" s="343"/>
      <c r="AS20" s="343" t="s">
        <v>421</v>
      </c>
      <c r="AT20" s="343" t="s">
        <v>421</v>
      </c>
      <c r="AU20" s="343" t="s">
        <v>421</v>
      </c>
      <c r="AV20" s="343" t="s">
        <v>424</v>
      </c>
      <c r="AW20" s="343" t="s">
        <v>424</v>
      </c>
      <c r="AX20" s="343" t="s">
        <v>424</v>
      </c>
      <c r="AY20" s="343" t="s">
        <v>424</v>
      </c>
    </row>
    <row r="21" spans="3:51" ht="14.5">
      <c r="C21" s="344" t="s">
        <v>425</v>
      </c>
      <c r="D21" s="344" t="s">
        <v>431</v>
      </c>
      <c r="E21" s="345" t="s">
        <v>426</v>
      </c>
      <c r="F21" s="345" t="s">
        <v>437</v>
      </c>
      <c r="G21" s="347">
        <v>0.7</v>
      </c>
      <c r="H21" s="347">
        <v>0.7016933426119224</v>
      </c>
      <c r="I21" s="347">
        <v>0.75192642306736313</v>
      </c>
      <c r="J21" s="347">
        <v>0.75192642306736313</v>
      </c>
      <c r="K21" s="347">
        <v>0.75192642306736313</v>
      </c>
      <c r="L21" s="347">
        <v>0.75192642306736313</v>
      </c>
      <c r="M21" s="351">
        <v>3</v>
      </c>
      <c r="N21" s="362">
        <v>3039.4496268493158</v>
      </c>
      <c r="O21" s="362">
        <v>1156.72</v>
      </c>
      <c r="P21" s="362">
        <v>867.54</v>
      </c>
      <c r="Q21" s="362"/>
      <c r="R21" s="362">
        <v>650.65499999999997</v>
      </c>
      <c r="S21" s="362"/>
      <c r="T21" s="346">
        <v>3</v>
      </c>
      <c r="U21" s="352">
        <v>17.3508</v>
      </c>
      <c r="V21" s="352">
        <v>17.3508</v>
      </c>
      <c r="W21" s="352">
        <v>17.3508</v>
      </c>
      <c r="X21" s="352"/>
      <c r="Y21" s="352">
        <v>17.3508</v>
      </c>
      <c r="Z21" s="352"/>
      <c r="AA21" s="346"/>
      <c r="AB21" s="352">
        <v>0</v>
      </c>
      <c r="AC21" s="352">
        <v>0</v>
      </c>
      <c r="AD21" s="352">
        <v>0</v>
      </c>
      <c r="AE21" s="352">
        <v>0</v>
      </c>
      <c r="AF21" s="352">
        <v>0</v>
      </c>
      <c r="AG21" s="352">
        <v>0</v>
      </c>
      <c r="AH21" s="346">
        <v>3</v>
      </c>
      <c r="AI21" s="347">
        <v>0.9</v>
      </c>
      <c r="AJ21" s="346">
        <v>20</v>
      </c>
      <c r="AK21" s="346"/>
      <c r="AL21" s="359"/>
      <c r="AM21" s="349"/>
      <c r="AN21" s="349"/>
      <c r="AO21" s="349"/>
      <c r="AP21" s="361">
        <v>2.5000000000000001E-2</v>
      </c>
      <c r="AQ21" s="360">
        <v>31.536000000000001</v>
      </c>
      <c r="AR21" s="353"/>
      <c r="AS21" s="349"/>
      <c r="AT21" s="349"/>
      <c r="AU21" s="349"/>
      <c r="AV21" s="344"/>
      <c r="AW21" s="344"/>
      <c r="AX21" s="344"/>
      <c r="AY21" s="344"/>
    </row>
    <row r="22" spans="3:51" ht="14.5">
      <c r="C22" s="344"/>
      <c r="D22" s="344"/>
      <c r="E22" s="345" t="s">
        <v>466</v>
      </c>
      <c r="F22" s="345"/>
      <c r="G22" s="347"/>
      <c r="H22" s="347"/>
      <c r="I22" s="347"/>
      <c r="J22" s="347"/>
      <c r="K22" s="347"/>
      <c r="L22" s="347"/>
      <c r="M22" s="351"/>
      <c r="N22" s="362"/>
      <c r="O22" s="362"/>
      <c r="P22" s="362"/>
      <c r="Q22" s="362"/>
      <c r="R22" s="362"/>
      <c r="S22" s="362"/>
      <c r="T22" s="346"/>
      <c r="U22" s="352"/>
      <c r="V22" s="352"/>
      <c r="W22" s="352"/>
      <c r="X22" s="352"/>
      <c r="Y22" s="352"/>
      <c r="Z22" s="352"/>
      <c r="AA22" s="346"/>
      <c r="AB22" s="352"/>
      <c r="AC22" s="352"/>
      <c r="AD22" s="352"/>
      <c r="AE22" s="352"/>
      <c r="AF22" s="352"/>
      <c r="AG22" s="352"/>
      <c r="AH22" s="346"/>
      <c r="AI22" s="347"/>
      <c r="AJ22" s="346"/>
      <c r="AK22" s="346"/>
      <c r="AL22" s="359"/>
      <c r="AM22" s="349"/>
      <c r="AN22" s="349"/>
      <c r="AO22" s="349"/>
      <c r="AP22" s="361"/>
      <c r="AQ22" s="360"/>
      <c r="AR22" s="353"/>
      <c r="AS22" s="349"/>
      <c r="AT22" s="349"/>
      <c r="AU22" s="349"/>
      <c r="AV22" s="344"/>
      <c r="AW22" s="344"/>
      <c r="AX22" s="344"/>
      <c r="AY22" s="344"/>
    </row>
    <row r="39" spans="1:2" ht="14.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EB1</vt:lpstr>
      <vt:lpstr>RES_PRI</vt:lpstr>
      <vt:lpstr>Pri_COA</vt:lpstr>
      <vt:lpstr>Pri_GAS</vt:lpstr>
      <vt:lpstr>Pri_OIL</vt:lpstr>
      <vt:lpstr>Pri_RNW</vt:lpstr>
      <vt:lpstr>Pri_BIO</vt:lpstr>
      <vt:lpstr>SUP_H2</vt:lpstr>
      <vt:lpstr>Pri_H2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Bakytzhan Suleimenov</cp:lastModifiedBy>
  <cp:lastPrinted>2004-11-16T14:57:57Z</cp:lastPrinted>
  <dcterms:created xsi:type="dcterms:W3CDTF">2000-12-13T15:53:11Z</dcterms:created>
  <dcterms:modified xsi:type="dcterms:W3CDTF">2023-08-31T23:33:24Z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