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Southland Trialx\"/>
    </mc:Choice>
  </mc:AlternateContent>
  <xr:revisionPtr revIDLastSave="0" documentId="13_ncr:1_{F104B5F4-E510-427C-A38A-BEE4A39DBE5A}" xr6:coauthVersionLast="47" xr6:coauthVersionMax="47" xr10:uidLastSave="{00000000-0000-0000-0000-000000000000}"/>
  <bookViews>
    <workbookView xWindow="-120" yWindow="-120" windowWidth="29040" windowHeight="17790" tabRatio="694" activeTab="4" xr2:uid="{00000000-000D-0000-FFFF-FFFF00000000}"/>
  </bookViews>
  <sheets>
    <sheet name="Demand" sheetId="160" r:id="rId1"/>
    <sheet name="IND_data" sheetId="155" state="hidden" r:id="rId2"/>
    <sheet name="Sector_Fuels" sheetId="140" r:id="rId3"/>
    <sheet name="IND_PRC_COM" sheetId="156" r:id="rId4"/>
    <sheet name="IND" sheetId="157" r:id="rId5"/>
    <sheet name="Emi" sheetId="149" r:id="rId6"/>
  </sheets>
  <externalReferences>
    <externalReference r:id="rId7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57" l="1"/>
  <c r="Q10" i="157"/>
  <c r="Q11" i="157"/>
  <c r="Q12" i="157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Q54" i="157"/>
  <c r="Q55" i="157"/>
  <c r="Q56" i="157"/>
  <c r="Q57" i="157"/>
  <c r="Q58" i="157"/>
  <c r="Q8" i="157"/>
  <c r="P9" i="157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P36" i="157"/>
  <c r="P37" i="157"/>
  <c r="P38" i="157"/>
  <c r="P39" i="157"/>
  <c r="P40" i="157"/>
  <c r="P41" i="157"/>
  <c r="P42" i="157"/>
  <c r="P43" i="157"/>
  <c r="P44" i="157"/>
  <c r="P45" i="157"/>
  <c r="P46" i="157"/>
  <c r="P47" i="157"/>
  <c r="P48" i="157"/>
  <c r="P49" i="157"/>
  <c r="P50" i="157"/>
  <c r="P51" i="157"/>
  <c r="P52" i="157"/>
  <c r="P53" i="157"/>
  <c r="P54" i="157"/>
  <c r="P55" i="157"/>
  <c r="P56" i="157"/>
  <c r="P57" i="157"/>
  <c r="P58" i="157"/>
  <c r="P8" i="157"/>
  <c r="AG60" i="160"/>
  <c r="AF60" i="160"/>
  <c r="AE60" i="160"/>
  <c r="AD60" i="160"/>
  <c r="AC60" i="160"/>
  <c r="AB60" i="160"/>
  <c r="AA60" i="160"/>
  <c r="Z60" i="160"/>
  <c r="Y60" i="160"/>
  <c r="X60" i="160"/>
  <c r="W60" i="160"/>
  <c r="V60" i="160"/>
  <c r="U60" i="160"/>
  <c r="T60" i="160"/>
  <c r="S60" i="160"/>
  <c r="R60" i="160"/>
  <c r="Q60" i="160"/>
  <c r="P60" i="160"/>
  <c r="O60" i="160"/>
  <c r="N60" i="160"/>
  <c r="M60" i="160"/>
  <c r="L60" i="160"/>
  <c r="K60" i="160"/>
  <c r="J60" i="160"/>
  <c r="I60" i="160"/>
  <c r="H60" i="160"/>
  <c r="G60" i="160"/>
  <c r="F60" i="160"/>
  <c r="E60" i="160"/>
  <c r="D60" i="160"/>
  <c r="C60" i="160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8" i="157"/>
  <c r="C14" i="149"/>
  <c r="C15" i="149" s="1"/>
  <c r="Z5" i="149"/>
  <c r="AD5" i="149" s="1"/>
  <c r="Z6" i="149"/>
  <c r="AD6" i="149" s="1"/>
  <c r="Z7" i="149"/>
  <c r="AD7" i="149" s="1"/>
  <c r="Z8" i="149"/>
  <c r="AD8" i="149" s="1"/>
  <c r="O9" i="157"/>
  <c r="R9" i="157" s="1"/>
  <c r="R11" i="157"/>
  <c r="R12" i="157"/>
  <c r="R13" i="157"/>
  <c r="R14" i="157"/>
  <c r="R15" i="157"/>
  <c r="R16" i="157"/>
  <c r="R17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4" i="157"/>
  <c r="R45" i="157"/>
  <c r="R46" i="157"/>
  <c r="R47" i="157"/>
  <c r="R48" i="157"/>
  <c r="R49" i="157"/>
  <c r="R50" i="157"/>
  <c r="R51" i="157"/>
  <c r="R53" i="157"/>
  <c r="R54" i="157"/>
  <c r="R55" i="157"/>
  <c r="R57" i="157"/>
  <c r="R8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8" i="157"/>
  <c r="P10" i="156"/>
  <c r="O10" i="157"/>
  <c r="U10" i="157" s="1"/>
  <c r="AA9" i="157"/>
  <c r="G10" i="157"/>
  <c r="E10" i="156" s="1"/>
  <c r="G9" i="157"/>
  <c r="G11" i="157"/>
  <c r="E11" i="156" s="1"/>
  <c r="G12" i="157"/>
  <c r="G13" i="157"/>
  <c r="G14" i="157"/>
  <c r="E14" i="156" s="1"/>
  <c r="G15" i="157"/>
  <c r="G16" i="157"/>
  <c r="G17" i="157"/>
  <c r="G18" i="157"/>
  <c r="G19" i="157"/>
  <c r="G20" i="157"/>
  <c r="G21" i="157"/>
  <c r="E21" i="156" s="1"/>
  <c r="G22" i="157"/>
  <c r="E22" i="156" s="1"/>
  <c r="G23" i="157"/>
  <c r="E23" i="156" s="1"/>
  <c r="G24" i="157"/>
  <c r="G25" i="157"/>
  <c r="G26" i="157"/>
  <c r="G27" i="157"/>
  <c r="G28" i="157"/>
  <c r="G29" i="157"/>
  <c r="G30" i="157"/>
  <c r="G31" i="157"/>
  <c r="G32" i="157"/>
  <c r="G33" i="157"/>
  <c r="G34" i="157"/>
  <c r="E34" i="156" s="1"/>
  <c r="G35" i="157"/>
  <c r="G36" i="157"/>
  <c r="G37" i="157"/>
  <c r="G38" i="157"/>
  <c r="G41" i="157"/>
  <c r="G42" i="157"/>
  <c r="G43" i="157"/>
  <c r="G44" i="157"/>
  <c r="G46" i="157"/>
  <c r="G47" i="157"/>
  <c r="G48" i="157"/>
  <c r="G49" i="157"/>
  <c r="G50" i="157"/>
  <c r="G53" i="157"/>
  <c r="G54" i="157"/>
  <c r="G55" i="157"/>
  <c r="G56" i="157"/>
  <c r="G57" i="157"/>
  <c r="G58" i="157"/>
  <c r="G8" i="157"/>
  <c r="E8" i="156" s="1"/>
  <c r="E12" i="157"/>
  <c r="P21" i="156"/>
  <c r="P22" i="156"/>
  <c r="P23" i="156"/>
  <c r="I23" i="157"/>
  <c r="E23" i="157"/>
  <c r="I22" i="157"/>
  <c r="E22" i="157"/>
  <c r="I21" i="157"/>
  <c r="E21" i="157"/>
  <c r="E13" i="157"/>
  <c r="E14" i="157"/>
  <c r="E15" i="157"/>
  <c r="E16" i="157"/>
  <c r="E17" i="157"/>
  <c r="E18" i="157"/>
  <c r="E19" i="157"/>
  <c r="E20" i="157"/>
  <c r="E24" i="157"/>
  <c r="E25" i="157"/>
  <c r="E26" i="157"/>
  <c r="E27" i="157"/>
  <c r="E28" i="157"/>
  <c r="E29" i="157"/>
  <c r="E30" i="157"/>
  <c r="E31" i="157"/>
  <c r="E32" i="157"/>
  <c r="E33" i="157"/>
  <c r="E34" i="157"/>
  <c r="E35" i="157"/>
  <c r="E36" i="157"/>
  <c r="E37" i="157"/>
  <c r="E38" i="157"/>
  <c r="E39" i="157"/>
  <c r="E40" i="157"/>
  <c r="E41" i="157"/>
  <c r="E42" i="157"/>
  <c r="E43" i="157"/>
  <c r="E44" i="157"/>
  <c r="E45" i="157"/>
  <c r="E46" i="157"/>
  <c r="E47" i="157"/>
  <c r="E48" i="157"/>
  <c r="E49" i="157"/>
  <c r="E50" i="157"/>
  <c r="E51" i="157"/>
  <c r="E52" i="157"/>
  <c r="E53" i="157"/>
  <c r="E54" i="157"/>
  <c r="E55" i="157"/>
  <c r="E57" i="157"/>
  <c r="E9" i="157"/>
  <c r="E11" i="157"/>
  <c r="E8" i="157"/>
  <c r="P52" i="156"/>
  <c r="P46" i="156"/>
  <c r="P40" i="156"/>
  <c r="I40" i="157"/>
  <c r="W10" i="157" l="1"/>
  <c r="P10" i="157"/>
  <c r="U9" i="157"/>
  <c r="W9" i="157"/>
  <c r="R10" i="157"/>
  <c r="V37" i="149"/>
  <c r="W37" i="149" s="1"/>
  <c r="V40" i="149"/>
  <c r="W40" i="149" s="1"/>
  <c r="V39" i="149"/>
  <c r="W39" i="149" s="1"/>
  <c r="V38" i="149"/>
  <c r="W38" i="149" s="1"/>
  <c r="E12" i="156"/>
  <c r="E9" i="156"/>
  <c r="E13" i="156"/>
  <c r="E15" i="156"/>
  <c r="E16" i="156"/>
  <c r="E17" i="156"/>
  <c r="E18" i="156"/>
  <c r="E19" i="156"/>
  <c r="E20" i="156"/>
  <c r="E24" i="156"/>
  <c r="E25" i="156"/>
  <c r="E26" i="156"/>
  <c r="E27" i="156"/>
  <c r="E28" i="156"/>
  <c r="E29" i="156"/>
  <c r="E30" i="156"/>
  <c r="E31" i="156"/>
  <c r="E32" i="156"/>
  <c r="E33" i="156"/>
  <c r="E35" i="156"/>
  <c r="E36" i="156"/>
  <c r="E37" i="156"/>
  <c r="E38" i="156"/>
  <c r="E39" i="156"/>
  <c r="E40" i="156"/>
  <c r="E41" i="156"/>
  <c r="E42" i="156"/>
  <c r="E43" i="156"/>
  <c r="E44" i="156"/>
  <c r="E45" i="156"/>
  <c r="E46" i="156"/>
  <c r="E47" i="156"/>
  <c r="E48" i="156"/>
  <c r="E49" i="156"/>
  <c r="E50" i="156"/>
  <c r="E51" i="156"/>
  <c r="E52" i="156"/>
  <c r="E53" i="156"/>
  <c r="P9" i="156" l="1"/>
  <c r="P11" i="156"/>
  <c r="P12" i="156"/>
  <c r="P13" i="156"/>
  <c r="P14" i="156"/>
  <c r="P15" i="156"/>
  <c r="P16" i="156"/>
  <c r="P17" i="156"/>
  <c r="P18" i="156"/>
  <c r="P19" i="156"/>
  <c r="P20" i="156"/>
  <c r="P24" i="156"/>
  <c r="P25" i="156"/>
  <c r="P26" i="156"/>
  <c r="P27" i="156"/>
  <c r="P28" i="156"/>
  <c r="P29" i="156"/>
  <c r="P30" i="156"/>
  <c r="P31" i="156"/>
  <c r="P32" i="156"/>
  <c r="P33" i="156"/>
  <c r="P34" i="156"/>
  <c r="P35" i="156"/>
  <c r="P36" i="156"/>
  <c r="P37" i="156"/>
  <c r="P38" i="156"/>
  <c r="P39" i="156"/>
  <c r="P41" i="156"/>
  <c r="P42" i="156"/>
  <c r="P43" i="156"/>
  <c r="P44" i="156"/>
  <c r="P45" i="156"/>
  <c r="P47" i="156"/>
  <c r="P48" i="156"/>
  <c r="P49" i="156"/>
  <c r="P50" i="156"/>
  <c r="P51" i="156"/>
  <c r="P53" i="156"/>
  <c r="P54" i="156"/>
  <c r="P55" i="156"/>
  <c r="P56" i="156"/>
  <c r="P57" i="156"/>
  <c r="P8" i="156"/>
  <c r="I11" i="157" l="1"/>
  <c r="I12" i="157"/>
  <c r="I13" i="157"/>
  <c r="I14" i="157"/>
  <c r="I15" i="157"/>
  <c r="I16" i="157"/>
  <c r="I17" i="157"/>
  <c r="I18" i="157"/>
  <c r="I19" i="157"/>
  <c r="I20" i="157"/>
  <c r="I24" i="157"/>
  <c r="I25" i="157"/>
  <c r="I26" i="157"/>
  <c r="I27" i="157"/>
  <c r="I28" i="157"/>
  <c r="I29" i="157"/>
  <c r="I30" i="157"/>
  <c r="I31" i="157"/>
  <c r="I32" i="157"/>
  <c r="I33" i="157"/>
  <c r="I34" i="157"/>
  <c r="I35" i="157"/>
  <c r="I36" i="157"/>
  <c r="I37" i="157"/>
  <c r="I38" i="157"/>
  <c r="I39" i="157"/>
  <c r="I41" i="157"/>
  <c r="I42" i="157"/>
  <c r="I43" i="157"/>
  <c r="I44" i="157"/>
  <c r="I45" i="157"/>
  <c r="I47" i="157"/>
  <c r="I48" i="157"/>
  <c r="I49" i="157"/>
  <c r="I50" i="157"/>
  <c r="I51" i="157"/>
  <c r="I53" i="157"/>
  <c r="I54" i="157"/>
  <c r="I55" i="157"/>
  <c r="I56" i="157"/>
  <c r="I57" i="157"/>
  <c r="I58" i="157"/>
  <c r="I9" i="157"/>
  <c r="R11" i="155" l="1"/>
  <c r="Z10" i="155" l="1"/>
  <c r="Y56" i="155" l="1"/>
  <c r="Z56" i="155"/>
  <c r="Y53" i="155"/>
  <c r="X53" i="155"/>
  <c r="X52" i="155"/>
  <c r="Y52" i="155"/>
  <c r="Y55" i="155" s="1"/>
  <c r="AB55" i="155"/>
  <c r="AA55" i="155"/>
  <c r="Z55" i="155"/>
  <c r="X56" i="155" l="1"/>
  <c r="X55" i="155"/>
  <c r="J17" i="155" l="1"/>
  <c r="P17" i="155"/>
  <c r="S17" i="155"/>
  <c r="U17" i="155"/>
  <c r="V17" i="155"/>
  <c r="W17" i="155"/>
  <c r="Z16" i="155" l="1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tc={3B03FC72-483A-4E31-AA38-71C9863B6C4B}</author>
  </authors>
  <commentList>
    <comment ref="R51" authorId="0" shapeId="0" xr:uid="{3B03FC72-483A-4E31-AA38-71C9863B6C4B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</t>
      </text>
    </comment>
  </commentList>
</comments>
</file>

<file path=xl/sharedStrings.xml><?xml version="1.0" encoding="utf-8"?>
<sst xmlns="http://schemas.openxmlformats.org/spreadsheetml/2006/main" count="1241" uniqueCount="502">
  <si>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</si>
  <si>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</si>
  <si>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</si>
  <si>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</si>
  <si>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</si>
  <si>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</si>
  <si>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</si>
  <si>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</si>
  <si>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</si>
  <si>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</si>
  <si>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</si>
  <si>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</si>
  <si>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</si>
  <si>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</si>
  <si>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</si>
  <si>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</si>
  <si>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</si>
  <si>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</si>
  <si>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</si>
  <si>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</si>
  <si>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</si>
  <si>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</si>
  <si>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</si>
  <si>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</si>
  <si>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</si>
  <si>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</si>
  <si>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</si>
  <si>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</si>
  <si>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</si>
  <si>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</si>
  <si>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</si>
  <si>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</si>
  <si>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</si>
  <si>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</si>
  <si>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</si>
  <si>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</si>
  <si>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</si>
  <si>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</si>
  <si>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</si>
  <si>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</si>
  <si>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</si>
  <si>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</si>
  <si>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</si>
  <si>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</si>
  <si>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</si>
  <si>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</si>
  <si>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</si>
  <si>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</si>
  <si>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</si>
  <si>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</si>
  <si>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</si>
  <si>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</si>
  <si>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</si>
  <si>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</si>
  <si>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</si>
  <si>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</si>
  <si>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Deafult unit</t>
  </si>
  <si>
    <t>LPG</t>
  </si>
  <si>
    <t>kt/PJ</t>
  </si>
  <si>
    <t>Lifetime</t>
  </si>
  <si>
    <t>INDCOA</t>
  </si>
  <si>
    <t>INDNGA</t>
  </si>
  <si>
    <t>INDGEO</t>
  </si>
  <si>
    <t>INDBIG</t>
  </si>
  <si>
    <t>INDWOD</t>
  </si>
  <si>
    <t>Others</t>
  </si>
  <si>
    <t>Million NZD (2015)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</si>
  <si>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</si>
  <si>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</si>
  <si>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</si>
  <si>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</si>
  <si>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</si>
  <si>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</si>
  <si>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</si>
  <si>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</si>
  <si>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</si>
  <si>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</si>
  <si>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</si>
  <si>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</si>
  <si>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</si>
  <si>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</si>
  <si>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</si>
  <si>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</si>
  <si>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</si>
  <si>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</si>
  <si>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</si>
  <si>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</si>
  <si>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</si>
  <si>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</si>
  <si>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</si>
  <si>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</si>
  <si>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</si>
  <si>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</si>
  <si>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</si>
  <si>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</si>
  <si>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</si>
  <si>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</si>
  <si>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</si>
  <si>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</si>
  <si>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</si>
  <si>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</si>
  <si>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</si>
  <si>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</si>
  <si>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</si>
  <si>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</si>
  <si>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</si>
  <si>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</si>
  <si>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</si>
  <si>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</si>
  <si>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</si>
  <si>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</si>
  <si>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</si>
  <si>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</si>
  <si>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</si>
  <si>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</si>
  <si>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</si>
  <si>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</si>
  <si>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</si>
  <si>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</si>
  <si>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</si>
  <si>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</si>
  <si>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</si>
  <si>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</si>
  <si>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</si>
  <si>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</si>
  <si>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</si>
  <si>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</si>
  <si>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</si>
  <si>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</si>
  <si>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</si>
  <si>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</si>
  <si>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</si>
  <si>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</si>
  <si>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</si>
  <si>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</si>
  <si>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</si>
  <si>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</si>
  <si>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</si>
  <si>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</si>
  <si>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</si>
  <si>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</si>
  <si>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</si>
  <si>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</si>
  <si>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</si>
  <si>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</si>
  <si>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</si>
  <si>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</si>
  <si>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</si>
  <si>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</si>
  <si>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</si>
  <si>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</si>
  <si>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</si>
  <si>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</si>
  <si>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</si>
  <si>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</si>
  <si>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</si>
  <si>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</si>
  <si>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</si>
  <si>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</si>
  <si>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</si>
  <si>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</si>
  <si>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</si>
  <si>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</si>
  <si>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</si>
  <si>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</si>
  <si>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</si>
  <si>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</si>
  <si>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</si>
  <si>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</si>
  <si>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</si>
  <si>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</si>
  <si>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</si>
  <si>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</si>
  <si>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</si>
  <si>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</si>
  <si>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</si>
  <si>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</si>
  <si>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</si>
  <si>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</si>
  <si>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</si>
  <si>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</si>
  <si>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</si>
  <si>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</si>
  <si>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VAROM</t>
  </si>
  <si>
    <t>MNZD/PJ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</si>
  <si>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</si>
  <si>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</si>
  <si>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</si>
  <si>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</si>
  <si>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</si>
  <si>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</si>
  <si>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</si>
  <si>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</si>
  <si>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</si>
  <si>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INVCOST</t>
  </si>
  <si>
    <t>CAP2ACT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</si>
  <si>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</si>
  <si>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</si>
  <si>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</si>
  <si>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</si>
  <si>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</si>
  <si>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</si>
  <si>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GW</t>
  </si>
  <si>
    <t>%</t>
  </si>
  <si>
    <t>NZD/kW</t>
  </si>
  <si>
    <t>Eun-use PJ</t>
  </si>
  <si>
    <t>Technology investment ban for existing tech</t>
  </si>
  <si>
    <t>Existing Installed Capacity installation period</t>
  </si>
  <si>
    <t>*NCAP_PASTY</t>
  </si>
  <si>
    <t>AFFA</t>
  </si>
  <si>
    <t>ALLL</t>
  </si>
  <si>
    <t>ALLM</t>
  </si>
  <si>
    <t>BSM</t>
  </si>
  <si>
    <t>DB</t>
  </si>
  <si>
    <t>DCIP</t>
  </si>
  <si>
    <t>DRBB</t>
  </si>
  <si>
    <t>DRI</t>
  </si>
  <si>
    <t>FH</t>
  </si>
  <si>
    <t>FONS</t>
  </si>
  <si>
    <t>GSI</t>
  </si>
  <si>
    <t>GSM</t>
  </si>
  <si>
    <t>IAPM</t>
  </si>
  <si>
    <t>ISS</t>
  </si>
  <si>
    <t>KH</t>
  </si>
  <si>
    <t>MVM</t>
  </si>
  <si>
    <t>EDAPC</t>
  </si>
  <si>
    <t>EDAUC</t>
  </si>
  <si>
    <t>EDCSC</t>
  </si>
  <si>
    <t>EDEO</t>
  </si>
  <si>
    <t>EDGH</t>
  </si>
  <si>
    <t>EDNSC</t>
  </si>
  <si>
    <t>EDSBC</t>
  </si>
  <si>
    <t>EDSGH</t>
  </si>
  <si>
    <t>HESH</t>
  </si>
  <si>
    <t>NGAS</t>
  </si>
  <si>
    <t>OCDA</t>
  </si>
  <si>
    <t>PRM</t>
  </si>
  <si>
    <t>SHGH</t>
  </si>
  <si>
    <t>SFFF</t>
  </si>
  <si>
    <t>SFFW</t>
  </si>
  <si>
    <t>SIT</t>
  </si>
  <si>
    <t>SDCSP</t>
  </si>
  <si>
    <t>STT</t>
  </si>
  <si>
    <t>AFFCO
Awarua</t>
  </si>
  <si>
    <t>Alliance
Lorneville</t>
  </si>
  <si>
    <t>Alliance
Mataura</t>
  </si>
  <si>
    <t>Alsco - Invercargill</t>
  </si>
  <si>
    <t>Blue Sky Meats</t>
  </si>
  <si>
    <t>CRT Farmlands - Winton Feedstock</t>
  </si>
  <si>
    <t>Danone
Balclutha</t>
  </si>
  <si>
    <t>Department of Corrections
Invercargill Prison</t>
  </si>
  <si>
    <t>Downers Roading
Bluff Bitumen Plant</t>
  </si>
  <si>
    <t>Downers Roading
Invercargill</t>
  </si>
  <si>
    <t>Fiordland Hotel</t>
  </si>
  <si>
    <t>Fonterra
Edendale</t>
  </si>
  <si>
    <t>Fonterra
Stirling</t>
  </si>
  <si>
    <t>Great Southern
Invercargill</t>
  </si>
  <si>
    <t>Great Southern
Milton</t>
  </si>
  <si>
    <t>ILT
Ascot Park Motels</t>
  </si>
  <si>
    <t>ILT
Stadium Southland</t>
  </si>
  <si>
    <t>Kelvin Hotel</t>
  </si>
  <si>
    <t xml:space="preserve">Mataura Valley Milk </t>
  </si>
  <si>
    <t>Ministry of Education 
Aparima College</t>
  </si>
  <si>
    <t>Ministry of Education 
Aurora College</t>
  </si>
  <si>
    <t>Ministry of Education 
Central Southland College</t>
  </si>
  <si>
    <t>Ministry of Education 
East Otago High School</t>
  </si>
  <si>
    <t>Ministry of Education 
Gore High School</t>
  </si>
  <si>
    <t>Ministry of Education 
Northern Southland College</t>
  </si>
  <si>
    <t>Ministry of Education 
Southland Boys College</t>
  </si>
  <si>
    <t>Ministry of Education 
Southland Girls High School</t>
  </si>
  <si>
    <t>Ministry of Education 
St. Peters College Gore</t>
  </si>
  <si>
    <t>Ministry of Health
Southland Hospital</t>
  </si>
  <si>
    <t>Ngahere sawmilling</t>
  </si>
  <si>
    <t>Oceana Gold Ltd
Palmerston</t>
  </si>
  <si>
    <t>Open Country Dairy
Awarua</t>
  </si>
  <si>
    <t>Presbyterian Support
Peaceheaven Village</t>
  </si>
  <si>
    <t>Prime Range Fresh
Prime Range meats</t>
  </si>
  <si>
    <t>Scenic Hotel Group
Heartland Hotel</t>
  </si>
  <si>
    <t>Silverfern Farms
Finegand</t>
  </si>
  <si>
    <t>Silverfern Farms
Waitane</t>
  </si>
  <si>
    <t>South Pacific Meats</t>
  </si>
  <si>
    <t>Southern District Healthboard - Balclutha Hospital</t>
  </si>
  <si>
    <t xml:space="preserve">Southern Institute of Technology </t>
  </si>
  <si>
    <t xml:space="preserve">Southland District Council
Fiordland Community Swimming Pool </t>
  </si>
  <si>
    <t>Splash Palace Invercargill</t>
  </si>
  <si>
    <t>Stuart Timber
Tapanui</t>
  </si>
  <si>
    <t>TNZ Growing products</t>
  </si>
  <si>
    <t>*END USE CODE</t>
  </si>
  <si>
    <t>SH</t>
  </si>
  <si>
    <t>WH</t>
  </si>
  <si>
    <t>\I:</t>
  </si>
  <si>
    <t>ACT_BND~SL~2018</t>
  </si>
  <si>
    <t>NCAP_PASTI~SL~2018</t>
  </si>
  <si>
    <t>Blue Sky Meats-ProcessHeat</t>
  </si>
  <si>
    <t>Fiordland Hotel-SpaceHeating</t>
  </si>
  <si>
    <t>Kelvin Hotel-SpaceHeating</t>
  </si>
  <si>
    <t>Mataura Valley Milk -SpaceHeating</t>
  </si>
  <si>
    <t>Ngahere sawmilling-ProcessHeat</t>
  </si>
  <si>
    <t>Southern Institute of Technology -SpaceHeating</t>
  </si>
  <si>
    <t>AFFCOAwarua-ProcessHeat</t>
  </si>
  <si>
    <t>AllianceLorneville-ProcessHeat</t>
  </si>
  <si>
    <t>AllianceMataura-ProcessHeat</t>
  </si>
  <si>
    <t>DanoneBalclutha-ProcessHeat</t>
  </si>
  <si>
    <t>Department of CorrectionsInvercargill Prison-SpaceHeating</t>
  </si>
  <si>
    <t>Downers RoadingBluff Bitumen Plant-ProcessHeat</t>
  </si>
  <si>
    <t>Downers RoadingInvercargill-ProcessHeat</t>
  </si>
  <si>
    <t>FonterraEdendale-ProcessHeat</t>
  </si>
  <si>
    <t>FonterraStirling-ProcessHeat</t>
  </si>
  <si>
    <t>Great SouthernInvercargill-ProcessHeat</t>
  </si>
  <si>
    <t>Great SouthernMilton-ProcessHeat</t>
  </si>
  <si>
    <t>ILTAscot Park Motels-SpaceHeating</t>
  </si>
  <si>
    <t>ILTStadium Southland-SpaceHeating</t>
  </si>
  <si>
    <t>Ministry of Education Aparima College-SpaceHeating</t>
  </si>
  <si>
    <t>Ministry of Education Aurora College-SpaceHeating</t>
  </si>
  <si>
    <t>Ministry of Education Central Southland College-SpaceHeating</t>
  </si>
  <si>
    <t>Ministry of Education East Otago High School-SpaceHeating</t>
  </si>
  <si>
    <t>Ministry of Education Gore High School-SpaceHeating</t>
  </si>
  <si>
    <t>Ministry of Education Northern Southland College-SpaceHeating</t>
  </si>
  <si>
    <t>Ministry of Education Southland Boys College-SpaceHeating</t>
  </si>
  <si>
    <t>Ministry of Education Southland Girls High School-SpaceHeating</t>
  </si>
  <si>
    <t>Ministry of HealthSouthland Hospital-SpaceHeating</t>
  </si>
  <si>
    <t>Oceana Gold LtdPalmerston-ProcessHeat</t>
  </si>
  <si>
    <t>Open Country DairyAwarua-ProcessHeat</t>
  </si>
  <si>
    <t>Prime Range FreshPrime Range meats-ProcessHeat</t>
  </si>
  <si>
    <t>Scenic Hotel GroupHeartland Hotel-SpaceHeating</t>
  </si>
  <si>
    <t>Silverfern FarmsFinegand-ProcessHeat</t>
  </si>
  <si>
    <t>Silverfern FarmsWaitane-ProcessHeat</t>
  </si>
  <si>
    <t>Southland District CouncilFiordland Community Swimming Pool -WaterHeating</t>
  </si>
  <si>
    <t>Stuart TimberTapanui-ProcessHeat</t>
  </si>
  <si>
    <t>Southern District Healthboard - Balclutha Hospital-SpaceHeating</t>
  </si>
  <si>
    <t>South Pacific Meats-ProcessHeat</t>
  </si>
  <si>
    <t>Presbyterian SupportPeaceheaven Village-SpaceHeating</t>
  </si>
  <si>
    <t>Ministry of Education St. Peters College Gore-SpaceHeating</t>
  </si>
  <si>
    <t>EDSPC_A</t>
  </si>
  <si>
    <t>PSPV_A</t>
  </si>
  <si>
    <t>EDSPC_B</t>
  </si>
  <si>
    <t>Process Heat</t>
  </si>
  <si>
    <t>MISC</t>
  </si>
  <si>
    <t>DARY</t>
  </si>
  <si>
    <t>MEAT</t>
  </si>
  <si>
    <t>MANU</t>
  </si>
  <si>
    <t>*Commodity In</t>
  </si>
  <si>
    <t>DSL</t>
  </si>
  <si>
    <t>ALSI</t>
  </si>
  <si>
    <t>SDBH</t>
  </si>
  <si>
    <t>CFWF</t>
  </si>
  <si>
    <t>DARYCOA</t>
  </si>
  <si>
    <t>MEATCOA</t>
  </si>
  <si>
    <t>MANUCOA</t>
  </si>
  <si>
    <t>MISCCOA</t>
  </si>
  <si>
    <t>Coal - Dairy Sector</t>
  </si>
  <si>
    <t>Coal - Meat Sector</t>
  </si>
  <si>
    <t>Coal - Manufacturing Sector</t>
  </si>
  <si>
    <t>Coal - Misc Sector</t>
  </si>
  <si>
    <t>DARYDSL</t>
  </si>
  <si>
    <t>Diesel - Dairy Sector</t>
  </si>
  <si>
    <t>MEATDSL</t>
  </si>
  <si>
    <t>Diesel - Meat Sector</t>
  </si>
  <si>
    <t>MANUDSL</t>
  </si>
  <si>
    <t>Diesel - Manufacturing Sector</t>
  </si>
  <si>
    <t>MISCDSL</t>
  </si>
  <si>
    <t>Diesel - Misc Sector</t>
  </si>
  <si>
    <t>DARYWOD</t>
  </si>
  <si>
    <t>Wood for Dairy sector</t>
  </si>
  <si>
    <t>MEATWOD</t>
  </si>
  <si>
    <t>Wood for Meat sector</t>
  </si>
  <si>
    <t>MANUWOD</t>
  </si>
  <si>
    <t>Wood for Manufacturing Sector</t>
  </si>
  <si>
    <t>MISCWOD</t>
  </si>
  <si>
    <t>Wood for Misc sector</t>
  </si>
  <si>
    <t>DARYLPG</t>
  </si>
  <si>
    <t>MEATLPG</t>
  </si>
  <si>
    <t>MANULPG</t>
  </si>
  <si>
    <t>MISCLPG</t>
  </si>
  <si>
    <t>CRT Farmlands - Winton Feedstock-ProcessHeat</t>
  </si>
  <si>
    <t>Alsco - Invercargill-ProcessHeat</t>
  </si>
  <si>
    <t>OGP</t>
  </si>
  <si>
    <t>\I:MANU</t>
  </si>
  <si>
    <t>PSPV_B</t>
  </si>
  <si>
    <t>\I:MISC</t>
  </si>
  <si>
    <t>SPI</t>
  </si>
  <si>
    <t>TGP</t>
  </si>
  <si>
    <t>*Sector</t>
  </si>
  <si>
    <t>*Company</t>
  </si>
  <si>
    <t>SL</t>
  </si>
  <si>
    <t>SEASON</t>
  </si>
  <si>
    <t>MISC-DCIP-SH</t>
  </si>
  <si>
    <t>MISC-FH-SH</t>
  </si>
  <si>
    <t>MISC-IAPM-SH</t>
  </si>
  <si>
    <t>MISC-ISS-SH</t>
  </si>
  <si>
    <t>MISC-KH-SH</t>
  </si>
  <si>
    <t>MISC-EDAPC-SH</t>
  </si>
  <si>
    <t>MISC-EDAUC-SH</t>
  </si>
  <si>
    <t>MISC-EDCSC-SH</t>
  </si>
  <si>
    <t>MISC-EDEO-SH</t>
  </si>
  <si>
    <t>MISC-EDGH-SH</t>
  </si>
  <si>
    <t>MISC-EDNSC-SH</t>
  </si>
  <si>
    <t>MISC-EDSBC-SH</t>
  </si>
  <si>
    <t>MISC-EDSGH-SH</t>
  </si>
  <si>
    <t>MISC-SHGH-SH</t>
  </si>
  <si>
    <t>MISC-SDBH-SH</t>
  </si>
  <si>
    <t>MISC-SIT-SH</t>
  </si>
  <si>
    <t>MISC-SDCSP-WH</t>
  </si>
  <si>
    <t>COM_PROJ~2018</t>
  </si>
  <si>
    <t>COM_PROJ~2019</t>
  </si>
  <si>
    <t>COM_PROJ~2020</t>
  </si>
  <si>
    <t>COM_PROJ~2021</t>
  </si>
  <si>
    <t>COM_PROJ~2022</t>
  </si>
  <si>
    <t>COM_PROJ~2023</t>
  </si>
  <si>
    <t>COM_PROJ~2024</t>
  </si>
  <si>
    <t>COM_PROJ~2025</t>
  </si>
  <si>
    <t>COM_PROJ~2026</t>
  </si>
  <si>
    <t>COM_PROJ~2027</t>
  </si>
  <si>
    <t>COM_PROJ~2028</t>
  </si>
  <si>
    <t>COM_PROJ~2029</t>
  </si>
  <si>
    <t>COM_PROJ~2030</t>
  </si>
  <si>
    <t>COM_PROJ~2031</t>
  </si>
  <si>
    <t>COM_PROJ~2032</t>
  </si>
  <si>
    <t>COM_PROJ~2033</t>
  </si>
  <si>
    <t>COM_PROJ~2034</t>
  </si>
  <si>
    <t>COM_PROJ~2035</t>
  </si>
  <si>
    <t>COM_PROJ~2036</t>
  </si>
  <si>
    <t>COM_PROJ~2037</t>
  </si>
  <si>
    <t>COM_PROJ~2038</t>
  </si>
  <si>
    <t>COM_PROJ~2039</t>
  </si>
  <si>
    <t>COM_PROJ~2040</t>
  </si>
  <si>
    <t>COM_PROJ~2041</t>
  </si>
  <si>
    <t>COM_PROJ~2042</t>
  </si>
  <si>
    <t>COM_PROJ~2043</t>
  </si>
  <si>
    <t>COM_PROJ~2044</t>
  </si>
  <si>
    <t>COM_PROJ~2045</t>
  </si>
  <si>
    <t>COM_PROJ~2046</t>
  </si>
  <si>
    <t>COM_PROJ~2047</t>
  </si>
  <si>
    <t>COM_PROJ~2048</t>
  </si>
  <si>
    <t>COM_PROJ~2049</t>
  </si>
  <si>
    <t>COM_PROJ~2050</t>
  </si>
  <si>
    <t>ALLL originally .032 installed - split into 2 for ALLL1</t>
  </si>
  <si>
    <t>MEATBIO</t>
  </si>
  <si>
    <t>MISC-EDSPC-SH</t>
  </si>
  <si>
    <t>MISC-PSPV-SH</t>
  </si>
  <si>
    <t>PH</t>
  </si>
  <si>
    <t>MEAT-SPM-PH</t>
  </si>
  <si>
    <t>MEAT-AFFA-PH</t>
  </si>
  <si>
    <t>MEAT-ALLL-PH</t>
  </si>
  <si>
    <t>MEAT-ALLM-PH</t>
  </si>
  <si>
    <t>MANU-ALSI-PH</t>
  </si>
  <si>
    <t>MEAT-BSM-PH</t>
  </si>
  <si>
    <t>MEAT-CFWF-PH</t>
  </si>
  <si>
    <t>DARY-DB-PH</t>
  </si>
  <si>
    <t>MANU-DRBB-PH</t>
  </si>
  <si>
    <t>MANU-DRI-PH</t>
  </si>
  <si>
    <t>DARY-FONS-PH</t>
  </si>
  <si>
    <t>MANU-GSI-PH</t>
  </si>
  <si>
    <t>MANU-GSM-PH</t>
  </si>
  <si>
    <t>DARY-MVM-PH</t>
  </si>
  <si>
    <t>MISC-HESH-PH</t>
  </si>
  <si>
    <t>MANU-NGAS-PH</t>
  </si>
  <si>
    <t>\I:MANU-OGP-PH</t>
  </si>
  <si>
    <t>DARY-OCDA-PH</t>
  </si>
  <si>
    <t>MEAT-PRM-PH</t>
  </si>
  <si>
    <t>MEAT-SFFF-PH</t>
  </si>
  <si>
    <t>MEAT-SFFW-PH</t>
  </si>
  <si>
    <t>MANU-STT-PH</t>
  </si>
  <si>
    <t>\I:DEM</t>
  </si>
  <si>
    <t>\I:DMD</t>
  </si>
  <si>
    <t>\I:SPM_A</t>
  </si>
  <si>
    <t>\I:SPM_B</t>
  </si>
  <si>
    <t>\I:ALLL1</t>
  </si>
  <si>
    <t>LPG for Dairy sector</t>
  </si>
  <si>
    <t>LPG for Meat sector</t>
  </si>
  <si>
    <t>LPG for Manufacturing Sector</t>
  </si>
  <si>
    <t>LPG for Misc sector</t>
  </si>
  <si>
    <t>NCAP_BND~2025</t>
  </si>
  <si>
    <t>DARYELC</t>
  </si>
  <si>
    <t>MEATELC</t>
  </si>
  <si>
    <t>MANUELC</t>
  </si>
  <si>
    <t>MISCELC</t>
  </si>
  <si>
    <t>Calorific Value (GWh/t)</t>
  </si>
  <si>
    <t>Price ($/kWh)</t>
  </si>
  <si>
    <t>Price ($/t)</t>
  </si>
  <si>
    <t>Emissions Factor (tCO2e/t)</t>
  </si>
  <si>
    <t>Emissions Factor (tCO2e/GWh)</t>
  </si>
  <si>
    <t xml:space="preserve">Biomass </t>
  </si>
  <si>
    <t xml:space="preserve">                               -   </t>
  </si>
  <si>
    <t xml:space="preserve">                              -   </t>
  </si>
  <si>
    <t xml:space="preserve">Coal  </t>
  </si>
  <si>
    <t xml:space="preserve">Diesel  </t>
  </si>
  <si>
    <t xml:space="preserve">                          -   </t>
  </si>
  <si>
    <t xml:space="preserve">              -   </t>
  </si>
  <si>
    <t>Heat Pumps (COP 4)</t>
  </si>
  <si>
    <t>PJ/t</t>
  </si>
  <si>
    <t>DARYCO2</t>
  </si>
  <si>
    <t>MEATCO2</t>
  </si>
  <si>
    <t>MISCCO2</t>
  </si>
  <si>
    <t>MANUCO2</t>
  </si>
  <si>
    <t>\I:FONE2</t>
  </si>
  <si>
    <t>\I:FONE3</t>
  </si>
  <si>
    <t>\I:FONE4</t>
  </si>
  <si>
    <t>FONE</t>
  </si>
  <si>
    <t>DARY-FONE-PH</t>
  </si>
  <si>
    <t>kt</t>
  </si>
  <si>
    <t>*ACT_BND~SL~2018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</si>
</sst>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(* #,##0.00000_);_(* \(#,##0.00000\);_(* &quot;-&quot;??_);_(@_)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8"/>
      <name val="Arial"/>
    </font>
    <font>
      <sz val="11"/>
      <color rgb="FF9C5700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57">
    <xf numFmtId="0" fontId="0" fillId="0" borderId="0"/>
    <xf numFmtId="0" fontId="36" fillId="29" borderId="0" applyNumberFormat="0" applyBorder="0" applyAlignment="0" applyProtection="0"/>
    <xf numFmtId="0" fontId="37" fillId="44" borderId="0" applyNumberFormat="0" applyBorder="0" applyAlignment="0" applyProtection="0"/>
    <xf numFmtId="43" fontId="36" fillId="0" borderId="0" applyFont="0" applyFill="0" applyBorder="0" applyAlignment="0" applyProtection="0"/>
    <xf numFmtId="0" fontId="42" fillId="52" borderId="0" applyNumberFormat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66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5" fillId="0" borderId="0"/>
    <xf numFmtId="0" fontId="18" fillId="0" borderId="0"/>
    <xf numFmtId="0" fontId="72" fillId="0" borderId="0" applyNumberFormat="0" applyFill="0" applyBorder="0" applyAlignment="0" applyProtection="0">
      <alignment vertical="top"/>
      <protection locked="0"/>
    </xf>
    <xf numFmtId="169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7" fontId="18" fillId="0" borderId="0"/>
    <xf numFmtId="167" fontId="18" fillId="0" borderId="0"/>
    <xf numFmtId="167" fontId="18" fillId="0" borderId="0"/>
    <xf numFmtId="0" fontId="13" fillId="0" borderId="0"/>
    <xf numFmtId="167" fontId="18" fillId="0" borderId="0"/>
    <xf numFmtId="0" fontId="13" fillId="0" borderId="0"/>
    <xf numFmtId="0" fontId="13" fillId="0" borderId="0"/>
    <xf numFmtId="0" fontId="13" fillId="0" borderId="0"/>
    <xf numFmtId="0" fontId="73" fillId="0" borderId="0"/>
    <xf numFmtId="169" fontId="18" fillId="0" borderId="0"/>
    <xf numFmtId="0" fontId="13" fillId="0" borderId="0"/>
    <xf numFmtId="0" fontId="13" fillId="0" borderId="0"/>
    <xf numFmtId="167" fontId="18" fillId="0" borderId="0"/>
    <xf numFmtId="0" fontId="66" fillId="0" borderId="0"/>
    <xf numFmtId="169" fontId="66" fillId="0" borderId="0"/>
    <xf numFmtId="167" fontId="18" fillId="0" borderId="0"/>
    <xf numFmtId="0" fontId="13" fillId="0" borderId="0" applyBorder="0"/>
    <xf numFmtId="169" fontId="13" fillId="0" borderId="0" applyBorder="0"/>
    <xf numFmtId="0" fontId="13" fillId="0" borderId="0"/>
    <xf numFmtId="169" fontId="13" fillId="0" borderId="0"/>
    <xf numFmtId="0" fontId="68" fillId="0" borderId="0"/>
    <xf numFmtId="0" fontId="68" fillId="0" borderId="0"/>
    <xf numFmtId="0" fontId="66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6" fillId="0" borderId="25" applyFont="0" applyAlignment="0">
      <alignment vertical="top" wrapText="1"/>
    </xf>
    <xf numFmtId="0" fontId="36" fillId="0" borderId="0"/>
    <xf numFmtId="170" fontId="76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70" fontId="18" fillId="61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7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7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7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7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70" fontId="18" fillId="61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70" fontId="18" fillId="62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6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70" fontId="18" fillId="6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7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7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7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7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70" fontId="18" fillId="65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70" fontId="18" fillId="66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7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6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70" fontId="18" fillId="63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7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7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7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7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70" fontId="18" fillId="6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70" fontId="18" fillId="68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7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18" fillId="6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70" fontId="18" fillId="69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7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70" fontId="18" fillId="7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7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70" fontId="18" fillId="7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70" fontId="18" fillId="7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70" fontId="18" fillId="66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7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70" fontId="18" fillId="69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7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7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70" fontId="18" fillId="7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7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7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7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70" fontId="18" fillId="6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70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70" fontId="19" fillId="14" borderId="0" applyNumberFormat="0" applyBorder="0" applyAlignment="0" applyProtection="0"/>
    <xf numFmtId="0" fontId="19" fillId="12" borderId="0" applyNumberFormat="0" applyBorder="0" applyAlignment="0" applyProtection="0"/>
    <xf numFmtId="170" fontId="19" fillId="14" borderId="0" applyNumberFormat="0" applyBorder="0" applyAlignment="0" applyProtection="0"/>
    <xf numFmtId="0" fontId="19" fillId="12" borderId="0" applyNumberFormat="0" applyBorder="0" applyAlignment="0" applyProtection="0"/>
    <xf numFmtId="17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70" fontId="19" fillId="7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70" fontId="19" fillId="71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7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70" fontId="19" fillId="9" borderId="0" applyNumberFormat="0" applyBorder="0" applyAlignment="0" applyProtection="0"/>
    <xf numFmtId="0" fontId="19" fillId="9" borderId="0" applyNumberFormat="0" applyBorder="0" applyAlignment="0" applyProtection="0"/>
    <xf numFmtId="170" fontId="19" fillId="9" borderId="0" applyNumberFormat="0" applyBorder="0" applyAlignment="0" applyProtection="0"/>
    <xf numFmtId="0" fontId="19" fillId="9" borderId="0" applyNumberFormat="0" applyBorder="0" applyAlignment="0" applyProtection="0"/>
    <xf numFmtId="17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70" fontId="19" fillId="7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70" fontId="19" fillId="73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70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70" fontId="19" fillId="22" borderId="0" applyNumberFormat="0" applyBorder="0" applyAlignment="0" applyProtection="0"/>
    <xf numFmtId="0" fontId="19" fillId="10" borderId="0" applyNumberFormat="0" applyBorder="0" applyAlignment="0" applyProtection="0"/>
    <xf numFmtId="170" fontId="19" fillId="22" borderId="0" applyNumberFormat="0" applyBorder="0" applyAlignment="0" applyProtection="0"/>
    <xf numFmtId="0" fontId="19" fillId="10" borderId="0" applyNumberFormat="0" applyBorder="0" applyAlignment="0" applyProtection="0"/>
    <xf numFmtId="17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70" fontId="19" fillId="7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70" fontId="19" fillId="70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70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70" fontId="19" fillId="20" borderId="0" applyNumberFormat="0" applyBorder="0" applyAlignment="0" applyProtection="0"/>
    <xf numFmtId="0" fontId="19" fillId="13" borderId="0" applyNumberFormat="0" applyBorder="0" applyAlignment="0" applyProtection="0"/>
    <xf numFmtId="170" fontId="19" fillId="20" borderId="0" applyNumberFormat="0" applyBorder="0" applyAlignment="0" applyProtection="0"/>
    <xf numFmtId="0" fontId="19" fillId="13" borderId="0" applyNumberFormat="0" applyBorder="0" applyAlignment="0" applyProtection="0"/>
    <xf numFmtId="17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70" fontId="19" fillId="74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70" fontId="19" fillId="80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70" fontId="19" fillId="7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70" fontId="19" fillId="81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7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70" fontId="19" fillId="9" borderId="0" applyNumberFormat="0" applyBorder="0" applyAlignment="0" applyProtection="0"/>
    <xf numFmtId="0" fontId="19" fillId="15" borderId="0" applyNumberFormat="0" applyBorder="0" applyAlignment="0" applyProtection="0"/>
    <xf numFmtId="170" fontId="19" fillId="9" borderId="0" applyNumberFormat="0" applyBorder="0" applyAlignment="0" applyProtection="0"/>
    <xf numFmtId="0" fontId="19" fillId="15" borderId="0" applyNumberFormat="0" applyBorder="0" applyAlignment="0" applyProtection="0"/>
    <xf numFmtId="17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70" fontId="19" fillId="68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2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70" fontId="19" fillId="83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70" fontId="19" fillId="14" borderId="0" applyNumberFormat="0" applyBorder="0" applyAlignment="0" applyProtection="0"/>
    <xf numFmtId="0" fontId="19" fillId="16" borderId="0" applyNumberFormat="0" applyBorder="0" applyAlignment="0" applyProtection="0"/>
    <xf numFmtId="170" fontId="19" fillId="14" borderId="0" applyNumberFormat="0" applyBorder="0" applyAlignment="0" applyProtection="0"/>
    <xf numFmtId="0" fontId="19" fillId="16" borderId="0" applyNumberFormat="0" applyBorder="0" applyAlignment="0" applyProtection="0"/>
    <xf numFmtId="17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70" fontId="19" fillId="8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70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7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70" fontId="19" fillId="17" borderId="0" applyNumberFormat="0" applyBorder="0" applyAlignment="0" applyProtection="0"/>
    <xf numFmtId="0" fontId="19" fillId="17" borderId="0" applyNumberFormat="0" applyBorder="0" applyAlignment="0" applyProtection="0"/>
    <xf numFmtId="170" fontId="19" fillId="17" borderId="0" applyNumberFormat="0" applyBorder="0" applyAlignment="0" applyProtection="0"/>
    <xf numFmtId="0" fontId="19" fillId="17" borderId="0" applyNumberFormat="0" applyBorder="0" applyAlignment="0" applyProtection="0"/>
    <xf numFmtId="17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70" fontId="19" fillId="85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70" fontId="19" fillId="86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7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70" fontId="19" fillId="18" borderId="0" applyNumberFormat="0" applyBorder="0" applyAlignment="0" applyProtection="0"/>
    <xf numFmtId="0" fontId="19" fillId="18" borderId="0" applyNumberFormat="0" applyBorder="0" applyAlignment="0" applyProtection="0"/>
    <xf numFmtId="170" fontId="19" fillId="18" borderId="0" applyNumberFormat="0" applyBorder="0" applyAlignment="0" applyProtection="0"/>
    <xf numFmtId="0" fontId="19" fillId="18" borderId="0" applyNumberFormat="0" applyBorder="0" applyAlignment="0" applyProtection="0"/>
    <xf numFmtId="17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70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7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70" fontId="19" fillId="70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7" borderId="0" applyNumberFormat="0" applyBorder="0" applyAlignment="0" applyProtection="0"/>
    <xf numFmtId="170" fontId="19" fillId="87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70" fontId="19" fillId="87" borderId="0" applyNumberFormat="0" applyBorder="0" applyAlignment="0" applyProtection="0"/>
    <xf numFmtId="0" fontId="19" fillId="13" borderId="0" applyNumberFormat="0" applyBorder="0" applyAlignment="0" applyProtection="0"/>
    <xf numFmtId="170" fontId="19" fillId="87" borderId="0" applyNumberFormat="0" applyBorder="0" applyAlignment="0" applyProtection="0"/>
    <xf numFmtId="0" fontId="19" fillId="13" borderId="0" applyNumberFormat="0" applyBorder="0" applyAlignment="0" applyProtection="0"/>
    <xf numFmtId="17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70" fontId="19" fillId="8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70" fontId="19" fillId="80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7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70" fontId="19" fillId="80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70" fontId="19" fillId="8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70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70" fontId="19" fillId="15" borderId="0" applyNumberFormat="0" applyBorder="0" applyAlignment="0" applyProtection="0"/>
    <xf numFmtId="0" fontId="19" fillId="19" borderId="0" applyNumberFormat="0" applyBorder="0" applyAlignment="0" applyProtection="0"/>
    <xf numFmtId="170" fontId="19" fillId="15" borderId="0" applyNumberFormat="0" applyBorder="0" applyAlignment="0" applyProtection="0"/>
    <xf numFmtId="0" fontId="19" fillId="19" borderId="0" applyNumberFormat="0" applyBorder="0" applyAlignment="0" applyProtection="0"/>
    <xf numFmtId="17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70" fontId="19" fillId="8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70" fontId="77" fillId="0" borderId="0"/>
    <xf numFmtId="170" fontId="67" fillId="0" borderId="0" applyNumberFormat="0" applyFill="0" applyBorder="0" applyAlignment="0" applyProtection="0"/>
    <xf numFmtId="170" fontId="70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70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7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70" fontId="20" fillId="3" borderId="0" applyNumberFormat="0" applyBorder="0" applyAlignment="0" applyProtection="0"/>
    <xf numFmtId="0" fontId="20" fillId="3" borderId="0" applyNumberFormat="0" applyBorder="0" applyAlignment="0" applyProtection="0"/>
    <xf numFmtId="170" fontId="20" fillId="3" borderId="0" applyNumberFormat="0" applyBorder="0" applyAlignment="0" applyProtection="0"/>
    <xf numFmtId="0" fontId="20" fillId="3" borderId="0" applyNumberFormat="0" applyBorder="0" applyAlignment="0" applyProtection="0"/>
    <xf numFmtId="17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70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8" fillId="9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1" fontId="79" fillId="69" borderId="26">
      <alignment horizontal="center" vertical="center"/>
    </xf>
    <xf numFmtId="171" fontId="79" fillId="69" borderId="26">
      <alignment horizontal="center" vertical="center"/>
    </xf>
    <xf numFmtId="171" fontId="79" fillId="69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90" borderId="1" applyNumberFormat="0" applyAlignment="0" applyProtection="0"/>
    <xf numFmtId="171" fontId="79" fillId="69" borderId="26">
      <alignment horizontal="center" vertical="center"/>
    </xf>
    <xf numFmtId="171" fontId="79" fillId="69" borderId="26">
      <alignment horizontal="center" vertical="center"/>
    </xf>
    <xf numFmtId="170" fontId="21" fillId="9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21" fillId="90" borderId="1" applyNumberFormat="0" applyAlignment="0" applyProtection="0"/>
    <xf numFmtId="170" fontId="21" fillId="90" borderId="1" applyNumberFormat="0" applyAlignment="0" applyProtection="0"/>
    <xf numFmtId="170" fontId="21" fillId="90" borderId="1" applyNumberFormat="0" applyAlignment="0" applyProtection="0"/>
    <xf numFmtId="0" fontId="21" fillId="20" borderId="1" applyNumberFormat="0" applyAlignment="0" applyProtection="0"/>
    <xf numFmtId="170" fontId="21" fillId="90" borderId="1" applyNumberFormat="0" applyAlignment="0" applyProtection="0"/>
    <xf numFmtId="170" fontId="21" fillId="90" borderId="1" applyNumberFormat="0" applyAlignment="0" applyProtection="0"/>
    <xf numFmtId="170" fontId="21" fillId="90" borderId="1" applyNumberFormat="0" applyAlignment="0" applyProtection="0"/>
    <xf numFmtId="0" fontId="21" fillId="20" borderId="1" applyNumberFormat="0" applyAlignment="0" applyProtection="0"/>
    <xf numFmtId="170" fontId="21" fillId="90" borderId="1" applyNumberFormat="0" applyAlignment="0" applyProtection="0"/>
    <xf numFmtId="170" fontId="21" fillId="90" borderId="1" applyNumberFormat="0" applyAlignment="0" applyProtection="0"/>
    <xf numFmtId="170" fontId="21" fillId="20" borderId="1" applyNumberFormat="0" applyAlignment="0" applyProtection="0"/>
    <xf numFmtId="0" fontId="21" fillId="20" borderId="1" applyNumberFormat="0" applyAlignment="0" applyProtection="0"/>
    <xf numFmtId="170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1" fontId="79" fillId="69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2" fontId="13" fillId="0" borderId="0"/>
    <xf numFmtId="173" fontId="13" fillId="0" borderId="0"/>
    <xf numFmtId="174" fontId="13" fillId="0" borderId="0"/>
    <xf numFmtId="175" fontId="13" fillId="0" borderId="0"/>
    <xf numFmtId="176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70" fontId="22" fillId="9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7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7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70" fontId="22" fillId="21" borderId="2" applyNumberFormat="0" applyAlignment="0" applyProtection="0"/>
    <xf numFmtId="0" fontId="22" fillId="21" borderId="2" applyNumberFormat="0" applyAlignment="0" applyProtection="0"/>
    <xf numFmtId="17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70" fontId="22" fillId="9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5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66" fillId="0" borderId="0" applyFont="0" applyFill="0" applyBorder="0" applyAlignment="0" applyProtection="0"/>
    <xf numFmtId="3" fontId="13" fillId="0" borderId="0" applyFont="0" applyFill="0" applyBorder="0" applyAlignment="0" applyProtection="0"/>
    <xf numFmtId="170" fontId="13" fillId="0" borderId="0" applyBorder="0"/>
    <xf numFmtId="170" fontId="13" fillId="0" borderId="0" applyBorder="0"/>
    <xf numFmtId="170" fontId="13" fillId="0" borderId="0" applyBorder="0"/>
    <xf numFmtId="170" fontId="12" fillId="0" borderId="0"/>
    <xf numFmtId="170" fontId="12" fillId="0" borderId="0">
      <alignment horizontal="center"/>
    </xf>
    <xf numFmtId="170" fontId="67" fillId="0" borderId="0">
      <alignment horizontal="center"/>
    </xf>
    <xf numFmtId="170" fontId="67" fillId="0" borderId="0">
      <alignment horizontal="center"/>
    </xf>
    <xf numFmtId="170" fontId="67" fillId="0" borderId="0">
      <alignment horizontal="center"/>
    </xf>
    <xf numFmtId="170" fontId="67" fillId="0" borderId="0">
      <alignment horizontal="center"/>
    </xf>
    <xf numFmtId="170" fontId="13" fillId="0" borderId="0">
      <alignment horizontal="center"/>
    </xf>
    <xf numFmtId="170" fontId="13" fillId="0" borderId="0">
      <alignment wrapText="1"/>
    </xf>
    <xf numFmtId="170" fontId="75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82" fillId="0" borderId="0"/>
    <xf numFmtId="165" fontId="66" fillId="0" borderId="0" applyFont="0" applyFill="0" applyBorder="0" applyAlignment="0" applyProtection="0"/>
    <xf numFmtId="165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70" fillId="0" borderId="0" applyFont="0" applyFill="0" applyBorder="0" applyAlignment="0" applyProtection="0"/>
    <xf numFmtId="177" fontId="83" fillId="0" borderId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84" fillId="0" borderId="0"/>
    <xf numFmtId="170" fontId="85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70" fontId="24" fillId="6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7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70" fontId="24" fillId="4" borderId="0" applyNumberFormat="0" applyBorder="0" applyAlignment="0" applyProtection="0"/>
    <xf numFmtId="0" fontId="24" fillId="4" borderId="0" applyNumberFormat="0" applyBorder="0" applyAlignment="0" applyProtection="0"/>
    <xf numFmtId="170" fontId="24" fillId="4" borderId="0" applyNumberFormat="0" applyBorder="0" applyAlignment="0" applyProtection="0"/>
    <xf numFmtId="0" fontId="24" fillId="4" borderId="0" applyNumberFormat="0" applyBorder="0" applyAlignment="0" applyProtection="0"/>
    <xf numFmtId="17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70" fontId="24" fillId="9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6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7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6" fillId="0" borderId="28" applyNumberFormat="0" applyFill="0" applyAlignment="0" applyProtection="0"/>
    <xf numFmtId="17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70" fontId="86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7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7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7" fillId="0" borderId="4" applyNumberFormat="0" applyFill="0" applyAlignment="0" applyProtection="0"/>
    <xf numFmtId="170" fontId="87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70" fontId="87" fillId="0" borderId="4" applyNumberFormat="0" applyFill="0" applyAlignment="0" applyProtection="0"/>
    <xf numFmtId="0" fontId="26" fillId="0" borderId="4" applyNumberFormat="0" applyFill="0" applyAlignment="0" applyProtection="0"/>
    <xf numFmtId="170" fontId="87" fillId="0" borderId="4" applyNumberFormat="0" applyFill="0" applyAlignment="0" applyProtection="0"/>
    <xf numFmtId="0" fontId="26" fillId="0" borderId="4" applyNumberFormat="0" applyFill="0" applyAlignment="0" applyProtection="0"/>
    <xf numFmtId="17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70" fontId="87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8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7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8" fillId="0" borderId="32" applyNumberFormat="0" applyFill="0" applyAlignment="0" applyProtection="0"/>
    <xf numFmtId="170" fontId="88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70" fontId="88" fillId="0" borderId="32" applyNumberFormat="0" applyFill="0" applyAlignment="0" applyProtection="0"/>
    <xf numFmtId="0" fontId="27" fillId="0" borderId="5" applyNumberFormat="0" applyFill="0" applyAlignment="0" applyProtection="0"/>
    <xf numFmtId="170" fontId="88" fillId="0" borderId="32" applyNumberFormat="0" applyFill="0" applyAlignment="0" applyProtection="0"/>
    <xf numFmtId="0" fontId="27" fillId="0" borderId="5" applyNumberFormat="0" applyFill="0" applyAlignment="0" applyProtection="0"/>
    <xf numFmtId="17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70" fontId="88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2" fontId="71" fillId="93" borderId="0"/>
    <xf numFmtId="173" fontId="71" fillId="93" borderId="0"/>
    <xf numFmtId="174" fontId="71" fillId="93" borderId="0"/>
    <xf numFmtId="170" fontId="13" fillId="93" borderId="0">
      <protection locked="0"/>
    </xf>
    <xf numFmtId="177" fontId="13" fillId="93" borderId="0">
      <protection locked="0"/>
    </xf>
    <xf numFmtId="175" fontId="13" fillId="93" borderId="0">
      <protection locked="0"/>
    </xf>
    <xf numFmtId="176" fontId="13" fillId="93" borderId="0">
      <protection locked="0"/>
    </xf>
    <xf numFmtId="17" fontId="13" fillId="93" borderId="0">
      <protection locked="0"/>
    </xf>
    <xf numFmtId="20" fontId="13" fillId="93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70" fontId="79" fillId="94" borderId="26" applyNumberFormat="0">
      <alignment horizontal="center" vertical="center"/>
      <protection locked="0"/>
    </xf>
    <xf numFmtId="170" fontId="79" fillId="94" borderId="26" applyNumberFormat="0">
      <alignment horizontal="center" vertical="center"/>
      <protection locked="0"/>
    </xf>
    <xf numFmtId="170" fontId="79" fillId="94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70" fontId="79" fillId="94" borderId="26" applyNumberFormat="0">
      <alignment horizontal="center" vertical="center"/>
      <protection locked="0"/>
    </xf>
    <xf numFmtId="170" fontId="79" fillId="94" borderId="26" applyNumberFormat="0">
      <alignment horizontal="center" vertical="center"/>
      <protection locked="0"/>
    </xf>
    <xf numFmtId="17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70" fontId="28" fillId="22" borderId="1" applyNumberFormat="0" applyAlignment="0" applyProtection="0"/>
    <xf numFmtId="170" fontId="28" fillId="22" borderId="1" applyNumberFormat="0" applyAlignment="0" applyProtection="0"/>
    <xf numFmtId="170" fontId="28" fillId="22" borderId="1" applyNumberFormat="0" applyAlignment="0" applyProtection="0"/>
    <xf numFmtId="0" fontId="28" fillId="7" borderId="1" applyNumberFormat="0" applyAlignment="0" applyProtection="0"/>
    <xf numFmtId="170" fontId="28" fillId="22" borderId="1" applyNumberFormat="0" applyAlignment="0" applyProtection="0"/>
    <xf numFmtId="170" fontId="28" fillId="22" borderId="1" applyNumberFormat="0" applyAlignment="0" applyProtection="0"/>
    <xf numFmtId="170" fontId="28" fillId="22" borderId="1" applyNumberFormat="0" applyAlignment="0" applyProtection="0"/>
    <xf numFmtId="0" fontId="28" fillId="7" borderId="1" applyNumberFormat="0" applyAlignment="0" applyProtection="0"/>
    <xf numFmtId="170" fontId="28" fillId="22" borderId="1" applyNumberFormat="0" applyAlignment="0" applyProtection="0"/>
    <xf numFmtId="170" fontId="28" fillId="22" borderId="1" applyNumberFormat="0" applyAlignment="0" applyProtection="0"/>
    <xf numFmtId="170" fontId="28" fillId="7" borderId="1" applyNumberFormat="0" applyAlignment="0" applyProtection="0"/>
    <xf numFmtId="0" fontId="28" fillId="7" borderId="1" applyNumberFormat="0" applyAlignment="0" applyProtection="0"/>
    <xf numFmtId="17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70" fontId="79" fillId="94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70" fontId="13" fillId="93" borderId="0">
      <protection locked="0"/>
    </xf>
    <xf numFmtId="170" fontId="13" fillId="93" borderId="0">
      <protection locked="0"/>
    </xf>
    <xf numFmtId="170" fontId="12" fillId="93" borderId="0">
      <protection locked="0"/>
    </xf>
    <xf numFmtId="170" fontId="13" fillId="93" borderId="0">
      <alignment horizontal="center"/>
      <protection locked="0"/>
    </xf>
    <xf numFmtId="170" fontId="13" fillId="93" borderId="0">
      <protection locked="0"/>
    </xf>
    <xf numFmtId="170" fontId="13" fillId="93" borderId="0"/>
    <xf numFmtId="170" fontId="13" fillId="93" borderId="0">
      <alignment wrapText="1"/>
      <protection locked="0"/>
    </xf>
    <xf numFmtId="170" fontId="75" fillId="93" borderId="0">
      <protection locked="0"/>
    </xf>
    <xf numFmtId="170" fontId="70" fillId="93" borderId="0">
      <protection locked="0"/>
    </xf>
    <xf numFmtId="170" fontId="70" fillId="93" borderId="0">
      <protection locked="0"/>
    </xf>
    <xf numFmtId="170" fontId="70" fillId="93" borderId="0">
      <protection locked="0"/>
    </xf>
    <xf numFmtId="170" fontId="70" fillId="93" borderId="0">
      <protection locked="0"/>
    </xf>
    <xf numFmtId="170" fontId="82" fillId="93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7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7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7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9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70" fontId="30" fillId="95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7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70" fontId="30" fillId="22" borderId="0" applyNumberFormat="0" applyBorder="0" applyAlignment="0" applyProtection="0"/>
    <xf numFmtId="0" fontId="30" fillId="22" borderId="0" applyNumberFormat="0" applyBorder="0" applyAlignment="0" applyProtection="0"/>
    <xf numFmtId="170" fontId="30" fillId="22" borderId="0" applyNumberFormat="0" applyBorder="0" applyAlignment="0" applyProtection="0"/>
    <xf numFmtId="0" fontId="30" fillId="22" borderId="0" applyNumberFormat="0" applyBorder="0" applyAlignment="0" applyProtection="0"/>
    <xf numFmtId="17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70" fontId="30" fillId="95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2" fontId="70" fillId="0" borderId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170" fontId="13" fillId="0" borderId="0"/>
    <xf numFmtId="170" fontId="13" fillId="0" borderId="0"/>
    <xf numFmtId="0" fontId="6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0" fontId="13" fillId="0" borderId="0"/>
    <xf numFmtId="0" fontId="5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55" fillId="0" borderId="0"/>
    <xf numFmtId="0" fontId="13" fillId="0" borderId="0"/>
    <xf numFmtId="0" fontId="13" fillId="0" borderId="0"/>
    <xf numFmtId="0" fontId="13" fillId="0" borderId="0"/>
    <xf numFmtId="170" fontId="68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6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83" fillId="94" borderId="7" applyNumberFormat="0" applyAlignment="0" applyProtection="0"/>
    <xf numFmtId="170" fontId="83" fillId="94" borderId="7" applyNumberFormat="0" applyAlignment="0" applyProtection="0"/>
    <xf numFmtId="170" fontId="83" fillId="94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83" fillId="95" borderId="7" applyNumberFormat="0" applyAlignment="0" applyProtection="0"/>
    <xf numFmtId="170" fontId="83" fillId="95" borderId="7" applyNumberForma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83" fillId="95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8" fontId="74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9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70" fontId="31" fillId="74" borderId="8" applyNumberFormat="0" applyAlignment="0" applyProtection="0"/>
    <xf numFmtId="170" fontId="31" fillId="74" borderId="8" applyNumberFormat="0" applyAlignment="0" applyProtection="0"/>
    <xf numFmtId="170" fontId="31" fillId="74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90" borderId="8" applyNumberFormat="0" applyAlignment="0" applyProtection="0"/>
    <xf numFmtId="170" fontId="31" fillId="61" borderId="8" applyNumberFormat="0" applyAlignment="0" applyProtection="0"/>
    <xf numFmtId="170" fontId="31" fillId="61" borderId="8" applyNumberFormat="0" applyAlignment="0" applyProtection="0"/>
    <xf numFmtId="170" fontId="31" fillId="9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70" fontId="31" fillId="90" borderId="8" applyNumberFormat="0" applyAlignment="0" applyProtection="0"/>
    <xf numFmtId="170" fontId="31" fillId="90" borderId="8" applyNumberFormat="0" applyAlignment="0" applyProtection="0"/>
    <xf numFmtId="170" fontId="31" fillId="90" borderId="8" applyNumberFormat="0" applyAlignment="0" applyProtection="0"/>
    <xf numFmtId="0" fontId="31" fillId="20" borderId="8" applyNumberFormat="0" applyAlignment="0" applyProtection="0"/>
    <xf numFmtId="170" fontId="31" fillId="90" borderId="8" applyNumberFormat="0" applyAlignment="0" applyProtection="0"/>
    <xf numFmtId="170" fontId="31" fillId="90" borderId="8" applyNumberFormat="0" applyAlignment="0" applyProtection="0"/>
    <xf numFmtId="170" fontId="31" fillId="90" borderId="8" applyNumberFormat="0" applyAlignment="0" applyProtection="0"/>
    <xf numFmtId="0" fontId="31" fillId="20" borderId="8" applyNumberFormat="0" applyAlignment="0" applyProtection="0"/>
    <xf numFmtId="170" fontId="31" fillId="90" borderId="8" applyNumberFormat="0" applyAlignment="0" applyProtection="0"/>
    <xf numFmtId="170" fontId="31" fillId="90" borderId="8" applyNumberFormat="0" applyAlignment="0" applyProtection="0"/>
    <xf numFmtId="170" fontId="31" fillId="20" borderId="8" applyNumberFormat="0" applyAlignment="0" applyProtection="0"/>
    <xf numFmtId="0" fontId="31" fillId="20" borderId="8" applyNumberFormat="0" applyAlignment="0" applyProtection="0"/>
    <xf numFmtId="170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70" fontId="31" fillId="61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3" fillId="0" borderId="0" applyFill="0" applyBorder="0" applyAlignment="0" applyProtection="0"/>
    <xf numFmtId="9" fontId="13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3" fillId="0" borderId="0" applyFont="0" applyFill="0" applyBorder="0" applyAlignment="0" applyProtection="0"/>
    <xf numFmtId="17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0" fontId="83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83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83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7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70" fontId="90" fillId="0" borderId="35">
      <alignment horizontal="center"/>
    </xf>
    <xf numFmtId="170" fontId="90" fillId="0" borderId="35">
      <alignment horizontal="center"/>
    </xf>
    <xf numFmtId="0" fontId="90" fillId="0" borderId="14">
      <alignment horizontal="center"/>
    </xf>
    <xf numFmtId="170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70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70" fontId="90" fillId="0" borderId="14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83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7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170" fontId="83" fillId="97" borderId="0" applyNumberForma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0" fontId="68" fillId="96" borderId="0" applyNumberFormat="0" applyFont="0" applyBorder="0" applyAlignment="0" applyProtection="0"/>
    <xf numFmtId="170" fontId="68" fillId="96" borderId="0" applyNumberFormat="0" applyFont="0" applyBorder="0" applyAlignment="0" applyProtection="0"/>
    <xf numFmtId="172" fontId="13" fillId="0" borderId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1" fillId="61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92" fillId="98" borderId="0" applyNumberFormat="0" applyBorder="0">
      <alignment horizontal="left"/>
      <protection locked="0"/>
    </xf>
    <xf numFmtId="170" fontId="83" fillId="95" borderId="0" applyNumberFormat="0" applyBorder="0" applyAlignment="0">
      <protection locked="0"/>
    </xf>
    <xf numFmtId="170" fontId="83" fillId="95" borderId="0" applyNumberForma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83" fillId="95" borderId="0" applyNumberForma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83" fillId="95" borderId="0" applyNumberFormat="0" applyBorder="0" applyAlignment="0">
      <protection locked="0"/>
    </xf>
    <xf numFmtId="170" fontId="83" fillId="95" borderId="0" applyNumberFormat="0" applyBorder="0" applyAlignment="0">
      <protection locked="0"/>
    </xf>
    <xf numFmtId="170" fontId="83" fillId="95" borderId="0" applyNumberForma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83" fillId="95" borderId="0" applyNumberFormat="0" applyBorder="0" applyAlignment="0">
      <protection locked="0"/>
    </xf>
    <xf numFmtId="170" fontId="83" fillId="95" borderId="0" applyNumberForma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83" fillId="95" borderId="0" applyNumberFormat="0" applyBorder="0" applyAlignment="0">
      <protection locked="0"/>
    </xf>
    <xf numFmtId="170" fontId="83" fillId="95" borderId="0" applyNumberFormat="0" applyBorder="0" applyAlignment="0">
      <protection locked="0"/>
    </xf>
    <xf numFmtId="170" fontId="83" fillId="95" borderId="0" applyNumberFormat="0" applyBorder="0" applyAlignment="0">
      <protection locked="0"/>
    </xf>
    <xf numFmtId="170" fontId="83" fillId="95" borderId="0" applyNumberFormat="0" applyBorder="0" applyAlignment="0">
      <protection locked="0"/>
    </xf>
    <xf numFmtId="170" fontId="83" fillId="95" borderId="0" applyNumberForma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1" fontId="94" fillId="66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70" fontId="33" fillId="0" borderId="9" applyNumberFormat="0" applyFill="0" applyAlignment="0" applyProtection="0"/>
    <xf numFmtId="170" fontId="33" fillId="0" borderId="9" applyNumberFormat="0" applyFill="0" applyAlignment="0" applyProtection="0"/>
    <xf numFmtId="17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70" fontId="33" fillId="0" borderId="37" applyNumberFormat="0" applyFill="0" applyAlignment="0" applyProtection="0"/>
    <xf numFmtId="170" fontId="33" fillId="0" borderId="37" applyNumberFormat="0" applyFill="0" applyAlignment="0" applyProtection="0"/>
    <xf numFmtId="17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7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70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6" borderId="38">
      <alignment horizontal="center" wrapText="1"/>
    </xf>
    <xf numFmtId="170" fontId="95" fillId="66" borderId="38">
      <alignment horizontal="center" wrapText="1"/>
    </xf>
    <xf numFmtId="170" fontId="95" fillId="66" borderId="38">
      <alignment horizontal="center" wrapText="1"/>
    </xf>
    <xf numFmtId="170" fontId="95" fillId="66" borderId="38">
      <alignment horizontal="center" wrapText="1"/>
    </xf>
    <xf numFmtId="170" fontId="95" fillId="66" borderId="38">
      <alignment horizontal="center" wrapText="1"/>
    </xf>
    <xf numFmtId="170" fontId="95" fillId="66" borderId="38">
      <alignment horizontal="center" wrapText="1"/>
    </xf>
    <xf numFmtId="170" fontId="95" fillId="66" borderId="38">
      <alignment horizontal="center" vertical="top" textRotation="90" wrapText="1"/>
    </xf>
    <xf numFmtId="170" fontId="95" fillId="66" borderId="38">
      <alignment horizontal="center" vertical="top" textRotation="90" wrapText="1"/>
    </xf>
    <xf numFmtId="170" fontId="95" fillId="66" borderId="38">
      <alignment horizontal="center" vertical="top" textRotation="90" wrapText="1"/>
    </xf>
    <xf numFmtId="170" fontId="96" fillId="0" borderId="0">
      <alignment horizontal="center"/>
    </xf>
    <xf numFmtId="170" fontId="97" fillId="67" borderId="0"/>
    <xf numFmtId="170" fontId="98" fillId="100" borderId="0"/>
    <xf numFmtId="170" fontId="97" fillId="67" borderId="0"/>
    <xf numFmtId="170" fontId="97" fillId="60" borderId="0"/>
    <xf numFmtId="170" fontId="99" fillId="67" borderId="26">
      <alignment horizontal="center" vertical="center"/>
    </xf>
    <xf numFmtId="170" fontId="99" fillId="67" borderId="26">
      <alignment horizontal="center" vertical="center"/>
    </xf>
    <xf numFmtId="170" fontId="99" fillId="67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5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100" fillId="0" borderId="39">
      <alignment horizontal="left" vertical="center" wrapText="1" indent="2"/>
    </xf>
    <xf numFmtId="0" fontId="28" fillId="7" borderId="1" applyNumberFormat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1" fillId="53" borderId="15" applyNumberFormat="0" applyAlignment="0" applyProtection="0"/>
    <xf numFmtId="0" fontId="20" fillId="3" borderId="0" applyNumberFormat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0" borderId="0" applyNumberFormat="0" applyFill="0" applyBorder="0" applyProtection="0">
      <alignment horizontal="left" vertical="center"/>
    </xf>
    <xf numFmtId="4" fontId="13" fillId="104" borderId="0" applyNumberFormat="0" applyFont="0" applyBorder="0" applyAlignment="0" applyProtection="0"/>
    <xf numFmtId="4" fontId="13" fillId="104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5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78" borderId="26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78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78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6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7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22" fillId="21" borderId="2" applyNumberFormat="0" applyAlignment="0" applyProtection="0"/>
    <xf numFmtId="4" fontId="100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5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6" fillId="0" borderId="0" applyFont="0" applyFill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5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6" fillId="0" borderId="0" applyFont="0" applyFill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101" borderId="13" applyNumberFormat="0" applyProtection="0">
      <alignment horizontal="right"/>
    </xf>
    <xf numFmtId="164" fontId="13" fillId="0" borderId="0" applyFont="0" applyFill="0" applyBorder="0" applyAlignment="0" applyProtection="0"/>
    <xf numFmtId="0" fontId="13" fillId="0" borderId="0"/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4" fillId="53" borderId="15" applyNumberFormat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right"/>
    </xf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7" fillId="10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4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right"/>
    </xf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96" fillId="102" borderId="0" applyNumberFormat="0" applyBorder="0" applyProtection="0">
      <alignment horizontal="left"/>
    </xf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39" fillId="90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69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96" fillId="102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3" fillId="0" borderId="0"/>
    <xf numFmtId="164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4" fontId="13" fillId="0" borderId="0" applyFont="0" applyFill="0" applyBorder="0" applyAlignment="0" applyProtection="0"/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69" fillId="101" borderId="0" applyNumberFormat="0" applyBorder="0" applyProtection="0">
      <alignment horizontal="left"/>
    </xf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2" fillId="101" borderId="13" applyNumberFormat="0" applyProtection="0">
      <alignment horizontal="left"/>
    </xf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9" fillId="101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4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4" fillId="0" borderId="0"/>
    <xf numFmtId="0" fontId="36" fillId="0" borderId="0"/>
    <xf numFmtId="0" fontId="54" fillId="0" borderId="0"/>
    <xf numFmtId="0" fontId="58" fillId="0" borderId="0"/>
    <xf numFmtId="0" fontId="5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4" fillId="53" borderId="15" applyNumberFormat="0" applyAlignment="0" applyProtection="0"/>
    <xf numFmtId="0" fontId="46" fillId="53" borderId="15" applyNumberFormat="0" applyAlignment="0" applyProtection="0"/>
    <xf numFmtId="0" fontId="103" fillId="53" borderId="15" applyNumberFormat="0" applyAlignment="0" applyProtection="0"/>
    <xf numFmtId="0" fontId="101" fillId="53" borderId="15" applyNumberFormat="0" applyAlignment="0" applyProtection="0"/>
    <xf numFmtId="0" fontId="103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5" fillId="54" borderId="0" applyNumberFormat="0" applyBorder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3" fillId="53" borderId="15" applyNumberFormat="0" applyAlignment="0" applyProtection="0"/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96" fillId="102" borderId="0" applyNumberFormat="0" applyBorder="0" applyProtection="0">
      <alignment horizontal="left"/>
    </xf>
    <xf numFmtId="0" fontId="104" fillId="53" borderId="15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7" fillId="103" borderId="0" applyNumberFormat="0" applyBorder="0" applyProtection="0">
      <alignment horizontal="left"/>
    </xf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4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7" fillId="0" borderId="0" applyNumberForma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0" fontId="39" fillId="90" borderId="15" applyNumberFormat="0" applyAlignment="0" applyProtection="0"/>
    <xf numFmtId="0" fontId="12" fillId="101" borderId="13" applyNumberFormat="0" applyProtection="0">
      <alignment horizontal="righ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4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104" fillId="53" borderId="15" applyNumberFormat="0" applyAlignment="0" applyProtection="0"/>
    <xf numFmtId="0" fontId="13" fillId="0" borderId="0"/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0" fontId="12" fillId="101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2" fillId="101" borderId="13" applyNumberFormat="0" applyProtection="0">
      <alignment horizontal="right"/>
    </xf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4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2" fillId="101" borderId="13" applyNumberFormat="0" applyProtection="0">
      <alignment horizontal="right"/>
    </xf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104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90" borderId="15" applyNumberFormat="0" applyAlignment="0" applyProtection="0"/>
    <xf numFmtId="0" fontId="9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righ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1" borderId="13" applyNumberFormat="0" applyProtection="0">
      <alignment horizontal="left"/>
    </xf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4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6" fillId="102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9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39" fillId="90" borderId="15" applyNumberFormat="0" applyAlignment="0" applyProtection="0"/>
    <xf numFmtId="0" fontId="39" fillId="90" borderId="15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13" fillId="0" borderId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90" borderId="15" applyNumberFormat="0" applyAlignment="0" applyProtection="0"/>
    <xf numFmtId="49" fontId="13" fillId="0" borderId="13" applyFill="0" applyProtection="0">
      <alignment horizontal="right"/>
    </xf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2" fillId="101" borderId="13" applyNumberFormat="0" applyProtection="0">
      <alignment horizontal="right"/>
    </xf>
    <xf numFmtId="0" fontId="67" fillId="103" borderId="0" applyNumberFormat="0" applyBorder="0" applyProtection="0">
      <alignment horizontal="left"/>
    </xf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4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104" fillId="53" borderId="15" applyNumberFormat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90" borderId="15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1" borderId="13" applyNumberFormat="0" applyProtection="0">
      <alignment horizontal="righ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96" fillId="102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right"/>
    </xf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0" fontId="13" fillId="0" borderId="0"/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2" fillId="101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9" fillId="101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8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7" fillId="103" borderId="0" applyNumberFormat="0" applyBorder="0" applyProtection="0">
      <alignment horizontal="left"/>
    </xf>
    <xf numFmtId="0" fontId="39" fillId="90" borderId="15" applyNumberFormat="0" applyAlignment="0" applyProtection="0"/>
    <xf numFmtId="164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9" fillId="101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104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0" fontId="67" fillId="103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9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0" fontId="39" fillId="90" borderId="15" applyNumberFormat="0" applyAlignment="0" applyProtection="0"/>
    <xf numFmtId="49" fontId="13" fillId="0" borderId="13" applyFill="0" applyProtection="0">
      <alignment horizontal="right"/>
    </xf>
    <xf numFmtId="164" fontId="13" fillId="0" borderId="0" applyFont="0" applyFill="0" applyBorder="0" applyAlignment="0" applyProtection="0"/>
    <xf numFmtId="0" fontId="69" fillId="101" borderId="0" applyNumberFormat="0" applyBorder="0" applyProtection="0">
      <alignment horizontal="left"/>
    </xf>
    <xf numFmtId="164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9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7" fillId="10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104" fillId="53" borderId="15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90" borderId="15" applyNumberFormat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2" fillId="101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7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0" fontId="13" fillId="0" borderId="0"/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90" borderId="15" applyNumberFormat="0" applyAlignment="0" applyProtection="0"/>
    <xf numFmtId="0" fontId="13" fillId="0" borderId="0"/>
    <xf numFmtId="0" fontId="12" fillId="101" borderId="13" applyNumberFormat="0" applyProtection="0">
      <alignment horizontal="right"/>
    </xf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96" fillId="102" borderId="0" applyNumberFormat="0" applyBorder="0" applyProtection="0">
      <alignment horizontal="left"/>
    </xf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6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right"/>
    </xf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2" fillId="101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7" fillId="103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164" fontId="13" fillId="0" borderId="0" applyFont="0" applyFill="0" applyBorder="0" applyAlignment="0" applyProtection="0"/>
    <xf numFmtId="0" fontId="39" fillId="90" borderId="15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1" borderId="13" applyNumberFormat="0" applyProtection="0">
      <alignment horizontal="right"/>
    </xf>
    <xf numFmtId="0" fontId="13" fillId="0" borderId="0"/>
    <xf numFmtId="0" fontId="67" fillId="10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9" fillId="101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1" borderId="13" applyNumberFormat="0" applyProtection="0">
      <alignment horizontal="left"/>
    </xf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4" fontId="18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164" fontId="13" fillId="0" borderId="0" applyFont="0" applyFill="0" applyBorder="0" applyAlignment="0" applyProtection="0"/>
    <xf numFmtId="0" fontId="13" fillId="0" borderId="0"/>
    <xf numFmtId="0" fontId="69" fillId="101" borderId="0" applyNumberFormat="0" applyBorder="0" applyProtection="0">
      <alignment horizontal="left"/>
    </xf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90" borderId="15" applyNumberFormat="0" applyAlignment="0" applyProtection="0"/>
    <xf numFmtId="0" fontId="67" fillId="103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13" fillId="0" borderId="0"/>
    <xf numFmtId="0" fontId="68" fillId="0" borderId="0"/>
    <xf numFmtId="0" fontId="117" fillId="0" borderId="0" applyNumberFormat="0" applyFill="0" applyBorder="0" applyAlignment="0" applyProtection="0"/>
    <xf numFmtId="0" fontId="43" fillId="0" borderId="17" applyNumberFormat="0" applyFill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38" fillId="49" borderId="0" applyNumberFormat="0" applyBorder="0" applyAlignment="0" applyProtection="0"/>
    <xf numFmtId="0" fontId="46" fillId="53" borderId="15" applyNumberFormat="0" applyAlignment="0" applyProtection="0"/>
    <xf numFmtId="0" fontId="49" fillId="50" borderId="22" applyNumberFormat="0" applyAlignment="0" applyProtection="0"/>
    <xf numFmtId="0" fontId="39" fillId="50" borderId="15" applyNumberFormat="0" applyAlignment="0" applyProtection="0"/>
    <xf numFmtId="0" fontId="47" fillId="0" borderId="20" applyNumberFormat="0" applyFill="0" applyAlignment="0" applyProtection="0"/>
    <xf numFmtId="0" fontId="40" fillId="51" borderId="16" applyNumberFormat="0" applyAlignment="0" applyProtection="0"/>
    <xf numFmtId="0" fontId="5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0" borderId="23" applyNumberFormat="0" applyFill="0" applyAlignment="0" applyProtection="0"/>
    <xf numFmtId="0" fontId="37" fillId="43" borderId="0" applyNumberFormat="0" applyBorder="0" applyAlignment="0" applyProtection="0"/>
    <xf numFmtId="0" fontId="7" fillId="25" borderId="0" applyNumberFormat="0" applyBorder="0" applyAlignment="0" applyProtection="0"/>
    <xf numFmtId="0" fontId="7" fillId="31" borderId="0" applyNumberFormat="0" applyBorder="0" applyAlignment="0" applyProtection="0"/>
    <xf numFmtId="0" fontId="37" fillId="37" borderId="0" applyNumberFormat="0" applyBorder="0" applyAlignment="0" applyProtection="0"/>
    <xf numFmtId="0" fontId="7" fillId="26" borderId="0" applyNumberFormat="0" applyBorder="0" applyAlignment="0" applyProtection="0"/>
    <xf numFmtId="0" fontId="7" fillId="32" borderId="0" applyNumberFormat="0" applyBorder="0" applyAlignment="0" applyProtection="0"/>
    <xf numFmtId="0" fontId="37" fillId="38" borderId="0" applyNumberFormat="0" applyBorder="0" applyAlignment="0" applyProtection="0"/>
    <xf numFmtId="0" fontId="37" fillId="45" borderId="0" applyNumberFormat="0" applyBorder="0" applyAlignment="0" applyProtection="0"/>
    <xf numFmtId="0" fontId="7" fillId="27" borderId="0" applyNumberFormat="0" applyBorder="0" applyAlignment="0" applyProtection="0"/>
    <xf numFmtId="0" fontId="7" fillId="33" borderId="0" applyNumberFormat="0" applyBorder="0" applyAlignment="0" applyProtection="0"/>
    <xf numFmtId="0" fontId="37" fillId="39" borderId="0" applyNumberFormat="0" applyBorder="0" applyAlignment="0" applyProtection="0"/>
    <xf numFmtId="0" fontId="37" fillId="46" borderId="0" applyNumberFormat="0" applyBorder="0" applyAlignment="0" applyProtection="0"/>
    <xf numFmtId="0" fontId="7" fillId="28" borderId="0" applyNumberFormat="0" applyBorder="0" applyAlignment="0" applyProtection="0"/>
    <xf numFmtId="0" fontId="7" fillId="34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7" fillId="35" borderId="0" applyNumberFormat="0" applyBorder="0" applyAlignment="0" applyProtection="0"/>
    <xf numFmtId="0" fontId="37" fillId="41" borderId="0" applyNumberFormat="0" applyBorder="0" applyAlignment="0" applyProtection="0"/>
    <xf numFmtId="0" fontId="37" fillId="48" borderId="0" applyNumberFormat="0" applyBorder="0" applyAlignment="0" applyProtection="0"/>
    <xf numFmtId="0" fontId="7" fillId="30" borderId="0" applyNumberFormat="0" applyBorder="0" applyAlignment="0" applyProtection="0"/>
    <xf numFmtId="0" fontId="7" fillId="36" borderId="0" applyNumberFormat="0" applyBorder="0" applyAlignment="0" applyProtection="0"/>
    <xf numFmtId="0" fontId="37" fillId="42" borderId="0" applyNumberFormat="0" applyBorder="0" applyAlignment="0" applyProtection="0"/>
    <xf numFmtId="0" fontId="7" fillId="0" borderId="0"/>
    <xf numFmtId="0" fontId="7" fillId="55" borderId="21" applyNumberFormat="0" applyFont="0" applyAlignment="0" applyProtection="0"/>
    <xf numFmtId="0" fontId="7" fillId="29" borderId="0" applyNumberFormat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6" fillId="0" borderId="25" applyFont="0" applyAlignment="0">
      <alignment vertical="top" wrapText="1"/>
    </xf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18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5" fillId="0" borderId="0"/>
    <xf numFmtId="43" fontId="55" fillId="0" borderId="0" applyFont="0" applyFill="0" applyBorder="0" applyAlignment="0" applyProtection="0"/>
    <xf numFmtId="0" fontId="55" fillId="0" borderId="0"/>
    <xf numFmtId="0" fontId="55" fillId="0" borderId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13" fillId="0" borderId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>
      <alignment vertical="top"/>
    </xf>
    <xf numFmtId="9" fontId="13" fillId="0" borderId="0" applyFont="0" applyFill="0" applyBorder="0" applyAlignment="0" applyProtection="0"/>
    <xf numFmtId="169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Border="0"/>
    <xf numFmtId="169" fontId="13" fillId="0" borderId="0" applyBorder="0"/>
    <xf numFmtId="0" fontId="13" fillId="0" borderId="0"/>
    <xf numFmtId="169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28" borderId="0" applyNumberFormat="0" applyBorder="0" applyAlignment="0" applyProtection="0"/>
    <xf numFmtId="43" fontId="13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2" fontId="13" fillId="0" borderId="0"/>
    <xf numFmtId="173" fontId="13" fillId="0" borderId="0"/>
    <xf numFmtId="174" fontId="13" fillId="0" borderId="0"/>
    <xf numFmtId="175" fontId="13" fillId="0" borderId="0"/>
    <xf numFmtId="176" fontId="13" fillId="0" borderId="0"/>
    <xf numFmtId="17" fontId="13" fillId="0" borderId="0"/>
    <xf numFmtId="20" fontId="13" fillId="0" borderId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170" fontId="13" fillId="0" borderId="0" applyBorder="0"/>
    <xf numFmtId="170" fontId="13" fillId="0" borderId="0" applyBorder="0"/>
    <xf numFmtId="170" fontId="13" fillId="0" borderId="0" applyBorder="0"/>
    <xf numFmtId="170" fontId="13" fillId="0" borderId="0">
      <alignment horizontal="center"/>
    </xf>
    <xf numFmtId="170" fontId="13" fillId="0" borderId="0">
      <alignment wrapText="1"/>
    </xf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93" borderId="0">
      <protection locked="0"/>
    </xf>
    <xf numFmtId="177" fontId="13" fillId="93" borderId="0">
      <protection locked="0"/>
    </xf>
    <xf numFmtId="175" fontId="13" fillId="93" borderId="0">
      <protection locked="0"/>
    </xf>
    <xf numFmtId="176" fontId="13" fillId="93" borderId="0">
      <protection locked="0"/>
    </xf>
    <xf numFmtId="17" fontId="13" fillId="93" borderId="0">
      <protection locked="0"/>
    </xf>
    <xf numFmtId="20" fontId="13" fillId="93" borderId="0">
      <protection locked="0"/>
    </xf>
    <xf numFmtId="170" fontId="13" fillId="93" borderId="0">
      <protection locked="0"/>
    </xf>
    <xf numFmtId="170" fontId="13" fillId="93" borderId="0">
      <protection locked="0"/>
    </xf>
    <xf numFmtId="170" fontId="13" fillId="93" borderId="0">
      <alignment horizontal="center"/>
      <protection locked="0"/>
    </xf>
    <xf numFmtId="170" fontId="13" fillId="93" borderId="0">
      <protection locked="0"/>
    </xf>
    <xf numFmtId="170" fontId="13" fillId="93" borderId="0"/>
    <xf numFmtId="170" fontId="13" fillId="93" borderId="0">
      <alignment wrapText="1"/>
      <protection locked="0"/>
    </xf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170" fontId="13" fillId="0" borderId="0"/>
    <xf numFmtId="17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2" fontId="13" fillId="0" borderId="0"/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0" borderId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13" fillId="23" borderId="7" applyNumberFormat="0" applyFont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9" fontId="13" fillId="0" borderId="0" applyFont="0" applyFill="0" applyBorder="0" applyAlignment="0" applyProtection="0"/>
    <xf numFmtId="0" fontId="6" fillId="0" borderId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" fontId="13" fillId="104" borderId="0" applyNumberFormat="0" applyFont="0" applyBorder="0" applyAlignment="0" applyProtection="0"/>
    <xf numFmtId="4" fontId="13" fillId="104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>
      <alignment vertical="top"/>
    </xf>
    <xf numFmtId="9" fontId="13" fillId="0" borderId="0" applyFont="0" applyFill="0" applyBorder="0" applyAlignment="0" applyProtection="0"/>
    <xf numFmtId="169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Border="0"/>
    <xf numFmtId="169" fontId="13" fillId="0" borderId="0" applyBorder="0"/>
    <xf numFmtId="0" fontId="13" fillId="0" borderId="0"/>
    <xf numFmtId="169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6" fillId="0" borderId="25" applyFont="0" applyAlignment="0">
      <alignment vertical="top" wrapText="1"/>
    </xf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2" fontId="13" fillId="0" borderId="0"/>
    <xf numFmtId="173" fontId="13" fillId="0" borderId="0"/>
    <xf numFmtId="174" fontId="13" fillId="0" borderId="0"/>
    <xf numFmtId="175" fontId="13" fillId="0" borderId="0"/>
    <xf numFmtId="176" fontId="13" fillId="0" borderId="0"/>
    <xf numFmtId="17" fontId="13" fillId="0" borderId="0"/>
    <xf numFmtId="20" fontId="13" fillId="0" borderId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80" fillId="0" borderId="0" applyFont="0" applyFill="0" applyBorder="0" applyAlignment="0" applyProtection="0"/>
    <xf numFmtId="3" fontId="13" fillId="0" borderId="0" applyFont="0" applyFill="0" applyBorder="0" applyAlignment="0" applyProtection="0"/>
    <xf numFmtId="170" fontId="13" fillId="0" borderId="0" applyBorder="0"/>
    <xf numFmtId="170" fontId="13" fillId="0" borderId="0" applyBorder="0"/>
    <xf numFmtId="170" fontId="13" fillId="0" borderId="0" applyBorder="0"/>
    <xf numFmtId="170" fontId="13" fillId="0" borderId="0">
      <alignment horizontal="center"/>
    </xf>
    <xf numFmtId="170" fontId="13" fillId="0" borderId="0">
      <alignment wrapText="1"/>
    </xf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93" borderId="0">
      <protection locked="0"/>
    </xf>
    <xf numFmtId="177" fontId="13" fillId="93" borderId="0">
      <protection locked="0"/>
    </xf>
    <xf numFmtId="175" fontId="13" fillId="93" borderId="0">
      <protection locked="0"/>
    </xf>
    <xf numFmtId="176" fontId="13" fillId="93" borderId="0">
      <protection locked="0"/>
    </xf>
    <xf numFmtId="17" fontId="13" fillId="93" borderId="0">
      <protection locked="0"/>
    </xf>
    <xf numFmtId="20" fontId="13" fillId="93" borderId="0">
      <protection locked="0"/>
    </xf>
    <xf numFmtId="170" fontId="13" fillId="93" borderId="0">
      <protection locked="0"/>
    </xf>
    <xf numFmtId="170" fontId="13" fillId="93" borderId="0">
      <protection locked="0"/>
    </xf>
    <xf numFmtId="170" fontId="13" fillId="93" borderId="0">
      <alignment horizontal="center"/>
      <protection locked="0"/>
    </xf>
    <xf numFmtId="170" fontId="13" fillId="93" borderId="0">
      <protection locked="0"/>
    </xf>
    <xf numFmtId="170" fontId="13" fillId="93" borderId="0"/>
    <xf numFmtId="170" fontId="13" fillId="93" borderId="0">
      <alignment wrapText="1"/>
      <protection locked="0"/>
    </xf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170" fontId="13" fillId="0" borderId="0"/>
    <xf numFmtId="17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2" fontId="13" fillId="0" borderId="0"/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99" borderId="0" applyNumberFormat="0" applyFont="0" applyBorder="0" applyAlignment="0">
      <protection locked="0"/>
    </xf>
    <xf numFmtId="170" fontId="13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13" fillId="23" borderId="7" applyNumberFormat="0" applyFont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6" fillId="0" borderId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" fontId="13" fillId="104" borderId="0" applyNumberFormat="0" applyFont="0" applyBorder="0" applyAlignment="0" applyProtection="0"/>
    <xf numFmtId="4" fontId="13" fillId="104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3" fontId="55" fillId="0" borderId="0" applyFont="0" applyFill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108" fillId="0" borderId="0"/>
    <xf numFmtId="0" fontId="6" fillId="0" borderId="0"/>
    <xf numFmtId="0" fontId="54" fillId="0" borderId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6" fillId="0" borderId="0"/>
    <xf numFmtId="0" fontId="108" fillId="0" borderId="0"/>
    <xf numFmtId="0" fontId="54" fillId="0" borderId="0"/>
    <xf numFmtId="0" fontId="108" fillId="0" borderId="0"/>
    <xf numFmtId="43" fontId="66" fillId="0" borderId="25" applyFont="0" applyAlignment="0">
      <alignment vertical="top" wrapText="1"/>
    </xf>
    <xf numFmtId="0" fontId="6" fillId="0" borderId="0"/>
    <xf numFmtId="43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6" fillId="25" borderId="0" applyNumberFormat="0" applyBorder="0" applyAlignment="0" applyProtection="0"/>
    <xf numFmtId="164" fontId="18" fillId="0" borderId="0" applyFont="0" applyFill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181" fontId="13" fillId="0" borderId="0" applyFont="0" applyFill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170" fontId="13" fillId="0" borderId="0" applyFont="0" applyFill="0" applyBorder="0" applyAlignment="0" applyProtection="0"/>
    <xf numFmtId="0" fontId="6" fillId="25" borderId="0" applyNumberFormat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11" fontId="13" fillId="0" borderId="0" applyFont="0" applyFill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13" fillId="0" borderId="0"/>
    <xf numFmtId="0" fontId="54" fillId="0" borderId="0"/>
    <xf numFmtId="0" fontId="58" fillId="0" borderId="0"/>
    <xf numFmtId="0" fontId="54" fillId="0" borderId="0"/>
    <xf numFmtId="0" fontId="13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27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13" fillId="0" borderId="0"/>
    <xf numFmtId="0" fontId="124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4" fontId="13" fillId="104" borderId="0" applyNumberFormat="0" applyFont="0" applyBorder="0" applyAlignment="0" applyProtection="0"/>
    <xf numFmtId="4" fontId="13" fillId="104" borderId="0" applyNumberFormat="0" applyFont="0" applyBorder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6" fillId="28" borderId="0" applyNumberFormat="0" applyBorder="0" applyAlignment="0" applyProtection="0"/>
    <xf numFmtId="0" fontId="13" fillId="23" borderId="7" applyNumberFormat="0" applyFont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6" fillId="29" borderId="0" applyNumberFormat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30" borderId="0" applyNumberFormat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13" fillId="0" borderId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49" fontId="13" fillId="0" borderId="13" applyFill="0" applyProtection="0">
      <alignment horizontal="right"/>
    </xf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49" fontId="13" fillId="0" borderId="13" applyFill="0" applyProtection="0">
      <alignment horizontal="right"/>
    </xf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49" fontId="13" fillId="0" borderId="13" applyFill="0" applyProtection="0">
      <alignment horizontal="right"/>
    </xf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49" fontId="13" fillId="0" borderId="13" applyFill="0" applyProtection="0">
      <alignment horizontal="right"/>
    </xf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6" fillId="33" borderId="0" applyNumberFormat="0" applyBorder="0" applyAlignment="0" applyProtection="0"/>
    <xf numFmtId="0" fontId="12" fillId="101" borderId="13" applyNumberFormat="0" applyProtection="0">
      <alignment horizontal="right"/>
    </xf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9" fillId="101" borderId="0" applyNumberFormat="0" applyBorder="0" applyProtection="0">
      <alignment horizontal="left"/>
    </xf>
    <xf numFmtId="0" fontId="6" fillId="33" borderId="0" applyNumberFormat="0" applyBorder="0" applyAlignment="0" applyProtection="0"/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13" fillId="0" borderId="13" applyNumberFormat="0" applyFill="0" applyProtection="0">
      <alignment horizontal="right"/>
    </xf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7" fillId="103" borderId="0" applyNumberFormat="0" applyBorder="0" applyProtection="0">
      <alignment horizontal="left"/>
    </xf>
    <xf numFmtId="0" fontId="6" fillId="35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" fillId="36" borderId="0" applyNumberFormat="0" applyBorder="0" applyAlignment="0" applyProtection="0"/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80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69" fillId="101" borderId="0" applyNumberFormat="0" applyBorder="0" applyProtection="0">
      <alignment horizontal="left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9" fontId="108" fillId="0" borderId="0" applyFont="0" applyFill="0" applyBorder="0" applyAlignment="0" applyProtection="0"/>
    <xf numFmtId="0" fontId="123" fillId="103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49" fontId="108" fillId="0" borderId="13" applyFill="0" applyProtection="0">
      <alignment horizontal="right"/>
    </xf>
    <xf numFmtId="0" fontId="122" fillId="102" borderId="0" applyNumberFormat="0" applyBorder="0" applyProtection="0">
      <alignment horizontal="left"/>
    </xf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54" fillId="0" borderId="0"/>
    <xf numFmtId="0" fontId="12" fillId="101" borderId="13" applyNumberFormat="0" applyProtection="0">
      <alignment horizontal="right"/>
    </xf>
    <xf numFmtId="0" fontId="13" fillId="0" borderId="13" applyNumberFormat="0" applyFill="0" applyProtection="0">
      <alignment horizontal="right"/>
    </xf>
    <xf numFmtId="0" fontId="69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9" fillId="101" borderId="0" applyNumberFormat="0" applyBorder="0" applyProtection="0">
      <alignment horizontal="left"/>
    </xf>
    <xf numFmtId="0" fontId="108" fillId="0" borderId="0"/>
    <xf numFmtId="0" fontId="96" fillId="102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164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08" fillId="0" borderId="0" applyFont="0" applyFill="0" applyBorder="0" applyAlignment="0" applyProtection="0"/>
    <xf numFmtId="43" fontId="54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1" fontId="108" fillId="0" borderId="0" applyFon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3" fillId="0" borderId="0"/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righ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right"/>
    </xf>
    <xf numFmtId="0" fontId="12" fillId="101" borderId="13" applyNumberFormat="0" applyProtection="0">
      <alignment horizontal="lef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43" fontId="13" fillId="0" borderId="0" applyFont="0" applyFill="0" applyBorder="0" applyAlignment="0" applyProtection="0"/>
    <xf numFmtId="0" fontId="108" fillId="0" borderId="0"/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96" fillId="102" borderId="0" applyNumberFormat="0" applyBorder="0" applyProtection="0">
      <alignment horizontal="left"/>
    </xf>
    <xf numFmtId="0" fontId="108" fillId="0" borderId="0"/>
    <xf numFmtId="0" fontId="13" fillId="0" borderId="13" applyNumberFormat="0" applyFill="0" applyProtection="0">
      <alignment horizontal="right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43" fontId="18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25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69" fillId="101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8" fillId="0" borderId="0"/>
    <xf numFmtId="0" fontId="13" fillId="0" borderId="0"/>
    <xf numFmtId="0" fontId="70" fillId="0" borderId="0"/>
    <xf numFmtId="0" fontId="70" fillId="0" borderId="0"/>
    <xf numFmtId="0" fontId="6" fillId="0" borderId="0"/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2" fillId="101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9" fontId="6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0" fontId="67" fillId="103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23" fillId="103" borderId="0" applyNumberFormat="0" applyBorder="0" applyProtection="0">
      <alignment horizontal="lef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0" fontId="123" fillId="103" borderId="0" applyNumberFormat="0" applyBorder="0" applyProtection="0">
      <alignment horizontal="lef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0" fontId="123" fillId="103" borderId="0" applyNumberFormat="0" applyBorder="0" applyProtection="0">
      <alignment horizontal="lef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0" fontId="123" fillId="103" borderId="0" applyNumberFormat="0" applyBorder="0" applyProtection="0">
      <alignment horizontal="lef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0" fontId="123" fillId="103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0" fontId="123" fillId="103" borderId="0" applyNumberFormat="0" applyBorder="0" applyProtection="0">
      <alignment horizontal="lef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0" fontId="123" fillId="103" borderId="0" applyNumberFormat="0" applyBorder="0" applyProtection="0">
      <alignment horizontal="lef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0" fontId="123" fillId="103" borderId="0" applyNumberFormat="0" applyBorder="0" applyProtection="0">
      <alignment horizontal="lef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0" fontId="123" fillId="103" borderId="0" applyNumberFormat="0" applyBorder="0" applyProtection="0">
      <alignment horizontal="lef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0" fontId="123" fillId="103" borderId="0" applyNumberFormat="0" applyBorder="0" applyProtection="0">
      <alignment horizontal="lef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0" fontId="123" fillId="103" borderId="0" applyNumberFormat="0" applyBorder="0" applyProtection="0">
      <alignment horizontal="lef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0" fontId="123" fillId="103" borderId="0" applyNumberFormat="0" applyBorder="0" applyProtection="0">
      <alignment horizontal="lef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0" fontId="122" fillId="102" borderId="0" applyNumberFormat="0" applyBorder="0" applyProtection="0">
      <alignment horizontal="left"/>
    </xf>
    <xf numFmtId="0" fontId="108" fillId="0" borderId="13" applyNumberFormat="0" applyFill="0" applyProtection="0">
      <alignment horizontal="right"/>
    </xf>
    <xf numFmtId="0" fontId="108" fillId="0" borderId="13" applyNumberFormat="0" applyFill="0" applyProtection="0">
      <alignment horizontal="right"/>
    </xf>
    <xf numFmtId="0" fontId="120" fillId="101" borderId="13" applyNumberFormat="0" applyProtection="0">
      <alignment horizontal="left"/>
    </xf>
    <xf numFmtId="0" fontId="121" fillId="101" borderId="0" applyNumberFormat="0" applyBorder="0" applyProtection="0">
      <alignment horizontal="left"/>
    </xf>
    <xf numFmtId="0" fontId="120" fillId="101" borderId="13" applyNumberFormat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49" fontId="108" fillId="0" borderId="13" applyFill="0" applyProtection="0">
      <alignment horizontal="right"/>
    </xf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108" fillId="23" borderId="7" applyNumberFormat="0" applyFont="0" applyAlignment="0" applyProtection="0"/>
    <xf numFmtId="0" fontId="108" fillId="23" borderId="7" applyNumberFormat="0" applyFont="0" applyAlignment="0" applyProtection="0"/>
    <xf numFmtId="0" fontId="13" fillId="0" borderId="0"/>
    <xf numFmtId="0" fontId="108" fillId="0" borderId="0"/>
    <xf numFmtId="0" fontId="108" fillId="0" borderId="0"/>
    <xf numFmtId="0" fontId="54" fillId="0" borderId="0"/>
    <xf numFmtId="11" fontId="108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67" fillId="103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49" fontId="13" fillId="0" borderId="13" applyFill="0" applyProtection="0">
      <alignment horizontal="right"/>
    </xf>
    <xf numFmtId="0" fontId="96" fillId="102" borderId="0" applyNumberFormat="0" applyBorder="0" applyProtection="0">
      <alignment horizontal="left"/>
    </xf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7" fillId="103" borderId="0" applyNumberFormat="0" applyBorder="0" applyProtection="0">
      <alignment horizontal="lef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9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1" borderId="13" applyNumberFormat="0" applyProtection="0">
      <alignment horizontal="left"/>
    </xf>
    <xf numFmtId="0" fontId="69" fillId="101" borderId="0" applyNumberFormat="0" applyBorder="0" applyProtection="0">
      <alignment horizontal="left"/>
    </xf>
    <xf numFmtId="0" fontId="12" fillId="101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0" borderId="0"/>
    <xf numFmtId="0" fontId="13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6" fillId="0" borderId="25" applyFont="0" applyAlignment="0">
      <alignment vertical="top" wrapText="1"/>
    </xf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18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54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8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130" fillId="0" borderId="0"/>
    <xf numFmtId="0" fontId="108" fillId="0" borderId="0"/>
    <xf numFmtId="0" fontId="4" fillId="29" borderId="0" applyNumberFormat="0" applyBorder="0" applyAlignment="0" applyProtection="0"/>
    <xf numFmtId="9" fontId="130" fillId="0" borderId="0" applyFont="0" applyFill="0" applyBorder="0" applyAlignment="0" applyProtection="0"/>
    <xf numFmtId="0" fontId="3" fillId="29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2" fillId="54" borderId="0" applyNumberFormat="0" applyBorder="0" applyAlignment="0" applyProtection="0"/>
    <xf numFmtId="0" fontId="54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5" borderId="21" applyNumberFormat="0" applyFont="0" applyAlignment="0" applyProtection="0"/>
    <xf numFmtId="0" fontId="1" fillId="25" borderId="0" applyNumberFormat="0" applyBorder="0" applyAlignment="0" applyProtection="0"/>
    <xf numFmtId="0" fontId="1" fillId="31" borderId="0" applyNumberFormat="0" applyBorder="0" applyAlignment="0" applyProtection="0"/>
    <xf numFmtId="0" fontId="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32" borderId="0" applyNumberFormat="0" applyBorder="0" applyAlignment="0" applyProtection="0"/>
    <xf numFmtId="0" fontId="1" fillId="38" borderId="0" applyNumberFormat="0" applyBorder="0" applyAlignment="0" applyProtection="0"/>
    <xf numFmtId="0" fontId="1" fillId="27" borderId="0" applyNumberFormat="0" applyBorder="0" applyAlignment="0" applyProtection="0"/>
    <xf numFmtId="0" fontId="1" fillId="33" borderId="0" applyNumberFormat="0" applyBorder="0" applyAlignment="0" applyProtection="0"/>
    <xf numFmtId="0" fontId="1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4" borderId="0" applyNumberFormat="0" applyBorder="0" applyAlignment="0" applyProtection="0"/>
    <xf numFmtId="0" fontId="1" fillId="40" borderId="0" applyNumberFormat="0" applyBorder="0" applyAlignment="0" applyProtection="0"/>
    <xf numFmtId="0" fontId="1" fillId="29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</cellStyleXfs>
  <cellXfs count="157">
    <xf numFmtId="0" fontId="0" fillId="0" borderId="0" xfId="0"/>
    <xf numFmtId="0" fontId="60" fillId="0" borderId="0" xfId="0" applyFont="1"/>
    <xf numFmtId="0" fontId="37" fillId="44" borderId="0" xfId="2" applyFont="1" applyAlignment="1">
      <alignment horizontal="left" vertical="top"/>
    </xf>
    <xf numFmtId="0" fontId="37" fillId="0" borderId="0" xfId="2" applyFont="1" applyFill="1" applyAlignment="1">
      <alignment horizontal="left" vertical="top"/>
    </xf>
    <xf numFmtId="0" fontId="60" fillId="0" borderId="0" xfId="0" applyFont="1" applyAlignment="1">
      <alignment horizontal="left" vertical="top"/>
    </xf>
    <xf numFmtId="0" fontId="53" fillId="56" borderId="0" xfId="4" applyFont="1" applyFill="1" applyAlignment="1">
      <alignment horizontal="left" vertical="top"/>
    </xf>
    <xf numFmtId="0" fontId="53" fillId="0" borderId="0" xfId="4" applyFont="1" applyFill="1" applyAlignment="1">
      <alignment horizontal="left" vertical="top"/>
    </xf>
    <xf numFmtId="168" fontId="63" fillId="0" borderId="0" xfId="0" applyNumberFormat="1" applyFont="1" applyAlignment="1">
      <alignment horizontal="left" vertical="top"/>
    </xf>
    <xf numFmtId="168" fontId="60" fillId="0" borderId="0" xfId="0" applyNumberFormat="1" applyFont="1" applyAlignment="1">
      <alignment horizontal="left" vertical="top"/>
    </xf>
    <xf numFmtId="0" fontId="60" fillId="0" borderId="0" xfId="0" applyFont="1" applyFill="1" applyAlignment="1">
      <alignment horizontal="left" vertical="top"/>
    </xf>
    <xf numFmtId="168" fontId="61" fillId="24" borderId="10" xfId="0" applyNumberFormat="1" applyFont="1" applyFill="1" applyBorder="1" applyAlignment="1">
      <alignment horizontal="left" vertical="top"/>
    </xf>
    <xf numFmtId="0" fontId="60" fillId="0" borderId="0" xfId="6" applyFont="1" applyFill="1" applyBorder="1" applyAlignment="1">
      <alignment horizontal="left" vertical="top"/>
    </xf>
    <xf numFmtId="0" fontId="60" fillId="0" borderId="0" xfId="6" applyFont="1" applyFill="1" applyBorder="1" applyAlignment="1">
      <alignment horizontal="left" vertical="top" wrapText="1"/>
    </xf>
    <xf numFmtId="0" fontId="63" fillId="0" borderId="0" xfId="8" applyFont="1" applyFill="1" applyAlignment="1">
      <alignment horizontal="left" vertical="top"/>
    </xf>
    <xf numFmtId="0" fontId="61" fillId="24" borderId="10" xfId="8" applyFont="1" applyFill="1" applyBorder="1" applyAlignment="1">
      <alignment horizontal="left" vertical="top"/>
    </xf>
    <xf numFmtId="0" fontId="61" fillId="24" borderId="10" xfId="8" applyFont="1" applyFill="1" applyBorder="1" applyAlignment="1">
      <alignment horizontal="left" vertical="top" wrapText="1"/>
    </xf>
    <xf numFmtId="168" fontId="62" fillId="24" borderId="10" xfId="0" applyNumberFormat="1" applyFont="1" applyFill="1" applyBorder="1" applyAlignment="1">
      <alignment horizontal="left" vertical="top"/>
    </xf>
    <xf numFmtId="168" fontId="62" fillId="24" borderId="12" xfId="0" applyNumberFormat="1" applyFont="1" applyFill="1" applyBorder="1" applyAlignment="1">
      <alignment horizontal="left" vertical="top"/>
    </xf>
    <xf numFmtId="168" fontId="65" fillId="29" borderId="10" xfId="1" applyNumberFormat="1" applyFont="1" applyBorder="1" applyAlignment="1">
      <alignment horizontal="left" vertical="top" wrapText="1"/>
    </xf>
    <xf numFmtId="168" fontId="60" fillId="0" borderId="24" xfId="6" applyNumberFormat="1" applyFont="1" applyFill="1" applyBorder="1" applyAlignment="1">
      <alignment horizontal="center" vertical="center"/>
    </xf>
    <xf numFmtId="168" fontId="60" fillId="0" borderId="24" xfId="0" applyNumberFormat="1" applyFont="1" applyFill="1" applyBorder="1" applyAlignment="1">
      <alignment horizontal="center" vertical="center" wrapText="1"/>
    </xf>
    <xf numFmtId="168" fontId="60" fillId="0" borderId="24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left"/>
    </xf>
    <xf numFmtId="0" fontId="106" fillId="0" borderId="0" xfId="0" applyFont="1" applyFill="1"/>
    <xf numFmtId="0" fontId="60" fillId="0" borderId="0" xfId="0" applyFont="1" applyFill="1" applyBorder="1"/>
    <xf numFmtId="0" fontId="61" fillId="57" borderId="11" xfId="8" applyFont="1" applyFill="1" applyBorder="1" applyAlignment="1">
      <alignment horizontal="left" vertical="center"/>
    </xf>
    <xf numFmtId="0" fontId="64" fillId="58" borderId="11" xfId="1" applyFont="1" applyFill="1" applyBorder="1" applyAlignment="1">
      <alignment horizontal="left" wrapText="1"/>
    </xf>
    <xf numFmtId="0" fontId="61" fillId="59" borderId="0" xfId="8" applyFont="1" applyFill="1" applyBorder="1" applyAlignment="1">
      <alignment horizontal="left" vertical="center"/>
    </xf>
    <xf numFmtId="2" fontId="60" fillId="59" borderId="0" xfId="0" applyNumberFormat="1" applyFont="1" applyFill="1"/>
    <xf numFmtId="2" fontId="60" fillId="59" borderId="0" xfId="0" applyNumberFormat="1" applyFont="1" applyFill="1" applyBorder="1"/>
    <xf numFmtId="0" fontId="60" fillId="0" borderId="0" xfId="0" applyFont="1"/>
    <xf numFmtId="168" fontId="107" fillId="0" borderId="0" xfId="6" applyNumberFormat="1" applyFont="1"/>
    <xf numFmtId="0" fontId="63" fillId="0" borderId="0" xfId="9" applyFont="1" applyFill="1" applyAlignment="1">
      <alignment horizontal="left"/>
    </xf>
    <xf numFmtId="0" fontId="69" fillId="60" borderId="0" xfId="36096" applyFont="1" applyFill="1" applyBorder="1" applyAlignment="1">
      <alignment vertical="center"/>
    </xf>
    <xf numFmtId="0" fontId="69" fillId="60" borderId="40" xfId="36096" applyFont="1" applyFill="1" applyBorder="1" applyAlignment="1">
      <alignment vertical="center"/>
    </xf>
    <xf numFmtId="0" fontId="0" fillId="60" borderId="41" xfId="0" applyFill="1" applyBorder="1" applyAlignment="1"/>
    <xf numFmtId="43" fontId="69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69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9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9" fillId="60" borderId="0" xfId="36096" applyNumberFormat="1" applyFont="1" applyFill="1" applyBorder="1" applyAlignment="1">
      <alignment horizontal="right" vertical="center" indent="1"/>
    </xf>
    <xf numFmtId="43" fontId="69" fillId="60" borderId="0" xfId="36096" applyNumberFormat="1" applyFont="1" applyFill="1" applyAlignment="1">
      <alignment horizontal="right" vertical="center" indent="1"/>
    </xf>
    <xf numFmtId="43" fontId="69" fillId="111" borderId="41" xfId="36096" applyNumberFormat="1" applyFont="1" applyFill="1" applyBorder="1" applyAlignment="1">
      <alignment horizontal="right" vertical="center" indent="1"/>
    </xf>
    <xf numFmtId="43" fontId="69" fillId="109" borderId="41" xfId="36096" applyNumberFormat="1" applyFont="1" applyFill="1" applyBorder="1" applyAlignment="1">
      <alignment horizontal="right" vertical="center" indent="1"/>
    </xf>
    <xf numFmtId="43" fontId="69" fillId="60" borderId="0" xfId="36096" applyNumberFormat="1" applyFont="1" applyFill="1" applyBorder="1" applyAlignment="1">
      <alignment horizontal="right" vertical="center" indent="1"/>
    </xf>
    <xf numFmtId="43" fontId="110" fillId="60" borderId="0" xfId="36096" applyNumberFormat="1" applyFont="1" applyFill="1" applyBorder="1" applyAlignment="1">
      <alignment horizontal="right" vertical="center" indent="1"/>
    </xf>
    <xf numFmtId="43" fontId="69" fillId="112" borderId="41" xfId="36096" applyNumberFormat="1" applyFont="1" applyFill="1" applyBorder="1" applyAlignment="1">
      <alignment horizontal="right" vertical="center" indent="1"/>
    </xf>
    <xf numFmtId="43" fontId="69" fillId="113" borderId="41" xfId="36096" applyNumberFormat="1" applyFont="1" applyFill="1" applyBorder="1" applyAlignment="1">
      <alignment horizontal="right" vertical="center" indent="1"/>
    </xf>
    <xf numFmtId="0" fontId="109" fillId="60" borderId="40" xfId="36096" applyFont="1" applyFill="1" applyBorder="1" applyAlignment="1">
      <alignment horizontal="left" vertical="center"/>
    </xf>
    <xf numFmtId="43" fontId="109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109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9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9" fillId="60" borderId="0" xfId="36096" applyNumberFormat="1" applyFont="1" applyFill="1" applyAlignment="1">
      <alignment horizontal="right" vertical="center" indent="1"/>
    </xf>
    <xf numFmtId="43" fontId="109" fillId="111" borderId="41" xfId="36096" applyNumberFormat="1" applyFont="1" applyFill="1" applyBorder="1" applyAlignment="1">
      <alignment horizontal="right" vertical="center" indent="1"/>
    </xf>
    <xf numFmtId="43" fontId="109" fillId="109" borderId="41" xfId="36096" applyNumberFormat="1" applyFont="1" applyFill="1" applyBorder="1" applyAlignment="1">
      <alignment horizontal="right" vertical="center" indent="1"/>
    </xf>
    <xf numFmtId="43" fontId="109" fillId="113" borderId="41" xfId="36096" applyNumberFormat="1" applyFont="1" applyFill="1" applyBorder="1" applyAlignment="1">
      <alignment horizontal="right" vertical="center" indent="1"/>
    </xf>
    <xf numFmtId="0" fontId="109" fillId="60" borderId="40" xfId="36096" quotePrefix="1" applyFont="1" applyFill="1" applyBorder="1" applyAlignment="1">
      <alignment horizontal="left" vertical="center"/>
    </xf>
    <xf numFmtId="43" fontId="111" fillId="60" borderId="0" xfId="36096" applyNumberFormat="1" applyFont="1" applyFill="1" applyBorder="1" applyAlignment="1">
      <alignment horizontal="right" vertical="center" indent="1"/>
    </xf>
    <xf numFmtId="0" fontId="109" fillId="60" borderId="40" xfId="36096" applyFont="1" applyFill="1" applyBorder="1" applyAlignment="1">
      <alignment vertical="center"/>
    </xf>
    <xf numFmtId="43" fontId="109" fillId="112" borderId="41" xfId="36096" applyNumberFormat="1" applyFont="1" applyFill="1" applyBorder="1" applyAlignment="1">
      <alignment horizontal="right" vertical="center" indent="1"/>
    </xf>
    <xf numFmtId="0" fontId="113" fillId="60" borderId="0" xfId="36096" applyFont="1" applyFill="1" applyAlignment="1">
      <alignment horizontal="center" vertical="center" wrapText="1"/>
    </xf>
    <xf numFmtId="0" fontId="13" fillId="60" borderId="0" xfId="36096" applyFont="1" applyFill="1" applyAlignment="1" applyProtection="1">
      <alignment vertical="center"/>
      <protection locked="0"/>
    </xf>
    <xf numFmtId="43" fontId="13" fillId="60" borderId="0" xfId="36096" applyNumberFormat="1" applyFont="1" applyFill="1" applyAlignment="1" applyProtection="1">
      <alignment vertical="center"/>
      <protection locked="0"/>
    </xf>
    <xf numFmtId="0" fontId="12" fillId="60" borderId="0" xfId="36096" applyFont="1" applyFill="1" applyAlignment="1" applyProtection="1">
      <alignment vertical="center"/>
      <protection locked="0"/>
    </xf>
    <xf numFmtId="0" fontId="13" fillId="60" borderId="0" xfId="36096" applyFont="1" applyFill="1" applyAlignment="1">
      <alignment vertical="center"/>
    </xf>
    <xf numFmtId="0" fontId="12" fillId="60" borderId="0" xfId="36096" applyFont="1" applyFill="1" applyAlignment="1">
      <alignment vertical="center"/>
    </xf>
    <xf numFmtId="0" fontId="12" fillId="60" borderId="0" xfId="36096" applyFont="1" applyFill="1" applyBorder="1" applyAlignment="1">
      <alignment vertical="center"/>
    </xf>
    <xf numFmtId="0" fontId="13" fillId="60" borderId="0" xfId="36096" applyFont="1" applyFill="1" applyBorder="1" applyAlignment="1">
      <alignment vertical="center"/>
    </xf>
    <xf numFmtId="0" fontId="115" fillId="60" borderId="0" xfId="36096" applyFont="1" applyFill="1" applyAlignment="1">
      <alignment horizontal="left" vertical="center" wrapText="1"/>
    </xf>
    <xf numFmtId="0" fontId="115" fillId="60" borderId="0" xfId="36096" applyFont="1" applyFill="1" applyBorder="1" applyAlignment="1" applyProtection="1">
      <alignment vertical="center"/>
      <protection locked="0"/>
    </xf>
    <xf numFmtId="0" fontId="115" fillId="60" borderId="0" xfId="36096" applyFont="1" applyFill="1" applyBorder="1" applyAlignment="1" applyProtection="1">
      <alignment horizontal="center" vertical="center"/>
      <protection locked="0"/>
    </xf>
    <xf numFmtId="0" fontId="115" fillId="60" borderId="0" xfId="36096" applyFont="1" applyFill="1" applyAlignment="1" applyProtection="1">
      <alignment vertical="center"/>
      <protection locked="0"/>
    </xf>
    <xf numFmtId="0" fontId="115" fillId="60" borderId="0" xfId="36096" applyFont="1" applyFill="1" applyAlignment="1">
      <alignment vertical="center"/>
    </xf>
    <xf numFmtId="17" fontId="67" fillId="60" borderId="0" xfId="36096" applyNumberFormat="1" applyFont="1" applyFill="1" applyAlignment="1">
      <alignment vertical="center"/>
    </xf>
    <xf numFmtId="0" fontId="115" fillId="60" borderId="0" xfId="36096" applyFont="1" applyFill="1" applyAlignment="1">
      <alignment horizontal="center" vertical="center"/>
    </xf>
    <xf numFmtId="0" fontId="116" fillId="60" borderId="0" xfId="36096" applyFont="1" applyFill="1" applyBorder="1" applyAlignment="1">
      <alignment horizontal="centerContinuous" vertical="center"/>
    </xf>
    <xf numFmtId="0" fontId="116" fillId="60" borderId="0" xfId="36096" applyFont="1" applyFill="1" applyAlignment="1">
      <alignment horizontal="centerContinuous" vertical="center"/>
    </xf>
    <xf numFmtId="180" fontId="110" fillId="60" borderId="40" xfId="36097" applyNumberFormat="1" applyFont="1" applyFill="1" applyBorder="1" applyAlignment="1">
      <alignment horizontal="center" vertical="center" wrapText="1"/>
    </xf>
    <xf numFmtId="0" fontId="69" fillId="109" borderId="52" xfId="36096" applyFont="1" applyFill="1" applyBorder="1" applyAlignment="1">
      <alignment horizontal="center" vertical="center"/>
    </xf>
    <xf numFmtId="0" fontId="69" fillId="113" borderId="52" xfId="36096" applyFont="1" applyFill="1" applyBorder="1" applyAlignment="1">
      <alignment horizontal="center" vertical="center" wrapText="1"/>
    </xf>
    <xf numFmtId="0" fontId="0" fillId="60" borderId="0" xfId="0" applyFill="1" applyAlignment="1"/>
    <xf numFmtId="0" fontId="109" fillId="60" borderId="53" xfId="36096" quotePrefix="1" applyFont="1" applyFill="1" applyBorder="1" applyAlignment="1" applyProtection="1">
      <alignment horizontal="center" vertical="center"/>
      <protection locked="0"/>
    </xf>
    <xf numFmtId="0" fontId="109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9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9" fillId="60" borderId="48" xfId="36096" quotePrefix="1" applyFont="1" applyFill="1" applyBorder="1" applyAlignment="1">
      <alignment horizontal="center" vertical="center" wrapText="1"/>
    </xf>
    <xf numFmtId="0" fontId="109" fillId="60" borderId="48" xfId="36096" applyFont="1" applyFill="1" applyBorder="1" applyAlignment="1">
      <alignment horizontal="center" vertical="center" wrapText="1"/>
    </xf>
    <xf numFmtId="0" fontId="69" fillId="111" borderId="54" xfId="36096" quotePrefix="1" applyFont="1" applyFill="1" applyBorder="1" applyAlignment="1">
      <alignment horizontal="center" vertical="center" wrapText="1"/>
    </xf>
    <xf numFmtId="0" fontId="69" fillId="109" borderId="54" xfId="36096" quotePrefix="1" applyFont="1" applyFill="1" applyBorder="1" applyAlignment="1">
      <alignment horizontal="center" vertical="center" wrapText="1"/>
    </xf>
    <xf numFmtId="0" fontId="109" fillId="60" borderId="14" xfId="36096" quotePrefix="1" applyFont="1" applyFill="1" applyBorder="1" applyAlignment="1">
      <alignment horizontal="center" vertical="center" wrapText="1"/>
    </xf>
    <xf numFmtId="0" fontId="109" fillId="60" borderId="14" xfId="36096" applyFont="1" applyFill="1" applyBorder="1" applyAlignment="1">
      <alignment horizontal="center" vertical="center" wrapText="1"/>
    </xf>
    <xf numFmtId="0" fontId="69" fillId="112" borderId="54" xfId="36096" quotePrefix="1" applyFont="1" applyFill="1" applyBorder="1" applyAlignment="1">
      <alignment horizontal="center" vertical="center" wrapText="1"/>
    </xf>
    <xf numFmtId="0" fontId="69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168" fontId="60" fillId="0" borderId="55" xfId="6" applyNumberFormat="1" applyFont="1" applyFill="1" applyBorder="1" applyAlignment="1">
      <alignment horizontal="center" vertical="center"/>
    </xf>
    <xf numFmtId="10" fontId="0" fillId="0" borderId="0" xfId="36095" applyNumberFormat="1" applyFont="1"/>
    <xf numFmtId="0" fontId="0" fillId="0" borderId="0" xfId="0"/>
    <xf numFmtId="0" fontId="118" fillId="0" borderId="0" xfId="0" applyFont="1"/>
    <xf numFmtId="0" fontId="62" fillId="0" borderId="0" xfId="0" applyFont="1"/>
    <xf numFmtId="0" fontId="126" fillId="0" borderId="0" xfId="0" applyFont="1"/>
    <xf numFmtId="43" fontId="127" fillId="108" borderId="0" xfId="36912" applyNumberFormat="1" applyFont="1" applyFill="1" applyBorder="1" applyAlignment="1">
      <alignment horizontal="right"/>
    </xf>
    <xf numFmtId="43" fontId="5" fillId="108" borderId="0" xfId="36912" applyNumberFormat="1" applyFont="1" applyFill="1" applyBorder="1" applyAlignment="1"/>
    <xf numFmtId="43" fontId="51" fillId="108" borderId="0" xfId="36912" applyNumberFormat="1" applyFont="1" applyFill="1" applyBorder="1" applyAlignment="1"/>
    <xf numFmtId="43" fontId="128" fillId="108" borderId="0" xfId="36912" applyNumberFormat="1" applyFont="1" applyFill="1" applyBorder="1" applyAlignment="1">
      <alignment horizontal="left" vertical="center" wrapText="1"/>
    </xf>
    <xf numFmtId="43" fontId="5" fillId="108" borderId="0" xfId="36912" applyNumberFormat="1" applyFont="1" applyFill="1"/>
    <xf numFmtId="43" fontId="5" fillId="108" borderId="0" xfId="36912" applyNumberFormat="1" applyFont="1" applyFill="1" applyAlignment="1">
      <alignment horizontal="left" indent="1"/>
    </xf>
    <xf numFmtId="43" fontId="129" fillId="108" borderId="0" xfId="36912" applyNumberFormat="1" applyFont="1" applyFill="1"/>
    <xf numFmtId="43" fontId="51" fillId="108" borderId="0" xfId="36912" applyNumberFormat="1" applyFont="1" applyFill="1" applyBorder="1" applyAlignment="1"/>
    <xf numFmtId="43" fontId="5" fillId="108" borderId="0" xfId="36912" applyNumberFormat="1" applyFont="1" applyFill="1" applyAlignment="1">
      <alignment horizontal="left" indent="2"/>
    </xf>
    <xf numFmtId="43" fontId="51" fillId="108" borderId="0" xfId="36912" applyNumberFormat="1" applyFont="1" applyFill="1" applyAlignment="1">
      <alignment horizontal="left" indent="1"/>
    </xf>
    <xf numFmtId="0" fontId="13" fillId="0" borderId="0" xfId="0" applyFont="1"/>
    <xf numFmtId="43" fontId="0" fillId="0" borderId="0" xfId="0" applyNumberFormat="1"/>
    <xf numFmtId="168" fontId="60" fillId="0" borderId="0" xfId="0" applyNumberFormat="1" applyFont="1" applyFill="1" applyBorder="1" applyAlignment="1">
      <alignment horizontal="center" vertical="center" wrapText="1"/>
    </xf>
    <xf numFmtId="168" fontId="60" fillId="0" borderId="0" xfId="6" applyNumberFormat="1" applyFont="1" applyFill="1" applyBorder="1" applyAlignment="1">
      <alignment horizontal="center" vertical="center"/>
    </xf>
    <xf numFmtId="43" fontId="127" fillId="108" borderId="0" xfId="36912" applyNumberFormat="1" applyFont="1" applyFill="1" applyBorder="1" applyAlignment="1">
      <alignment horizontal="right"/>
    </xf>
    <xf numFmtId="43" fontId="5" fillId="108" borderId="0" xfId="36912" applyNumberFormat="1" applyFont="1" applyFill="1" applyBorder="1" applyAlignment="1"/>
    <xf numFmtId="43" fontId="51" fillId="108" borderId="0" xfId="36912" applyNumberFormat="1" applyFont="1" applyFill="1" applyBorder="1" applyAlignment="1"/>
    <xf numFmtId="168" fontId="60" fillId="0" borderId="0" xfId="0" applyNumberFormat="1" applyFont="1" applyFill="1" applyBorder="1" applyAlignment="1">
      <alignment horizontal="center" vertical="center"/>
    </xf>
    <xf numFmtId="43" fontId="127" fillId="108" borderId="0" xfId="36912" applyNumberFormat="1" applyFont="1" applyFill="1" applyBorder="1" applyAlignment="1">
      <alignment horizontal="right"/>
    </xf>
    <xf numFmtId="43" fontId="5" fillId="108" borderId="0" xfId="36912" applyNumberFormat="1" applyFont="1" applyFill="1" applyBorder="1" applyAlignment="1"/>
    <xf numFmtId="43" fontId="51" fillId="108" borderId="0" xfId="36912" applyNumberFormat="1" applyFont="1" applyFill="1" applyBorder="1" applyAlignment="1"/>
    <xf numFmtId="43" fontId="51" fillId="108" borderId="0" xfId="36912" applyNumberFormat="1" applyFont="1" applyFill="1" applyAlignment="1">
      <alignment horizontal="left" indent="1"/>
    </xf>
    <xf numFmtId="0" fontId="130" fillId="0" borderId="0" xfId="46713"/>
    <xf numFmtId="168" fontId="63" fillId="0" borderId="0" xfId="46714" applyNumberFormat="1" applyFont="1" applyAlignment="1">
      <alignment horizontal="left" vertical="top"/>
    </xf>
    <xf numFmtId="168" fontId="60" fillId="0" borderId="0" xfId="46714" applyNumberFormat="1" applyFont="1" applyAlignment="1">
      <alignment horizontal="left" vertical="top"/>
    </xf>
    <xf numFmtId="168" fontId="62" fillId="24" borderId="10" xfId="46714" applyNumberFormat="1" applyFont="1" applyFill="1" applyBorder="1" applyAlignment="1">
      <alignment horizontal="left" vertical="top"/>
    </xf>
    <xf numFmtId="168" fontId="62" fillId="24" borderId="12" xfId="46714" applyNumberFormat="1" applyFont="1" applyFill="1" applyBorder="1" applyAlignment="1">
      <alignment horizontal="left" vertical="top"/>
    </xf>
    <xf numFmtId="168" fontId="65" fillId="29" borderId="10" xfId="46715" applyNumberFormat="1" applyFont="1" applyBorder="1" applyAlignment="1">
      <alignment horizontal="left" vertical="top" wrapText="1"/>
    </xf>
    <xf numFmtId="0" fontId="60" fillId="0" borderId="0" xfId="46713" applyFont="1" applyAlignment="1">
      <alignment horizontal="left" vertical="top"/>
    </xf>
    <xf numFmtId="0" fontId="65" fillId="29" borderId="10" xfId="46715" applyFont="1" applyBorder="1" applyAlignment="1">
      <alignment horizontal="left" vertical="top" wrapText="1"/>
    </xf>
    <xf numFmtId="9" fontId="0" fillId="0" borderId="0" xfId="46716" applyFont="1"/>
    <xf numFmtId="166" fontId="60" fillId="0" borderId="0" xfId="0" applyNumberFormat="1" applyFont="1" applyAlignment="1">
      <alignment horizontal="left" vertical="top"/>
    </xf>
    <xf numFmtId="11" fontId="130" fillId="0" borderId="0" xfId="46713" applyNumberFormat="1"/>
    <xf numFmtId="9" fontId="130" fillId="0" borderId="0" xfId="36095" applyFont="1"/>
    <xf numFmtId="0" fontId="0" fillId="114" borderId="0" xfId="0" applyFill="1"/>
    <xf numFmtId="0" fontId="130" fillId="0" borderId="0" xfId="46713" applyFill="1"/>
    <xf numFmtId="9" fontId="130" fillId="0" borderId="0" xfId="36095" applyFont="1" applyFill="1"/>
    <xf numFmtId="182" fontId="60" fillId="0" borderId="0" xfId="0" applyNumberFormat="1" applyFont="1" applyAlignment="1">
      <alignment horizontal="left" vertical="top"/>
    </xf>
    <xf numFmtId="0" fontId="130" fillId="114" borderId="0" xfId="46713" applyFill="1"/>
    <xf numFmtId="3" fontId="60" fillId="0" borderId="0" xfId="0" applyNumberFormat="1" applyFont="1"/>
    <xf numFmtId="0" fontId="69" fillId="58" borderId="0" xfId="0" applyFont="1" applyFill="1" applyAlignment="1">
      <alignment horizontal="center"/>
    </xf>
    <xf numFmtId="0" fontId="69" fillId="112" borderId="47" xfId="36096" applyFont="1" applyFill="1" applyBorder="1" applyAlignment="1">
      <alignment horizontal="center" vertical="center"/>
    </xf>
    <xf numFmtId="0" fontId="69" fillId="112" borderId="48" xfId="36096" applyFont="1" applyFill="1" applyBorder="1" applyAlignment="1">
      <alignment horizontal="center" vertical="center"/>
    </xf>
    <xf numFmtId="0" fontId="69" fillId="112" borderId="49" xfId="36096" applyFont="1" applyFill="1" applyBorder="1" applyAlignment="1">
      <alignment horizontal="center" vertical="center"/>
    </xf>
    <xf numFmtId="0" fontId="111" fillId="108" borderId="0" xfId="36096" applyFont="1" applyFill="1" applyBorder="1" applyAlignment="1">
      <alignment horizontal="center" vertical="top" textRotation="180"/>
    </xf>
    <xf numFmtId="0" fontId="112" fillId="60" borderId="43" xfId="36096" applyFont="1" applyFill="1" applyBorder="1" applyAlignment="1">
      <alignment horizontal="center" vertical="center" wrapText="1"/>
    </xf>
    <xf numFmtId="1" fontId="114" fillId="60" borderId="44" xfId="36096" applyNumberFormat="1" applyFont="1" applyFill="1" applyBorder="1" applyAlignment="1" applyProtection="1">
      <alignment horizontal="center" vertical="center"/>
      <protection locked="0"/>
    </xf>
    <xf numFmtId="1" fontId="114" fillId="60" borderId="45" xfId="36096" applyNumberFormat="1" applyFont="1" applyFill="1" applyBorder="1" applyAlignment="1" applyProtection="1">
      <alignment horizontal="center" vertical="center"/>
      <protection locked="0"/>
    </xf>
    <xf numFmtId="180" fontId="110" fillId="0" borderId="10" xfId="36097" applyNumberFormat="1" applyFont="1" applyBorder="1" applyAlignment="1">
      <alignment horizontal="center" vertical="center" wrapText="1"/>
    </xf>
    <xf numFmtId="180" fontId="110" fillId="0" borderId="46" xfId="36097" applyNumberFormat="1" applyFont="1" applyBorder="1" applyAlignment="1">
      <alignment horizontal="center" vertical="center" wrapText="1"/>
    </xf>
    <xf numFmtId="180" fontId="110" fillId="0" borderId="0" xfId="36097" applyNumberFormat="1" applyFont="1" applyBorder="1" applyAlignment="1">
      <alignment horizontal="center" vertical="center" wrapText="1"/>
    </xf>
    <xf numFmtId="180" fontId="110" fillId="0" borderId="40" xfId="36097" applyNumberFormat="1" applyFont="1" applyBorder="1" applyAlignment="1">
      <alignment horizontal="center" vertical="center" wrapText="1"/>
    </xf>
    <xf numFmtId="0" fontId="69" fillId="110" borderId="47" xfId="36096" applyFont="1" applyFill="1" applyBorder="1" applyAlignment="1" applyProtection="1">
      <alignment horizontal="center" vertical="center"/>
      <protection locked="0"/>
    </xf>
    <xf numFmtId="0" fontId="69" fillId="110" borderId="48" xfId="36096" applyFont="1" applyFill="1" applyBorder="1" applyAlignment="1" applyProtection="1">
      <alignment horizontal="center" vertical="center"/>
      <protection locked="0"/>
    </xf>
    <xf numFmtId="0" fontId="69" fillId="110" borderId="49" xfId="36096" applyFont="1" applyFill="1" applyBorder="1" applyAlignment="1" applyProtection="1">
      <alignment horizontal="center" vertical="center"/>
      <protection locked="0"/>
    </xf>
    <xf numFmtId="0" fontId="69" fillId="111" borderId="50" xfId="36096" applyFont="1" applyFill="1" applyBorder="1" applyAlignment="1">
      <alignment horizontal="center" vertical="center"/>
    </xf>
    <xf numFmtId="0" fontId="69" fillId="111" borderId="51" xfId="36096" applyFont="1" applyFill="1" applyBorder="1" applyAlignment="1">
      <alignment horizontal="center" vertical="center"/>
    </xf>
    <xf numFmtId="0" fontId="69" fillId="111" borderId="49" xfId="36096" applyFont="1" applyFill="1" applyBorder="1" applyAlignment="1">
      <alignment horizontal="center" vertical="center"/>
    </xf>
  </cellXfs>
  <cellStyles count="46757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28" xfId="46738" xr:uid="{07739BA7-7E6B-4767-B6E6-E160C57FB87A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27" xfId="46741" xr:uid="{8DFEE805-757E-4D89-B397-B1EFEF9F886C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27" xfId="46744" xr:uid="{0D0B2797-ADF6-4D38-8DDF-66C400B69CD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27" xfId="46747" xr:uid="{799BBF13-AB48-4CBF-B452-02367BCB6EC1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7" xfId="46717" xr:uid="{00000000-0005-0000-0000-0000A02B0000}"/>
    <cellStyle name="20% - Accent5 28" xfId="46750" xr:uid="{8F194E6D-94D1-4285-93F8-9D28066C919B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30" xfId="46754" xr:uid="{2AFD850E-B0D7-4D20-9841-F062D3D33FD5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29" xfId="46739" xr:uid="{55F0A149-F24D-4C8A-A1D9-A3BB55AE5F0A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19" xfId="46742" xr:uid="{9138B085-FCF8-4E24-A093-649030E307E7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32" xfId="46745" xr:uid="{A54F7CFB-7009-4221-904A-16A745C5F151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29" xfId="46748" xr:uid="{5CAEE21B-D150-4D90-923E-1F3F934A4891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19" xfId="46751" xr:uid="{B0FD1EC5-A706-4BCB-BE5E-9800A7697FD9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29" xfId="46755" xr:uid="{75E50EBE-56E3-414E-982B-8008636F76E5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23" xfId="46740" xr:uid="{014FD010-8A90-4D23-A0D9-E22BA7959EA3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14" xfId="46743" xr:uid="{22B6104A-5C7C-40B5-A46A-0FFD803AE459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23" xfId="46746" xr:uid="{F87B6AE5-645E-4F27-90E1-6D6BC1E41E5F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23" xfId="46749" xr:uid="{68566E89-417D-4C73-99AE-9314A54E6399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14" xfId="46752" xr:uid="{1142173F-F077-40E9-8C4D-C0DA346CB595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23" xfId="46756" xr:uid="{C6F9A5D6-A581-4E8F-883C-839A2BFD9458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26" xfId="46719" xr:uid="{5B1A9822-9408-4345-9890-76A7CCC34346}"/>
    <cellStyle name="Comma 27" xfId="46727" xr:uid="{823B5AB7-7ABC-4B15-9DF6-5B15EFE98A05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23" xfId="46723" xr:uid="{45DE029A-328A-4CF5-A2BB-CB253A483BEB}"/>
    <cellStyle name="Comma 3 24" xfId="46728" xr:uid="{5C5CF31F-0B10-4888-A410-0350EC1AC50B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15" xfId="46720" xr:uid="{8F90DE79-1118-4D13-A738-8113F28F6CBF}"/>
    <cellStyle name="Currency 2" xfId="59" xr:uid="{00000000-0005-0000-0000-000048780000}"/>
    <cellStyle name="Currency 2 10" xfId="36960" xr:uid="{00000000-0005-0000-0000-000049780000}"/>
    <cellStyle name="Currency 2 11" xfId="46722" xr:uid="{0453006E-1346-42D7-AC3F-EADDC25A3B94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14" xfId="46724" xr:uid="{35F65FCA-ADCF-4AA0-9691-561F6A82BBBE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20" xfId="46725" xr:uid="{58E58E18-1D7F-4813-BF96-5AAAB804C3A9}"/>
    <cellStyle name="Normal 2 21" xfId="46729" xr:uid="{D4ED04A9-1D40-4E37-AF07-7B9209AAB52E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28" xfId="46718" xr:uid="{10D73138-36ED-4602-8C7F-880D3614FA68}"/>
    <cellStyle name="Normal 29" xfId="46726" xr:uid="{2004C14D-C186-4533-8D9E-66425ADFC441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30" xfId="46730" xr:uid="{120E82B2-CD7A-4135-92E7-2F55C378D192}"/>
    <cellStyle name="Normal 31" xfId="46736" xr:uid="{0874FFEB-D823-4805-AE79-FEC9D8024BC8}"/>
    <cellStyle name="Normal 32" xfId="46734" xr:uid="{D4979836-0FF0-4835-B8F1-718FD2B6CDC0}"/>
    <cellStyle name="Normal 33" xfId="46735" xr:uid="{3B45F8AB-22C1-4F51-B648-DBA9E1F1E997}"/>
    <cellStyle name="Normal 34" xfId="46753" xr:uid="{E22328CF-B563-47BF-BD2A-4544691B6217}"/>
    <cellStyle name="Normal 35" xfId="46732" xr:uid="{7664C137-C7FC-415A-87B1-A8E0721315CB}"/>
    <cellStyle name="Normal 36" xfId="46731" xr:uid="{8F8D0A3E-778C-40E3-94A8-89D11E66CBAD}"/>
    <cellStyle name="Normal 37" xfId="46733" xr:uid="{56997566-6E57-4592-8A04-D131D9FBF1BA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40" xfId="46737" xr:uid="{FD5601D4-8ABF-4776-BA4C-F67FF193EF6A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21" xfId="46721" xr:uid="{B23EE572-DC86-46FE-9DDB-D8B48F560602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w Greed" id="{91B038B6-A259-48B3-B831-904608FB89E1}" userId="S::Andrew.Greed@eeca.govt.nz::9c1b22c0-21d8-492e-9162-29e6971ab7d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1" dT="2022-05-25T00:00:20.30" personId="{91B038B6-A259-48B3-B831-904608FB89E1}" id="{3B03FC72-483A-4E31-AA38-71C9863B6C4B}">
    <text>Placeholder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91F7-9CBB-43BF-A496-9CFD5A7B3AE3}">
  <dimension ref="C4:AJ104"/>
  <sheetViews>
    <sheetView workbookViewId="0">
      <selection activeCell="D45" sqref="D45"/>
    </sheetView>
  </sheetViews>
  <sheetFormatPr defaultRowHeight="12.75"/>
  <cols>
    <col min="1" max="2" width="9.140625" style="95"/>
    <col min="3" max="3" width="17.28515625" style="95" bestFit="1" customWidth="1"/>
    <col min="4" max="4" width="16" style="95" customWidth="1"/>
    <col min="5" max="16384" width="9.140625" style="95"/>
  </cols>
  <sheetData>
    <row r="4" spans="3:36">
      <c r="C4" s="4" t="s">
        <v>71</v>
      </c>
    </row>
    <row r="5" spans="3:36">
      <c r="C5" s="10" t="s">
        <v>0</v>
      </c>
      <c r="D5" s="10" t="s">
        <v>403</v>
      </c>
      <c r="E5" s="10" t="s">
        <v>404</v>
      </c>
      <c r="F5" s="10" t="s">
        <v>405</v>
      </c>
      <c r="G5" s="10" t="s">
        <v>406</v>
      </c>
      <c r="H5" s="10" t="s">
        <v>407</v>
      </c>
      <c r="I5" s="10" t="s">
        <v>408</v>
      </c>
      <c r="J5" s="10" t="s">
        <v>409</v>
      </c>
      <c r="K5" s="10" t="s">
        <v>410</v>
      </c>
      <c r="L5" s="10" t="s">
        <v>411</v>
      </c>
      <c r="M5" s="10" t="s">
        <v>412</v>
      </c>
      <c r="N5" s="10" t="s">
        <v>413</v>
      </c>
      <c r="O5" s="10" t="s">
        <v>414</v>
      </c>
      <c r="P5" s="10" t="s">
        <v>415</v>
      </c>
      <c r="Q5" s="10" t="s">
        <v>416</v>
      </c>
      <c r="R5" s="10" t="s">
        <v>417</v>
      </c>
      <c r="S5" s="10" t="s">
        <v>418</v>
      </c>
      <c r="T5" s="10" t="s">
        <v>419</v>
      </c>
      <c r="U5" s="10" t="s">
        <v>420</v>
      </c>
      <c r="V5" s="10" t="s">
        <v>421</v>
      </c>
      <c r="W5" s="10" t="s">
        <v>422</v>
      </c>
      <c r="X5" s="10" t="s">
        <v>423</v>
      </c>
      <c r="Y5" s="10" t="s">
        <v>424</v>
      </c>
      <c r="Z5" s="10" t="s">
        <v>425</v>
      </c>
      <c r="AA5" s="10" t="s">
        <v>426</v>
      </c>
      <c r="AB5" s="10" t="s">
        <v>427</v>
      </c>
      <c r="AC5" s="10" t="s">
        <v>428</v>
      </c>
      <c r="AD5" s="10" t="s">
        <v>429</v>
      </c>
      <c r="AE5" s="10" t="s">
        <v>430</v>
      </c>
      <c r="AF5" s="10" t="s">
        <v>431</v>
      </c>
      <c r="AG5" s="10" t="s">
        <v>432</v>
      </c>
      <c r="AH5" s="10" t="s">
        <v>433</v>
      </c>
      <c r="AI5" s="10" t="s">
        <v>434</v>
      </c>
      <c r="AJ5" s="10" t="s">
        <v>435</v>
      </c>
    </row>
    <row r="6" spans="3:36">
      <c r="C6" s="8" t="s">
        <v>442</v>
      </c>
      <c r="D6" s="136">
        <v>1.881E-2</v>
      </c>
      <c r="E6" s="136">
        <v>1.881E-2</v>
      </c>
      <c r="F6" s="136">
        <v>1.881E-2</v>
      </c>
      <c r="G6" s="136">
        <v>1.881E-2</v>
      </c>
      <c r="H6" s="136">
        <v>1.881E-2</v>
      </c>
      <c r="I6" s="136">
        <v>1.881E-2</v>
      </c>
      <c r="J6" s="136">
        <v>1.881E-2</v>
      </c>
      <c r="K6" s="136">
        <v>1.881E-2</v>
      </c>
      <c r="L6" s="136">
        <v>1.881E-2</v>
      </c>
      <c r="M6" s="136">
        <v>1.881E-2</v>
      </c>
      <c r="N6" s="136">
        <v>1.881E-2</v>
      </c>
      <c r="O6" s="136">
        <v>1.881E-2</v>
      </c>
      <c r="P6" s="136">
        <v>1.881E-2</v>
      </c>
      <c r="Q6" s="136">
        <v>1.881E-2</v>
      </c>
      <c r="R6" s="136">
        <v>1.881E-2</v>
      </c>
      <c r="S6" s="136">
        <v>1.881E-2</v>
      </c>
      <c r="T6" s="136">
        <v>1.881E-2</v>
      </c>
      <c r="U6" s="136">
        <v>1.881E-2</v>
      </c>
      <c r="V6" s="136">
        <v>1.881E-2</v>
      </c>
      <c r="W6" s="136">
        <v>1.881E-2</v>
      </c>
      <c r="X6" s="136">
        <v>1.881E-2</v>
      </c>
      <c r="Y6" s="136">
        <v>1.881E-2</v>
      </c>
      <c r="Z6" s="136">
        <v>1.881E-2</v>
      </c>
      <c r="AA6" s="136">
        <v>1.881E-2</v>
      </c>
      <c r="AB6" s="136">
        <v>1.881E-2</v>
      </c>
      <c r="AC6" s="136">
        <v>1.881E-2</v>
      </c>
      <c r="AD6" s="136">
        <v>1.881E-2</v>
      </c>
      <c r="AE6" s="136">
        <v>1.881E-2</v>
      </c>
      <c r="AF6" s="136">
        <v>1.881E-2</v>
      </c>
      <c r="AG6" s="136">
        <v>1.881E-2</v>
      </c>
      <c r="AH6" s="136">
        <v>1.881E-2</v>
      </c>
      <c r="AI6" s="136">
        <v>1.881E-2</v>
      </c>
      <c r="AJ6" s="136">
        <v>1.881E-2</v>
      </c>
    </row>
    <row r="7" spans="3:36">
      <c r="C7" s="8" t="s">
        <v>443</v>
      </c>
      <c r="D7" s="136">
        <v>0.42120000000000002</v>
      </c>
      <c r="E7" s="136">
        <v>0.42120000000000002</v>
      </c>
      <c r="F7" s="136">
        <v>0.42120000000000002</v>
      </c>
      <c r="G7" s="136">
        <v>0.42120000000000002</v>
      </c>
      <c r="H7" s="136">
        <v>0.42120000000000002</v>
      </c>
      <c r="I7" s="136">
        <v>0.42120000000000002</v>
      </c>
      <c r="J7" s="136">
        <v>0.34493000000000001</v>
      </c>
      <c r="K7" s="136">
        <v>0.34493000000000001</v>
      </c>
      <c r="L7" s="136">
        <v>0.34493000000000001</v>
      </c>
      <c r="M7" s="136">
        <v>0.34493000000000001</v>
      </c>
      <c r="N7" s="136">
        <v>0.34493000000000001</v>
      </c>
      <c r="O7" s="136">
        <v>0.34493000000000001</v>
      </c>
      <c r="P7" s="136">
        <v>0.34493000000000001</v>
      </c>
      <c r="Q7" s="136">
        <v>0.34493000000000001</v>
      </c>
      <c r="R7" s="136">
        <v>0.34493000000000001</v>
      </c>
      <c r="S7" s="136">
        <v>0.34493000000000001</v>
      </c>
      <c r="T7" s="136">
        <v>0.34493000000000001</v>
      </c>
      <c r="U7" s="136">
        <v>0.34493000000000001</v>
      </c>
      <c r="V7" s="136">
        <v>0.34493000000000001</v>
      </c>
      <c r="W7" s="136">
        <v>0.34493000000000001</v>
      </c>
      <c r="X7" s="136">
        <v>0.34493000000000001</v>
      </c>
      <c r="Y7" s="136">
        <v>0.34493000000000001</v>
      </c>
      <c r="Z7" s="136">
        <v>0.34493000000000001</v>
      </c>
      <c r="AA7" s="136">
        <v>0.34493000000000001</v>
      </c>
      <c r="AB7" s="136">
        <v>0.34493000000000001</v>
      </c>
      <c r="AC7" s="136">
        <v>0.34493000000000001</v>
      </c>
      <c r="AD7" s="136">
        <v>0.34493000000000001</v>
      </c>
      <c r="AE7" s="136">
        <v>0.34493000000000001</v>
      </c>
      <c r="AF7" s="136">
        <v>0.34493000000000001</v>
      </c>
      <c r="AG7" s="136">
        <v>0.34493000000000001</v>
      </c>
      <c r="AH7" s="136">
        <v>0.34493000000000001</v>
      </c>
      <c r="AI7" s="136">
        <v>0.34493000000000001</v>
      </c>
      <c r="AJ7" s="136">
        <v>0.34493000000000001</v>
      </c>
    </row>
    <row r="8" spans="3:36">
      <c r="C8" s="8" t="s">
        <v>444</v>
      </c>
      <c r="D8" s="136">
        <v>7.0199999999999999E-2</v>
      </c>
      <c r="E8" s="136">
        <v>7.0199999999999999E-2</v>
      </c>
      <c r="F8" s="136">
        <v>7.0199999999999999E-2</v>
      </c>
      <c r="G8" s="136">
        <v>7.0199999999999999E-2</v>
      </c>
      <c r="H8" s="136">
        <v>6.1060000000000003E-2</v>
      </c>
      <c r="I8" s="136">
        <v>6.1060000000000003E-2</v>
      </c>
      <c r="J8" s="136">
        <v>6.1060000000000003E-2</v>
      </c>
      <c r="K8" s="136">
        <v>6.1060000000000003E-2</v>
      </c>
      <c r="L8" s="136">
        <v>6.1060000000000003E-2</v>
      </c>
      <c r="M8" s="136">
        <v>6.1060000000000003E-2</v>
      </c>
      <c r="N8" s="136">
        <v>6.1060000000000003E-2</v>
      </c>
      <c r="O8" s="136">
        <v>6.1060000000000003E-2</v>
      </c>
      <c r="P8" s="136">
        <v>6.1060000000000003E-2</v>
      </c>
      <c r="Q8" s="136">
        <v>6.1060000000000003E-2</v>
      </c>
      <c r="R8" s="136">
        <v>6.1060000000000003E-2</v>
      </c>
      <c r="S8" s="136">
        <v>6.1060000000000003E-2</v>
      </c>
      <c r="T8" s="136">
        <v>6.1060000000000003E-2</v>
      </c>
      <c r="U8" s="136">
        <v>6.1060000000000003E-2</v>
      </c>
      <c r="V8" s="136">
        <v>6.1060000000000003E-2</v>
      </c>
      <c r="W8" s="136">
        <v>6.1060000000000003E-2</v>
      </c>
      <c r="X8" s="136">
        <v>6.1060000000000003E-2</v>
      </c>
      <c r="Y8" s="136">
        <v>6.1060000000000003E-2</v>
      </c>
      <c r="Z8" s="136">
        <v>6.1060000000000003E-2</v>
      </c>
      <c r="AA8" s="136">
        <v>6.1060000000000003E-2</v>
      </c>
      <c r="AB8" s="136">
        <v>6.1060000000000003E-2</v>
      </c>
      <c r="AC8" s="136">
        <v>6.1060000000000003E-2</v>
      </c>
      <c r="AD8" s="136">
        <v>6.1060000000000003E-2</v>
      </c>
      <c r="AE8" s="136">
        <v>6.1060000000000003E-2</v>
      </c>
      <c r="AF8" s="136">
        <v>6.1060000000000003E-2</v>
      </c>
      <c r="AG8" s="136">
        <v>6.1060000000000003E-2</v>
      </c>
      <c r="AH8" s="136">
        <v>6.1060000000000003E-2</v>
      </c>
      <c r="AI8" s="136">
        <v>6.1060000000000003E-2</v>
      </c>
      <c r="AJ8" s="136">
        <v>6.1060000000000003E-2</v>
      </c>
    </row>
    <row r="9" spans="3:36">
      <c r="C9" s="8" t="s">
        <v>445</v>
      </c>
      <c r="D9" s="136">
        <v>3.4630000000000001E-2</v>
      </c>
      <c r="E9" s="136">
        <v>3.4630000000000001E-2</v>
      </c>
      <c r="F9" s="136">
        <v>3.4630000000000001E-2</v>
      </c>
      <c r="G9" s="136">
        <v>3.4630000000000001E-2</v>
      </c>
      <c r="H9" s="136">
        <v>3.0759999999999999E-2</v>
      </c>
      <c r="I9" s="136">
        <v>3.0759999999999999E-2</v>
      </c>
      <c r="J9" s="136">
        <v>3.0759999999999999E-2</v>
      </c>
      <c r="K9" s="136">
        <v>3.0759999999999999E-2</v>
      </c>
      <c r="L9" s="136">
        <v>3.0759999999999999E-2</v>
      </c>
      <c r="M9" s="136">
        <v>3.0759999999999999E-2</v>
      </c>
      <c r="N9" s="136">
        <v>3.0759999999999999E-2</v>
      </c>
      <c r="O9" s="136">
        <v>3.0759999999999999E-2</v>
      </c>
      <c r="P9" s="136">
        <v>3.0759999999999999E-2</v>
      </c>
      <c r="Q9" s="136">
        <v>3.0759999999999999E-2</v>
      </c>
      <c r="R9" s="136">
        <v>3.0759999999999999E-2</v>
      </c>
      <c r="S9" s="136">
        <v>3.0759999999999999E-2</v>
      </c>
      <c r="T9" s="136">
        <v>3.0759999999999999E-2</v>
      </c>
      <c r="U9" s="136">
        <v>3.0759999999999999E-2</v>
      </c>
      <c r="V9" s="136">
        <v>3.0759999999999999E-2</v>
      </c>
      <c r="W9" s="136">
        <v>3.0759999999999999E-2</v>
      </c>
      <c r="X9" s="136">
        <v>3.0759999999999999E-2</v>
      </c>
      <c r="Y9" s="136">
        <v>3.0759999999999999E-2</v>
      </c>
      <c r="Z9" s="136">
        <v>3.0759999999999999E-2</v>
      </c>
      <c r="AA9" s="136">
        <v>3.0759999999999999E-2</v>
      </c>
      <c r="AB9" s="136">
        <v>3.0759999999999999E-2</v>
      </c>
      <c r="AC9" s="136">
        <v>3.0759999999999999E-2</v>
      </c>
      <c r="AD9" s="136">
        <v>3.0759999999999999E-2</v>
      </c>
      <c r="AE9" s="136">
        <v>3.0759999999999999E-2</v>
      </c>
      <c r="AF9" s="136">
        <v>3.0759999999999999E-2</v>
      </c>
      <c r="AG9" s="136">
        <v>3.0759999999999999E-2</v>
      </c>
      <c r="AH9" s="136">
        <v>3.0759999999999999E-2</v>
      </c>
      <c r="AI9" s="136">
        <v>3.0759999999999999E-2</v>
      </c>
      <c r="AJ9" s="136">
        <v>3.0759999999999999E-2</v>
      </c>
    </row>
    <row r="10" spans="3:36">
      <c r="C10" s="8" t="s">
        <v>446</v>
      </c>
      <c r="D10" s="136">
        <v>3.3700000000000001E-2</v>
      </c>
      <c r="E10" s="136">
        <v>3.3700000000000001E-2</v>
      </c>
      <c r="F10" s="136">
        <v>3.3700000000000001E-2</v>
      </c>
      <c r="G10" s="136">
        <v>3.3700000000000001E-2</v>
      </c>
      <c r="H10" s="136">
        <v>3.3700000000000001E-2</v>
      </c>
      <c r="I10" s="136">
        <v>3.3700000000000001E-2</v>
      </c>
      <c r="J10" s="136">
        <v>3.3700000000000001E-2</v>
      </c>
      <c r="K10" s="136">
        <v>3.3700000000000001E-2</v>
      </c>
      <c r="L10" s="136">
        <v>3.3700000000000001E-2</v>
      </c>
      <c r="M10" s="136">
        <v>3.3700000000000001E-2</v>
      </c>
      <c r="N10" s="136">
        <v>3.3700000000000001E-2</v>
      </c>
      <c r="O10" s="136">
        <v>3.3700000000000001E-2</v>
      </c>
      <c r="P10" s="136">
        <v>3.3700000000000001E-2</v>
      </c>
      <c r="Q10" s="136">
        <v>3.3700000000000001E-2</v>
      </c>
      <c r="R10" s="136">
        <v>3.3700000000000001E-2</v>
      </c>
      <c r="S10" s="136">
        <v>3.3700000000000001E-2</v>
      </c>
      <c r="T10" s="136">
        <v>3.3700000000000001E-2</v>
      </c>
      <c r="U10" s="136">
        <v>3.3700000000000001E-2</v>
      </c>
      <c r="V10" s="136">
        <v>3.3700000000000001E-2</v>
      </c>
      <c r="W10" s="136">
        <v>3.3700000000000001E-2</v>
      </c>
      <c r="X10" s="136">
        <v>3.3700000000000001E-2</v>
      </c>
      <c r="Y10" s="136">
        <v>3.3700000000000001E-2</v>
      </c>
      <c r="Z10" s="136">
        <v>3.3700000000000001E-2</v>
      </c>
      <c r="AA10" s="136">
        <v>3.3700000000000001E-2</v>
      </c>
      <c r="AB10" s="136">
        <v>3.3700000000000001E-2</v>
      </c>
      <c r="AC10" s="136">
        <v>3.3700000000000001E-2</v>
      </c>
      <c r="AD10" s="136">
        <v>3.3700000000000001E-2</v>
      </c>
      <c r="AE10" s="136">
        <v>3.3700000000000001E-2</v>
      </c>
      <c r="AF10" s="136">
        <v>3.3700000000000001E-2</v>
      </c>
      <c r="AG10" s="136">
        <v>3.3700000000000001E-2</v>
      </c>
      <c r="AH10" s="136">
        <v>3.3700000000000001E-2</v>
      </c>
      <c r="AI10" s="136">
        <v>3.3700000000000001E-2</v>
      </c>
      <c r="AJ10" s="136">
        <v>3.3700000000000001E-2</v>
      </c>
    </row>
    <row r="11" spans="3:36">
      <c r="C11" s="8" t="s">
        <v>447</v>
      </c>
      <c r="D11" s="136">
        <v>9.2599999999999991E-3</v>
      </c>
      <c r="E11" s="136">
        <v>9.2599999999999991E-3</v>
      </c>
      <c r="F11" s="136">
        <v>9.2599999999999991E-3</v>
      </c>
      <c r="G11" s="136">
        <v>9.2599999999999991E-3</v>
      </c>
      <c r="H11" s="136">
        <v>9.2599999999999991E-3</v>
      </c>
      <c r="I11" s="136">
        <v>9.2599999999999991E-3</v>
      </c>
      <c r="J11" s="136">
        <v>9.2599999999999991E-3</v>
      </c>
      <c r="K11" s="136">
        <v>9.2599999999999991E-3</v>
      </c>
      <c r="L11" s="136">
        <v>9.2599999999999991E-3</v>
      </c>
      <c r="M11" s="136">
        <v>9.2599999999999991E-3</v>
      </c>
      <c r="N11" s="136">
        <v>9.2599999999999991E-3</v>
      </c>
      <c r="O11" s="136">
        <v>9.2599999999999991E-3</v>
      </c>
      <c r="P11" s="136">
        <v>9.2599999999999991E-3</v>
      </c>
      <c r="Q11" s="136">
        <v>9.2599999999999991E-3</v>
      </c>
      <c r="R11" s="136">
        <v>9.2599999999999991E-3</v>
      </c>
      <c r="S11" s="136">
        <v>9.2599999999999991E-3</v>
      </c>
      <c r="T11" s="136">
        <v>9.2599999999999991E-3</v>
      </c>
      <c r="U11" s="136">
        <v>9.2599999999999991E-3</v>
      </c>
      <c r="V11" s="136">
        <v>9.2599999999999991E-3</v>
      </c>
      <c r="W11" s="136">
        <v>9.2599999999999991E-3</v>
      </c>
      <c r="X11" s="136">
        <v>9.2599999999999991E-3</v>
      </c>
      <c r="Y11" s="136">
        <v>9.2599999999999991E-3</v>
      </c>
      <c r="Z11" s="136">
        <v>9.2599999999999991E-3</v>
      </c>
      <c r="AA11" s="136">
        <v>9.2599999999999991E-3</v>
      </c>
      <c r="AB11" s="136">
        <v>9.2599999999999991E-3</v>
      </c>
      <c r="AC11" s="136">
        <v>9.2599999999999991E-3</v>
      </c>
      <c r="AD11" s="136">
        <v>9.2599999999999991E-3</v>
      </c>
      <c r="AE11" s="136">
        <v>9.2599999999999991E-3</v>
      </c>
      <c r="AF11" s="136">
        <v>9.2599999999999991E-3</v>
      </c>
      <c r="AG11" s="136">
        <v>9.2599999999999991E-3</v>
      </c>
      <c r="AH11" s="136">
        <v>9.2599999999999991E-3</v>
      </c>
      <c r="AI11" s="136">
        <v>9.2599999999999991E-3</v>
      </c>
      <c r="AJ11" s="136">
        <v>9.2599999999999991E-3</v>
      </c>
    </row>
    <row r="12" spans="3:36">
      <c r="C12" s="8" t="s">
        <v>448</v>
      </c>
      <c r="D12" s="136">
        <v>0.18054999999999999</v>
      </c>
      <c r="E12" s="136">
        <v>0.18054999999999999</v>
      </c>
      <c r="F12" s="136">
        <v>0.18054999999999999</v>
      </c>
      <c r="G12" s="136">
        <v>0.18054999999999999</v>
      </c>
      <c r="H12" s="136">
        <v>0.18054999999999999</v>
      </c>
      <c r="I12" s="136">
        <v>0.18054999999999999</v>
      </c>
      <c r="J12" s="136">
        <v>0.18054999999999999</v>
      </c>
      <c r="K12" s="136">
        <v>0.18054999999999999</v>
      </c>
      <c r="L12" s="136">
        <v>0.18054999999999999</v>
      </c>
      <c r="M12" s="136">
        <v>0.18054999999999999</v>
      </c>
      <c r="N12" s="136">
        <v>0.18054999999999999</v>
      </c>
      <c r="O12" s="136">
        <v>0.18054999999999999</v>
      </c>
      <c r="P12" s="136">
        <v>0.18054999999999999</v>
      </c>
      <c r="Q12" s="136">
        <v>0.18054999999999999</v>
      </c>
      <c r="R12" s="136">
        <v>0.18054999999999999</v>
      </c>
      <c r="S12" s="136">
        <v>0.18054999999999999</v>
      </c>
      <c r="T12" s="136">
        <v>0.18054999999999999</v>
      </c>
      <c r="U12" s="136">
        <v>0.18054999999999999</v>
      </c>
      <c r="V12" s="136">
        <v>0.18054999999999999</v>
      </c>
      <c r="W12" s="136">
        <v>0.18054999999999999</v>
      </c>
      <c r="X12" s="136">
        <v>0.18054999999999999</v>
      </c>
      <c r="Y12" s="136">
        <v>0.18054999999999999</v>
      </c>
      <c r="Z12" s="136">
        <v>0.18054999999999999</v>
      </c>
      <c r="AA12" s="136">
        <v>0.18054999999999999</v>
      </c>
      <c r="AB12" s="136">
        <v>0.18054999999999999</v>
      </c>
      <c r="AC12" s="136">
        <v>0.18054999999999999</v>
      </c>
      <c r="AD12" s="136">
        <v>0.18054999999999999</v>
      </c>
      <c r="AE12" s="136">
        <v>0.18054999999999999</v>
      </c>
      <c r="AF12" s="136">
        <v>0.18054999999999999</v>
      </c>
      <c r="AG12" s="136">
        <v>0.18054999999999999</v>
      </c>
      <c r="AH12" s="136">
        <v>0.18054999999999999</v>
      </c>
      <c r="AI12" s="136">
        <v>0.18054999999999999</v>
      </c>
      <c r="AJ12" s="136">
        <v>0.18054999999999999</v>
      </c>
    </row>
    <row r="13" spans="3:36">
      <c r="C13" s="8" t="s">
        <v>386</v>
      </c>
      <c r="D13" s="136">
        <v>6.4599999999999996E-3</v>
      </c>
      <c r="E13" s="136">
        <v>6.4599999999999996E-3</v>
      </c>
      <c r="F13" s="136">
        <v>6.4599999999999996E-3</v>
      </c>
      <c r="G13" s="136">
        <v>6.4599999999999996E-3</v>
      </c>
      <c r="H13" s="136">
        <v>6.4599999999999996E-3</v>
      </c>
      <c r="I13" s="136">
        <v>6.4599999999999996E-3</v>
      </c>
      <c r="J13" s="136">
        <v>6.4599999999999996E-3</v>
      </c>
      <c r="K13" s="136">
        <v>6.4599999999999996E-3</v>
      </c>
      <c r="L13" s="136">
        <v>6.4599999999999996E-3</v>
      </c>
      <c r="M13" s="136">
        <v>6.4599999999999996E-3</v>
      </c>
      <c r="N13" s="136">
        <v>6.4599999999999996E-3</v>
      </c>
      <c r="O13" s="136">
        <v>6.4599999999999996E-3</v>
      </c>
      <c r="P13" s="136">
        <v>6.4599999999999996E-3</v>
      </c>
      <c r="Q13" s="136">
        <v>6.4599999999999996E-3</v>
      </c>
      <c r="R13" s="136">
        <v>6.4599999999999996E-3</v>
      </c>
      <c r="S13" s="136">
        <v>6.4599999999999996E-3</v>
      </c>
      <c r="T13" s="136">
        <v>6.4599999999999996E-3</v>
      </c>
      <c r="U13" s="136">
        <v>6.4599999999999996E-3</v>
      </c>
      <c r="V13" s="136">
        <v>6.4599999999999996E-3</v>
      </c>
      <c r="W13" s="136">
        <v>6.4599999999999996E-3</v>
      </c>
      <c r="X13" s="136">
        <v>6.4599999999999996E-3</v>
      </c>
      <c r="Y13" s="136">
        <v>6.4599999999999996E-3</v>
      </c>
      <c r="Z13" s="136">
        <v>6.4599999999999996E-3</v>
      </c>
      <c r="AA13" s="136">
        <v>6.4599999999999996E-3</v>
      </c>
      <c r="AB13" s="136">
        <v>6.4599999999999996E-3</v>
      </c>
      <c r="AC13" s="136">
        <v>6.4599999999999996E-3</v>
      </c>
      <c r="AD13" s="136">
        <v>6.4599999999999996E-3</v>
      </c>
      <c r="AE13" s="136">
        <v>6.4599999999999996E-3</v>
      </c>
      <c r="AF13" s="136">
        <v>6.4599999999999996E-3</v>
      </c>
      <c r="AG13" s="136">
        <v>6.4599999999999996E-3</v>
      </c>
      <c r="AH13" s="136">
        <v>6.4599999999999996E-3</v>
      </c>
      <c r="AI13" s="136">
        <v>6.4599999999999996E-3</v>
      </c>
      <c r="AJ13" s="136">
        <v>6.4599999999999996E-3</v>
      </c>
    </row>
    <row r="14" spans="3:36">
      <c r="C14" s="8" t="s">
        <v>449</v>
      </c>
      <c r="D14" s="136">
        <v>3.2570000000000002E-2</v>
      </c>
      <c r="E14" s="136">
        <v>3.2570000000000002E-2</v>
      </c>
      <c r="F14" s="136">
        <v>3.2570000000000002E-2</v>
      </c>
      <c r="G14" s="136">
        <v>3.2570000000000002E-2</v>
      </c>
      <c r="H14" s="136">
        <v>3.2570000000000002E-2</v>
      </c>
      <c r="I14" s="136">
        <v>3.2570000000000002E-2</v>
      </c>
      <c r="J14" s="136">
        <v>3.2570000000000002E-2</v>
      </c>
      <c r="K14" s="136">
        <v>3.2570000000000002E-2</v>
      </c>
      <c r="L14" s="136">
        <v>3.2570000000000002E-2</v>
      </c>
      <c r="M14" s="136">
        <v>3.2570000000000002E-2</v>
      </c>
      <c r="N14" s="136">
        <v>3.2570000000000002E-2</v>
      </c>
      <c r="O14" s="136">
        <v>3.2570000000000002E-2</v>
      </c>
      <c r="P14" s="136">
        <v>3.2570000000000002E-2</v>
      </c>
      <c r="Q14" s="136">
        <v>3.2570000000000002E-2</v>
      </c>
      <c r="R14" s="136">
        <v>3.2570000000000002E-2</v>
      </c>
      <c r="S14" s="136">
        <v>3.2570000000000002E-2</v>
      </c>
      <c r="T14" s="136">
        <v>3.2570000000000002E-2</v>
      </c>
      <c r="U14" s="136">
        <v>3.2570000000000002E-2</v>
      </c>
      <c r="V14" s="136">
        <v>3.2570000000000002E-2</v>
      </c>
      <c r="W14" s="136">
        <v>3.2570000000000002E-2</v>
      </c>
      <c r="X14" s="136">
        <v>3.2570000000000002E-2</v>
      </c>
      <c r="Y14" s="136">
        <v>3.2570000000000002E-2</v>
      </c>
      <c r="Z14" s="136">
        <v>3.2570000000000002E-2</v>
      </c>
      <c r="AA14" s="136">
        <v>3.2570000000000002E-2</v>
      </c>
      <c r="AB14" s="136">
        <v>3.2570000000000002E-2</v>
      </c>
      <c r="AC14" s="136">
        <v>3.2570000000000002E-2</v>
      </c>
      <c r="AD14" s="136">
        <v>3.2570000000000002E-2</v>
      </c>
      <c r="AE14" s="136">
        <v>3.2570000000000002E-2</v>
      </c>
      <c r="AF14" s="136">
        <v>3.2570000000000002E-2</v>
      </c>
      <c r="AG14" s="136">
        <v>3.2570000000000002E-2</v>
      </c>
      <c r="AH14" s="136">
        <v>3.2570000000000002E-2</v>
      </c>
      <c r="AI14" s="136">
        <v>3.2570000000000002E-2</v>
      </c>
      <c r="AJ14" s="136">
        <v>3.2570000000000002E-2</v>
      </c>
    </row>
    <row r="15" spans="3:36">
      <c r="C15" s="8" t="s">
        <v>450</v>
      </c>
      <c r="D15" s="136">
        <v>3.2570000000000002E-2</v>
      </c>
      <c r="E15" s="136">
        <v>3.2570000000000002E-2</v>
      </c>
      <c r="F15" s="136">
        <v>3.2570000000000002E-2</v>
      </c>
      <c r="G15" s="136">
        <v>3.2570000000000002E-2</v>
      </c>
      <c r="H15" s="136">
        <v>3.2570000000000002E-2</v>
      </c>
      <c r="I15" s="136">
        <v>3.2570000000000002E-2</v>
      </c>
      <c r="J15" s="136">
        <v>3.2570000000000002E-2</v>
      </c>
      <c r="K15" s="136">
        <v>3.2570000000000002E-2</v>
      </c>
      <c r="L15" s="136">
        <v>3.2570000000000002E-2</v>
      </c>
      <c r="M15" s="136">
        <v>3.2570000000000002E-2</v>
      </c>
      <c r="N15" s="136">
        <v>3.2570000000000002E-2</v>
      </c>
      <c r="O15" s="136">
        <v>3.2570000000000002E-2</v>
      </c>
      <c r="P15" s="136">
        <v>3.2570000000000002E-2</v>
      </c>
      <c r="Q15" s="136">
        <v>3.2570000000000002E-2</v>
      </c>
      <c r="R15" s="136">
        <v>3.2570000000000002E-2</v>
      </c>
      <c r="S15" s="136">
        <v>3.2570000000000002E-2</v>
      </c>
      <c r="T15" s="136">
        <v>3.2570000000000002E-2</v>
      </c>
      <c r="U15" s="136">
        <v>3.2570000000000002E-2</v>
      </c>
      <c r="V15" s="136">
        <v>3.2570000000000002E-2</v>
      </c>
      <c r="W15" s="136">
        <v>3.2570000000000002E-2</v>
      </c>
      <c r="X15" s="136">
        <v>3.2570000000000002E-2</v>
      </c>
      <c r="Y15" s="136">
        <v>3.2570000000000002E-2</v>
      </c>
      <c r="Z15" s="136">
        <v>3.2570000000000002E-2</v>
      </c>
      <c r="AA15" s="136">
        <v>3.2570000000000002E-2</v>
      </c>
      <c r="AB15" s="136">
        <v>3.2570000000000002E-2</v>
      </c>
      <c r="AC15" s="136">
        <v>3.2570000000000002E-2</v>
      </c>
      <c r="AD15" s="136">
        <v>3.2570000000000002E-2</v>
      </c>
      <c r="AE15" s="136">
        <v>3.2570000000000002E-2</v>
      </c>
      <c r="AF15" s="136">
        <v>3.2570000000000002E-2</v>
      </c>
      <c r="AG15" s="136">
        <v>3.2570000000000002E-2</v>
      </c>
      <c r="AH15" s="136">
        <v>3.2570000000000002E-2</v>
      </c>
      <c r="AI15" s="136">
        <v>3.2570000000000002E-2</v>
      </c>
      <c r="AJ15" s="136">
        <v>3.2570000000000002E-2</v>
      </c>
    </row>
    <row r="16" spans="3:36">
      <c r="C16" s="8" t="s">
        <v>387</v>
      </c>
      <c r="D16" s="136">
        <v>8.4000000000000003E-4</v>
      </c>
      <c r="E16" s="136">
        <v>8.4000000000000003E-4</v>
      </c>
      <c r="F16" s="136">
        <v>8.4000000000000003E-4</v>
      </c>
      <c r="G16" s="136">
        <v>8.4000000000000003E-4</v>
      </c>
      <c r="H16" s="136">
        <v>8.4000000000000003E-4</v>
      </c>
      <c r="I16" s="136">
        <v>8.4000000000000003E-4</v>
      </c>
      <c r="J16" s="136">
        <v>8.4000000000000003E-4</v>
      </c>
      <c r="K16" s="136">
        <v>8.4000000000000003E-4</v>
      </c>
      <c r="L16" s="136">
        <v>8.4000000000000003E-4</v>
      </c>
      <c r="M16" s="136">
        <v>8.4000000000000003E-4</v>
      </c>
      <c r="N16" s="136">
        <v>8.4000000000000003E-4</v>
      </c>
      <c r="O16" s="136">
        <v>8.4000000000000003E-4</v>
      </c>
      <c r="P16" s="136">
        <v>8.4000000000000003E-4</v>
      </c>
      <c r="Q16" s="136">
        <v>8.4000000000000003E-4</v>
      </c>
      <c r="R16" s="136">
        <v>8.4000000000000003E-4</v>
      </c>
      <c r="S16" s="136">
        <v>8.4000000000000003E-4</v>
      </c>
      <c r="T16" s="136">
        <v>8.4000000000000003E-4</v>
      </c>
      <c r="U16" s="136">
        <v>8.4000000000000003E-4</v>
      </c>
      <c r="V16" s="136">
        <v>8.4000000000000003E-4</v>
      </c>
      <c r="W16" s="136">
        <v>8.4000000000000003E-4</v>
      </c>
      <c r="X16" s="136">
        <v>8.4000000000000003E-4</v>
      </c>
      <c r="Y16" s="136">
        <v>8.4000000000000003E-4</v>
      </c>
      <c r="Z16" s="136">
        <v>8.4000000000000003E-4</v>
      </c>
      <c r="AA16" s="136">
        <v>8.4000000000000003E-4</v>
      </c>
      <c r="AB16" s="136">
        <v>8.4000000000000003E-4</v>
      </c>
      <c r="AC16" s="136">
        <v>8.4000000000000003E-4</v>
      </c>
      <c r="AD16" s="136">
        <v>8.4000000000000003E-4</v>
      </c>
      <c r="AE16" s="136">
        <v>8.4000000000000003E-4</v>
      </c>
      <c r="AF16" s="136">
        <v>8.4000000000000003E-4</v>
      </c>
      <c r="AG16" s="136">
        <v>8.4000000000000003E-4</v>
      </c>
      <c r="AH16" s="136">
        <v>8.4000000000000003E-4</v>
      </c>
      <c r="AI16" s="136">
        <v>8.4000000000000003E-4</v>
      </c>
      <c r="AJ16" s="136">
        <v>8.4000000000000003E-4</v>
      </c>
    </row>
    <row r="17" spans="3:36">
      <c r="C17" s="8" t="s">
        <v>499</v>
      </c>
      <c r="D17" s="136">
        <v>2.29975</v>
      </c>
      <c r="E17" s="136">
        <v>2.29975</v>
      </c>
      <c r="F17" s="136">
        <v>2.29975</v>
      </c>
      <c r="G17" s="136">
        <v>2.29975</v>
      </c>
      <c r="H17" s="136">
        <v>2.29975</v>
      </c>
      <c r="I17" s="136">
        <v>2.29975</v>
      </c>
      <c r="J17" s="136">
        <v>2.29975</v>
      </c>
      <c r="K17" s="136">
        <v>2.29975</v>
      </c>
      <c r="L17" s="136">
        <v>2.29975</v>
      </c>
      <c r="M17" s="136">
        <v>2.29975</v>
      </c>
      <c r="N17" s="136">
        <v>2.29975</v>
      </c>
      <c r="O17" s="136">
        <v>2.29975</v>
      </c>
      <c r="P17" s="136">
        <v>2.0697800000000002</v>
      </c>
      <c r="Q17" s="136">
        <v>2.0697800000000002</v>
      </c>
      <c r="R17" s="136">
        <v>2.0697800000000002</v>
      </c>
      <c r="S17" s="136">
        <v>2.0697800000000002</v>
      </c>
      <c r="T17" s="136">
        <v>2.0697800000000002</v>
      </c>
      <c r="U17" s="136">
        <v>2.0697800000000002</v>
      </c>
      <c r="V17" s="136">
        <v>2.0697800000000002</v>
      </c>
      <c r="W17" s="136">
        <v>2.0697800000000002</v>
      </c>
      <c r="X17" s="136">
        <v>2.0697800000000002</v>
      </c>
      <c r="Y17" s="136">
        <v>2.0697800000000002</v>
      </c>
      <c r="Z17" s="136">
        <v>2.0697800000000002</v>
      </c>
      <c r="AA17" s="136">
        <v>2.0697800000000002</v>
      </c>
      <c r="AB17" s="136">
        <v>2.0697800000000002</v>
      </c>
      <c r="AC17" s="136">
        <v>2.0697800000000002</v>
      </c>
      <c r="AD17" s="136">
        <v>2.0697800000000002</v>
      </c>
      <c r="AE17" s="136">
        <v>2.0697800000000002</v>
      </c>
      <c r="AF17" s="136">
        <v>2.0697800000000002</v>
      </c>
      <c r="AG17" s="136">
        <v>2.0697800000000002</v>
      </c>
      <c r="AH17" s="136">
        <v>2.0697800000000002</v>
      </c>
      <c r="AI17" s="136">
        <v>2.0697800000000002</v>
      </c>
      <c r="AJ17" s="136">
        <v>2.0697800000000002</v>
      </c>
    </row>
    <row r="18" spans="3:36">
      <c r="C18" s="8" t="s">
        <v>451</v>
      </c>
      <c r="D18" s="136">
        <v>0.15389</v>
      </c>
      <c r="E18" s="136">
        <v>0.15389</v>
      </c>
      <c r="F18" s="136">
        <v>0.15389</v>
      </c>
      <c r="G18" s="136">
        <v>0.15389</v>
      </c>
      <c r="H18" s="136">
        <v>0.15389</v>
      </c>
      <c r="I18" s="136">
        <v>0.15389</v>
      </c>
      <c r="J18" s="136">
        <v>0.15389</v>
      </c>
      <c r="K18" s="136">
        <v>0.15389</v>
      </c>
      <c r="L18" s="136">
        <v>0.15389</v>
      </c>
      <c r="M18" s="136">
        <v>0.15389</v>
      </c>
      <c r="N18" s="136">
        <v>0.15389</v>
      </c>
      <c r="O18" s="136">
        <v>0.15389</v>
      </c>
      <c r="P18" s="136">
        <v>0.15389</v>
      </c>
      <c r="Q18" s="136">
        <v>0.15389</v>
      </c>
      <c r="R18" s="136">
        <v>0.15389</v>
      </c>
      <c r="S18" s="136">
        <v>0.15389</v>
      </c>
      <c r="T18" s="136">
        <v>0.15389</v>
      </c>
      <c r="U18" s="136">
        <v>0.15389</v>
      </c>
      <c r="V18" s="136">
        <v>0.15389</v>
      </c>
      <c r="W18" s="136">
        <v>0.15389</v>
      </c>
      <c r="X18" s="136">
        <v>0.15389</v>
      </c>
      <c r="Y18" s="136">
        <v>0.15389</v>
      </c>
      <c r="Z18" s="136">
        <v>0.15389</v>
      </c>
      <c r="AA18" s="136">
        <v>0.15389</v>
      </c>
      <c r="AB18" s="136">
        <v>0.15389</v>
      </c>
      <c r="AC18" s="136">
        <v>0.15389</v>
      </c>
      <c r="AD18" s="136">
        <v>0.15389</v>
      </c>
      <c r="AE18" s="136">
        <v>0.15389</v>
      </c>
      <c r="AF18" s="136">
        <v>0.15389</v>
      </c>
      <c r="AG18" s="136">
        <v>0.15389</v>
      </c>
      <c r="AH18" s="136">
        <v>0.15389</v>
      </c>
      <c r="AI18" s="136">
        <v>0.15389</v>
      </c>
      <c r="AJ18" s="136">
        <v>0.15389</v>
      </c>
    </row>
    <row r="19" spans="3:36">
      <c r="C19" s="8" t="s">
        <v>452</v>
      </c>
      <c r="D19" s="136">
        <v>3.3400000000000001E-3</v>
      </c>
      <c r="E19" s="136">
        <v>3.3400000000000001E-3</v>
      </c>
      <c r="F19" s="136">
        <v>3.3400000000000001E-3</v>
      </c>
      <c r="G19" s="136">
        <v>3.3400000000000001E-3</v>
      </c>
      <c r="H19" s="136">
        <v>3.3400000000000001E-3</v>
      </c>
      <c r="I19" s="136">
        <v>3.3400000000000001E-3</v>
      </c>
      <c r="J19" s="136">
        <v>3.3400000000000001E-3</v>
      </c>
      <c r="K19" s="136">
        <v>3.3400000000000001E-3</v>
      </c>
      <c r="L19" s="136">
        <v>3.3400000000000001E-3</v>
      </c>
      <c r="M19" s="136">
        <v>3.3400000000000001E-3</v>
      </c>
      <c r="N19" s="136">
        <v>3.3400000000000001E-3</v>
      </c>
      <c r="O19" s="136">
        <v>3.3400000000000001E-3</v>
      </c>
      <c r="P19" s="136">
        <v>3.3400000000000001E-3</v>
      </c>
      <c r="Q19" s="136">
        <v>3.3400000000000001E-3</v>
      </c>
      <c r="R19" s="136">
        <v>3.3400000000000001E-3</v>
      </c>
      <c r="S19" s="136">
        <v>3.3400000000000001E-3</v>
      </c>
      <c r="T19" s="136">
        <v>3.3400000000000001E-3</v>
      </c>
      <c r="U19" s="136">
        <v>3.3400000000000001E-3</v>
      </c>
      <c r="V19" s="136">
        <v>3.3400000000000001E-3</v>
      </c>
      <c r="W19" s="136">
        <v>3.3400000000000001E-3</v>
      </c>
      <c r="X19" s="136">
        <v>3.3400000000000001E-3</v>
      </c>
      <c r="Y19" s="136">
        <v>3.3400000000000001E-3</v>
      </c>
      <c r="Z19" s="136">
        <v>3.3400000000000001E-3</v>
      </c>
      <c r="AA19" s="136">
        <v>3.3400000000000001E-3</v>
      </c>
      <c r="AB19" s="136">
        <v>3.3400000000000001E-3</v>
      </c>
      <c r="AC19" s="136">
        <v>3.3400000000000001E-3</v>
      </c>
      <c r="AD19" s="136">
        <v>3.3400000000000001E-3</v>
      </c>
      <c r="AE19" s="136">
        <v>3.3400000000000001E-3</v>
      </c>
      <c r="AF19" s="136">
        <v>3.3400000000000001E-3</v>
      </c>
      <c r="AG19" s="136">
        <v>3.3400000000000001E-3</v>
      </c>
      <c r="AH19" s="136">
        <v>3.3400000000000001E-3</v>
      </c>
      <c r="AI19" s="136">
        <v>3.3400000000000001E-3</v>
      </c>
      <c r="AJ19" s="136">
        <v>3.3400000000000001E-3</v>
      </c>
    </row>
    <row r="20" spans="3:36">
      <c r="C20" s="8" t="s">
        <v>453</v>
      </c>
      <c r="D20" s="136">
        <v>3.1E-4</v>
      </c>
      <c r="E20" s="136">
        <v>3.1E-4</v>
      </c>
      <c r="F20" s="136">
        <v>3.1E-4</v>
      </c>
      <c r="G20" s="136">
        <v>3.1E-4</v>
      </c>
      <c r="H20" s="136">
        <v>3.1E-4</v>
      </c>
      <c r="I20" s="136">
        <v>3.1E-4</v>
      </c>
      <c r="J20" s="136">
        <v>3.1E-4</v>
      </c>
      <c r="K20" s="136">
        <v>3.1E-4</v>
      </c>
      <c r="L20" s="136">
        <v>3.1E-4</v>
      </c>
      <c r="M20" s="136">
        <v>3.1E-4</v>
      </c>
      <c r="N20" s="136">
        <v>3.1E-4</v>
      </c>
      <c r="O20" s="136">
        <v>3.1E-4</v>
      </c>
      <c r="P20" s="136">
        <v>3.1E-4</v>
      </c>
      <c r="Q20" s="136">
        <v>3.1E-4</v>
      </c>
      <c r="R20" s="136">
        <v>3.1E-4</v>
      </c>
      <c r="S20" s="136">
        <v>3.1E-4</v>
      </c>
      <c r="T20" s="136">
        <v>3.1E-4</v>
      </c>
      <c r="U20" s="136">
        <v>3.1E-4</v>
      </c>
      <c r="V20" s="136">
        <v>3.1E-4</v>
      </c>
      <c r="W20" s="136">
        <v>3.1E-4</v>
      </c>
      <c r="X20" s="136">
        <v>3.1E-4</v>
      </c>
      <c r="Y20" s="136">
        <v>3.1E-4</v>
      </c>
      <c r="Z20" s="136">
        <v>3.1E-4</v>
      </c>
      <c r="AA20" s="136">
        <v>3.1E-4</v>
      </c>
      <c r="AB20" s="136">
        <v>3.1E-4</v>
      </c>
      <c r="AC20" s="136">
        <v>3.1E-4</v>
      </c>
      <c r="AD20" s="136">
        <v>3.1E-4</v>
      </c>
      <c r="AE20" s="136">
        <v>3.1E-4</v>
      </c>
      <c r="AF20" s="136">
        <v>3.1E-4</v>
      </c>
      <c r="AG20" s="136">
        <v>3.1E-4</v>
      </c>
      <c r="AH20" s="136">
        <v>3.1E-4</v>
      </c>
      <c r="AI20" s="136">
        <v>3.1E-4</v>
      </c>
      <c r="AJ20" s="136">
        <v>3.1E-4</v>
      </c>
    </row>
    <row r="21" spans="3:36">
      <c r="C21" s="8" t="s">
        <v>388</v>
      </c>
      <c r="D21" s="136">
        <v>1.239E-2</v>
      </c>
      <c r="E21" s="136">
        <v>1.239E-2</v>
      </c>
      <c r="F21" s="136">
        <v>1.239E-2</v>
      </c>
      <c r="G21" s="136">
        <v>1.239E-2</v>
      </c>
      <c r="H21" s="136">
        <v>1.239E-2</v>
      </c>
      <c r="I21" s="136">
        <v>1.239E-2</v>
      </c>
      <c r="J21" s="136">
        <v>1.239E-2</v>
      </c>
      <c r="K21" s="136">
        <v>1.115E-2</v>
      </c>
      <c r="L21" s="136">
        <v>1.115E-2</v>
      </c>
      <c r="M21" s="136">
        <v>1.115E-2</v>
      </c>
      <c r="N21" s="136">
        <v>1.115E-2</v>
      </c>
      <c r="O21" s="136">
        <v>1.115E-2</v>
      </c>
      <c r="P21" s="136">
        <v>1.115E-2</v>
      </c>
      <c r="Q21" s="136">
        <v>1.115E-2</v>
      </c>
      <c r="R21" s="136">
        <v>1.115E-2</v>
      </c>
      <c r="S21" s="136">
        <v>1.115E-2</v>
      </c>
      <c r="T21" s="136">
        <v>1.115E-2</v>
      </c>
      <c r="U21" s="136">
        <v>1.115E-2</v>
      </c>
      <c r="V21" s="136">
        <v>1.115E-2</v>
      </c>
      <c r="W21" s="136">
        <v>1.115E-2</v>
      </c>
      <c r="X21" s="136">
        <v>1.115E-2</v>
      </c>
      <c r="Y21" s="136">
        <v>1.115E-2</v>
      </c>
      <c r="Z21" s="136">
        <v>1.115E-2</v>
      </c>
      <c r="AA21" s="136">
        <v>1.115E-2</v>
      </c>
      <c r="AB21" s="136">
        <v>1.115E-2</v>
      </c>
      <c r="AC21" s="136">
        <v>1.115E-2</v>
      </c>
      <c r="AD21" s="136">
        <v>1.115E-2</v>
      </c>
      <c r="AE21" s="136">
        <v>1.115E-2</v>
      </c>
      <c r="AF21" s="136">
        <v>1.115E-2</v>
      </c>
      <c r="AG21" s="136">
        <v>1.115E-2</v>
      </c>
      <c r="AH21" s="136">
        <v>1.115E-2</v>
      </c>
      <c r="AI21" s="136">
        <v>1.115E-2</v>
      </c>
      <c r="AJ21" s="136">
        <v>1.115E-2</v>
      </c>
    </row>
    <row r="22" spans="3:36">
      <c r="C22" s="8" t="s">
        <v>389</v>
      </c>
      <c r="D22" s="136">
        <v>1.4E-3</v>
      </c>
      <c r="E22" s="136">
        <v>1.4E-3</v>
      </c>
      <c r="F22" s="136">
        <v>1.4E-3</v>
      </c>
      <c r="G22" s="136">
        <v>1.4E-3</v>
      </c>
      <c r="H22" s="136">
        <v>1.4E-3</v>
      </c>
      <c r="I22" s="136">
        <v>1.4E-3</v>
      </c>
      <c r="J22" s="136">
        <v>1.4E-3</v>
      </c>
      <c r="K22" s="136">
        <v>1.4E-3</v>
      </c>
      <c r="L22" s="136">
        <v>1.4E-3</v>
      </c>
      <c r="M22" s="136">
        <v>1.4E-3</v>
      </c>
      <c r="N22" s="136">
        <v>1.4E-3</v>
      </c>
      <c r="O22" s="136">
        <v>1.4E-3</v>
      </c>
      <c r="P22" s="136">
        <v>1.4E-3</v>
      </c>
      <c r="Q22" s="136">
        <v>1.4E-3</v>
      </c>
      <c r="R22" s="136">
        <v>1.4E-3</v>
      </c>
      <c r="S22" s="136">
        <v>1.4E-3</v>
      </c>
      <c r="T22" s="136">
        <v>1.4E-3</v>
      </c>
      <c r="U22" s="136">
        <v>1.4E-3</v>
      </c>
      <c r="V22" s="136">
        <v>1.4E-3</v>
      </c>
      <c r="W22" s="136">
        <v>1.4E-3</v>
      </c>
      <c r="X22" s="136">
        <v>1.4E-3</v>
      </c>
      <c r="Y22" s="136">
        <v>1.4E-3</v>
      </c>
      <c r="Z22" s="136">
        <v>1.4E-3</v>
      </c>
      <c r="AA22" s="136">
        <v>1.4E-3</v>
      </c>
      <c r="AB22" s="136">
        <v>1.4E-3</v>
      </c>
      <c r="AC22" s="136">
        <v>1.4E-3</v>
      </c>
      <c r="AD22" s="136">
        <v>1.4E-3</v>
      </c>
      <c r="AE22" s="136">
        <v>1.4E-3</v>
      </c>
      <c r="AF22" s="136">
        <v>1.4E-3</v>
      </c>
      <c r="AG22" s="136">
        <v>1.4E-3</v>
      </c>
      <c r="AH22" s="136">
        <v>1.4E-3</v>
      </c>
      <c r="AI22" s="136">
        <v>1.4E-3</v>
      </c>
      <c r="AJ22" s="136">
        <v>1.4E-3</v>
      </c>
    </row>
    <row r="23" spans="3:36">
      <c r="C23" s="8" t="s">
        <v>390</v>
      </c>
      <c r="D23" s="136">
        <v>1.01E-3</v>
      </c>
      <c r="E23" s="136">
        <v>1.01E-3</v>
      </c>
      <c r="F23" s="136">
        <v>1.01E-3</v>
      </c>
      <c r="G23" s="136">
        <v>1.01E-3</v>
      </c>
      <c r="H23" s="136">
        <v>1.01E-3</v>
      </c>
      <c r="I23" s="136">
        <v>1.01E-3</v>
      </c>
      <c r="J23" s="136">
        <v>1.01E-3</v>
      </c>
      <c r="K23" s="136">
        <v>9.1E-4</v>
      </c>
      <c r="L23" s="136">
        <v>9.1E-4</v>
      </c>
      <c r="M23" s="136">
        <v>9.1E-4</v>
      </c>
      <c r="N23" s="136">
        <v>9.1E-4</v>
      </c>
      <c r="O23" s="136">
        <v>9.1E-4</v>
      </c>
      <c r="P23" s="136">
        <v>9.1E-4</v>
      </c>
      <c r="Q23" s="136">
        <v>9.1E-4</v>
      </c>
      <c r="R23" s="136">
        <v>9.1E-4</v>
      </c>
      <c r="S23" s="136">
        <v>9.1E-4</v>
      </c>
      <c r="T23" s="136">
        <v>9.1E-4</v>
      </c>
      <c r="U23" s="136">
        <v>9.1E-4</v>
      </c>
      <c r="V23" s="136">
        <v>9.1E-4</v>
      </c>
      <c r="W23" s="136">
        <v>9.1E-4</v>
      </c>
      <c r="X23" s="136">
        <v>9.1E-4</v>
      </c>
      <c r="Y23" s="136">
        <v>9.1E-4</v>
      </c>
      <c r="Z23" s="136">
        <v>9.1E-4</v>
      </c>
      <c r="AA23" s="136">
        <v>9.1E-4</v>
      </c>
      <c r="AB23" s="136">
        <v>9.1E-4</v>
      </c>
      <c r="AC23" s="136">
        <v>9.1E-4</v>
      </c>
      <c r="AD23" s="136">
        <v>9.1E-4</v>
      </c>
      <c r="AE23" s="136">
        <v>9.1E-4</v>
      </c>
      <c r="AF23" s="136">
        <v>9.1E-4</v>
      </c>
      <c r="AG23" s="136">
        <v>9.1E-4</v>
      </c>
      <c r="AH23" s="136">
        <v>9.1E-4</v>
      </c>
      <c r="AI23" s="136">
        <v>9.1E-4</v>
      </c>
      <c r="AJ23" s="136">
        <v>9.1E-4</v>
      </c>
    </row>
    <row r="24" spans="3:36">
      <c r="C24" s="8" t="s">
        <v>454</v>
      </c>
      <c r="D24" s="136">
        <v>0.16847999999999999</v>
      </c>
      <c r="E24" s="136">
        <v>0.16847999999999999</v>
      </c>
      <c r="F24" s="136">
        <v>0.16847999999999999</v>
      </c>
      <c r="G24" s="136">
        <v>0.16847999999999999</v>
      </c>
      <c r="H24" s="136">
        <v>0.16847999999999999</v>
      </c>
      <c r="I24" s="136">
        <v>0.16847999999999999</v>
      </c>
      <c r="J24" s="136">
        <v>0.16847999999999999</v>
      </c>
      <c r="K24" s="136">
        <v>0.16847999999999999</v>
      </c>
      <c r="L24" s="136">
        <v>0.16847999999999999</v>
      </c>
      <c r="M24" s="136">
        <v>0.16847999999999999</v>
      </c>
      <c r="N24" s="136">
        <v>0.16847999999999999</v>
      </c>
      <c r="O24" s="136">
        <v>0.16847999999999999</v>
      </c>
      <c r="P24" s="136">
        <v>0.16847999999999999</v>
      </c>
      <c r="Q24" s="136">
        <v>0.16847999999999999</v>
      </c>
      <c r="R24" s="136">
        <v>0.16847999999999999</v>
      </c>
      <c r="S24" s="136">
        <v>0.16847999999999999</v>
      </c>
      <c r="T24" s="136">
        <v>0.16847999999999999</v>
      </c>
      <c r="U24" s="136">
        <v>0.16847999999999999</v>
      </c>
      <c r="V24" s="136">
        <v>0.16847999999999999</v>
      </c>
      <c r="W24" s="136">
        <v>0.16847999999999999</v>
      </c>
      <c r="X24" s="136">
        <v>0.16847999999999999</v>
      </c>
      <c r="Y24" s="136">
        <v>0.16847999999999999</v>
      </c>
      <c r="Z24" s="136">
        <v>0.16847999999999999</v>
      </c>
      <c r="AA24" s="136">
        <v>0.16847999999999999</v>
      </c>
      <c r="AB24" s="136">
        <v>0.16847999999999999</v>
      </c>
      <c r="AC24" s="136">
        <v>0.16847999999999999</v>
      </c>
      <c r="AD24" s="136">
        <v>0.16847999999999999</v>
      </c>
      <c r="AE24" s="136">
        <v>0.16847999999999999</v>
      </c>
      <c r="AF24" s="136">
        <v>0.16847999999999999</v>
      </c>
      <c r="AG24" s="136">
        <v>0.16847999999999999</v>
      </c>
      <c r="AH24" s="136">
        <v>0.16847999999999999</v>
      </c>
      <c r="AI24" s="136">
        <v>0.16847999999999999</v>
      </c>
      <c r="AJ24" s="136">
        <v>0.16847999999999999</v>
      </c>
    </row>
    <row r="25" spans="3:36">
      <c r="C25" s="8" t="s">
        <v>391</v>
      </c>
      <c r="D25" s="136">
        <v>1.31E-3</v>
      </c>
      <c r="E25" s="136">
        <v>1.31E-3</v>
      </c>
      <c r="F25" s="136">
        <v>1.31E-3</v>
      </c>
      <c r="G25" s="136">
        <v>1.31E-3</v>
      </c>
      <c r="H25" s="136">
        <v>1.31E-3</v>
      </c>
      <c r="I25" s="136">
        <v>1.31E-3</v>
      </c>
      <c r="J25" s="136">
        <v>1.31E-3</v>
      </c>
      <c r="K25" s="136">
        <v>1.31E-3</v>
      </c>
      <c r="L25" s="136">
        <v>1.31E-3</v>
      </c>
      <c r="M25" s="136">
        <v>1.31E-3</v>
      </c>
      <c r="N25" s="136">
        <v>1.31E-3</v>
      </c>
      <c r="O25" s="136">
        <v>1.31E-3</v>
      </c>
      <c r="P25" s="136">
        <v>1.31E-3</v>
      </c>
      <c r="Q25" s="136">
        <v>1.31E-3</v>
      </c>
      <c r="R25" s="136">
        <v>1.31E-3</v>
      </c>
      <c r="S25" s="136">
        <v>1.31E-3</v>
      </c>
      <c r="T25" s="136">
        <v>1.31E-3</v>
      </c>
      <c r="U25" s="136">
        <v>1.31E-3</v>
      </c>
      <c r="V25" s="136">
        <v>1.31E-3</v>
      </c>
      <c r="W25" s="136">
        <v>1.31E-3</v>
      </c>
      <c r="X25" s="136">
        <v>1.31E-3</v>
      </c>
      <c r="Y25" s="136">
        <v>1.31E-3</v>
      </c>
      <c r="Z25" s="136">
        <v>1.31E-3</v>
      </c>
      <c r="AA25" s="136">
        <v>1.31E-3</v>
      </c>
      <c r="AB25" s="136">
        <v>1.31E-3</v>
      </c>
      <c r="AC25" s="136">
        <v>1.31E-3</v>
      </c>
      <c r="AD25" s="136">
        <v>1.31E-3</v>
      </c>
      <c r="AE25" s="136">
        <v>1.31E-3</v>
      </c>
      <c r="AF25" s="136">
        <v>1.31E-3</v>
      </c>
      <c r="AG25" s="136">
        <v>1.31E-3</v>
      </c>
      <c r="AH25" s="136">
        <v>1.31E-3</v>
      </c>
      <c r="AI25" s="136">
        <v>1.31E-3</v>
      </c>
      <c r="AJ25" s="136">
        <v>1.31E-3</v>
      </c>
    </row>
    <row r="26" spans="3:36">
      <c r="C26" s="8" t="s">
        <v>392</v>
      </c>
      <c r="D26" s="136">
        <v>1.4599999999999999E-3</v>
      </c>
      <c r="E26" s="136">
        <v>1.4599999999999999E-3</v>
      </c>
      <c r="F26" s="136">
        <v>1.4599999999999999E-3</v>
      </c>
      <c r="G26" s="136">
        <v>1.4599999999999999E-3</v>
      </c>
      <c r="H26" s="136">
        <v>1.4599999999999999E-3</v>
      </c>
      <c r="I26" s="136">
        <v>1.4599999999999999E-3</v>
      </c>
      <c r="J26" s="136">
        <v>1.4599999999999999E-3</v>
      </c>
      <c r="K26" s="136">
        <v>1.4599999999999999E-3</v>
      </c>
      <c r="L26" s="136">
        <v>1.4599999999999999E-3</v>
      </c>
      <c r="M26" s="136">
        <v>1.4599999999999999E-3</v>
      </c>
      <c r="N26" s="136">
        <v>1.4599999999999999E-3</v>
      </c>
      <c r="O26" s="136">
        <v>1.4599999999999999E-3</v>
      </c>
      <c r="P26" s="136">
        <v>1.4599999999999999E-3</v>
      </c>
      <c r="Q26" s="136">
        <v>1.4599999999999999E-3</v>
      </c>
      <c r="R26" s="136">
        <v>1.4599999999999999E-3</v>
      </c>
      <c r="S26" s="136">
        <v>1.4599999999999999E-3</v>
      </c>
      <c r="T26" s="136">
        <v>1.4599999999999999E-3</v>
      </c>
      <c r="U26" s="136">
        <v>1.4599999999999999E-3</v>
      </c>
      <c r="V26" s="136">
        <v>1.4599999999999999E-3</v>
      </c>
      <c r="W26" s="136">
        <v>1.4599999999999999E-3</v>
      </c>
      <c r="X26" s="136">
        <v>1.4599999999999999E-3</v>
      </c>
      <c r="Y26" s="136">
        <v>1.4599999999999999E-3</v>
      </c>
      <c r="Z26" s="136">
        <v>1.4599999999999999E-3</v>
      </c>
      <c r="AA26" s="136">
        <v>1.4599999999999999E-3</v>
      </c>
      <c r="AB26" s="136">
        <v>1.4599999999999999E-3</v>
      </c>
      <c r="AC26" s="136">
        <v>1.4599999999999999E-3</v>
      </c>
      <c r="AD26" s="136">
        <v>1.4599999999999999E-3</v>
      </c>
      <c r="AE26" s="136">
        <v>1.4599999999999999E-3</v>
      </c>
      <c r="AF26" s="136">
        <v>1.4599999999999999E-3</v>
      </c>
      <c r="AG26" s="136">
        <v>1.4599999999999999E-3</v>
      </c>
      <c r="AH26" s="136">
        <v>1.4599999999999999E-3</v>
      </c>
      <c r="AI26" s="136">
        <v>1.4599999999999999E-3</v>
      </c>
      <c r="AJ26" s="136">
        <v>1.4599999999999999E-3</v>
      </c>
    </row>
    <row r="27" spans="3:36">
      <c r="C27" s="8" t="s">
        <v>393</v>
      </c>
      <c r="D27" s="136">
        <v>1.4599999999999999E-3</v>
      </c>
      <c r="E27" s="136">
        <v>1.4599999999999999E-3</v>
      </c>
      <c r="F27" s="136">
        <v>1.4599999999999999E-3</v>
      </c>
      <c r="G27" s="136">
        <v>1.4599999999999999E-3</v>
      </c>
      <c r="H27" s="136">
        <v>1.4599999999999999E-3</v>
      </c>
      <c r="I27" s="136">
        <v>1.4599999999999999E-3</v>
      </c>
      <c r="J27" s="136">
        <v>1.4599999999999999E-3</v>
      </c>
      <c r="K27" s="136">
        <v>1.4599999999999999E-3</v>
      </c>
      <c r="L27" s="136">
        <v>1.4599999999999999E-3</v>
      </c>
      <c r="M27" s="136">
        <v>1.4599999999999999E-3</v>
      </c>
      <c r="N27" s="136">
        <v>1.4599999999999999E-3</v>
      </c>
      <c r="O27" s="136">
        <v>1.4599999999999999E-3</v>
      </c>
      <c r="P27" s="136">
        <v>1.4599999999999999E-3</v>
      </c>
      <c r="Q27" s="136">
        <v>1.4599999999999999E-3</v>
      </c>
      <c r="R27" s="136">
        <v>1.4599999999999999E-3</v>
      </c>
      <c r="S27" s="136">
        <v>1.4599999999999999E-3</v>
      </c>
      <c r="T27" s="136">
        <v>1.4599999999999999E-3</v>
      </c>
      <c r="U27" s="136">
        <v>1.4599999999999999E-3</v>
      </c>
      <c r="V27" s="136">
        <v>1.4599999999999999E-3</v>
      </c>
      <c r="W27" s="136">
        <v>1.4599999999999999E-3</v>
      </c>
      <c r="X27" s="136">
        <v>1.4599999999999999E-3</v>
      </c>
      <c r="Y27" s="136">
        <v>1.4599999999999999E-3</v>
      </c>
      <c r="Z27" s="136">
        <v>1.4599999999999999E-3</v>
      </c>
      <c r="AA27" s="136">
        <v>1.4599999999999999E-3</v>
      </c>
      <c r="AB27" s="136">
        <v>1.4599999999999999E-3</v>
      </c>
      <c r="AC27" s="136">
        <v>1.4599999999999999E-3</v>
      </c>
      <c r="AD27" s="136">
        <v>1.4599999999999999E-3</v>
      </c>
      <c r="AE27" s="136">
        <v>1.4599999999999999E-3</v>
      </c>
      <c r="AF27" s="136">
        <v>1.4599999999999999E-3</v>
      </c>
      <c r="AG27" s="136">
        <v>1.4599999999999999E-3</v>
      </c>
      <c r="AH27" s="136">
        <v>1.4599999999999999E-3</v>
      </c>
      <c r="AI27" s="136">
        <v>1.4599999999999999E-3</v>
      </c>
      <c r="AJ27" s="136">
        <v>1.4599999999999999E-3</v>
      </c>
    </row>
    <row r="28" spans="3:36">
      <c r="C28" s="8" t="s">
        <v>394</v>
      </c>
      <c r="D28" s="136">
        <v>5.3899999999999998E-3</v>
      </c>
      <c r="E28" s="136">
        <v>5.3899999999999998E-3</v>
      </c>
      <c r="F28" s="136">
        <v>5.3899999999999998E-3</v>
      </c>
      <c r="G28" s="136">
        <v>5.3899999999999998E-3</v>
      </c>
      <c r="H28" s="136">
        <v>5.3899999999999998E-3</v>
      </c>
      <c r="I28" s="136">
        <v>5.3899999999999998E-3</v>
      </c>
      <c r="J28" s="136">
        <v>5.3899999999999998E-3</v>
      </c>
      <c r="K28" s="136">
        <v>5.3899999999999998E-3</v>
      </c>
      <c r="L28" s="136">
        <v>5.3899999999999998E-3</v>
      </c>
      <c r="M28" s="136">
        <v>5.3899999999999998E-3</v>
      </c>
      <c r="N28" s="136">
        <v>5.3899999999999998E-3</v>
      </c>
      <c r="O28" s="136">
        <v>5.3899999999999998E-3</v>
      </c>
      <c r="P28" s="136">
        <v>5.3899999999999998E-3</v>
      </c>
      <c r="Q28" s="136">
        <v>5.3899999999999998E-3</v>
      </c>
      <c r="R28" s="136">
        <v>5.3899999999999998E-3</v>
      </c>
      <c r="S28" s="136">
        <v>5.3899999999999998E-3</v>
      </c>
      <c r="T28" s="136">
        <v>5.3899999999999998E-3</v>
      </c>
      <c r="U28" s="136">
        <v>5.3899999999999998E-3</v>
      </c>
      <c r="V28" s="136">
        <v>5.3899999999999998E-3</v>
      </c>
      <c r="W28" s="136">
        <v>5.3899999999999998E-3</v>
      </c>
      <c r="X28" s="136">
        <v>5.3899999999999998E-3</v>
      </c>
      <c r="Y28" s="136">
        <v>5.3899999999999998E-3</v>
      </c>
      <c r="Z28" s="136">
        <v>5.3899999999999998E-3</v>
      </c>
      <c r="AA28" s="136">
        <v>5.3899999999999998E-3</v>
      </c>
      <c r="AB28" s="136">
        <v>5.3899999999999998E-3</v>
      </c>
      <c r="AC28" s="136">
        <v>5.3899999999999998E-3</v>
      </c>
      <c r="AD28" s="136">
        <v>5.3899999999999998E-3</v>
      </c>
      <c r="AE28" s="136">
        <v>5.3899999999999998E-3</v>
      </c>
      <c r="AF28" s="136">
        <v>5.3899999999999998E-3</v>
      </c>
      <c r="AG28" s="136">
        <v>5.3899999999999998E-3</v>
      </c>
      <c r="AH28" s="136">
        <v>5.3899999999999998E-3</v>
      </c>
      <c r="AI28" s="136">
        <v>5.3899999999999998E-3</v>
      </c>
      <c r="AJ28" s="136">
        <v>5.3899999999999998E-3</v>
      </c>
    </row>
    <row r="29" spans="3:36">
      <c r="C29" s="8" t="s">
        <v>395</v>
      </c>
      <c r="D29" s="136">
        <v>1.4599999999999999E-3</v>
      </c>
      <c r="E29" s="136">
        <v>1.4599999999999999E-3</v>
      </c>
      <c r="F29" s="136">
        <v>1.4599999999999999E-3</v>
      </c>
      <c r="G29" s="136">
        <v>1.4599999999999999E-3</v>
      </c>
      <c r="H29" s="136">
        <v>1.4599999999999999E-3</v>
      </c>
      <c r="I29" s="136">
        <v>1.4599999999999999E-3</v>
      </c>
      <c r="J29" s="136">
        <v>1.4599999999999999E-3</v>
      </c>
      <c r="K29" s="136">
        <v>1.4599999999999999E-3</v>
      </c>
      <c r="L29" s="136">
        <v>1.4599999999999999E-3</v>
      </c>
      <c r="M29" s="136">
        <v>1.4599999999999999E-3</v>
      </c>
      <c r="N29" s="136">
        <v>1.4599999999999999E-3</v>
      </c>
      <c r="O29" s="136">
        <v>1.4599999999999999E-3</v>
      </c>
      <c r="P29" s="136">
        <v>1.4599999999999999E-3</v>
      </c>
      <c r="Q29" s="136">
        <v>1.4599999999999999E-3</v>
      </c>
      <c r="R29" s="136">
        <v>1.4599999999999999E-3</v>
      </c>
      <c r="S29" s="136">
        <v>1.4599999999999999E-3</v>
      </c>
      <c r="T29" s="136">
        <v>1.4599999999999999E-3</v>
      </c>
      <c r="U29" s="136">
        <v>1.4599999999999999E-3</v>
      </c>
      <c r="V29" s="136">
        <v>1.4599999999999999E-3</v>
      </c>
      <c r="W29" s="136">
        <v>1.4599999999999999E-3</v>
      </c>
      <c r="X29" s="136">
        <v>1.4599999999999999E-3</v>
      </c>
      <c r="Y29" s="136">
        <v>1.4599999999999999E-3</v>
      </c>
      <c r="Z29" s="136">
        <v>1.4599999999999999E-3</v>
      </c>
      <c r="AA29" s="136">
        <v>1.4599999999999999E-3</v>
      </c>
      <c r="AB29" s="136">
        <v>1.4599999999999999E-3</v>
      </c>
      <c r="AC29" s="136">
        <v>1.4599999999999999E-3</v>
      </c>
      <c r="AD29" s="136">
        <v>1.4599999999999999E-3</v>
      </c>
      <c r="AE29" s="136">
        <v>1.4599999999999999E-3</v>
      </c>
      <c r="AF29" s="136">
        <v>1.4599999999999999E-3</v>
      </c>
      <c r="AG29" s="136">
        <v>1.4599999999999999E-3</v>
      </c>
      <c r="AH29" s="136">
        <v>1.4599999999999999E-3</v>
      </c>
      <c r="AI29" s="136">
        <v>1.4599999999999999E-3</v>
      </c>
      <c r="AJ29" s="136">
        <v>1.4599999999999999E-3</v>
      </c>
    </row>
    <row r="30" spans="3:36">
      <c r="C30" s="8" t="s">
        <v>396</v>
      </c>
      <c r="D30" s="136">
        <v>1.4599999999999999E-3</v>
      </c>
      <c r="E30" s="136">
        <v>1.4599999999999999E-3</v>
      </c>
      <c r="F30" s="136">
        <v>1.4599999999999999E-3</v>
      </c>
      <c r="G30" s="136">
        <v>1.4599999999999999E-3</v>
      </c>
      <c r="H30" s="136">
        <v>1.4599999999999999E-3</v>
      </c>
      <c r="I30" s="136">
        <v>1.4599999999999999E-3</v>
      </c>
      <c r="J30" s="136">
        <v>1.4599999999999999E-3</v>
      </c>
      <c r="K30" s="136">
        <v>1.4599999999999999E-3</v>
      </c>
      <c r="L30" s="136">
        <v>1.4599999999999999E-3</v>
      </c>
      <c r="M30" s="136">
        <v>1.4599999999999999E-3</v>
      </c>
      <c r="N30" s="136">
        <v>1.4599999999999999E-3</v>
      </c>
      <c r="O30" s="136">
        <v>1.4599999999999999E-3</v>
      </c>
      <c r="P30" s="136">
        <v>1.4599999999999999E-3</v>
      </c>
      <c r="Q30" s="136">
        <v>1.4599999999999999E-3</v>
      </c>
      <c r="R30" s="136">
        <v>1.4599999999999999E-3</v>
      </c>
      <c r="S30" s="136">
        <v>1.4599999999999999E-3</v>
      </c>
      <c r="T30" s="136">
        <v>1.4599999999999999E-3</v>
      </c>
      <c r="U30" s="136">
        <v>1.4599999999999999E-3</v>
      </c>
      <c r="V30" s="136">
        <v>1.4599999999999999E-3</v>
      </c>
      <c r="W30" s="136">
        <v>1.4599999999999999E-3</v>
      </c>
      <c r="X30" s="136">
        <v>1.4599999999999999E-3</v>
      </c>
      <c r="Y30" s="136">
        <v>1.4599999999999999E-3</v>
      </c>
      <c r="Z30" s="136">
        <v>1.4599999999999999E-3</v>
      </c>
      <c r="AA30" s="136">
        <v>1.4599999999999999E-3</v>
      </c>
      <c r="AB30" s="136">
        <v>1.4599999999999999E-3</v>
      </c>
      <c r="AC30" s="136">
        <v>1.4599999999999999E-3</v>
      </c>
      <c r="AD30" s="136">
        <v>1.4599999999999999E-3</v>
      </c>
      <c r="AE30" s="136">
        <v>1.4599999999999999E-3</v>
      </c>
      <c r="AF30" s="136">
        <v>1.4599999999999999E-3</v>
      </c>
      <c r="AG30" s="136">
        <v>1.4599999999999999E-3</v>
      </c>
      <c r="AH30" s="136">
        <v>1.4599999999999999E-3</v>
      </c>
      <c r="AI30" s="136">
        <v>1.4599999999999999E-3</v>
      </c>
      <c r="AJ30" s="136">
        <v>1.4599999999999999E-3</v>
      </c>
    </row>
    <row r="31" spans="3:36">
      <c r="C31" s="8" t="s">
        <v>397</v>
      </c>
      <c r="D31" s="136">
        <v>1.9E-3</v>
      </c>
      <c r="E31" s="136">
        <v>1.9E-3</v>
      </c>
      <c r="F31" s="136">
        <v>1.9E-3</v>
      </c>
      <c r="G31" s="136">
        <v>1.9E-3</v>
      </c>
      <c r="H31" s="136">
        <v>1.9E-3</v>
      </c>
      <c r="I31" s="136">
        <v>1.9E-3</v>
      </c>
      <c r="J31" s="136">
        <v>1.9E-3</v>
      </c>
      <c r="K31" s="136">
        <v>1.9E-3</v>
      </c>
      <c r="L31" s="136">
        <v>1.9E-3</v>
      </c>
      <c r="M31" s="136">
        <v>1.9E-3</v>
      </c>
      <c r="N31" s="136">
        <v>1.9E-3</v>
      </c>
      <c r="O31" s="136">
        <v>1.9E-3</v>
      </c>
      <c r="P31" s="136">
        <v>1.9E-3</v>
      </c>
      <c r="Q31" s="136">
        <v>1.9E-3</v>
      </c>
      <c r="R31" s="136">
        <v>1.9E-3</v>
      </c>
      <c r="S31" s="136">
        <v>1.9E-3</v>
      </c>
      <c r="T31" s="136">
        <v>1.9E-3</v>
      </c>
      <c r="U31" s="136">
        <v>1.9E-3</v>
      </c>
      <c r="V31" s="136">
        <v>1.9E-3</v>
      </c>
      <c r="W31" s="136">
        <v>1.9E-3</v>
      </c>
      <c r="X31" s="136">
        <v>1.9E-3</v>
      </c>
      <c r="Y31" s="136">
        <v>1.9E-3</v>
      </c>
      <c r="Z31" s="136">
        <v>1.9E-3</v>
      </c>
      <c r="AA31" s="136">
        <v>1.9E-3</v>
      </c>
      <c r="AB31" s="136">
        <v>1.9E-3</v>
      </c>
      <c r="AC31" s="136">
        <v>1.9E-3</v>
      </c>
      <c r="AD31" s="136">
        <v>1.9E-3</v>
      </c>
      <c r="AE31" s="136">
        <v>1.9E-3</v>
      </c>
      <c r="AF31" s="136">
        <v>1.9E-3</v>
      </c>
      <c r="AG31" s="136">
        <v>1.9E-3</v>
      </c>
      <c r="AH31" s="136">
        <v>1.9E-3</v>
      </c>
      <c r="AI31" s="136">
        <v>1.9E-3</v>
      </c>
      <c r="AJ31" s="136">
        <v>1.9E-3</v>
      </c>
    </row>
    <row r="32" spans="3:36">
      <c r="C32" s="8" t="s">
        <v>398</v>
      </c>
      <c r="D32" s="136">
        <v>3.46E-3</v>
      </c>
      <c r="E32" s="136">
        <v>3.46E-3</v>
      </c>
      <c r="F32" s="136">
        <v>3.46E-3</v>
      </c>
      <c r="G32" s="136">
        <v>3.46E-3</v>
      </c>
      <c r="H32" s="136">
        <v>3.46E-3</v>
      </c>
      <c r="I32" s="136">
        <v>3.46E-3</v>
      </c>
      <c r="J32" s="136">
        <v>3.46E-3</v>
      </c>
      <c r="K32" s="136">
        <v>3.46E-3</v>
      </c>
      <c r="L32" s="136">
        <v>3.46E-3</v>
      </c>
      <c r="M32" s="136">
        <v>3.46E-3</v>
      </c>
      <c r="N32" s="136">
        <v>3.46E-3</v>
      </c>
      <c r="O32" s="136">
        <v>3.46E-3</v>
      </c>
      <c r="P32" s="136">
        <v>3.46E-3</v>
      </c>
      <c r="Q32" s="136">
        <v>3.46E-3</v>
      </c>
      <c r="R32" s="136">
        <v>3.46E-3</v>
      </c>
      <c r="S32" s="136">
        <v>3.46E-3</v>
      </c>
      <c r="T32" s="136">
        <v>3.46E-3</v>
      </c>
      <c r="U32" s="136">
        <v>3.46E-3</v>
      </c>
      <c r="V32" s="136">
        <v>3.46E-3</v>
      </c>
      <c r="W32" s="136">
        <v>3.46E-3</v>
      </c>
      <c r="X32" s="136">
        <v>3.46E-3</v>
      </c>
      <c r="Y32" s="136">
        <v>3.46E-3</v>
      </c>
      <c r="Z32" s="136">
        <v>3.46E-3</v>
      </c>
      <c r="AA32" s="136">
        <v>3.46E-3</v>
      </c>
      <c r="AB32" s="136">
        <v>3.46E-3</v>
      </c>
      <c r="AC32" s="136">
        <v>3.46E-3</v>
      </c>
      <c r="AD32" s="136">
        <v>3.46E-3</v>
      </c>
      <c r="AE32" s="136">
        <v>3.46E-3</v>
      </c>
      <c r="AF32" s="136">
        <v>3.46E-3</v>
      </c>
      <c r="AG32" s="136">
        <v>3.46E-3</v>
      </c>
      <c r="AH32" s="136">
        <v>3.46E-3</v>
      </c>
      <c r="AI32" s="136">
        <v>3.46E-3</v>
      </c>
      <c r="AJ32" s="136">
        <v>3.46E-3</v>
      </c>
    </row>
    <row r="33" spans="3:36" ht="14.25">
      <c r="C33" s="121" t="s">
        <v>438</v>
      </c>
      <c r="D33" s="136">
        <v>1.4599999999999999E-3</v>
      </c>
      <c r="E33" s="136">
        <v>1.4599999999999999E-3</v>
      </c>
      <c r="F33" s="136">
        <v>1.4599999999999999E-3</v>
      </c>
      <c r="G33" s="136">
        <v>1.4599999999999999E-3</v>
      </c>
      <c r="H33" s="136">
        <v>1.4599999999999999E-3</v>
      </c>
      <c r="I33" s="136">
        <v>1.4599999999999999E-3</v>
      </c>
      <c r="J33" s="136">
        <v>1.4599999999999999E-3</v>
      </c>
      <c r="K33" s="136">
        <v>1.4599999999999999E-3</v>
      </c>
      <c r="L33" s="136">
        <v>1.4599999999999999E-3</v>
      </c>
      <c r="M33" s="136">
        <v>1.4599999999999999E-3</v>
      </c>
      <c r="N33" s="136">
        <v>1.4599999999999999E-3</v>
      </c>
      <c r="O33" s="136">
        <v>1.4599999999999999E-3</v>
      </c>
      <c r="P33" s="136">
        <v>1.4599999999999999E-3</v>
      </c>
      <c r="Q33" s="136">
        <v>1.4599999999999999E-3</v>
      </c>
      <c r="R33" s="136">
        <v>1.4599999999999999E-3</v>
      </c>
      <c r="S33" s="136">
        <v>1.4599999999999999E-3</v>
      </c>
      <c r="T33" s="136">
        <v>1.4599999999999999E-3</v>
      </c>
      <c r="U33" s="136">
        <v>1.4599999999999999E-3</v>
      </c>
      <c r="V33" s="136">
        <v>1.4599999999999999E-3</v>
      </c>
      <c r="W33" s="136">
        <v>1.4599999999999999E-3</v>
      </c>
      <c r="X33" s="136">
        <v>1.4599999999999999E-3</v>
      </c>
      <c r="Y33" s="136">
        <v>1.4599999999999999E-3</v>
      </c>
      <c r="Z33" s="136">
        <v>1.4599999999999999E-3</v>
      </c>
      <c r="AA33" s="136">
        <v>1.4599999999999999E-3</v>
      </c>
      <c r="AB33" s="136">
        <v>1.4599999999999999E-3</v>
      </c>
      <c r="AC33" s="136">
        <v>1.4599999999999999E-3</v>
      </c>
      <c r="AD33" s="136">
        <v>1.4599999999999999E-3</v>
      </c>
      <c r="AE33" s="136">
        <v>1.4599999999999999E-3</v>
      </c>
      <c r="AF33" s="136">
        <v>1.4599999999999999E-3</v>
      </c>
      <c r="AG33" s="136">
        <v>1.4599999999999999E-3</v>
      </c>
      <c r="AH33" s="136">
        <v>1.4599999999999999E-3</v>
      </c>
      <c r="AI33" s="136">
        <v>1.4599999999999999E-3</v>
      </c>
      <c r="AJ33" s="136">
        <v>1.4599999999999999E-3</v>
      </c>
    </row>
    <row r="34" spans="3:36">
      <c r="C34" s="8" t="s">
        <v>455</v>
      </c>
      <c r="D34" s="136">
        <v>2.7969999999999998E-2</v>
      </c>
      <c r="E34" s="136">
        <v>2.7969999999999998E-2</v>
      </c>
      <c r="F34" s="136">
        <v>2.7969999999999998E-2</v>
      </c>
      <c r="G34" s="136">
        <v>2.7969999999999998E-2</v>
      </c>
      <c r="H34" s="136">
        <v>2.7969999999999998E-2</v>
      </c>
      <c r="I34" s="136">
        <v>2.7969999999999998E-2</v>
      </c>
      <c r="J34" s="136">
        <v>1.6160000000000001E-2</v>
      </c>
      <c r="K34" s="136">
        <v>1.6160000000000001E-2</v>
      </c>
      <c r="L34" s="136">
        <v>1.6160000000000001E-2</v>
      </c>
      <c r="M34" s="136">
        <v>1.6160000000000001E-2</v>
      </c>
      <c r="N34" s="136">
        <v>1.6160000000000001E-2</v>
      </c>
      <c r="O34" s="136">
        <v>1.6160000000000001E-2</v>
      </c>
      <c r="P34" s="136">
        <v>1.6160000000000001E-2</v>
      </c>
      <c r="Q34" s="136">
        <v>1.6160000000000001E-2</v>
      </c>
      <c r="R34" s="136">
        <v>1.6160000000000001E-2</v>
      </c>
      <c r="S34" s="136">
        <v>1.6160000000000001E-2</v>
      </c>
      <c r="T34" s="136">
        <v>1.6160000000000001E-2</v>
      </c>
      <c r="U34" s="136">
        <v>1.6160000000000001E-2</v>
      </c>
      <c r="V34" s="136">
        <v>1.6160000000000001E-2</v>
      </c>
      <c r="W34" s="136">
        <v>1.6160000000000001E-2</v>
      </c>
      <c r="X34" s="136">
        <v>1.6160000000000001E-2</v>
      </c>
      <c r="Y34" s="136">
        <v>1.6160000000000001E-2</v>
      </c>
      <c r="Z34" s="136">
        <v>1.6160000000000001E-2</v>
      </c>
      <c r="AA34" s="136">
        <v>1.6160000000000001E-2</v>
      </c>
      <c r="AB34" s="136">
        <v>1.6160000000000001E-2</v>
      </c>
      <c r="AC34" s="136">
        <v>1.6160000000000001E-2</v>
      </c>
      <c r="AD34" s="136">
        <v>1.6160000000000001E-2</v>
      </c>
      <c r="AE34" s="136">
        <v>1.6160000000000001E-2</v>
      </c>
      <c r="AF34" s="136">
        <v>1.6160000000000001E-2</v>
      </c>
      <c r="AG34" s="136">
        <v>1.6160000000000001E-2</v>
      </c>
      <c r="AH34" s="136">
        <v>1.6160000000000001E-2</v>
      </c>
      <c r="AI34" s="136">
        <v>1.6160000000000001E-2</v>
      </c>
      <c r="AJ34" s="136">
        <v>1.6160000000000001E-2</v>
      </c>
    </row>
    <row r="35" spans="3:36">
      <c r="C35" s="8" t="s">
        <v>456</v>
      </c>
      <c r="D35" s="136">
        <v>4.1959999999999997E-2</v>
      </c>
      <c r="E35" s="136">
        <v>4.1959999999999997E-2</v>
      </c>
      <c r="F35" s="136">
        <v>4.1959999999999997E-2</v>
      </c>
      <c r="G35" s="136">
        <v>4.1959999999999997E-2</v>
      </c>
      <c r="H35" s="136">
        <v>4.1959999999999997E-2</v>
      </c>
      <c r="I35" s="136">
        <v>4.1959999999999997E-2</v>
      </c>
      <c r="J35" s="136">
        <v>4.1959999999999997E-2</v>
      </c>
      <c r="K35" s="136">
        <v>4.1959999999999997E-2</v>
      </c>
      <c r="L35" s="136">
        <v>4.1959999999999997E-2</v>
      </c>
      <c r="M35" s="136">
        <v>4.1959999999999997E-2</v>
      </c>
      <c r="N35" s="136">
        <v>4.1959999999999997E-2</v>
      </c>
      <c r="O35" s="136">
        <v>4.1959999999999997E-2</v>
      </c>
      <c r="P35" s="136">
        <v>4.1959999999999997E-2</v>
      </c>
      <c r="Q35" s="136">
        <v>4.1959999999999997E-2</v>
      </c>
      <c r="R35" s="136">
        <v>4.1959999999999997E-2</v>
      </c>
      <c r="S35" s="136">
        <v>4.1959999999999997E-2</v>
      </c>
      <c r="T35" s="136">
        <v>4.1959999999999997E-2</v>
      </c>
      <c r="U35" s="136">
        <v>4.1959999999999997E-2</v>
      </c>
      <c r="V35" s="136">
        <v>4.1959999999999997E-2</v>
      </c>
      <c r="W35" s="136">
        <v>4.1959999999999997E-2</v>
      </c>
      <c r="X35" s="136">
        <v>4.1959999999999997E-2</v>
      </c>
      <c r="Y35" s="136">
        <v>4.1959999999999997E-2</v>
      </c>
      <c r="Z35" s="136">
        <v>4.1959999999999997E-2</v>
      </c>
      <c r="AA35" s="136">
        <v>4.1959999999999997E-2</v>
      </c>
      <c r="AB35" s="136">
        <v>4.1959999999999997E-2</v>
      </c>
      <c r="AC35" s="136">
        <v>4.1959999999999997E-2</v>
      </c>
      <c r="AD35" s="136">
        <v>4.1959999999999997E-2</v>
      </c>
      <c r="AE35" s="136">
        <v>4.1959999999999997E-2</v>
      </c>
      <c r="AF35" s="136">
        <v>4.1959999999999997E-2</v>
      </c>
      <c r="AG35" s="136">
        <v>4.1959999999999997E-2</v>
      </c>
      <c r="AH35" s="136">
        <v>4.1959999999999997E-2</v>
      </c>
      <c r="AI35" s="136">
        <v>4.1959999999999997E-2</v>
      </c>
      <c r="AJ35" s="136">
        <v>4.1959999999999997E-2</v>
      </c>
    </row>
    <row r="36" spans="3:36">
      <c r="C36" s="8" t="s">
        <v>457</v>
      </c>
      <c r="D36" s="136">
        <v>8.4239999999999995E-2</v>
      </c>
      <c r="E36" s="136">
        <v>8.4239999999999995E-2</v>
      </c>
      <c r="F36" s="136">
        <v>8.4239999999999995E-2</v>
      </c>
      <c r="G36" s="136">
        <v>8.4239999999999995E-2</v>
      </c>
      <c r="H36" s="136">
        <v>8.4239999999999995E-2</v>
      </c>
      <c r="I36" s="136">
        <v>8.4239999999999995E-2</v>
      </c>
      <c r="J36" s="136">
        <v>8.4239999999999995E-2</v>
      </c>
      <c r="K36" s="136">
        <v>8.4239999999999995E-2</v>
      </c>
      <c r="L36" s="136">
        <v>8.4239999999999995E-2</v>
      </c>
      <c r="M36" s="136">
        <v>8.4239999999999995E-2</v>
      </c>
      <c r="N36" s="136">
        <v>8.4239999999999995E-2</v>
      </c>
      <c r="O36" s="136">
        <v>8.4239999999999995E-2</v>
      </c>
      <c r="P36" s="136">
        <v>8.4239999999999995E-2</v>
      </c>
      <c r="Q36" s="136">
        <v>8.4239999999999995E-2</v>
      </c>
      <c r="R36" s="136">
        <v>8.4239999999999995E-2</v>
      </c>
      <c r="S36" s="136">
        <v>8.4239999999999995E-2</v>
      </c>
      <c r="T36" s="136">
        <v>8.4239999999999995E-2</v>
      </c>
      <c r="U36" s="136">
        <v>8.4239999999999995E-2</v>
      </c>
      <c r="V36" s="136">
        <v>8.4239999999999995E-2</v>
      </c>
      <c r="W36" s="136">
        <v>8.4239999999999995E-2</v>
      </c>
      <c r="X36" s="136">
        <v>8.4239999999999995E-2</v>
      </c>
      <c r="Y36" s="136">
        <v>8.4239999999999995E-2</v>
      </c>
      <c r="Z36" s="136">
        <v>8.4239999999999995E-2</v>
      </c>
      <c r="AA36" s="136">
        <v>8.4239999999999995E-2</v>
      </c>
      <c r="AB36" s="136">
        <v>8.4239999999999995E-2</v>
      </c>
      <c r="AC36" s="136">
        <v>8.4239999999999995E-2</v>
      </c>
      <c r="AD36" s="136">
        <v>8.4239999999999995E-2</v>
      </c>
      <c r="AE36" s="136">
        <v>8.4239999999999995E-2</v>
      </c>
      <c r="AF36" s="136">
        <v>8.4239999999999995E-2</v>
      </c>
      <c r="AG36" s="136">
        <v>8.4239999999999995E-2</v>
      </c>
      <c r="AH36" s="136">
        <v>8.4239999999999995E-2</v>
      </c>
      <c r="AI36" s="136">
        <v>8.4239999999999995E-2</v>
      </c>
      <c r="AJ36" s="136">
        <v>8.4239999999999995E-2</v>
      </c>
    </row>
    <row r="37" spans="3:36">
      <c r="C37" s="8" t="s">
        <v>458</v>
      </c>
      <c r="D37" s="136">
        <v>0.47635</v>
      </c>
      <c r="E37" s="136">
        <v>0.47635</v>
      </c>
      <c r="F37" s="136">
        <v>0.47635</v>
      </c>
      <c r="G37" s="136">
        <v>0.47635</v>
      </c>
      <c r="H37" s="136">
        <v>0.47635</v>
      </c>
      <c r="I37" s="136">
        <v>0.47635</v>
      </c>
      <c r="J37" s="136">
        <v>0.43287999999999999</v>
      </c>
      <c r="K37" s="136">
        <v>0.43287999999999999</v>
      </c>
      <c r="L37" s="136">
        <v>0.43287999999999999</v>
      </c>
      <c r="M37" s="136">
        <v>0.43287999999999999</v>
      </c>
      <c r="N37" s="136">
        <v>0.43287999999999999</v>
      </c>
      <c r="O37" s="136">
        <v>0.43287999999999999</v>
      </c>
      <c r="P37" s="136">
        <v>0.43287999999999999</v>
      </c>
      <c r="Q37" s="136">
        <v>0.43287999999999999</v>
      </c>
      <c r="R37" s="136">
        <v>0.43287999999999999</v>
      </c>
      <c r="S37" s="136">
        <v>0.43287999999999999</v>
      </c>
      <c r="T37" s="136">
        <v>0.43287999999999999</v>
      </c>
      <c r="U37" s="136">
        <v>0.43287999999999999</v>
      </c>
      <c r="V37" s="136">
        <v>0.43287999999999999</v>
      </c>
      <c r="W37" s="136">
        <v>0.43287999999999999</v>
      </c>
      <c r="X37" s="136">
        <v>0.43287999999999999</v>
      </c>
      <c r="Y37" s="136">
        <v>0.43287999999999999</v>
      </c>
      <c r="Z37" s="136">
        <v>0.43287999999999999</v>
      </c>
      <c r="AA37" s="136">
        <v>0.43287999999999999</v>
      </c>
      <c r="AB37" s="136">
        <v>0.43287999999999999</v>
      </c>
      <c r="AC37" s="136">
        <v>0.43287999999999999</v>
      </c>
      <c r="AD37" s="136">
        <v>0.43287999999999999</v>
      </c>
      <c r="AE37" s="136">
        <v>0.43287999999999999</v>
      </c>
      <c r="AF37" s="136">
        <v>0.43287999999999999</v>
      </c>
      <c r="AG37" s="136">
        <v>0.43287999999999999</v>
      </c>
      <c r="AH37" s="136">
        <v>0.43287999999999999</v>
      </c>
      <c r="AI37" s="136">
        <v>0.43287999999999999</v>
      </c>
      <c r="AJ37" s="136">
        <v>0.43287999999999999</v>
      </c>
    </row>
    <row r="38" spans="3:36">
      <c r="C38" s="8" t="s">
        <v>439</v>
      </c>
      <c r="D38" s="136">
        <v>1.609E-2</v>
      </c>
      <c r="E38" s="136">
        <v>1.609E-2</v>
      </c>
      <c r="F38" s="136">
        <v>1.609E-2</v>
      </c>
      <c r="G38" s="136">
        <v>1.609E-2</v>
      </c>
      <c r="H38" s="136">
        <v>1.609E-2</v>
      </c>
      <c r="I38" s="136">
        <v>1.609E-2</v>
      </c>
      <c r="J38" s="136">
        <v>1.609E-2</v>
      </c>
      <c r="K38" s="136">
        <v>1.609E-2</v>
      </c>
      <c r="L38" s="136">
        <v>1.609E-2</v>
      </c>
      <c r="M38" s="136">
        <v>1.609E-2</v>
      </c>
      <c r="N38" s="136">
        <v>1.609E-2</v>
      </c>
      <c r="O38" s="136">
        <v>1.609E-2</v>
      </c>
      <c r="P38" s="136">
        <v>1.609E-2</v>
      </c>
      <c r="Q38" s="136">
        <v>1.609E-2</v>
      </c>
      <c r="R38" s="136">
        <v>1.609E-2</v>
      </c>
      <c r="S38" s="136">
        <v>1.609E-2</v>
      </c>
      <c r="T38" s="136">
        <v>1.609E-2</v>
      </c>
      <c r="U38" s="136">
        <v>1.609E-2</v>
      </c>
      <c r="V38" s="136">
        <v>1.609E-2</v>
      </c>
      <c r="W38" s="136">
        <v>1.609E-2</v>
      </c>
      <c r="X38" s="136">
        <v>1.609E-2</v>
      </c>
      <c r="Y38" s="136">
        <v>1.609E-2</v>
      </c>
      <c r="Z38" s="136">
        <v>1.609E-2</v>
      </c>
      <c r="AA38" s="136">
        <v>1.609E-2</v>
      </c>
      <c r="AB38" s="136">
        <v>1.609E-2</v>
      </c>
      <c r="AC38" s="136">
        <v>1.609E-2</v>
      </c>
      <c r="AD38" s="136">
        <v>1.609E-2</v>
      </c>
      <c r="AE38" s="136">
        <v>1.609E-2</v>
      </c>
      <c r="AF38" s="136">
        <v>1.609E-2</v>
      </c>
      <c r="AG38" s="136">
        <v>1.609E-2</v>
      </c>
      <c r="AH38" s="136">
        <v>1.609E-2</v>
      </c>
      <c r="AI38" s="136">
        <v>1.609E-2</v>
      </c>
      <c r="AJ38" s="136">
        <v>1.609E-2</v>
      </c>
    </row>
    <row r="39" spans="3:36">
      <c r="C39" s="8" t="s">
        <v>459</v>
      </c>
      <c r="D39" s="136">
        <v>4.2569999999999997E-2</v>
      </c>
      <c r="E39" s="136">
        <v>4.2569999999999997E-2</v>
      </c>
      <c r="F39" s="136">
        <v>4.2569999999999997E-2</v>
      </c>
      <c r="G39" s="136">
        <v>4.2569999999999997E-2</v>
      </c>
      <c r="H39" s="136">
        <v>4.2569999999999997E-2</v>
      </c>
      <c r="I39" s="136">
        <v>4.2569999999999997E-2</v>
      </c>
      <c r="J39" s="136">
        <v>4.2569999999999997E-2</v>
      </c>
      <c r="K39" s="136">
        <v>4.2569999999999997E-2</v>
      </c>
      <c r="L39" s="136">
        <v>4.2569999999999997E-2</v>
      </c>
      <c r="M39" s="136">
        <v>4.2569999999999997E-2</v>
      </c>
      <c r="N39" s="136">
        <v>4.2569999999999997E-2</v>
      </c>
      <c r="O39" s="136">
        <v>4.2569999999999997E-2</v>
      </c>
      <c r="P39" s="136">
        <v>4.2569999999999997E-2</v>
      </c>
      <c r="Q39" s="136">
        <v>4.2569999999999997E-2</v>
      </c>
      <c r="R39" s="136">
        <v>4.2569999999999997E-2</v>
      </c>
      <c r="S39" s="136">
        <v>4.2569999999999997E-2</v>
      </c>
      <c r="T39" s="136">
        <v>4.2569999999999997E-2</v>
      </c>
      <c r="U39" s="136">
        <v>4.2569999999999997E-2</v>
      </c>
      <c r="V39" s="136">
        <v>4.2569999999999997E-2</v>
      </c>
      <c r="W39" s="136">
        <v>4.2569999999999997E-2</v>
      </c>
      <c r="X39" s="136">
        <v>4.2569999999999997E-2</v>
      </c>
      <c r="Y39" s="136">
        <v>4.2569999999999997E-2</v>
      </c>
      <c r="Z39" s="136">
        <v>4.2569999999999997E-2</v>
      </c>
      <c r="AA39" s="136">
        <v>4.2569999999999997E-2</v>
      </c>
      <c r="AB39" s="136">
        <v>4.2569999999999997E-2</v>
      </c>
      <c r="AC39" s="136">
        <v>4.2569999999999997E-2</v>
      </c>
      <c r="AD39" s="136">
        <v>4.2569999999999997E-2</v>
      </c>
      <c r="AE39" s="136">
        <v>4.2569999999999997E-2</v>
      </c>
      <c r="AF39" s="136">
        <v>4.2569999999999997E-2</v>
      </c>
      <c r="AG39" s="136">
        <v>4.2569999999999997E-2</v>
      </c>
      <c r="AH39" s="136">
        <v>4.2569999999999997E-2</v>
      </c>
      <c r="AI39" s="136">
        <v>4.2569999999999997E-2</v>
      </c>
      <c r="AJ39" s="136">
        <v>4.2569999999999997E-2</v>
      </c>
    </row>
    <row r="40" spans="3:36">
      <c r="C40" s="8" t="s">
        <v>399</v>
      </c>
      <c r="D40" s="136">
        <v>4.2100000000000002E-3</v>
      </c>
      <c r="E40" s="136">
        <v>4.2100000000000002E-3</v>
      </c>
      <c r="F40" s="136">
        <v>4.2100000000000002E-3</v>
      </c>
      <c r="G40" s="136">
        <v>4.2100000000000002E-3</v>
      </c>
      <c r="H40" s="136">
        <v>4.2100000000000002E-3</v>
      </c>
      <c r="I40" s="136">
        <v>4.2100000000000002E-3</v>
      </c>
      <c r="J40" s="136">
        <v>4.2100000000000002E-3</v>
      </c>
      <c r="K40" s="136">
        <v>3.79E-3</v>
      </c>
      <c r="L40" s="136">
        <v>3.79E-3</v>
      </c>
      <c r="M40" s="136">
        <v>3.79E-3</v>
      </c>
      <c r="N40" s="136">
        <v>3.79E-3</v>
      </c>
      <c r="O40" s="136">
        <v>3.79E-3</v>
      </c>
      <c r="P40" s="136">
        <v>3.79E-3</v>
      </c>
      <c r="Q40" s="136">
        <v>3.79E-3</v>
      </c>
      <c r="R40" s="136">
        <v>3.79E-3</v>
      </c>
      <c r="S40" s="136">
        <v>3.79E-3</v>
      </c>
      <c r="T40" s="136">
        <v>3.79E-3</v>
      </c>
      <c r="U40" s="136">
        <v>3.79E-3</v>
      </c>
      <c r="V40" s="136">
        <v>3.79E-3</v>
      </c>
      <c r="W40" s="136">
        <v>3.79E-3</v>
      </c>
      <c r="X40" s="136">
        <v>3.79E-3</v>
      </c>
      <c r="Y40" s="136">
        <v>3.79E-3</v>
      </c>
      <c r="Z40" s="136">
        <v>3.79E-3</v>
      </c>
      <c r="AA40" s="136">
        <v>3.79E-3</v>
      </c>
      <c r="AB40" s="136">
        <v>3.79E-3</v>
      </c>
      <c r="AC40" s="136">
        <v>3.79E-3</v>
      </c>
      <c r="AD40" s="136">
        <v>3.79E-3</v>
      </c>
      <c r="AE40" s="136">
        <v>3.79E-3</v>
      </c>
      <c r="AF40" s="136">
        <v>3.79E-3</v>
      </c>
      <c r="AG40" s="136">
        <v>3.79E-3</v>
      </c>
      <c r="AH40" s="136">
        <v>3.79E-3</v>
      </c>
      <c r="AI40" s="136">
        <v>3.79E-3</v>
      </c>
      <c r="AJ40" s="136">
        <v>3.79E-3</v>
      </c>
    </row>
    <row r="41" spans="3:36">
      <c r="C41" s="8" t="s">
        <v>460</v>
      </c>
      <c r="D41" s="136">
        <v>0.11906</v>
      </c>
      <c r="E41" s="136">
        <v>0.11906</v>
      </c>
      <c r="F41" s="136">
        <v>0.11906</v>
      </c>
      <c r="G41" s="136">
        <v>0.11906</v>
      </c>
      <c r="H41" s="136">
        <v>0.11906</v>
      </c>
      <c r="I41" s="136">
        <v>0.11906</v>
      </c>
      <c r="J41" s="136">
        <v>0.11906</v>
      </c>
      <c r="K41" s="136">
        <v>8.7989999999999999E-2</v>
      </c>
      <c r="L41" s="136">
        <v>8.7989999999999999E-2</v>
      </c>
      <c r="M41" s="136">
        <v>8.7989999999999999E-2</v>
      </c>
      <c r="N41" s="136">
        <v>8.7989999999999999E-2</v>
      </c>
      <c r="O41" s="136">
        <v>8.7989999999999999E-2</v>
      </c>
      <c r="P41" s="136">
        <v>8.7989999999999999E-2</v>
      </c>
      <c r="Q41" s="136">
        <v>8.7989999999999999E-2</v>
      </c>
      <c r="R41" s="136">
        <v>8.7989999999999999E-2</v>
      </c>
      <c r="S41" s="136">
        <v>8.7989999999999999E-2</v>
      </c>
      <c r="T41" s="136">
        <v>8.7989999999999999E-2</v>
      </c>
      <c r="U41" s="136">
        <v>8.7989999999999999E-2</v>
      </c>
      <c r="V41" s="136">
        <v>8.7989999999999999E-2</v>
      </c>
      <c r="W41" s="136">
        <v>8.7989999999999999E-2</v>
      </c>
      <c r="X41" s="136">
        <v>8.7989999999999999E-2</v>
      </c>
      <c r="Y41" s="136">
        <v>8.7989999999999999E-2</v>
      </c>
      <c r="Z41" s="136">
        <v>8.7989999999999999E-2</v>
      </c>
      <c r="AA41" s="136">
        <v>8.7989999999999999E-2</v>
      </c>
      <c r="AB41" s="136">
        <v>8.7989999999999999E-2</v>
      </c>
      <c r="AC41" s="136">
        <v>8.7989999999999999E-2</v>
      </c>
      <c r="AD41" s="136">
        <v>8.7989999999999999E-2</v>
      </c>
      <c r="AE41" s="136">
        <v>8.7989999999999999E-2</v>
      </c>
      <c r="AF41" s="136">
        <v>8.7989999999999999E-2</v>
      </c>
      <c r="AG41" s="136">
        <v>8.7989999999999999E-2</v>
      </c>
      <c r="AH41" s="136">
        <v>8.7989999999999999E-2</v>
      </c>
      <c r="AI41" s="136">
        <v>8.7989999999999999E-2</v>
      </c>
      <c r="AJ41" s="136">
        <v>8.7989999999999999E-2</v>
      </c>
    </row>
    <row r="42" spans="3:36">
      <c r="C42" s="8" t="s">
        <v>461</v>
      </c>
      <c r="D42" s="136">
        <v>1.46E-2</v>
      </c>
      <c r="E42" s="136">
        <v>1.46E-2</v>
      </c>
      <c r="F42" s="136">
        <v>1.46E-2</v>
      </c>
      <c r="G42" s="136">
        <v>1.46E-2</v>
      </c>
      <c r="H42" s="136">
        <v>1.46E-2</v>
      </c>
      <c r="I42" s="136">
        <v>1.46E-2</v>
      </c>
      <c r="J42" s="136">
        <v>1.46E-2</v>
      </c>
      <c r="K42" s="136">
        <v>1.46E-2</v>
      </c>
      <c r="L42" s="136">
        <v>1.46E-2</v>
      </c>
      <c r="M42" s="136">
        <v>1.46E-2</v>
      </c>
      <c r="N42" s="136">
        <v>1.46E-2</v>
      </c>
      <c r="O42" s="136">
        <v>1.46E-2</v>
      </c>
      <c r="P42" s="136">
        <v>1.46E-2</v>
      </c>
      <c r="Q42" s="136">
        <v>1.46E-2</v>
      </c>
      <c r="R42" s="136">
        <v>1.46E-2</v>
      </c>
      <c r="S42" s="136">
        <v>1.46E-2</v>
      </c>
      <c r="T42" s="136">
        <v>1.46E-2</v>
      </c>
      <c r="U42" s="136">
        <v>1.46E-2</v>
      </c>
      <c r="V42" s="136">
        <v>1.46E-2</v>
      </c>
      <c r="W42" s="136">
        <v>1.46E-2</v>
      </c>
      <c r="X42" s="136">
        <v>1.46E-2</v>
      </c>
      <c r="Y42" s="136">
        <v>1.46E-2</v>
      </c>
      <c r="Z42" s="136">
        <v>1.46E-2</v>
      </c>
      <c r="AA42" s="136">
        <v>1.46E-2</v>
      </c>
      <c r="AB42" s="136">
        <v>1.46E-2</v>
      </c>
      <c r="AC42" s="136">
        <v>1.46E-2</v>
      </c>
      <c r="AD42" s="136">
        <v>1.46E-2</v>
      </c>
      <c r="AE42" s="136">
        <v>1.46E-2</v>
      </c>
      <c r="AF42" s="136">
        <v>1.46E-2</v>
      </c>
      <c r="AG42" s="136">
        <v>1.46E-2</v>
      </c>
      <c r="AH42" s="136">
        <v>1.46E-2</v>
      </c>
      <c r="AI42" s="136">
        <v>1.46E-2</v>
      </c>
      <c r="AJ42" s="136">
        <v>1.46E-2</v>
      </c>
    </row>
    <row r="43" spans="3:36">
      <c r="C43" s="8" t="s">
        <v>400</v>
      </c>
      <c r="D43" s="136">
        <v>5.0470000000000001E-2</v>
      </c>
      <c r="E43" s="136">
        <v>5.0470000000000001E-2</v>
      </c>
      <c r="F43" s="136">
        <v>5.0470000000000001E-2</v>
      </c>
      <c r="G43" s="136">
        <v>5.0470000000000001E-2</v>
      </c>
      <c r="H43" s="136">
        <v>5.0470000000000001E-2</v>
      </c>
      <c r="I43" s="136">
        <v>5.0470000000000001E-2</v>
      </c>
      <c r="J43" s="136">
        <v>5.0470000000000001E-2</v>
      </c>
      <c r="K43" s="136">
        <v>5.0470000000000001E-2</v>
      </c>
      <c r="L43" s="136">
        <v>5.0470000000000001E-2</v>
      </c>
      <c r="M43" s="136">
        <v>5.0470000000000001E-2</v>
      </c>
      <c r="N43" s="136">
        <v>5.0470000000000001E-2</v>
      </c>
      <c r="O43" s="136">
        <v>5.0470000000000001E-2</v>
      </c>
      <c r="P43" s="136">
        <v>5.0470000000000001E-2</v>
      </c>
      <c r="Q43" s="136">
        <v>5.0470000000000001E-2</v>
      </c>
      <c r="R43" s="136">
        <v>5.0470000000000001E-2</v>
      </c>
      <c r="S43" s="136">
        <v>5.0470000000000001E-2</v>
      </c>
      <c r="T43" s="136">
        <v>5.0470000000000001E-2</v>
      </c>
      <c r="U43" s="136">
        <v>5.0470000000000001E-2</v>
      </c>
      <c r="V43" s="136">
        <v>5.0470000000000001E-2</v>
      </c>
      <c r="W43" s="136">
        <v>5.0470000000000001E-2</v>
      </c>
      <c r="X43" s="136">
        <v>5.0470000000000001E-2</v>
      </c>
      <c r="Y43" s="136">
        <v>5.0470000000000001E-2</v>
      </c>
      <c r="Z43" s="136">
        <v>5.0470000000000001E-2</v>
      </c>
      <c r="AA43" s="136">
        <v>5.0470000000000001E-2</v>
      </c>
      <c r="AB43" s="136">
        <v>5.0470000000000001E-2</v>
      </c>
      <c r="AC43" s="136">
        <v>5.0470000000000001E-2</v>
      </c>
      <c r="AD43" s="136">
        <v>5.0470000000000001E-2</v>
      </c>
      <c r="AE43" s="136">
        <v>5.0470000000000001E-2</v>
      </c>
      <c r="AF43" s="136">
        <v>5.0470000000000001E-2</v>
      </c>
      <c r="AG43" s="136">
        <v>5.0470000000000001E-2</v>
      </c>
      <c r="AH43" s="136">
        <v>5.0470000000000001E-2</v>
      </c>
      <c r="AI43" s="136">
        <v>5.0470000000000001E-2</v>
      </c>
      <c r="AJ43" s="136">
        <v>5.0470000000000001E-2</v>
      </c>
    </row>
    <row r="44" spans="3:36">
      <c r="C44" s="8" t="s">
        <v>401</v>
      </c>
      <c r="D44" s="136">
        <v>4.1399999999999996E-3</v>
      </c>
      <c r="E44" s="136">
        <v>4.1399999999999996E-3</v>
      </c>
      <c r="F44" s="136">
        <v>4.1399999999999996E-3</v>
      </c>
      <c r="G44" s="136">
        <v>4.1399999999999996E-3</v>
      </c>
      <c r="H44" s="136">
        <v>4.1399999999999996E-3</v>
      </c>
      <c r="I44" s="136">
        <v>4.1399999999999996E-3</v>
      </c>
      <c r="J44" s="136">
        <v>4.1399999999999996E-3</v>
      </c>
      <c r="K44" s="136">
        <v>4.1399999999999996E-3</v>
      </c>
      <c r="L44" s="136">
        <v>4.1399999999999996E-3</v>
      </c>
      <c r="M44" s="136">
        <v>4.1399999999999996E-3</v>
      </c>
      <c r="N44" s="136">
        <v>4.1399999999999996E-3</v>
      </c>
      <c r="O44" s="136">
        <v>4.1399999999999996E-3</v>
      </c>
      <c r="P44" s="136">
        <v>4.1399999999999996E-3</v>
      </c>
      <c r="Q44" s="136">
        <v>4.1399999999999996E-3</v>
      </c>
      <c r="R44" s="136">
        <v>4.1399999999999996E-3</v>
      </c>
      <c r="S44" s="136">
        <v>4.1399999999999996E-3</v>
      </c>
      <c r="T44" s="136">
        <v>4.1399999999999996E-3</v>
      </c>
      <c r="U44" s="136">
        <v>4.1399999999999996E-3</v>
      </c>
      <c r="V44" s="136">
        <v>4.1399999999999996E-3</v>
      </c>
      <c r="W44" s="136">
        <v>4.1399999999999996E-3</v>
      </c>
      <c r="X44" s="136">
        <v>4.1399999999999996E-3</v>
      </c>
      <c r="Y44" s="136">
        <v>4.1399999999999996E-3</v>
      </c>
      <c r="Z44" s="136">
        <v>4.1399999999999996E-3</v>
      </c>
      <c r="AA44" s="136">
        <v>4.1399999999999996E-3</v>
      </c>
      <c r="AB44" s="136">
        <v>4.1399999999999996E-3</v>
      </c>
      <c r="AC44" s="136">
        <v>4.1399999999999996E-3</v>
      </c>
      <c r="AD44" s="136">
        <v>4.1399999999999996E-3</v>
      </c>
      <c r="AE44" s="136">
        <v>4.1399999999999996E-3</v>
      </c>
      <c r="AF44" s="136">
        <v>4.1399999999999996E-3</v>
      </c>
      <c r="AG44" s="136">
        <v>4.1399999999999996E-3</v>
      </c>
      <c r="AH44" s="136">
        <v>4.1399999999999996E-3</v>
      </c>
      <c r="AI44" s="136">
        <v>4.1399999999999996E-3</v>
      </c>
      <c r="AJ44" s="136">
        <v>4.1399999999999996E-3</v>
      </c>
    </row>
    <row r="45" spans="3:36">
      <c r="C45" s="8" t="s">
        <v>402</v>
      </c>
      <c r="D45" s="136">
        <v>5.1000000000000004E-4</v>
      </c>
      <c r="E45" s="136">
        <v>5.1000000000000004E-4</v>
      </c>
      <c r="F45" s="136">
        <v>5.1000000000000004E-4</v>
      </c>
      <c r="G45" s="136">
        <v>5.1000000000000004E-4</v>
      </c>
      <c r="H45" s="136">
        <v>5.1000000000000004E-4</v>
      </c>
      <c r="I45" s="136">
        <v>5.1000000000000004E-4</v>
      </c>
      <c r="J45" s="136">
        <v>5.1000000000000004E-4</v>
      </c>
      <c r="K45" s="136">
        <v>5.1000000000000004E-4</v>
      </c>
      <c r="L45" s="136">
        <v>5.1000000000000004E-4</v>
      </c>
      <c r="M45" s="136">
        <v>5.1000000000000004E-4</v>
      </c>
      <c r="N45" s="136">
        <v>5.1000000000000004E-4</v>
      </c>
      <c r="O45" s="136">
        <v>5.1000000000000004E-4</v>
      </c>
      <c r="P45" s="136">
        <v>5.1000000000000004E-4</v>
      </c>
      <c r="Q45" s="136">
        <v>5.1000000000000004E-4</v>
      </c>
      <c r="R45" s="136">
        <v>5.1000000000000004E-4</v>
      </c>
      <c r="S45" s="136">
        <v>5.1000000000000004E-4</v>
      </c>
      <c r="T45" s="136">
        <v>5.1000000000000004E-4</v>
      </c>
      <c r="U45" s="136">
        <v>5.1000000000000004E-4</v>
      </c>
      <c r="V45" s="136">
        <v>5.1000000000000004E-4</v>
      </c>
      <c r="W45" s="136">
        <v>5.1000000000000004E-4</v>
      </c>
      <c r="X45" s="136">
        <v>5.1000000000000004E-4</v>
      </c>
      <c r="Y45" s="136">
        <v>5.1000000000000004E-4</v>
      </c>
      <c r="Z45" s="136">
        <v>5.1000000000000004E-4</v>
      </c>
      <c r="AA45" s="136">
        <v>5.1000000000000004E-4</v>
      </c>
      <c r="AB45" s="136">
        <v>5.1000000000000004E-4</v>
      </c>
      <c r="AC45" s="136">
        <v>5.1000000000000004E-4</v>
      </c>
      <c r="AD45" s="136">
        <v>5.1000000000000004E-4</v>
      </c>
      <c r="AE45" s="136">
        <v>5.1000000000000004E-4</v>
      </c>
      <c r="AF45" s="136">
        <v>5.1000000000000004E-4</v>
      </c>
      <c r="AG45" s="136">
        <v>5.1000000000000004E-4</v>
      </c>
      <c r="AH45" s="136">
        <v>5.1000000000000004E-4</v>
      </c>
      <c r="AI45" s="136">
        <v>5.1000000000000004E-4</v>
      </c>
      <c r="AJ45" s="136">
        <v>5.1000000000000004E-4</v>
      </c>
    </row>
    <row r="46" spans="3:36">
      <c r="C46" s="8" t="s">
        <v>462</v>
      </c>
      <c r="D46" s="136">
        <v>4.1980000000000003E-2</v>
      </c>
      <c r="E46" s="136">
        <v>4.1980000000000003E-2</v>
      </c>
      <c r="F46" s="136">
        <v>4.1980000000000003E-2</v>
      </c>
      <c r="G46" s="136">
        <v>4.1980000000000003E-2</v>
      </c>
      <c r="H46" s="136">
        <v>4.1980000000000003E-2</v>
      </c>
      <c r="I46" s="136">
        <v>4.1980000000000003E-2</v>
      </c>
      <c r="J46" s="136">
        <v>4.1980000000000003E-2</v>
      </c>
      <c r="K46" s="136">
        <v>4.1980000000000003E-2</v>
      </c>
      <c r="L46" s="136">
        <v>4.1980000000000003E-2</v>
      </c>
      <c r="M46" s="136">
        <v>4.1980000000000003E-2</v>
      </c>
      <c r="N46" s="136">
        <v>4.1980000000000003E-2</v>
      </c>
      <c r="O46" s="136">
        <v>4.1980000000000003E-2</v>
      </c>
      <c r="P46" s="136">
        <v>4.1980000000000003E-2</v>
      </c>
      <c r="Q46" s="136">
        <v>4.1980000000000003E-2</v>
      </c>
      <c r="R46" s="136">
        <v>4.1980000000000003E-2</v>
      </c>
      <c r="S46" s="136">
        <v>4.1980000000000003E-2</v>
      </c>
      <c r="T46" s="136">
        <v>4.1980000000000003E-2</v>
      </c>
      <c r="U46" s="136">
        <v>4.1980000000000003E-2</v>
      </c>
      <c r="V46" s="136">
        <v>4.1980000000000003E-2</v>
      </c>
      <c r="W46" s="136">
        <v>4.1980000000000003E-2</v>
      </c>
      <c r="X46" s="136">
        <v>4.1980000000000003E-2</v>
      </c>
      <c r="Y46" s="136">
        <v>4.1980000000000003E-2</v>
      </c>
      <c r="Z46" s="136">
        <v>4.1980000000000003E-2</v>
      </c>
      <c r="AA46" s="136">
        <v>4.1980000000000003E-2</v>
      </c>
      <c r="AB46" s="136">
        <v>4.1980000000000003E-2</v>
      </c>
      <c r="AC46" s="136">
        <v>4.1980000000000003E-2</v>
      </c>
      <c r="AD46" s="136">
        <v>4.1980000000000003E-2</v>
      </c>
      <c r="AE46" s="136">
        <v>4.1980000000000003E-2</v>
      </c>
      <c r="AF46" s="136">
        <v>4.1980000000000003E-2</v>
      </c>
      <c r="AG46" s="136">
        <v>4.1980000000000003E-2</v>
      </c>
      <c r="AH46" s="136">
        <v>4.1980000000000003E-2</v>
      </c>
      <c r="AI46" s="136">
        <v>4.1980000000000003E-2</v>
      </c>
      <c r="AJ46" s="136">
        <v>4.1980000000000003E-2</v>
      </c>
    </row>
    <row r="47" spans="3:36">
      <c r="C47" s="8"/>
      <c r="D47" s="130"/>
    </row>
    <row r="48" spans="3:36">
      <c r="C48" s="8"/>
      <c r="D48" s="130"/>
    </row>
    <row r="49" spans="3:33">
      <c r="C49" s="8"/>
      <c r="D49" s="130"/>
    </row>
    <row r="50" spans="3:33">
      <c r="C50" s="8"/>
      <c r="D50" s="130"/>
    </row>
    <row r="51" spans="3:33">
      <c r="C51" s="8"/>
      <c r="D51" s="130"/>
    </row>
    <row r="52" spans="3:33">
      <c r="C52" s="8"/>
      <c r="D52" s="130"/>
    </row>
    <row r="53" spans="3:33">
      <c r="C53" s="8"/>
      <c r="D53" s="130"/>
    </row>
    <row r="54" spans="3:33">
      <c r="C54" s="8"/>
      <c r="D54" s="130"/>
    </row>
    <row r="55" spans="3:33">
      <c r="C55" s="8"/>
      <c r="D55" s="130"/>
    </row>
    <row r="56" spans="3:33">
      <c r="C56" s="8"/>
      <c r="D56" s="130"/>
    </row>
    <row r="57" spans="3:33">
      <c r="C57" s="8"/>
      <c r="D57" s="130"/>
    </row>
    <row r="58" spans="3:33">
      <c r="C58" s="10" t="s">
        <v>404</v>
      </c>
      <c r="D58" s="10" t="s">
        <v>405</v>
      </c>
      <c r="E58" s="10" t="s">
        <v>406</v>
      </c>
      <c r="F58" s="10" t="s">
        <v>407</v>
      </c>
      <c r="G58" s="10" t="s">
        <v>408</v>
      </c>
      <c r="H58" s="10" t="s">
        <v>409</v>
      </c>
      <c r="I58" s="10" t="s">
        <v>410</v>
      </c>
      <c r="J58" s="10" t="s">
        <v>411</v>
      </c>
      <c r="K58" s="10" t="s">
        <v>412</v>
      </c>
      <c r="L58" s="10" t="s">
        <v>413</v>
      </c>
      <c r="M58" s="10" t="s">
        <v>414</v>
      </c>
      <c r="N58" s="10" t="s">
        <v>415</v>
      </c>
      <c r="O58" s="10" t="s">
        <v>416</v>
      </c>
      <c r="P58" s="10" t="s">
        <v>417</v>
      </c>
      <c r="Q58" s="10" t="s">
        <v>418</v>
      </c>
      <c r="R58" s="10" t="s">
        <v>419</v>
      </c>
      <c r="S58" s="10" t="s">
        <v>420</v>
      </c>
      <c r="T58" s="10" t="s">
        <v>421</v>
      </c>
      <c r="U58" s="10" t="s">
        <v>422</v>
      </c>
      <c r="V58" s="10" t="s">
        <v>423</v>
      </c>
      <c r="W58" s="10" t="s">
        <v>424</v>
      </c>
      <c r="X58" s="10" t="s">
        <v>425</v>
      </c>
      <c r="Y58" s="10" t="s">
        <v>426</v>
      </c>
      <c r="Z58" s="10" t="s">
        <v>427</v>
      </c>
      <c r="AA58" s="10" t="s">
        <v>428</v>
      </c>
      <c r="AB58" s="10" t="s">
        <v>429</v>
      </c>
      <c r="AC58" s="10" t="s">
        <v>430</v>
      </c>
      <c r="AD58" s="10" t="s">
        <v>431</v>
      </c>
      <c r="AE58" s="10" t="s">
        <v>432</v>
      </c>
      <c r="AF58" s="10" t="s">
        <v>433</v>
      </c>
      <c r="AG58" s="10" t="s">
        <v>434</v>
      </c>
    </row>
    <row r="59" spans="3:33">
      <c r="C59" s="95">
        <v>2.4119999999999999E-2</v>
      </c>
      <c r="D59" s="95">
        <v>2.4119999999999999E-2</v>
      </c>
      <c r="E59" s="95">
        <v>2.4119999999999999E-2</v>
      </c>
      <c r="F59" s="95">
        <v>2.4119999999999999E-2</v>
      </c>
      <c r="G59" s="95">
        <v>2.4119999999999999E-2</v>
      </c>
      <c r="H59" s="95">
        <v>2.4119999999999999E-2</v>
      </c>
      <c r="I59" s="95">
        <v>2.4119999999999999E-2</v>
      </c>
      <c r="J59" s="95">
        <v>2.4119999999999999E-2</v>
      </c>
      <c r="K59" s="95">
        <v>2.4119999999999999E-2</v>
      </c>
      <c r="L59" s="95">
        <v>2.4119999999999999E-2</v>
      </c>
      <c r="M59" s="95">
        <v>2.4119999999999999E-2</v>
      </c>
      <c r="N59" s="95">
        <v>2.4119999999999999E-2</v>
      </c>
      <c r="O59" s="95">
        <v>2.4119999999999999E-2</v>
      </c>
      <c r="P59" s="95">
        <v>2.4119999999999999E-2</v>
      </c>
      <c r="Q59" s="95">
        <v>2.4119999999999999E-2</v>
      </c>
      <c r="R59" s="95">
        <v>2.4119999999999999E-2</v>
      </c>
      <c r="S59" s="95">
        <v>2.4119999999999999E-2</v>
      </c>
      <c r="T59" s="95">
        <v>2.4119999999999999E-2</v>
      </c>
      <c r="U59" s="95">
        <v>2.4119999999999999E-2</v>
      </c>
      <c r="V59" s="95">
        <v>2.4119999999999999E-2</v>
      </c>
      <c r="W59" s="95">
        <v>2.4119999999999999E-2</v>
      </c>
      <c r="X59" s="95">
        <v>2.4119999999999999E-2</v>
      </c>
      <c r="Y59" s="95">
        <v>2.4119999999999999E-2</v>
      </c>
      <c r="Z59" s="95">
        <v>2.4119999999999999E-2</v>
      </c>
      <c r="AA59" s="95">
        <v>2.4119999999999999E-2</v>
      </c>
      <c r="AB59" s="95">
        <v>2.4119999999999999E-2</v>
      </c>
      <c r="AC59" s="95">
        <v>2.4119999999999999E-2</v>
      </c>
      <c r="AD59" s="95">
        <v>2.4119999999999999E-2</v>
      </c>
      <c r="AE59" s="95">
        <v>2.4119999999999999E-2</v>
      </c>
      <c r="AF59" s="95">
        <v>2.4119999999999999E-2</v>
      </c>
      <c r="AG59" s="95">
        <v>2.4119999999999999E-2</v>
      </c>
    </row>
    <row r="60" spans="3:33">
      <c r="C60" s="136">
        <f t="shared" ref="C60:AG60" si="0">0.27+C61</f>
        <v>0.54</v>
      </c>
      <c r="D60" s="136">
        <f t="shared" si="0"/>
        <v>0.54</v>
      </c>
      <c r="E60" s="136">
        <f t="shared" si="0"/>
        <v>0.54</v>
      </c>
      <c r="F60" s="136">
        <f t="shared" si="0"/>
        <v>0.54</v>
      </c>
      <c r="G60" s="136">
        <f t="shared" si="0"/>
        <v>0.54</v>
      </c>
      <c r="H60" s="136">
        <f t="shared" si="0"/>
        <v>0.44000000000000006</v>
      </c>
      <c r="I60" s="136">
        <f t="shared" si="0"/>
        <v>0.44000000000000006</v>
      </c>
      <c r="J60" s="136">
        <f t="shared" si="0"/>
        <v>0.44000000000000006</v>
      </c>
      <c r="K60" s="136">
        <f t="shared" si="0"/>
        <v>0.44000000000000006</v>
      </c>
      <c r="L60" s="136">
        <f t="shared" si="0"/>
        <v>0.44000000000000006</v>
      </c>
      <c r="M60" s="136">
        <f t="shared" si="0"/>
        <v>0.44000000000000006</v>
      </c>
      <c r="N60" s="136">
        <f t="shared" si="0"/>
        <v>0.44000000000000006</v>
      </c>
      <c r="O60" s="136">
        <f t="shared" si="0"/>
        <v>0.44000000000000006</v>
      </c>
      <c r="P60" s="136">
        <f t="shared" si="0"/>
        <v>0.44000000000000006</v>
      </c>
      <c r="Q60" s="136">
        <f t="shared" si="0"/>
        <v>0.44000000000000006</v>
      </c>
      <c r="R60" s="136">
        <f t="shared" si="0"/>
        <v>0.44000000000000006</v>
      </c>
      <c r="S60" s="136">
        <f t="shared" si="0"/>
        <v>0.44000000000000006</v>
      </c>
      <c r="T60" s="136">
        <f t="shared" si="0"/>
        <v>0.44000000000000006</v>
      </c>
      <c r="U60" s="136">
        <f t="shared" si="0"/>
        <v>0.44000000000000006</v>
      </c>
      <c r="V60" s="136">
        <f t="shared" si="0"/>
        <v>0.44000000000000006</v>
      </c>
      <c r="W60" s="136">
        <f t="shared" si="0"/>
        <v>0.44000000000000006</v>
      </c>
      <c r="X60" s="136">
        <f t="shared" si="0"/>
        <v>0.44000000000000006</v>
      </c>
      <c r="Y60" s="136">
        <f t="shared" si="0"/>
        <v>0.44000000000000006</v>
      </c>
      <c r="Z60" s="136">
        <f t="shared" si="0"/>
        <v>0.44000000000000006</v>
      </c>
      <c r="AA60" s="136">
        <f t="shared" si="0"/>
        <v>0.44000000000000006</v>
      </c>
      <c r="AB60" s="136">
        <f t="shared" si="0"/>
        <v>0.44000000000000006</v>
      </c>
      <c r="AC60" s="136">
        <f t="shared" si="0"/>
        <v>0.44000000000000006</v>
      </c>
      <c r="AD60" s="136">
        <f t="shared" si="0"/>
        <v>0.44000000000000006</v>
      </c>
      <c r="AE60" s="136">
        <f t="shared" si="0"/>
        <v>0.44000000000000006</v>
      </c>
      <c r="AF60" s="136">
        <f t="shared" si="0"/>
        <v>0.44000000000000006</v>
      </c>
      <c r="AG60" s="136">
        <f t="shared" si="0"/>
        <v>0.44000000000000006</v>
      </c>
    </row>
    <row r="61" spans="3:33">
      <c r="C61" s="136">
        <v>0.27</v>
      </c>
      <c r="D61" s="136">
        <v>0.27</v>
      </c>
      <c r="E61" s="136">
        <v>0.27</v>
      </c>
      <c r="F61" s="136">
        <v>0.27</v>
      </c>
      <c r="G61" s="136">
        <v>0.27</v>
      </c>
      <c r="H61" s="95">
        <v>0.17</v>
      </c>
      <c r="I61" s="95">
        <v>0.17</v>
      </c>
      <c r="J61" s="95">
        <v>0.17</v>
      </c>
      <c r="K61" s="95">
        <v>0.17</v>
      </c>
      <c r="L61" s="95">
        <v>0.17</v>
      </c>
      <c r="M61" s="95">
        <v>0.17</v>
      </c>
      <c r="N61" s="95">
        <v>0.17</v>
      </c>
      <c r="O61" s="95">
        <v>0.17</v>
      </c>
      <c r="P61" s="95">
        <v>0.17</v>
      </c>
      <c r="Q61" s="95">
        <v>0.17</v>
      </c>
      <c r="R61" s="95">
        <v>0.17</v>
      </c>
      <c r="S61" s="95">
        <v>0.17</v>
      </c>
      <c r="T61" s="95">
        <v>0.17</v>
      </c>
      <c r="U61" s="95">
        <v>0.17</v>
      </c>
      <c r="V61" s="95">
        <v>0.17</v>
      </c>
      <c r="W61" s="95">
        <v>0.17</v>
      </c>
      <c r="X61" s="95">
        <v>0.17</v>
      </c>
      <c r="Y61" s="95">
        <v>0.17</v>
      </c>
      <c r="Z61" s="95">
        <v>0.17</v>
      </c>
      <c r="AA61" s="95">
        <v>0.17</v>
      </c>
      <c r="AB61" s="95">
        <v>0.17</v>
      </c>
      <c r="AC61" s="95">
        <v>0.17</v>
      </c>
      <c r="AD61" s="95">
        <v>0.17</v>
      </c>
      <c r="AE61" s="95">
        <v>0.17</v>
      </c>
      <c r="AF61" s="95">
        <v>0.17</v>
      </c>
      <c r="AG61" s="95">
        <v>0.17</v>
      </c>
    </row>
    <row r="62" spans="3:33">
      <c r="C62" s="95">
        <v>0.09</v>
      </c>
      <c r="D62" s="95">
        <v>0.09</v>
      </c>
      <c r="E62" s="95">
        <v>0.09</v>
      </c>
      <c r="F62" s="95">
        <v>0.08</v>
      </c>
      <c r="G62" s="95">
        <v>0.08</v>
      </c>
      <c r="H62" s="95">
        <v>0.08</v>
      </c>
      <c r="I62" s="95">
        <v>0.08</v>
      </c>
      <c r="J62" s="95">
        <v>0.08</v>
      </c>
      <c r="K62" s="95">
        <v>0.08</v>
      </c>
      <c r="L62" s="95">
        <v>0.08</v>
      </c>
      <c r="M62" s="95">
        <v>0.08</v>
      </c>
      <c r="N62" s="95">
        <v>0.08</v>
      </c>
      <c r="O62" s="95">
        <v>0.08</v>
      </c>
      <c r="P62" s="95">
        <v>0.08</v>
      </c>
      <c r="Q62" s="95">
        <v>0.08</v>
      </c>
      <c r="R62" s="95">
        <v>0.08</v>
      </c>
      <c r="S62" s="95">
        <v>0.08</v>
      </c>
      <c r="T62" s="95">
        <v>0.08</v>
      </c>
      <c r="U62" s="95">
        <v>0.08</v>
      </c>
      <c r="V62" s="95">
        <v>0.08</v>
      </c>
      <c r="W62" s="95">
        <v>0.08</v>
      </c>
      <c r="X62" s="95">
        <v>0.08</v>
      </c>
      <c r="Y62" s="95">
        <v>0.08</v>
      </c>
      <c r="Z62" s="95">
        <v>0.08</v>
      </c>
      <c r="AA62" s="95">
        <v>0.08</v>
      </c>
      <c r="AB62" s="95">
        <v>0.08</v>
      </c>
      <c r="AC62" s="95">
        <v>0.08</v>
      </c>
      <c r="AD62" s="95">
        <v>0.08</v>
      </c>
      <c r="AE62" s="95">
        <v>0.08</v>
      </c>
      <c r="AF62" s="95">
        <v>0.08</v>
      </c>
      <c r="AG62" s="95">
        <v>0.08</v>
      </c>
    </row>
    <row r="63" spans="3:33">
      <c r="C63" s="95">
        <v>4.4400000000000002E-2</v>
      </c>
      <c r="D63" s="95">
        <v>4.4400000000000002E-2</v>
      </c>
      <c r="E63" s="95">
        <v>4.4400000000000002E-2</v>
      </c>
      <c r="F63" s="95">
        <v>0.04</v>
      </c>
      <c r="G63" s="95">
        <v>0.04</v>
      </c>
      <c r="H63" s="95">
        <v>0.04</v>
      </c>
      <c r="I63" s="95">
        <v>0.04</v>
      </c>
      <c r="J63" s="95">
        <v>0.04</v>
      </c>
      <c r="K63" s="95">
        <v>0.04</v>
      </c>
      <c r="L63" s="95">
        <v>0.04</v>
      </c>
      <c r="M63" s="95">
        <v>0.04</v>
      </c>
      <c r="N63" s="95">
        <v>0.04</v>
      </c>
      <c r="O63" s="95">
        <v>0.04</v>
      </c>
      <c r="P63" s="95">
        <v>0.04</v>
      </c>
      <c r="Q63" s="95">
        <v>0.04</v>
      </c>
      <c r="R63" s="95">
        <v>0.04</v>
      </c>
      <c r="S63" s="95">
        <v>0.04</v>
      </c>
      <c r="T63" s="95">
        <v>0.04</v>
      </c>
      <c r="U63" s="95">
        <v>0.04</v>
      </c>
      <c r="V63" s="95">
        <v>0.04</v>
      </c>
      <c r="W63" s="95">
        <v>0.04</v>
      </c>
      <c r="X63" s="95">
        <v>0.04</v>
      </c>
      <c r="Y63" s="95">
        <v>0.04</v>
      </c>
      <c r="Z63" s="95">
        <v>0.04</v>
      </c>
      <c r="AA63" s="95">
        <v>0.04</v>
      </c>
      <c r="AB63" s="95">
        <v>0.04</v>
      </c>
      <c r="AC63" s="95">
        <v>0.04</v>
      </c>
      <c r="AD63" s="95">
        <v>0.04</v>
      </c>
      <c r="AE63" s="95">
        <v>0.04</v>
      </c>
      <c r="AF63" s="95">
        <v>0.04</v>
      </c>
      <c r="AG63" s="95">
        <v>0.04</v>
      </c>
    </row>
    <row r="64" spans="3:33">
      <c r="C64" s="95">
        <v>4.3200000000000002E-2</v>
      </c>
      <c r="D64" s="95">
        <v>4.3200000000000002E-2</v>
      </c>
      <c r="E64" s="95">
        <v>4.3200000000000002E-2</v>
      </c>
      <c r="F64" s="95">
        <v>4.3200000000000002E-2</v>
      </c>
      <c r="G64" s="95">
        <v>4.3200000000000002E-2</v>
      </c>
      <c r="H64" s="95">
        <v>4.3200000000000002E-2</v>
      </c>
      <c r="I64" s="95">
        <v>4.3200000000000002E-2</v>
      </c>
      <c r="J64" s="95">
        <v>4.3200000000000002E-2</v>
      </c>
      <c r="K64" s="95">
        <v>4.3200000000000002E-2</v>
      </c>
      <c r="L64" s="95">
        <v>4.3200000000000002E-2</v>
      </c>
      <c r="M64" s="95">
        <v>4.3200000000000002E-2</v>
      </c>
      <c r="N64" s="95">
        <v>4.3200000000000002E-2</v>
      </c>
      <c r="O64" s="95">
        <v>4.3200000000000002E-2</v>
      </c>
      <c r="P64" s="95">
        <v>4.3200000000000002E-2</v>
      </c>
      <c r="Q64" s="95">
        <v>4.3200000000000002E-2</v>
      </c>
      <c r="R64" s="95">
        <v>4.3200000000000002E-2</v>
      </c>
      <c r="S64" s="95">
        <v>4.3200000000000002E-2</v>
      </c>
      <c r="T64" s="95">
        <v>4.3200000000000002E-2</v>
      </c>
      <c r="U64" s="95">
        <v>4.3200000000000002E-2</v>
      </c>
      <c r="V64" s="95">
        <v>4.3200000000000002E-2</v>
      </c>
      <c r="W64" s="95">
        <v>4.3200000000000002E-2</v>
      </c>
      <c r="X64" s="95">
        <v>4.3200000000000002E-2</v>
      </c>
      <c r="Y64" s="95">
        <v>4.3200000000000002E-2</v>
      </c>
      <c r="Z64" s="95">
        <v>4.3200000000000002E-2</v>
      </c>
      <c r="AA64" s="95">
        <v>4.3200000000000002E-2</v>
      </c>
      <c r="AB64" s="95">
        <v>4.3200000000000002E-2</v>
      </c>
      <c r="AC64" s="95">
        <v>4.3200000000000002E-2</v>
      </c>
      <c r="AD64" s="95">
        <v>4.3200000000000002E-2</v>
      </c>
      <c r="AE64" s="95">
        <v>4.3200000000000002E-2</v>
      </c>
      <c r="AF64" s="95">
        <v>4.3200000000000002E-2</v>
      </c>
      <c r="AG64" s="95">
        <v>4.3200000000000002E-2</v>
      </c>
    </row>
    <row r="65" spans="3:33">
      <c r="C65" s="95">
        <v>1.187E-2</v>
      </c>
      <c r="D65" s="95">
        <v>1.187E-2</v>
      </c>
      <c r="E65" s="95">
        <v>1.187E-2</v>
      </c>
      <c r="F65" s="95">
        <v>1.187E-2</v>
      </c>
      <c r="G65" s="95">
        <v>1.187E-2</v>
      </c>
      <c r="H65" s="95">
        <v>1.187E-2</v>
      </c>
      <c r="I65" s="95">
        <v>1.187E-2</v>
      </c>
      <c r="J65" s="95">
        <v>1.187E-2</v>
      </c>
      <c r="K65" s="95">
        <v>1.187E-2</v>
      </c>
      <c r="L65" s="95">
        <v>1.187E-2</v>
      </c>
      <c r="M65" s="95">
        <v>1.187E-2</v>
      </c>
      <c r="N65" s="95">
        <v>1.187E-2</v>
      </c>
      <c r="O65" s="95">
        <v>1.187E-2</v>
      </c>
      <c r="P65" s="95">
        <v>1.187E-2</v>
      </c>
      <c r="Q65" s="95">
        <v>1.187E-2</v>
      </c>
      <c r="R65" s="95">
        <v>1.187E-2</v>
      </c>
      <c r="S65" s="95">
        <v>1.187E-2</v>
      </c>
      <c r="T65" s="95">
        <v>1.187E-2</v>
      </c>
      <c r="U65" s="95">
        <v>1.187E-2</v>
      </c>
      <c r="V65" s="95">
        <v>1.187E-2</v>
      </c>
      <c r="W65" s="95">
        <v>1.187E-2</v>
      </c>
      <c r="X65" s="95">
        <v>1.187E-2</v>
      </c>
      <c r="Y65" s="95">
        <v>1.187E-2</v>
      </c>
      <c r="Z65" s="95">
        <v>1.187E-2</v>
      </c>
      <c r="AA65" s="95">
        <v>1.187E-2</v>
      </c>
      <c r="AB65" s="95">
        <v>1.187E-2</v>
      </c>
      <c r="AC65" s="95">
        <v>1.187E-2</v>
      </c>
      <c r="AD65" s="95">
        <v>1.187E-2</v>
      </c>
      <c r="AE65" s="95">
        <v>1.187E-2</v>
      </c>
      <c r="AF65" s="95">
        <v>1.187E-2</v>
      </c>
      <c r="AG65" s="95">
        <v>1.187E-2</v>
      </c>
    </row>
    <row r="66" spans="3:33">
      <c r="C66" s="95">
        <v>0.23147999999999999</v>
      </c>
      <c r="D66" s="95">
        <v>0.23147999999999999</v>
      </c>
      <c r="E66" s="95">
        <v>0.23147999999999999</v>
      </c>
      <c r="F66" s="95">
        <v>0.23147999999999999</v>
      </c>
      <c r="G66" s="95">
        <v>0.23147999999999999</v>
      </c>
      <c r="H66" s="95">
        <v>0.23147999999999999</v>
      </c>
      <c r="I66" s="95">
        <v>0.23147999999999999</v>
      </c>
      <c r="J66" s="95">
        <v>0.23147999999999999</v>
      </c>
      <c r="K66" s="95">
        <v>0.23147999999999999</v>
      </c>
      <c r="L66" s="95">
        <v>0.23147999999999999</v>
      </c>
      <c r="M66" s="95">
        <v>0.23147999999999999</v>
      </c>
      <c r="N66" s="95">
        <v>0.23147999999999999</v>
      </c>
      <c r="O66" s="95">
        <v>0.23147999999999999</v>
      </c>
      <c r="P66" s="95">
        <v>0.23147999999999999</v>
      </c>
      <c r="Q66" s="95">
        <v>0.23147999999999999</v>
      </c>
      <c r="R66" s="95">
        <v>0.23147999999999999</v>
      </c>
      <c r="S66" s="95">
        <v>0.23147999999999999</v>
      </c>
      <c r="T66" s="95">
        <v>0.23147999999999999</v>
      </c>
      <c r="U66" s="95">
        <v>0.23147999999999999</v>
      </c>
      <c r="V66" s="95">
        <v>0.23147999999999999</v>
      </c>
      <c r="W66" s="95">
        <v>0.23147999999999999</v>
      </c>
      <c r="X66" s="95">
        <v>0.23147999999999999</v>
      </c>
      <c r="Y66" s="95">
        <v>0.23147999999999999</v>
      </c>
      <c r="Z66" s="95">
        <v>0.23147999999999999</v>
      </c>
      <c r="AA66" s="95">
        <v>0.23147999999999999</v>
      </c>
      <c r="AB66" s="95">
        <v>0.23147999999999999</v>
      </c>
      <c r="AC66" s="95">
        <v>0.23147999999999999</v>
      </c>
      <c r="AD66" s="95">
        <v>0.23147999999999999</v>
      </c>
      <c r="AE66" s="95">
        <v>0.23147999999999999</v>
      </c>
      <c r="AF66" s="95">
        <v>0.23147999999999999</v>
      </c>
      <c r="AG66" s="95">
        <v>0.23147999999999999</v>
      </c>
    </row>
    <row r="67" spans="3:33">
      <c r="C67" s="95">
        <v>8.2799999999999992E-3</v>
      </c>
      <c r="D67" s="95">
        <v>8.2799999999999992E-3</v>
      </c>
      <c r="E67" s="95">
        <v>8.2799999999999992E-3</v>
      </c>
      <c r="F67" s="95">
        <v>8.2799999999999992E-3</v>
      </c>
      <c r="G67" s="95">
        <v>8.2799999999999992E-3</v>
      </c>
      <c r="H67" s="95">
        <v>8.2799999999999992E-3</v>
      </c>
      <c r="I67" s="95">
        <v>8.2799999999999992E-3</v>
      </c>
      <c r="J67" s="95">
        <v>8.2799999999999992E-3</v>
      </c>
      <c r="K67" s="95">
        <v>8.2799999999999992E-3</v>
      </c>
      <c r="L67" s="95">
        <v>8.2799999999999992E-3</v>
      </c>
      <c r="M67" s="95">
        <v>8.2799999999999992E-3</v>
      </c>
      <c r="N67" s="95">
        <v>8.2799999999999992E-3</v>
      </c>
      <c r="O67" s="95">
        <v>8.2799999999999992E-3</v>
      </c>
      <c r="P67" s="95">
        <v>8.2799999999999992E-3</v>
      </c>
      <c r="Q67" s="95">
        <v>8.2799999999999992E-3</v>
      </c>
      <c r="R67" s="95">
        <v>8.2799999999999992E-3</v>
      </c>
      <c r="S67" s="95">
        <v>8.2799999999999992E-3</v>
      </c>
      <c r="T67" s="95">
        <v>8.2799999999999992E-3</v>
      </c>
      <c r="U67" s="95">
        <v>8.2799999999999992E-3</v>
      </c>
      <c r="V67" s="95">
        <v>8.2799999999999992E-3</v>
      </c>
      <c r="W67" s="95">
        <v>8.2799999999999992E-3</v>
      </c>
      <c r="X67" s="95">
        <v>8.2799999999999992E-3</v>
      </c>
      <c r="Y67" s="95">
        <v>8.2799999999999992E-3</v>
      </c>
      <c r="Z67" s="95">
        <v>8.2799999999999992E-3</v>
      </c>
      <c r="AA67" s="95">
        <v>8.2799999999999992E-3</v>
      </c>
      <c r="AB67" s="95">
        <v>8.2799999999999992E-3</v>
      </c>
      <c r="AC67" s="95">
        <v>8.2799999999999992E-3</v>
      </c>
      <c r="AD67" s="95">
        <v>8.2799999999999992E-3</v>
      </c>
      <c r="AE67" s="95">
        <v>8.2799999999999992E-3</v>
      </c>
      <c r="AF67" s="95">
        <v>8.2799999999999992E-3</v>
      </c>
      <c r="AG67" s="95">
        <v>8.2799999999999992E-3</v>
      </c>
    </row>
    <row r="68" spans="3:33">
      <c r="C68" s="95">
        <v>4.1700000000000001E-2</v>
      </c>
      <c r="D68" s="95">
        <v>4.1700000000000001E-2</v>
      </c>
      <c r="E68" s="95">
        <v>4.1700000000000001E-2</v>
      </c>
      <c r="F68" s="95">
        <v>4.1700000000000001E-2</v>
      </c>
      <c r="G68" s="95">
        <v>4.1700000000000001E-2</v>
      </c>
      <c r="H68" s="95">
        <v>4.1700000000000001E-2</v>
      </c>
      <c r="I68" s="95">
        <v>4.1700000000000001E-2</v>
      </c>
      <c r="J68" s="95">
        <v>4.1700000000000001E-2</v>
      </c>
      <c r="K68" s="95">
        <v>4.1700000000000001E-2</v>
      </c>
      <c r="L68" s="95">
        <v>4.1700000000000001E-2</v>
      </c>
      <c r="M68" s="95">
        <v>4.1700000000000001E-2</v>
      </c>
      <c r="N68" s="95">
        <v>4.1700000000000001E-2</v>
      </c>
      <c r="O68" s="95">
        <v>4.1700000000000001E-2</v>
      </c>
      <c r="P68" s="95">
        <v>4.1700000000000001E-2</v>
      </c>
      <c r="Q68" s="95">
        <v>4.1700000000000001E-2</v>
      </c>
      <c r="R68" s="95">
        <v>4.1700000000000001E-2</v>
      </c>
      <c r="S68" s="95">
        <v>4.1700000000000001E-2</v>
      </c>
      <c r="T68" s="95">
        <v>4.1700000000000001E-2</v>
      </c>
      <c r="U68" s="95">
        <v>4.1700000000000001E-2</v>
      </c>
      <c r="V68" s="95">
        <v>4.1700000000000001E-2</v>
      </c>
      <c r="W68" s="95">
        <v>4.1700000000000001E-2</v>
      </c>
      <c r="X68" s="95">
        <v>4.1700000000000001E-2</v>
      </c>
      <c r="Y68" s="95">
        <v>4.1700000000000001E-2</v>
      </c>
      <c r="Z68" s="95">
        <v>4.1700000000000001E-2</v>
      </c>
      <c r="AA68" s="95">
        <v>4.1700000000000001E-2</v>
      </c>
      <c r="AB68" s="95">
        <v>4.1700000000000001E-2</v>
      </c>
      <c r="AC68" s="95">
        <v>4.1700000000000001E-2</v>
      </c>
      <c r="AD68" s="95">
        <v>4.1700000000000001E-2</v>
      </c>
      <c r="AE68" s="95">
        <v>4.1700000000000001E-2</v>
      </c>
      <c r="AF68" s="95">
        <v>4.1700000000000001E-2</v>
      </c>
      <c r="AG68" s="95">
        <v>4.1700000000000001E-2</v>
      </c>
    </row>
    <row r="69" spans="3:33">
      <c r="C69" s="95">
        <v>4.1700000000000001E-2</v>
      </c>
      <c r="D69" s="95">
        <v>4.1700000000000001E-2</v>
      </c>
      <c r="E69" s="95">
        <v>4.1700000000000001E-2</v>
      </c>
      <c r="F69" s="95">
        <v>4.1700000000000001E-2</v>
      </c>
      <c r="G69" s="95">
        <v>4.1700000000000001E-2</v>
      </c>
      <c r="H69" s="95">
        <v>4.1700000000000001E-2</v>
      </c>
      <c r="I69" s="95">
        <v>4.1700000000000001E-2</v>
      </c>
      <c r="J69" s="95">
        <v>4.1700000000000001E-2</v>
      </c>
      <c r="K69" s="95">
        <v>4.1700000000000001E-2</v>
      </c>
      <c r="L69" s="95">
        <v>4.1700000000000001E-2</v>
      </c>
      <c r="M69" s="95">
        <v>4.1700000000000001E-2</v>
      </c>
      <c r="N69" s="95">
        <v>4.1700000000000001E-2</v>
      </c>
      <c r="O69" s="95">
        <v>4.1700000000000001E-2</v>
      </c>
      <c r="P69" s="95">
        <v>4.1700000000000001E-2</v>
      </c>
      <c r="Q69" s="95">
        <v>4.1700000000000001E-2</v>
      </c>
      <c r="R69" s="95">
        <v>4.1700000000000001E-2</v>
      </c>
      <c r="S69" s="95">
        <v>4.1700000000000001E-2</v>
      </c>
      <c r="T69" s="95">
        <v>4.1700000000000001E-2</v>
      </c>
      <c r="U69" s="95">
        <v>4.1700000000000001E-2</v>
      </c>
      <c r="V69" s="95">
        <v>4.1700000000000001E-2</v>
      </c>
      <c r="W69" s="95">
        <v>4.1700000000000001E-2</v>
      </c>
      <c r="X69" s="95">
        <v>4.1700000000000001E-2</v>
      </c>
      <c r="Y69" s="95">
        <v>4.1700000000000001E-2</v>
      </c>
      <c r="Z69" s="95">
        <v>4.1700000000000001E-2</v>
      </c>
      <c r="AA69" s="95">
        <v>4.1700000000000001E-2</v>
      </c>
      <c r="AB69" s="95">
        <v>4.1700000000000001E-2</v>
      </c>
      <c r="AC69" s="95">
        <v>4.1700000000000001E-2</v>
      </c>
      <c r="AD69" s="95">
        <v>4.1700000000000001E-2</v>
      </c>
      <c r="AE69" s="95">
        <v>4.1700000000000001E-2</v>
      </c>
      <c r="AF69" s="95">
        <v>4.1700000000000001E-2</v>
      </c>
      <c r="AG69" s="95">
        <v>4.1700000000000001E-2</v>
      </c>
    </row>
    <row r="70" spans="3:33">
      <c r="C70" s="95">
        <v>1.08E-3</v>
      </c>
      <c r="D70" s="95">
        <v>1.08E-3</v>
      </c>
      <c r="E70" s="95">
        <v>1.08E-3</v>
      </c>
      <c r="F70" s="95">
        <v>1.08E-3</v>
      </c>
      <c r="G70" s="95">
        <v>1.08E-3</v>
      </c>
      <c r="H70" s="95">
        <v>1.08E-3</v>
      </c>
      <c r="I70" s="95">
        <v>1.08E-3</v>
      </c>
      <c r="J70" s="95">
        <v>1.08E-3</v>
      </c>
      <c r="K70" s="95">
        <v>1.08E-3</v>
      </c>
      <c r="L70" s="95">
        <v>1.08E-3</v>
      </c>
      <c r="M70" s="95">
        <v>1.08E-3</v>
      </c>
      <c r="N70" s="95">
        <v>1.08E-3</v>
      </c>
      <c r="O70" s="95">
        <v>1.08E-3</v>
      </c>
      <c r="P70" s="95">
        <v>1.08E-3</v>
      </c>
      <c r="Q70" s="95">
        <v>1.08E-3</v>
      </c>
      <c r="R70" s="95">
        <v>1.08E-3</v>
      </c>
      <c r="S70" s="95">
        <v>1.08E-3</v>
      </c>
      <c r="T70" s="95">
        <v>1.08E-3</v>
      </c>
      <c r="U70" s="95">
        <v>1.08E-3</v>
      </c>
      <c r="V70" s="95">
        <v>1.08E-3</v>
      </c>
      <c r="W70" s="95">
        <v>1.08E-3</v>
      </c>
      <c r="X70" s="95">
        <v>1.08E-3</v>
      </c>
      <c r="Y70" s="95">
        <v>1.08E-3</v>
      </c>
      <c r="Z70" s="95">
        <v>1.08E-3</v>
      </c>
      <c r="AA70" s="95">
        <v>1.08E-3</v>
      </c>
      <c r="AB70" s="95">
        <v>1.08E-3</v>
      </c>
      <c r="AC70" s="95">
        <v>1.08E-3</v>
      </c>
      <c r="AD70" s="95">
        <v>1.08E-3</v>
      </c>
      <c r="AE70" s="95">
        <v>1.08E-3</v>
      </c>
      <c r="AF70" s="95">
        <v>1.08E-3</v>
      </c>
      <c r="AG70" s="95">
        <v>1.08E-3</v>
      </c>
    </row>
    <row r="71" spans="3:33">
      <c r="C71" s="95">
        <v>2.9483999999999999</v>
      </c>
      <c r="D71" s="95">
        <v>2.9483999999999999</v>
      </c>
      <c r="E71" s="95">
        <v>2.9483999999999999</v>
      </c>
      <c r="F71" s="95">
        <v>2.9483999999999999</v>
      </c>
      <c r="G71" s="95">
        <v>2.9483999999999999</v>
      </c>
      <c r="H71" s="95">
        <v>2.9483999999999999</v>
      </c>
      <c r="I71" s="95">
        <v>2.9483999999999999</v>
      </c>
      <c r="J71" s="95">
        <v>2.9483999999999999</v>
      </c>
      <c r="K71" s="95">
        <v>2.9483999999999999</v>
      </c>
      <c r="L71" s="95">
        <v>2.9483999999999999</v>
      </c>
      <c r="M71" s="95">
        <v>2.9483999999999999</v>
      </c>
      <c r="N71" s="95">
        <v>2.65</v>
      </c>
      <c r="O71" s="95">
        <v>2.65</v>
      </c>
      <c r="P71" s="95">
        <v>2.65</v>
      </c>
      <c r="Q71" s="95">
        <v>2.65</v>
      </c>
      <c r="R71" s="95">
        <v>2.65</v>
      </c>
      <c r="S71" s="95">
        <v>2.65</v>
      </c>
      <c r="T71" s="95">
        <v>2.65</v>
      </c>
      <c r="U71" s="95">
        <v>2.65</v>
      </c>
      <c r="V71" s="95">
        <v>2.65</v>
      </c>
      <c r="W71" s="95">
        <v>2.65</v>
      </c>
      <c r="X71" s="95">
        <v>2.65</v>
      </c>
      <c r="Y71" s="95">
        <v>2.65</v>
      </c>
      <c r="Z71" s="95">
        <v>2.65</v>
      </c>
      <c r="AA71" s="95">
        <v>2.65</v>
      </c>
      <c r="AB71" s="95">
        <v>2.65</v>
      </c>
      <c r="AC71" s="95">
        <v>2.65</v>
      </c>
      <c r="AD71" s="95">
        <v>2.65</v>
      </c>
      <c r="AE71" s="95">
        <v>2.65</v>
      </c>
      <c r="AF71" s="95">
        <v>2.65</v>
      </c>
      <c r="AG71" s="95">
        <v>2.65</v>
      </c>
    </row>
    <row r="72" spans="3:33">
      <c r="C72" s="95">
        <v>0.85050000000000003</v>
      </c>
      <c r="D72" s="95">
        <v>0.85050000000000003</v>
      </c>
      <c r="E72" s="95">
        <v>0.85050000000000003</v>
      </c>
      <c r="F72" s="95">
        <v>0.85050000000000003</v>
      </c>
      <c r="G72" s="95">
        <v>0.85050000000000003</v>
      </c>
      <c r="H72" s="95">
        <v>0.85050000000000003</v>
      </c>
      <c r="I72" s="95">
        <v>0.85050000000000003</v>
      </c>
      <c r="J72" s="95">
        <v>0.85050000000000003</v>
      </c>
      <c r="K72" s="95">
        <v>0.85050000000000003</v>
      </c>
      <c r="L72" s="95">
        <v>0.85050000000000003</v>
      </c>
      <c r="M72" s="95">
        <v>0.85050000000000003</v>
      </c>
      <c r="N72" s="95">
        <v>0.85050000000000003</v>
      </c>
      <c r="O72" s="95">
        <v>0.85050000000000003</v>
      </c>
      <c r="P72" s="95">
        <v>0.85050000000000003</v>
      </c>
      <c r="Q72" s="95">
        <v>0.85050000000000003</v>
      </c>
      <c r="R72" s="95">
        <v>0.85050000000000003</v>
      </c>
      <c r="S72" s="95">
        <v>0.85050000000000003</v>
      </c>
      <c r="T72" s="95">
        <v>0.85050000000000003</v>
      </c>
      <c r="U72" s="95">
        <v>0.85050000000000003</v>
      </c>
      <c r="V72" s="95">
        <v>0.85050000000000003</v>
      </c>
      <c r="W72" s="95">
        <v>0.85050000000000003</v>
      </c>
      <c r="X72" s="95">
        <v>0.85050000000000003</v>
      </c>
      <c r="Y72" s="95">
        <v>0.85050000000000003</v>
      </c>
      <c r="Z72" s="95">
        <v>0.85050000000000003</v>
      </c>
      <c r="AA72" s="95">
        <v>0.85050000000000003</v>
      </c>
      <c r="AB72" s="95">
        <v>0.85050000000000003</v>
      </c>
      <c r="AC72" s="95">
        <v>0.85050000000000003</v>
      </c>
      <c r="AD72" s="95">
        <v>0.85050000000000003</v>
      </c>
      <c r="AE72" s="95">
        <v>0.85050000000000003</v>
      </c>
      <c r="AF72" s="95">
        <v>0.85050000000000003</v>
      </c>
      <c r="AG72" s="95">
        <v>0.85050000000000003</v>
      </c>
    </row>
    <row r="73" spans="3:33">
      <c r="C73" s="95">
        <v>0.6804</v>
      </c>
      <c r="D73" s="95">
        <v>0.6804</v>
      </c>
      <c r="E73" s="95">
        <v>0.6804</v>
      </c>
      <c r="F73" s="95">
        <v>0.6804</v>
      </c>
      <c r="G73" s="95">
        <v>0.6804</v>
      </c>
      <c r="H73" s="95">
        <v>0.6804</v>
      </c>
      <c r="I73" s="95">
        <v>0.6804</v>
      </c>
      <c r="J73" s="95">
        <v>0.6804</v>
      </c>
      <c r="K73" s="95">
        <v>0.6804</v>
      </c>
      <c r="L73" s="95">
        <v>0.6804</v>
      </c>
      <c r="M73" s="95">
        <v>0.6804</v>
      </c>
      <c r="N73" s="95">
        <v>0.6804</v>
      </c>
      <c r="O73" s="95">
        <v>0.6804</v>
      </c>
      <c r="P73" s="95">
        <v>0.6804</v>
      </c>
      <c r="Q73" s="95">
        <v>0.6804</v>
      </c>
      <c r="R73" s="95">
        <v>0.6804</v>
      </c>
      <c r="S73" s="95">
        <v>0.6804</v>
      </c>
      <c r="T73" s="95">
        <v>0.6804</v>
      </c>
      <c r="U73" s="95">
        <v>0.6804</v>
      </c>
      <c r="V73" s="95">
        <v>0.6804</v>
      </c>
      <c r="W73" s="95">
        <v>0.6804</v>
      </c>
      <c r="X73" s="95">
        <v>0.6804</v>
      </c>
      <c r="Y73" s="95">
        <v>0.6804</v>
      </c>
      <c r="Z73" s="95">
        <v>0.6804</v>
      </c>
      <c r="AA73" s="95">
        <v>0.6804</v>
      </c>
      <c r="AB73" s="95">
        <v>0.6804</v>
      </c>
      <c r="AC73" s="95">
        <v>0.6804</v>
      </c>
      <c r="AD73" s="95">
        <v>0.6804</v>
      </c>
      <c r="AE73" s="95">
        <v>0.6804</v>
      </c>
      <c r="AF73" s="95">
        <v>0.6804</v>
      </c>
      <c r="AG73" s="95">
        <v>0.6804</v>
      </c>
    </row>
    <row r="74" spans="3:33">
      <c r="C74" s="95">
        <v>0.6804</v>
      </c>
      <c r="D74" s="95">
        <v>0.6804</v>
      </c>
      <c r="E74" s="95">
        <v>0.6804</v>
      </c>
      <c r="F74" s="95">
        <v>0.6804</v>
      </c>
      <c r="G74" s="95">
        <v>0.6804</v>
      </c>
      <c r="H74" s="95">
        <v>0.6804</v>
      </c>
      <c r="I74" s="95">
        <v>0.6804</v>
      </c>
      <c r="J74" s="95">
        <v>0.6804</v>
      </c>
      <c r="K74" s="95">
        <v>0.6804</v>
      </c>
      <c r="L74" s="95">
        <v>0.6804</v>
      </c>
      <c r="M74" s="95">
        <v>0.6804</v>
      </c>
      <c r="N74" s="133">
        <v>0</v>
      </c>
      <c r="O74" s="133">
        <v>0</v>
      </c>
      <c r="P74" s="133">
        <v>0</v>
      </c>
      <c r="Q74" s="133">
        <v>0</v>
      </c>
      <c r="R74" s="133">
        <v>0</v>
      </c>
      <c r="S74" s="133">
        <v>0</v>
      </c>
      <c r="T74" s="133">
        <v>0</v>
      </c>
      <c r="U74" s="133">
        <v>0</v>
      </c>
      <c r="V74" s="133">
        <v>0</v>
      </c>
      <c r="W74" s="133">
        <v>0</v>
      </c>
      <c r="X74" s="133">
        <v>0</v>
      </c>
      <c r="Y74" s="133">
        <v>0</v>
      </c>
      <c r="Z74" s="133">
        <v>0</v>
      </c>
      <c r="AA74" s="133">
        <v>0</v>
      </c>
      <c r="AB74" s="133">
        <v>0</v>
      </c>
      <c r="AC74" s="133">
        <v>0</v>
      </c>
      <c r="AD74" s="133">
        <v>0</v>
      </c>
      <c r="AE74" s="133">
        <v>0</v>
      </c>
      <c r="AF74" s="133">
        <v>0</v>
      </c>
      <c r="AG74" s="133">
        <v>0</v>
      </c>
    </row>
    <row r="75" spans="3:33">
      <c r="C75" s="95">
        <v>8.5529999999999995E-2</v>
      </c>
      <c r="D75" s="95">
        <v>8.5529999999999995E-2</v>
      </c>
      <c r="E75" s="95">
        <v>8.5529999999999995E-2</v>
      </c>
      <c r="F75" s="95">
        <v>8.5529999999999995E-2</v>
      </c>
      <c r="G75" s="95">
        <v>8.5529999999999995E-2</v>
      </c>
      <c r="H75" s="95">
        <v>8.5529999999999995E-2</v>
      </c>
      <c r="I75" s="95">
        <v>8.5529999999999995E-2</v>
      </c>
      <c r="J75" s="95">
        <v>8.5529999999999995E-2</v>
      </c>
      <c r="K75" s="95">
        <v>8.5529999999999995E-2</v>
      </c>
      <c r="L75" s="95">
        <v>8.5529999999999995E-2</v>
      </c>
      <c r="M75" s="95">
        <v>8.5529999999999995E-2</v>
      </c>
      <c r="N75" s="95">
        <v>8.5529999999999995E-2</v>
      </c>
      <c r="O75" s="95">
        <v>8.5529999999999995E-2</v>
      </c>
      <c r="P75" s="95">
        <v>8.5529999999999995E-2</v>
      </c>
      <c r="Q75" s="95">
        <v>8.5529999999999995E-2</v>
      </c>
      <c r="R75" s="95">
        <v>8.5529999999999995E-2</v>
      </c>
      <c r="S75" s="95">
        <v>8.5529999999999995E-2</v>
      </c>
      <c r="T75" s="95">
        <v>8.5529999999999995E-2</v>
      </c>
      <c r="U75" s="95">
        <v>8.5529999999999995E-2</v>
      </c>
      <c r="V75" s="95">
        <v>8.5529999999999995E-2</v>
      </c>
      <c r="W75" s="95">
        <v>8.5529999999999995E-2</v>
      </c>
      <c r="X75" s="95">
        <v>8.5529999999999995E-2</v>
      </c>
      <c r="Y75" s="95">
        <v>8.5529999999999995E-2</v>
      </c>
      <c r="Z75" s="95">
        <v>8.5529999999999995E-2</v>
      </c>
      <c r="AA75" s="95">
        <v>8.5529999999999995E-2</v>
      </c>
      <c r="AB75" s="95">
        <v>8.5529999999999995E-2</v>
      </c>
      <c r="AC75" s="95">
        <v>8.5529999999999995E-2</v>
      </c>
      <c r="AD75" s="95">
        <v>8.5529999999999995E-2</v>
      </c>
      <c r="AE75" s="95">
        <v>8.5529999999999995E-2</v>
      </c>
      <c r="AF75" s="95">
        <v>8.5529999999999995E-2</v>
      </c>
      <c r="AG75" s="95">
        <v>8.5529999999999995E-2</v>
      </c>
    </row>
    <row r="76" spans="3:33">
      <c r="C76" s="95">
        <v>4.28E-3</v>
      </c>
      <c r="D76" s="95">
        <v>4.28E-3</v>
      </c>
      <c r="E76" s="95">
        <v>4.28E-3</v>
      </c>
      <c r="F76" s="95">
        <v>4.28E-3</v>
      </c>
      <c r="G76" s="95">
        <v>4.28E-3</v>
      </c>
      <c r="H76" s="95">
        <v>4.28E-3</v>
      </c>
      <c r="I76" s="95">
        <v>4.28E-3</v>
      </c>
      <c r="J76" s="95">
        <v>4.28E-3</v>
      </c>
      <c r="K76" s="95">
        <v>4.28E-3</v>
      </c>
      <c r="L76" s="95">
        <v>4.28E-3</v>
      </c>
      <c r="M76" s="95">
        <v>4.28E-3</v>
      </c>
      <c r="N76" s="95">
        <v>4.28E-3</v>
      </c>
      <c r="O76" s="95">
        <v>4.28E-3</v>
      </c>
      <c r="P76" s="95">
        <v>4.28E-3</v>
      </c>
      <c r="Q76" s="95">
        <v>4.28E-3</v>
      </c>
      <c r="R76" s="95">
        <v>4.28E-3</v>
      </c>
      <c r="S76" s="95">
        <v>4.28E-3</v>
      </c>
      <c r="T76" s="95">
        <v>4.28E-3</v>
      </c>
      <c r="U76" s="95">
        <v>4.28E-3</v>
      </c>
      <c r="V76" s="95">
        <v>4.28E-3</v>
      </c>
      <c r="W76" s="95">
        <v>4.28E-3</v>
      </c>
      <c r="X76" s="95">
        <v>4.28E-3</v>
      </c>
      <c r="Y76" s="95">
        <v>4.28E-3</v>
      </c>
      <c r="Z76" s="95">
        <v>4.28E-3</v>
      </c>
      <c r="AA76" s="95">
        <v>4.28E-3</v>
      </c>
      <c r="AB76" s="95">
        <v>4.28E-3</v>
      </c>
      <c r="AC76" s="95">
        <v>4.28E-3</v>
      </c>
      <c r="AD76" s="95">
        <v>4.28E-3</v>
      </c>
      <c r="AE76" s="95">
        <v>4.28E-3</v>
      </c>
      <c r="AF76" s="95">
        <v>4.28E-3</v>
      </c>
      <c r="AG76" s="95">
        <v>4.28E-3</v>
      </c>
    </row>
    <row r="77" spans="3:33">
      <c r="C77" s="95">
        <v>3.6000000000000002E-4</v>
      </c>
      <c r="D77" s="95">
        <v>3.6000000000000002E-4</v>
      </c>
      <c r="E77" s="95">
        <v>3.6000000000000002E-4</v>
      </c>
      <c r="F77" s="95">
        <v>3.6000000000000002E-4</v>
      </c>
      <c r="G77" s="95">
        <v>3.6000000000000002E-4</v>
      </c>
      <c r="H77" s="95">
        <v>3.6000000000000002E-4</v>
      </c>
      <c r="I77" s="95">
        <v>3.6000000000000002E-4</v>
      </c>
      <c r="J77" s="95">
        <v>3.6000000000000002E-4</v>
      </c>
      <c r="K77" s="95">
        <v>3.6000000000000002E-4</v>
      </c>
      <c r="L77" s="95">
        <v>3.6000000000000002E-4</v>
      </c>
      <c r="M77" s="95">
        <v>3.6000000000000002E-4</v>
      </c>
      <c r="N77" s="95">
        <v>3.6000000000000002E-4</v>
      </c>
      <c r="O77" s="95">
        <v>3.6000000000000002E-4</v>
      </c>
      <c r="P77" s="95">
        <v>3.6000000000000002E-4</v>
      </c>
      <c r="Q77" s="95">
        <v>3.6000000000000002E-4</v>
      </c>
      <c r="R77" s="95">
        <v>3.6000000000000002E-4</v>
      </c>
      <c r="S77" s="95">
        <v>3.6000000000000002E-4</v>
      </c>
      <c r="T77" s="95">
        <v>3.6000000000000002E-4</v>
      </c>
      <c r="U77" s="95">
        <v>3.6000000000000002E-4</v>
      </c>
      <c r="V77" s="95">
        <v>3.6000000000000002E-4</v>
      </c>
      <c r="W77" s="95">
        <v>3.6000000000000002E-4</v>
      </c>
      <c r="X77" s="95">
        <v>3.6000000000000002E-4</v>
      </c>
      <c r="Y77" s="95">
        <v>3.6000000000000002E-4</v>
      </c>
      <c r="Z77" s="95">
        <v>3.6000000000000002E-4</v>
      </c>
      <c r="AA77" s="95">
        <v>3.6000000000000002E-4</v>
      </c>
      <c r="AB77" s="95">
        <v>3.6000000000000002E-4</v>
      </c>
      <c r="AC77" s="95">
        <v>3.6000000000000002E-4</v>
      </c>
      <c r="AD77" s="95">
        <v>3.6000000000000002E-4</v>
      </c>
      <c r="AE77" s="95">
        <v>3.6000000000000002E-4</v>
      </c>
      <c r="AF77" s="95">
        <v>3.6000000000000002E-4</v>
      </c>
      <c r="AG77" s="95">
        <v>3.6000000000000002E-4</v>
      </c>
    </row>
    <row r="78" spans="3:33">
      <c r="C78" s="95">
        <v>1.5890000000000001E-2</v>
      </c>
      <c r="D78" s="95">
        <v>1.5890000000000001E-2</v>
      </c>
      <c r="E78" s="95">
        <v>1.5890000000000001E-2</v>
      </c>
      <c r="F78" s="95">
        <v>1.5890000000000001E-2</v>
      </c>
      <c r="G78" s="95">
        <v>1.5890000000000001E-2</v>
      </c>
      <c r="H78" s="95">
        <v>1.5890000000000001E-2</v>
      </c>
      <c r="I78" s="95">
        <v>1.5890000000000001E-2</v>
      </c>
      <c r="J78" s="95">
        <v>1.5890000000000001E-2</v>
      </c>
      <c r="K78" s="95">
        <v>1.5890000000000001E-2</v>
      </c>
      <c r="L78" s="95">
        <v>1.5890000000000001E-2</v>
      </c>
      <c r="M78" s="95">
        <v>1.5890000000000001E-2</v>
      </c>
      <c r="N78" s="95">
        <v>1.5890000000000001E-2</v>
      </c>
      <c r="O78" s="95">
        <v>1.5890000000000001E-2</v>
      </c>
      <c r="P78" s="95">
        <v>1.5890000000000001E-2</v>
      </c>
      <c r="Q78" s="95">
        <v>1.5890000000000001E-2</v>
      </c>
      <c r="R78" s="95">
        <v>1.5890000000000001E-2</v>
      </c>
      <c r="S78" s="95">
        <v>1.5890000000000001E-2</v>
      </c>
      <c r="T78" s="95">
        <v>1.5890000000000001E-2</v>
      </c>
      <c r="U78" s="95">
        <v>1.5890000000000001E-2</v>
      </c>
      <c r="V78" s="95">
        <v>1.5890000000000001E-2</v>
      </c>
      <c r="W78" s="95">
        <v>1.5890000000000001E-2</v>
      </c>
      <c r="X78" s="95">
        <v>1.5890000000000001E-2</v>
      </c>
      <c r="Y78" s="95">
        <v>1.5890000000000001E-2</v>
      </c>
      <c r="Z78" s="95">
        <v>1.5890000000000001E-2</v>
      </c>
      <c r="AA78" s="95">
        <v>1.5890000000000001E-2</v>
      </c>
      <c r="AB78" s="95">
        <v>1.5890000000000001E-2</v>
      </c>
      <c r="AC78" s="95">
        <v>1.5890000000000001E-2</v>
      </c>
      <c r="AD78" s="95">
        <v>1.5890000000000001E-2</v>
      </c>
      <c r="AE78" s="95">
        <v>1.5890000000000001E-2</v>
      </c>
      <c r="AF78" s="95">
        <v>1.5890000000000001E-2</v>
      </c>
      <c r="AG78" s="95">
        <v>1.5890000000000001E-2</v>
      </c>
    </row>
    <row r="79" spans="3:33">
      <c r="C79" s="95">
        <v>1.8E-3</v>
      </c>
      <c r="D79" s="95">
        <v>1.8E-3</v>
      </c>
      <c r="E79" s="95">
        <v>1.8E-3</v>
      </c>
      <c r="F79" s="95">
        <v>1.8E-3</v>
      </c>
      <c r="G79" s="95">
        <v>1.8E-3</v>
      </c>
      <c r="H79" s="95">
        <v>1.8E-3</v>
      </c>
      <c r="I79" s="95">
        <v>1.8E-3</v>
      </c>
      <c r="J79" s="95">
        <v>1.8E-3</v>
      </c>
      <c r="K79" s="95">
        <v>1.8E-3</v>
      </c>
      <c r="L79" s="95">
        <v>1.8E-3</v>
      </c>
      <c r="M79" s="95">
        <v>1.8E-3</v>
      </c>
      <c r="N79" s="95">
        <v>1.8E-3</v>
      </c>
      <c r="O79" s="95">
        <v>1.8E-3</v>
      </c>
      <c r="P79" s="95">
        <v>1.8E-3</v>
      </c>
      <c r="Q79" s="95">
        <v>1.8E-3</v>
      </c>
      <c r="R79" s="95">
        <v>1.8E-3</v>
      </c>
      <c r="S79" s="95">
        <v>1.8E-3</v>
      </c>
      <c r="T79" s="95">
        <v>1.8E-3</v>
      </c>
      <c r="U79" s="95">
        <v>1.8E-3</v>
      </c>
      <c r="V79" s="95">
        <v>1.8E-3</v>
      </c>
      <c r="W79" s="95">
        <v>1.8E-3</v>
      </c>
      <c r="X79" s="95">
        <v>1.8E-3</v>
      </c>
      <c r="Y79" s="95">
        <v>1.8E-3</v>
      </c>
      <c r="Z79" s="95">
        <v>1.8E-3</v>
      </c>
      <c r="AA79" s="95">
        <v>1.8E-3</v>
      </c>
      <c r="AB79" s="95">
        <v>1.8E-3</v>
      </c>
      <c r="AC79" s="95">
        <v>1.8E-3</v>
      </c>
      <c r="AD79" s="95">
        <v>1.8E-3</v>
      </c>
      <c r="AE79" s="95">
        <v>1.8E-3</v>
      </c>
      <c r="AF79" s="95">
        <v>1.8E-3</v>
      </c>
      <c r="AG79" s="95">
        <v>1.8E-3</v>
      </c>
    </row>
    <row r="80" spans="3:33">
      <c r="C80" s="95">
        <v>1.2899999999999999E-3</v>
      </c>
      <c r="D80" s="95">
        <v>1.2899999999999999E-3</v>
      </c>
      <c r="E80" s="95">
        <v>1.2899999999999999E-3</v>
      </c>
      <c r="F80" s="95">
        <v>1.2899999999999999E-3</v>
      </c>
      <c r="G80" s="95">
        <v>1.2899999999999999E-3</v>
      </c>
      <c r="H80" s="95">
        <v>1.2899999999999999E-3</v>
      </c>
      <c r="I80" s="95">
        <v>1.2899999999999999E-3</v>
      </c>
      <c r="J80" s="95">
        <v>1.2899999999999999E-3</v>
      </c>
      <c r="K80" s="95">
        <v>1.2899999999999999E-3</v>
      </c>
      <c r="L80" s="95">
        <v>1.2899999999999999E-3</v>
      </c>
      <c r="M80" s="95">
        <v>1.2899999999999999E-3</v>
      </c>
      <c r="N80" s="95">
        <v>1.2899999999999999E-3</v>
      </c>
      <c r="O80" s="95">
        <v>1.2899999999999999E-3</v>
      </c>
      <c r="P80" s="95">
        <v>1.2899999999999999E-3</v>
      </c>
      <c r="Q80" s="95">
        <v>1.2899999999999999E-3</v>
      </c>
      <c r="R80" s="95">
        <v>1.2899999999999999E-3</v>
      </c>
      <c r="S80" s="95">
        <v>1.2899999999999999E-3</v>
      </c>
      <c r="T80" s="95">
        <v>1.2899999999999999E-3</v>
      </c>
      <c r="U80" s="95">
        <v>1.2899999999999999E-3</v>
      </c>
      <c r="V80" s="95">
        <v>1.2899999999999999E-3</v>
      </c>
      <c r="W80" s="95">
        <v>1.2899999999999999E-3</v>
      </c>
      <c r="X80" s="95">
        <v>1.2899999999999999E-3</v>
      </c>
      <c r="Y80" s="95">
        <v>1.2899999999999999E-3</v>
      </c>
      <c r="Z80" s="95">
        <v>1.2899999999999999E-3</v>
      </c>
      <c r="AA80" s="95">
        <v>1.2899999999999999E-3</v>
      </c>
      <c r="AB80" s="95">
        <v>1.2899999999999999E-3</v>
      </c>
      <c r="AC80" s="95">
        <v>1.2899999999999999E-3</v>
      </c>
      <c r="AD80" s="95">
        <v>1.2899999999999999E-3</v>
      </c>
      <c r="AE80" s="95">
        <v>1.2899999999999999E-3</v>
      </c>
      <c r="AF80" s="95">
        <v>1.2899999999999999E-3</v>
      </c>
      <c r="AG80" s="95">
        <v>1.2899999999999999E-3</v>
      </c>
    </row>
    <row r="81" spans="3:33">
      <c r="C81" s="95">
        <v>0.216</v>
      </c>
      <c r="D81" s="95">
        <v>0.216</v>
      </c>
      <c r="E81" s="95">
        <v>0.216</v>
      </c>
      <c r="F81" s="95">
        <v>0.216</v>
      </c>
      <c r="G81" s="95">
        <v>0.216</v>
      </c>
      <c r="H81" s="95">
        <v>0.216</v>
      </c>
      <c r="I81" s="95">
        <v>0.216</v>
      </c>
      <c r="J81" s="95">
        <v>0.216</v>
      </c>
      <c r="K81" s="95">
        <v>0.216</v>
      </c>
      <c r="L81" s="95">
        <v>0.216</v>
      </c>
      <c r="M81" s="95">
        <v>0.216</v>
      </c>
      <c r="N81" s="95">
        <v>0.216</v>
      </c>
      <c r="O81" s="95">
        <v>0.216</v>
      </c>
      <c r="P81" s="95">
        <v>0.216</v>
      </c>
      <c r="Q81" s="95">
        <v>0.216</v>
      </c>
      <c r="R81" s="95">
        <v>0.216</v>
      </c>
      <c r="S81" s="95">
        <v>0.216</v>
      </c>
      <c r="T81" s="95">
        <v>0.216</v>
      </c>
      <c r="U81" s="95">
        <v>0.216</v>
      </c>
      <c r="V81" s="95">
        <v>0.216</v>
      </c>
      <c r="W81" s="95">
        <v>0.216</v>
      </c>
      <c r="X81" s="95">
        <v>0.216</v>
      </c>
      <c r="Y81" s="95">
        <v>0.216</v>
      </c>
      <c r="Z81" s="95">
        <v>0.216</v>
      </c>
      <c r="AA81" s="95">
        <v>0.216</v>
      </c>
      <c r="AB81" s="95">
        <v>0.216</v>
      </c>
      <c r="AC81" s="95">
        <v>0.216</v>
      </c>
      <c r="AD81" s="95">
        <v>0.216</v>
      </c>
      <c r="AE81" s="95">
        <v>0.216</v>
      </c>
      <c r="AF81" s="95">
        <v>0.216</v>
      </c>
      <c r="AG81" s="95">
        <v>0.216</v>
      </c>
    </row>
    <row r="82" spans="3:33">
      <c r="C82" s="95">
        <v>1.6800000000000001E-3</v>
      </c>
      <c r="D82" s="95">
        <v>1.6800000000000001E-3</v>
      </c>
      <c r="E82" s="95">
        <v>1.6800000000000001E-3</v>
      </c>
      <c r="F82" s="95">
        <v>1.6800000000000001E-3</v>
      </c>
      <c r="G82" s="95">
        <v>1.6800000000000001E-3</v>
      </c>
      <c r="H82" s="95">
        <v>1.6800000000000001E-3</v>
      </c>
      <c r="I82" s="95">
        <v>1.6800000000000001E-3</v>
      </c>
      <c r="J82" s="95">
        <v>1.6800000000000001E-3</v>
      </c>
      <c r="K82" s="95">
        <v>1.6800000000000001E-3</v>
      </c>
      <c r="L82" s="95">
        <v>1.6800000000000001E-3</v>
      </c>
      <c r="M82" s="95">
        <v>1.6800000000000001E-3</v>
      </c>
      <c r="N82" s="95">
        <v>1.6800000000000001E-3</v>
      </c>
      <c r="O82" s="95">
        <v>1.6800000000000001E-3</v>
      </c>
      <c r="P82" s="95">
        <v>1.6800000000000001E-3</v>
      </c>
      <c r="Q82" s="95">
        <v>1.6800000000000001E-3</v>
      </c>
      <c r="R82" s="95">
        <v>1.6800000000000001E-3</v>
      </c>
      <c r="S82" s="95">
        <v>1.6800000000000001E-3</v>
      </c>
      <c r="T82" s="95">
        <v>1.6800000000000001E-3</v>
      </c>
      <c r="U82" s="95">
        <v>1.6800000000000001E-3</v>
      </c>
      <c r="V82" s="95">
        <v>1.6800000000000001E-3</v>
      </c>
      <c r="W82" s="95">
        <v>1.6800000000000001E-3</v>
      </c>
      <c r="X82" s="95">
        <v>1.6800000000000001E-3</v>
      </c>
      <c r="Y82" s="95">
        <v>1.6800000000000001E-3</v>
      </c>
      <c r="Z82" s="95">
        <v>1.6800000000000001E-3</v>
      </c>
      <c r="AA82" s="95">
        <v>1.6800000000000001E-3</v>
      </c>
      <c r="AB82" s="95">
        <v>1.6800000000000001E-3</v>
      </c>
      <c r="AC82" s="95">
        <v>1.6800000000000001E-3</v>
      </c>
      <c r="AD82" s="95">
        <v>1.6800000000000001E-3</v>
      </c>
      <c r="AE82" s="95">
        <v>1.6800000000000001E-3</v>
      </c>
      <c r="AF82" s="95">
        <v>1.6800000000000001E-3</v>
      </c>
      <c r="AG82" s="95">
        <v>1.6800000000000001E-3</v>
      </c>
    </row>
    <row r="83" spans="3:33">
      <c r="C83" s="95">
        <v>1.8699999999999999E-3</v>
      </c>
      <c r="D83" s="95">
        <v>1.8699999999999999E-3</v>
      </c>
      <c r="E83" s="95">
        <v>1.8699999999999999E-3</v>
      </c>
      <c r="F83" s="95">
        <v>1.8699999999999999E-3</v>
      </c>
      <c r="G83" s="95">
        <v>1.8699999999999999E-3</v>
      </c>
      <c r="H83" s="95">
        <v>1.8699999999999999E-3</v>
      </c>
      <c r="I83" s="95">
        <v>1.8699999999999999E-3</v>
      </c>
      <c r="J83" s="95">
        <v>1.8699999999999999E-3</v>
      </c>
      <c r="K83" s="95">
        <v>1.8699999999999999E-3</v>
      </c>
      <c r="L83" s="95">
        <v>1.8699999999999999E-3</v>
      </c>
      <c r="M83" s="95">
        <v>1.8699999999999999E-3</v>
      </c>
      <c r="N83" s="95">
        <v>1.8699999999999999E-3</v>
      </c>
      <c r="O83" s="95">
        <v>1.8699999999999999E-3</v>
      </c>
      <c r="P83" s="95">
        <v>1.8699999999999999E-3</v>
      </c>
      <c r="Q83" s="95">
        <v>1.8699999999999999E-3</v>
      </c>
      <c r="R83" s="95">
        <v>1.8699999999999999E-3</v>
      </c>
      <c r="S83" s="95">
        <v>1.8699999999999999E-3</v>
      </c>
      <c r="T83" s="95">
        <v>1.8699999999999999E-3</v>
      </c>
      <c r="U83" s="95">
        <v>1.8699999999999999E-3</v>
      </c>
      <c r="V83" s="95">
        <v>1.8699999999999999E-3</v>
      </c>
      <c r="W83" s="95">
        <v>1.8699999999999999E-3</v>
      </c>
      <c r="X83" s="95">
        <v>1.8699999999999999E-3</v>
      </c>
      <c r="Y83" s="95">
        <v>1.8699999999999999E-3</v>
      </c>
      <c r="Z83" s="95">
        <v>1.8699999999999999E-3</v>
      </c>
      <c r="AA83" s="95">
        <v>1.8699999999999999E-3</v>
      </c>
      <c r="AB83" s="95">
        <v>1.8699999999999999E-3</v>
      </c>
      <c r="AC83" s="95">
        <v>1.8699999999999999E-3</v>
      </c>
      <c r="AD83" s="95">
        <v>1.8699999999999999E-3</v>
      </c>
      <c r="AE83" s="95">
        <v>1.8699999999999999E-3</v>
      </c>
      <c r="AF83" s="95">
        <v>1.8699999999999999E-3</v>
      </c>
      <c r="AG83" s="95">
        <v>1.8699999999999999E-3</v>
      </c>
    </row>
    <row r="84" spans="3:33">
      <c r="C84" s="95">
        <v>1.8699999999999999E-3</v>
      </c>
      <c r="D84" s="95">
        <v>1.8699999999999999E-3</v>
      </c>
      <c r="E84" s="95">
        <v>1.8699999999999999E-3</v>
      </c>
      <c r="F84" s="95">
        <v>1.8699999999999999E-3</v>
      </c>
      <c r="G84" s="95">
        <v>1.8699999999999999E-3</v>
      </c>
      <c r="H84" s="95">
        <v>1.8699999999999999E-3</v>
      </c>
      <c r="I84" s="95">
        <v>1.8699999999999999E-3</v>
      </c>
      <c r="J84" s="95">
        <v>1.8699999999999999E-3</v>
      </c>
      <c r="K84" s="95">
        <v>1.8699999999999999E-3</v>
      </c>
      <c r="L84" s="95">
        <v>1.8699999999999999E-3</v>
      </c>
      <c r="M84" s="95">
        <v>1.8699999999999999E-3</v>
      </c>
      <c r="N84" s="95">
        <v>1.8699999999999999E-3</v>
      </c>
      <c r="O84" s="95">
        <v>1.8699999999999999E-3</v>
      </c>
      <c r="P84" s="95">
        <v>1.8699999999999999E-3</v>
      </c>
      <c r="Q84" s="95">
        <v>1.8699999999999999E-3</v>
      </c>
      <c r="R84" s="95">
        <v>1.8699999999999999E-3</v>
      </c>
      <c r="S84" s="95">
        <v>1.8699999999999999E-3</v>
      </c>
      <c r="T84" s="95">
        <v>1.8699999999999999E-3</v>
      </c>
      <c r="U84" s="95">
        <v>1.8699999999999999E-3</v>
      </c>
      <c r="V84" s="95">
        <v>1.8699999999999999E-3</v>
      </c>
      <c r="W84" s="95">
        <v>1.8699999999999999E-3</v>
      </c>
      <c r="X84" s="95">
        <v>1.8699999999999999E-3</v>
      </c>
      <c r="Y84" s="95">
        <v>1.8699999999999999E-3</v>
      </c>
      <c r="Z84" s="95">
        <v>1.8699999999999999E-3</v>
      </c>
      <c r="AA84" s="95">
        <v>1.8699999999999999E-3</v>
      </c>
      <c r="AB84" s="95">
        <v>1.8699999999999999E-3</v>
      </c>
      <c r="AC84" s="95">
        <v>1.8699999999999999E-3</v>
      </c>
      <c r="AD84" s="95">
        <v>1.8699999999999999E-3</v>
      </c>
      <c r="AE84" s="95">
        <v>1.8699999999999999E-3</v>
      </c>
      <c r="AF84" s="95">
        <v>1.8699999999999999E-3</v>
      </c>
      <c r="AG84" s="95">
        <v>1.8699999999999999E-3</v>
      </c>
    </row>
    <row r="85" spans="3:33">
      <c r="C85" s="95">
        <v>6.9100000000000003E-3</v>
      </c>
      <c r="D85" s="95">
        <v>6.9100000000000003E-3</v>
      </c>
      <c r="E85" s="95">
        <v>6.9100000000000003E-3</v>
      </c>
      <c r="F85" s="95">
        <v>6.9100000000000003E-3</v>
      </c>
      <c r="G85" s="95">
        <v>6.9100000000000003E-3</v>
      </c>
      <c r="H85" s="95">
        <v>6.9100000000000003E-3</v>
      </c>
      <c r="I85" s="95">
        <v>6.9100000000000003E-3</v>
      </c>
      <c r="J85" s="95">
        <v>6.9100000000000003E-3</v>
      </c>
      <c r="K85" s="95">
        <v>6.9100000000000003E-3</v>
      </c>
      <c r="L85" s="95">
        <v>6.9100000000000003E-3</v>
      </c>
      <c r="M85" s="95">
        <v>6.9100000000000003E-3</v>
      </c>
      <c r="N85" s="95">
        <v>6.9100000000000003E-3</v>
      </c>
      <c r="O85" s="95">
        <v>6.9100000000000003E-3</v>
      </c>
      <c r="P85" s="95">
        <v>6.9100000000000003E-3</v>
      </c>
      <c r="Q85" s="95">
        <v>6.9100000000000003E-3</v>
      </c>
      <c r="R85" s="95">
        <v>6.9100000000000003E-3</v>
      </c>
      <c r="S85" s="95">
        <v>6.9100000000000003E-3</v>
      </c>
      <c r="T85" s="95">
        <v>6.9100000000000003E-3</v>
      </c>
      <c r="U85" s="95">
        <v>6.9100000000000003E-3</v>
      </c>
      <c r="V85" s="95">
        <v>6.9100000000000003E-3</v>
      </c>
      <c r="W85" s="95">
        <v>6.9100000000000003E-3</v>
      </c>
      <c r="X85" s="95">
        <v>6.9100000000000003E-3</v>
      </c>
      <c r="Y85" s="95">
        <v>6.9100000000000003E-3</v>
      </c>
      <c r="Z85" s="95">
        <v>6.9100000000000003E-3</v>
      </c>
      <c r="AA85" s="95">
        <v>6.9100000000000003E-3</v>
      </c>
      <c r="AB85" s="95">
        <v>6.9100000000000003E-3</v>
      </c>
      <c r="AC85" s="95">
        <v>6.9100000000000003E-3</v>
      </c>
      <c r="AD85" s="95">
        <v>6.9100000000000003E-3</v>
      </c>
      <c r="AE85" s="95">
        <v>6.9100000000000003E-3</v>
      </c>
      <c r="AF85" s="95">
        <v>6.9100000000000003E-3</v>
      </c>
      <c r="AG85" s="95">
        <v>6.9100000000000003E-3</v>
      </c>
    </row>
    <row r="86" spans="3:33">
      <c r="C86" s="95">
        <v>1.8699999999999999E-3</v>
      </c>
      <c r="D86" s="95">
        <v>1.8699999999999999E-3</v>
      </c>
      <c r="E86" s="95">
        <v>1.8699999999999999E-3</v>
      </c>
      <c r="F86" s="95">
        <v>1.8699999999999999E-3</v>
      </c>
      <c r="G86" s="95">
        <v>1.8699999999999999E-3</v>
      </c>
      <c r="H86" s="95">
        <v>1.8699999999999999E-3</v>
      </c>
      <c r="I86" s="95">
        <v>1.8699999999999999E-3</v>
      </c>
      <c r="J86" s="95">
        <v>1.8699999999999999E-3</v>
      </c>
      <c r="K86" s="95">
        <v>1.8699999999999999E-3</v>
      </c>
      <c r="L86" s="95">
        <v>1.8699999999999999E-3</v>
      </c>
      <c r="M86" s="95">
        <v>1.8699999999999999E-3</v>
      </c>
      <c r="N86" s="95">
        <v>1.8699999999999999E-3</v>
      </c>
      <c r="O86" s="95">
        <v>1.8699999999999999E-3</v>
      </c>
      <c r="P86" s="95">
        <v>1.8699999999999999E-3</v>
      </c>
      <c r="Q86" s="95">
        <v>1.8699999999999999E-3</v>
      </c>
      <c r="R86" s="95">
        <v>1.8699999999999999E-3</v>
      </c>
      <c r="S86" s="95">
        <v>1.8699999999999999E-3</v>
      </c>
      <c r="T86" s="95">
        <v>1.8699999999999999E-3</v>
      </c>
      <c r="U86" s="95">
        <v>1.8699999999999999E-3</v>
      </c>
      <c r="V86" s="95">
        <v>1.8699999999999999E-3</v>
      </c>
      <c r="W86" s="95">
        <v>1.8699999999999999E-3</v>
      </c>
      <c r="X86" s="95">
        <v>1.8699999999999999E-3</v>
      </c>
      <c r="Y86" s="95">
        <v>1.8699999999999999E-3</v>
      </c>
      <c r="Z86" s="95">
        <v>1.8699999999999999E-3</v>
      </c>
      <c r="AA86" s="95">
        <v>1.8699999999999999E-3</v>
      </c>
      <c r="AB86" s="95">
        <v>1.8699999999999999E-3</v>
      </c>
      <c r="AC86" s="95">
        <v>1.8699999999999999E-3</v>
      </c>
      <c r="AD86" s="95">
        <v>1.8699999999999999E-3</v>
      </c>
      <c r="AE86" s="95">
        <v>1.8699999999999999E-3</v>
      </c>
      <c r="AF86" s="95">
        <v>1.8699999999999999E-3</v>
      </c>
      <c r="AG86" s="95">
        <v>1.8699999999999999E-3</v>
      </c>
    </row>
    <row r="87" spans="3:33">
      <c r="C87" s="95">
        <v>1.8699999999999999E-3</v>
      </c>
      <c r="D87" s="95">
        <v>1.8699999999999999E-3</v>
      </c>
      <c r="E87" s="95">
        <v>1.8699999999999999E-3</v>
      </c>
      <c r="F87" s="95">
        <v>1.8699999999999999E-3</v>
      </c>
      <c r="G87" s="95">
        <v>1.8699999999999999E-3</v>
      </c>
      <c r="H87" s="95">
        <v>1.8699999999999999E-3</v>
      </c>
      <c r="I87" s="95">
        <v>1.8699999999999999E-3</v>
      </c>
      <c r="J87" s="95">
        <v>1.8699999999999999E-3</v>
      </c>
      <c r="K87" s="95">
        <v>1.8699999999999999E-3</v>
      </c>
      <c r="L87" s="95">
        <v>1.8699999999999999E-3</v>
      </c>
      <c r="M87" s="95">
        <v>1.8699999999999999E-3</v>
      </c>
      <c r="N87" s="95">
        <v>1.8699999999999999E-3</v>
      </c>
      <c r="O87" s="95">
        <v>1.8699999999999999E-3</v>
      </c>
      <c r="P87" s="95">
        <v>1.8699999999999999E-3</v>
      </c>
      <c r="Q87" s="95">
        <v>1.8699999999999999E-3</v>
      </c>
      <c r="R87" s="95">
        <v>1.8699999999999999E-3</v>
      </c>
      <c r="S87" s="95">
        <v>1.8699999999999999E-3</v>
      </c>
      <c r="T87" s="95">
        <v>1.8699999999999999E-3</v>
      </c>
      <c r="U87" s="95">
        <v>1.8699999999999999E-3</v>
      </c>
      <c r="V87" s="95">
        <v>1.8699999999999999E-3</v>
      </c>
      <c r="W87" s="95">
        <v>1.8699999999999999E-3</v>
      </c>
      <c r="X87" s="95">
        <v>1.8699999999999999E-3</v>
      </c>
      <c r="Y87" s="95">
        <v>1.8699999999999999E-3</v>
      </c>
      <c r="Z87" s="95">
        <v>1.8699999999999999E-3</v>
      </c>
      <c r="AA87" s="95">
        <v>1.8699999999999999E-3</v>
      </c>
      <c r="AB87" s="95">
        <v>1.8699999999999999E-3</v>
      </c>
      <c r="AC87" s="95">
        <v>1.8699999999999999E-3</v>
      </c>
      <c r="AD87" s="95">
        <v>1.8699999999999999E-3</v>
      </c>
      <c r="AE87" s="95">
        <v>1.8699999999999999E-3</v>
      </c>
      <c r="AF87" s="95">
        <v>1.8699999999999999E-3</v>
      </c>
      <c r="AG87" s="95">
        <v>1.8699999999999999E-3</v>
      </c>
    </row>
    <row r="88" spans="3:33">
      <c r="C88" s="95">
        <v>2.4299999999999999E-3</v>
      </c>
      <c r="D88" s="95">
        <v>2.4299999999999999E-3</v>
      </c>
      <c r="E88" s="95">
        <v>2.4299999999999999E-3</v>
      </c>
      <c r="F88" s="95">
        <v>2.4299999999999999E-3</v>
      </c>
      <c r="G88" s="95">
        <v>2.4299999999999999E-3</v>
      </c>
      <c r="H88" s="95">
        <v>2.4299999999999999E-3</v>
      </c>
      <c r="I88" s="95">
        <v>2.4299999999999999E-3</v>
      </c>
      <c r="J88" s="95">
        <v>2.4299999999999999E-3</v>
      </c>
      <c r="K88" s="95">
        <v>2.4299999999999999E-3</v>
      </c>
      <c r="L88" s="95">
        <v>2.4299999999999999E-3</v>
      </c>
      <c r="M88" s="95">
        <v>2.4299999999999999E-3</v>
      </c>
      <c r="N88" s="95">
        <v>2.4299999999999999E-3</v>
      </c>
      <c r="O88" s="95">
        <v>2.4299999999999999E-3</v>
      </c>
      <c r="P88" s="95">
        <v>2.4299999999999999E-3</v>
      </c>
      <c r="Q88" s="95">
        <v>2.4299999999999999E-3</v>
      </c>
      <c r="R88" s="95">
        <v>2.4299999999999999E-3</v>
      </c>
      <c r="S88" s="95">
        <v>2.4299999999999999E-3</v>
      </c>
      <c r="T88" s="95">
        <v>2.4299999999999999E-3</v>
      </c>
      <c r="U88" s="95">
        <v>2.4299999999999999E-3</v>
      </c>
      <c r="V88" s="95">
        <v>2.4299999999999999E-3</v>
      </c>
      <c r="W88" s="95">
        <v>2.4299999999999999E-3</v>
      </c>
      <c r="X88" s="95">
        <v>2.4299999999999999E-3</v>
      </c>
      <c r="Y88" s="95">
        <v>2.4299999999999999E-3</v>
      </c>
      <c r="Z88" s="95">
        <v>2.4299999999999999E-3</v>
      </c>
      <c r="AA88" s="95">
        <v>2.4299999999999999E-3</v>
      </c>
      <c r="AB88" s="95">
        <v>2.4299999999999999E-3</v>
      </c>
      <c r="AC88" s="95">
        <v>2.4299999999999999E-3</v>
      </c>
      <c r="AD88" s="95">
        <v>2.4299999999999999E-3</v>
      </c>
      <c r="AE88" s="95">
        <v>2.4299999999999999E-3</v>
      </c>
      <c r="AF88" s="95">
        <v>2.4299999999999999E-3</v>
      </c>
      <c r="AG88" s="95">
        <v>2.4299999999999999E-3</v>
      </c>
    </row>
    <row r="89" spans="3:33">
      <c r="C89" s="95">
        <v>4.4400000000000004E-3</v>
      </c>
      <c r="D89" s="95">
        <v>4.4400000000000004E-3</v>
      </c>
      <c r="E89" s="95">
        <v>4.4400000000000004E-3</v>
      </c>
      <c r="F89" s="95">
        <v>4.4400000000000004E-3</v>
      </c>
      <c r="G89" s="95">
        <v>4.4400000000000004E-3</v>
      </c>
      <c r="H89" s="95">
        <v>4.4400000000000004E-3</v>
      </c>
      <c r="I89" s="95">
        <v>4.4400000000000004E-3</v>
      </c>
      <c r="J89" s="95">
        <v>4.4400000000000004E-3</v>
      </c>
      <c r="K89" s="95">
        <v>4.4400000000000004E-3</v>
      </c>
      <c r="L89" s="95">
        <v>4.4400000000000004E-3</v>
      </c>
      <c r="M89" s="95">
        <v>4.4400000000000004E-3</v>
      </c>
      <c r="N89" s="95">
        <v>4.4400000000000004E-3</v>
      </c>
      <c r="O89" s="95">
        <v>4.4400000000000004E-3</v>
      </c>
      <c r="P89" s="95">
        <v>4.4400000000000004E-3</v>
      </c>
      <c r="Q89" s="95">
        <v>4.4400000000000004E-3</v>
      </c>
      <c r="R89" s="95">
        <v>4.4400000000000004E-3</v>
      </c>
      <c r="S89" s="95">
        <v>4.4400000000000004E-3</v>
      </c>
      <c r="T89" s="95">
        <v>4.4400000000000004E-3</v>
      </c>
      <c r="U89" s="95">
        <v>4.4400000000000004E-3</v>
      </c>
      <c r="V89" s="95">
        <v>4.4400000000000004E-3</v>
      </c>
      <c r="W89" s="95">
        <v>4.4400000000000004E-3</v>
      </c>
      <c r="X89" s="95">
        <v>4.4400000000000004E-3</v>
      </c>
      <c r="Y89" s="95">
        <v>4.4400000000000004E-3</v>
      </c>
      <c r="Z89" s="95">
        <v>4.4400000000000004E-3</v>
      </c>
      <c r="AA89" s="95">
        <v>4.4400000000000004E-3</v>
      </c>
      <c r="AB89" s="95">
        <v>4.4400000000000004E-3</v>
      </c>
      <c r="AC89" s="95">
        <v>4.4400000000000004E-3</v>
      </c>
      <c r="AD89" s="95">
        <v>4.4400000000000004E-3</v>
      </c>
      <c r="AE89" s="95">
        <v>4.4400000000000004E-3</v>
      </c>
      <c r="AF89" s="95">
        <v>4.4400000000000004E-3</v>
      </c>
      <c r="AG89" s="95">
        <v>4.4400000000000004E-3</v>
      </c>
    </row>
    <row r="90" spans="3:33">
      <c r="C90" s="95">
        <v>1.8699999999999999E-3</v>
      </c>
      <c r="D90" s="95">
        <v>1.8699999999999999E-3</v>
      </c>
      <c r="E90" s="95">
        <v>1.8699999999999999E-3</v>
      </c>
      <c r="F90" s="95">
        <v>1.8699999999999999E-3</v>
      </c>
      <c r="G90" s="95">
        <v>1.8699999999999999E-3</v>
      </c>
      <c r="H90" s="95">
        <v>1.8699999999999999E-3</v>
      </c>
      <c r="I90" s="95">
        <v>1.8699999999999999E-3</v>
      </c>
      <c r="J90" s="95">
        <v>1.8699999999999999E-3</v>
      </c>
      <c r="K90" s="95">
        <v>1.8699999999999999E-3</v>
      </c>
      <c r="L90" s="95">
        <v>1.8699999999999999E-3</v>
      </c>
      <c r="M90" s="95">
        <v>1.8699999999999999E-3</v>
      </c>
      <c r="N90" s="95">
        <v>1.8699999999999999E-3</v>
      </c>
      <c r="O90" s="95">
        <v>1.8699999999999999E-3</v>
      </c>
      <c r="P90" s="95">
        <v>1.8699999999999999E-3</v>
      </c>
      <c r="Q90" s="95">
        <v>1.8699999999999999E-3</v>
      </c>
      <c r="R90" s="95">
        <v>1.8699999999999999E-3</v>
      </c>
      <c r="S90" s="95">
        <v>1.8699999999999999E-3</v>
      </c>
      <c r="T90" s="95">
        <v>1.8699999999999999E-3</v>
      </c>
      <c r="U90" s="95">
        <v>1.8699999999999999E-3</v>
      </c>
      <c r="V90" s="95">
        <v>1.8699999999999999E-3</v>
      </c>
      <c r="W90" s="95">
        <v>1.8699999999999999E-3</v>
      </c>
      <c r="X90" s="95">
        <v>1.8699999999999999E-3</v>
      </c>
      <c r="Y90" s="95">
        <v>1.8699999999999999E-3</v>
      </c>
      <c r="Z90" s="95">
        <v>1.8699999999999999E-3</v>
      </c>
      <c r="AA90" s="95">
        <v>1.8699999999999999E-3</v>
      </c>
      <c r="AB90" s="95">
        <v>1.8699999999999999E-3</v>
      </c>
      <c r="AC90" s="95">
        <v>1.8699999999999999E-3</v>
      </c>
      <c r="AD90" s="95">
        <v>1.8699999999999999E-3</v>
      </c>
      <c r="AE90" s="95">
        <v>1.8699999999999999E-3</v>
      </c>
      <c r="AF90" s="95">
        <v>1.8699999999999999E-3</v>
      </c>
      <c r="AG90" s="95">
        <v>1.8699999999999999E-3</v>
      </c>
    </row>
    <row r="91" spans="3:33">
      <c r="C91" s="95">
        <v>3.585E-2</v>
      </c>
      <c r="D91" s="95">
        <v>3.585E-2</v>
      </c>
      <c r="E91" s="95">
        <v>3.585E-2</v>
      </c>
      <c r="F91" s="95">
        <v>3.585E-2</v>
      </c>
      <c r="G91" s="95">
        <v>3.585E-2</v>
      </c>
      <c r="H91" s="95">
        <v>3.585E-2</v>
      </c>
      <c r="I91" s="95">
        <v>3.585E-2</v>
      </c>
      <c r="J91" s="95">
        <v>3.585E-2</v>
      </c>
      <c r="K91" s="95">
        <v>3.585E-2</v>
      </c>
      <c r="L91" s="95">
        <v>3.585E-2</v>
      </c>
      <c r="M91" s="95">
        <v>3.585E-2</v>
      </c>
      <c r="N91" s="95">
        <v>3.585E-2</v>
      </c>
      <c r="O91" s="95">
        <v>3.585E-2</v>
      </c>
      <c r="P91" s="95">
        <v>3.585E-2</v>
      </c>
      <c r="Q91" s="95">
        <v>3.585E-2</v>
      </c>
      <c r="R91" s="95">
        <v>3.585E-2</v>
      </c>
      <c r="S91" s="95">
        <v>3.585E-2</v>
      </c>
      <c r="T91" s="95">
        <v>3.585E-2</v>
      </c>
      <c r="U91" s="95">
        <v>3.585E-2</v>
      </c>
      <c r="V91" s="95">
        <v>3.585E-2</v>
      </c>
      <c r="W91" s="95">
        <v>3.585E-2</v>
      </c>
      <c r="X91" s="95">
        <v>3.585E-2</v>
      </c>
      <c r="Y91" s="95">
        <v>3.585E-2</v>
      </c>
      <c r="Z91" s="95">
        <v>3.585E-2</v>
      </c>
      <c r="AA91" s="95">
        <v>3.585E-2</v>
      </c>
      <c r="AB91" s="95">
        <v>3.585E-2</v>
      </c>
      <c r="AC91" s="95">
        <v>3.585E-2</v>
      </c>
      <c r="AD91" s="95">
        <v>3.585E-2</v>
      </c>
      <c r="AE91" s="95">
        <v>3.585E-2</v>
      </c>
      <c r="AF91" s="95">
        <v>3.585E-2</v>
      </c>
      <c r="AG91" s="95">
        <v>3.585E-2</v>
      </c>
    </row>
    <row r="92" spans="3:33">
      <c r="C92" s="95">
        <v>2.181E-2</v>
      </c>
      <c r="D92" s="95">
        <v>2.181E-2</v>
      </c>
      <c r="E92" s="95">
        <v>2.181E-2</v>
      </c>
      <c r="F92" s="95">
        <v>2.181E-2</v>
      </c>
      <c r="G92" s="95">
        <v>2.181E-2</v>
      </c>
      <c r="H92" s="95">
        <v>2.181E-2</v>
      </c>
      <c r="I92" s="95">
        <v>2.181E-2</v>
      </c>
      <c r="J92" s="95">
        <v>2.181E-2</v>
      </c>
      <c r="K92" s="95">
        <v>2.181E-2</v>
      </c>
      <c r="L92" s="95">
        <v>2.181E-2</v>
      </c>
      <c r="M92" s="95">
        <v>2.181E-2</v>
      </c>
      <c r="N92" s="95">
        <v>2.181E-2</v>
      </c>
      <c r="O92" s="95">
        <v>2.181E-2</v>
      </c>
      <c r="P92" s="95">
        <v>2.181E-2</v>
      </c>
      <c r="Q92" s="95">
        <v>2.181E-2</v>
      </c>
      <c r="R92" s="95">
        <v>2.181E-2</v>
      </c>
      <c r="S92" s="95">
        <v>2.181E-2</v>
      </c>
      <c r="T92" s="95">
        <v>2.181E-2</v>
      </c>
      <c r="U92" s="95">
        <v>2.181E-2</v>
      </c>
      <c r="V92" s="95">
        <v>2.181E-2</v>
      </c>
      <c r="W92" s="95">
        <v>2.181E-2</v>
      </c>
      <c r="X92" s="95">
        <v>2.181E-2</v>
      </c>
      <c r="Y92" s="95">
        <v>2.181E-2</v>
      </c>
      <c r="Z92" s="95">
        <v>2.181E-2</v>
      </c>
      <c r="AA92" s="95">
        <v>2.181E-2</v>
      </c>
      <c r="AB92" s="95">
        <v>2.181E-2</v>
      </c>
      <c r="AC92" s="95">
        <v>2.181E-2</v>
      </c>
      <c r="AD92" s="95">
        <v>2.181E-2</v>
      </c>
      <c r="AE92" s="95">
        <v>2.181E-2</v>
      </c>
      <c r="AF92" s="95">
        <v>2.181E-2</v>
      </c>
      <c r="AG92" s="95">
        <v>2.181E-2</v>
      </c>
    </row>
    <row r="93" spans="3:33">
      <c r="C93" s="95">
        <v>0.108</v>
      </c>
      <c r="D93" s="95">
        <v>0.108</v>
      </c>
      <c r="E93" s="95">
        <v>0.108</v>
      </c>
      <c r="F93" s="95">
        <v>0.108</v>
      </c>
      <c r="G93" s="95">
        <v>0.108</v>
      </c>
      <c r="H93" s="95">
        <v>0.108</v>
      </c>
      <c r="I93" s="95">
        <v>0.108</v>
      </c>
      <c r="J93" s="95">
        <v>0.108</v>
      </c>
      <c r="K93" s="95">
        <v>0.108</v>
      </c>
      <c r="L93" s="95">
        <v>0.108</v>
      </c>
      <c r="M93" s="95">
        <v>0.108</v>
      </c>
      <c r="N93" s="95">
        <v>0.108</v>
      </c>
      <c r="O93" s="95">
        <v>0.108</v>
      </c>
      <c r="P93" s="95">
        <v>0.108</v>
      </c>
      <c r="Q93" s="95">
        <v>0.108</v>
      </c>
      <c r="R93" s="95">
        <v>0.108</v>
      </c>
      <c r="S93" s="95">
        <v>0.108</v>
      </c>
      <c r="T93" s="95">
        <v>0.108</v>
      </c>
      <c r="U93" s="95">
        <v>0.108</v>
      </c>
      <c r="V93" s="95">
        <v>0.108</v>
      </c>
      <c r="W93" s="95">
        <v>0.108</v>
      </c>
      <c r="X93" s="95">
        <v>0.108</v>
      </c>
      <c r="Y93" s="95">
        <v>0.108</v>
      </c>
      <c r="Z93" s="95">
        <v>0.108</v>
      </c>
      <c r="AA93" s="95">
        <v>0.108</v>
      </c>
      <c r="AB93" s="95">
        <v>0.108</v>
      </c>
      <c r="AC93" s="95">
        <v>0.108</v>
      </c>
      <c r="AD93" s="95">
        <v>0.108</v>
      </c>
      <c r="AE93" s="95">
        <v>0.108</v>
      </c>
      <c r="AF93" s="95">
        <v>0.108</v>
      </c>
      <c r="AG93" s="95">
        <v>0.108</v>
      </c>
    </row>
    <row r="94" spans="3:33">
      <c r="C94" s="95">
        <v>0.53542000000000001</v>
      </c>
      <c r="D94" s="95">
        <v>0.53542000000000001</v>
      </c>
      <c r="E94" s="95">
        <v>0.53542000000000001</v>
      </c>
      <c r="F94" s="95">
        <v>0.53542000000000001</v>
      </c>
      <c r="G94" s="95">
        <v>0.53542000000000001</v>
      </c>
      <c r="H94" s="95">
        <v>0.56000000000000005</v>
      </c>
      <c r="I94" s="95">
        <v>0.56000000000000005</v>
      </c>
      <c r="J94" s="95">
        <v>0.56000000000000005</v>
      </c>
      <c r="K94" s="95">
        <v>0.56000000000000005</v>
      </c>
      <c r="L94" s="95">
        <v>0.56000000000000005</v>
      </c>
      <c r="M94" s="95">
        <v>0.56000000000000005</v>
      </c>
      <c r="N94" s="95">
        <v>0.56000000000000005</v>
      </c>
      <c r="O94" s="95">
        <v>0.56000000000000005</v>
      </c>
      <c r="P94" s="95">
        <v>0.56000000000000005</v>
      </c>
      <c r="Q94" s="95">
        <v>0.56000000000000005</v>
      </c>
      <c r="R94" s="95">
        <v>0.56000000000000005</v>
      </c>
      <c r="S94" s="95">
        <v>0.56000000000000005</v>
      </c>
      <c r="T94" s="95">
        <v>0.56000000000000005</v>
      </c>
      <c r="U94" s="95">
        <v>0.56000000000000005</v>
      </c>
      <c r="V94" s="95">
        <v>0.56000000000000005</v>
      </c>
      <c r="W94" s="95">
        <v>0.56000000000000005</v>
      </c>
      <c r="X94" s="95">
        <v>0.56000000000000005</v>
      </c>
      <c r="Y94" s="95">
        <v>0.56000000000000005</v>
      </c>
      <c r="Z94" s="95">
        <v>0.56000000000000005</v>
      </c>
      <c r="AA94" s="95">
        <v>0.56000000000000005</v>
      </c>
      <c r="AB94" s="95">
        <v>0.56000000000000005</v>
      </c>
      <c r="AC94" s="95">
        <v>0.56000000000000005</v>
      </c>
      <c r="AD94" s="95">
        <v>0.56000000000000005</v>
      </c>
      <c r="AE94" s="95">
        <v>0.56000000000000005</v>
      </c>
      <c r="AF94" s="95">
        <v>0.56000000000000005</v>
      </c>
      <c r="AG94" s="95">
        <v>0.56000000000000005</v>
      </c>
    </row>
    <row r="95" spans="3:33">
      <c r="C95" s="95">
        <v>2.0619999999999999E-2</v>
      </c>
      <c r="D95" s="95">
        <v>2.0619999999999999E-2</v>
      </c>
      <c r="E95" s="95">
        <v>2.0619999999999999E-2</v>
      </c>
      <c r="F95" s="95">
        <v>2.0619999999999999E-2</v>
      </c>
      <c r="G95" s="95">
        <v>2.0619999999999999E-2</v>
      </c>
      <c r="H95" s="95">
        <v>2.0619999999999999E-2</v>
      </c>
      <c r="I95" s="95">
        <v>2.0619999999999999E-2</v>
      </c>
      <c r="J95" s="95">
        <v>2.0619999999999999E-2</v>
      </c>
      <c r="K95" s="95">
        <v>2.0619999999999999E-2</v>
      </c>
      <c r="L95" s="95">
        <v>2.0619999999999999E-2</v>
      </c>
      <c r="M95" s="95">
        <v>2.0619999999999999E-2</v>
      </c>
      <c r="N95" s="95">
        <v>2.0619999999999999E-2</v>
      </c>
      <c r="O95" s="95">
        <v>2.0619999999999999E-2</v>
      </c>
      <c r="P95" s="95">
        <v>2.0619999999999999E-2</v>
      </c>
      <c r="Q95" s="95">
        <v>2.0619999999999999E-2</v>
      </c>
      <c r="R95" s="95">
        <v>2.0619999999999999E-2</v>
      </c>
      <c r="S95" s="95">
        <v>2.0619999999999999E-2</v>
      </c>
      <c r="T95" s="95">
        <v>2.0619999999999999E-2</v>
      </c>
      <c r="U95" s="95">
        <v>2.0619999999999999E-2</v>
      </c>
      <c r="V95" s="95">
        <v>2.0619999999999999E-2</v>
      </c>
      <c r="W95" s="95">
        <v>2.0619999999999999E-2</v>
      </c>
      <c r="X95" s="95">
        <v>2.0619999999999999E-2</v>
      </c>
      <c r="Y95" s="95">
        <v>2.0619999999999999E-2</v>
      </c>
      <c r="Z95" s="95">
        <v>2.0619999999999999E-2</v>
      </c>
      <c r="AA95" s="95">
        <v>2.0619999999999999E-2</v>
      </c>
      <c r="AB95" s="95">
        <v>2.0619999999999999E-2</v>
      </c>
      <c r="AC95" s="95">
        <v>2.0619999999999999E-2</v>
      </c>
      <c r="AD95" s="95">
        <v>2.0619999999999999E-2</v>
      </c>
      <c r="AE95" s="95">
        <v>2.0619999999999999E-2</v>
      </c>
      <c r="AF95" s="95">
        <v>2.0619999999999999E-2</v>
      </c>
      <c r="AG95" s="95">
        <v>2.0619999999999999E-2</v>
      </c>
    </row>
    <row r="96" spans="3:33">
      <c r="C96" s="95">
        <v>5.457E-2</v>
      </c>
      <c r="D96" s="95">
        <v>5.457E-2</v>
      </c>
      <c r="E96" s="95">
        <v>5.457E-2</v>
      </c>
      <c r="F96" s="95">
        <v>5.457E-2</v>
      </c>
      <c r="G96" s="95">
        <v>5.457E-2</v>
      </c>
      <c r="H96" s="95">
        <v>5.457E-2</v>
      </c>
      <c r="I96" s="95">
        <v>5.457E-2</v>
      </c>
      <c r="J96" s="95">
        <v>5.457E-2</v>
      </c>
      <c r="K96" s="95">
        <v>5.457E-2</v>
      </c>
      <c r="L96" s="95">
        <v>5.457E-2</v>
      </c>
      <c r="M96" s="95">
        <v>5.457E-2</v>
      </c>
      <c r="N96" s="95">
        <v>5.457E-2</v>
      </c>
      <c r="O96" s="95">
        <v>5.457E-2</v>
      </c>
      <c r="P96" s="95">
        <v>5.457E-2</v>
      </c>
      <c r="Q96" s="95">
        <v>5.457E-2</v>
      </c>
      <c r="R96" s="95">
        <v>5.457E-2</v>
      </c>
      <c r="S96" s="95">
        <v>5.457E-2</v>
      </c>
      <c r="T96" s="95">
        <v>5.457E-2</v>
      </c>
      <c r="U96" s="95">
        <v>5.457E-2</v>
      </c>
      <c r="V96" s="95">
        <v>5.457E-2</v>
      </c>
      <c r="W96" s="95">
        <v>5.457E-2</v>
      </c>
      <c r="X96" s="95">
        <v>5.457E-2</v>
      </c>
      <c r="Y96" s="95">
        <v>5.457E-2</v>
      </c>
      <c r="Z96" s="95">
        <v>5.457E-2</v>
      </c>
      <c r="AA96" s="95">
        <v>5.457E-2</v>
      </c>
      <c r="AB96" s="95">
        <v>5.457E-2</v>
      </c>
      <c r="AC96" s="95">
        <v>5.457E-2</v>
      </c>
      <c r="AD96" s="95">
        <v>5.457E-2</v>
      </c>
      <c r="AE96" s="95">
        <v>5.457E-2</v>
      </c>
      <c r="AF96" s="95">
        <v>5.457E-2</v>
      </c>
      <c r="AG96" s="95">
        <v>5.457E-2</v>
      </c>
    </row>
    <row r="97" spans="3:33">
      <c r="C97" s="95">
        <v>5.4000000000000003E-3</v>
      </c>
      <c r="D97" s="95">
        <v>5.4000000000000003E-3</v>
      </c>
      <c r="E97" s="95">
        <v>5.4000000000000003E-3</v>
      </c>
      <c r="F97" s="95">
        <v>5.4000000000000003E-3</v>
      </c>
      <c r="G97" s="95">
        <v>5.4000000000000003E-3</v>
      </c>
      <c r="H97" s="95">
        <v>5.4000000000000003E-3</v>
      </c>
      <c r="I97" s="95">
        <v>5.4000000000000003E-3</v>
      </c>
      <c r="J97" s="95">
        <v>5.4000000000000003E-3</v>
      </c>
      <c r="K97" s="95">
        <v>5.4000000000000003E-3</v>
      </c>
      <c r="L97" s="95">
        <v>5.4000000000000003E-3</v>
      </c>
      <c r="M97" s="95">
        <v>5.4000000000000003E-3</v>
      </c>
      <c r="N97" s="95">
        <v>5.4000000000000003E-3</v>
      </c>
      <c r="O97" s="95">
        <v>5.4000000000000003E-3</v>
      </c>
      <c r="P97" s="95">
        <v>5.4000000000000003E-3</v>
      </c>
      <c r="Q97" s="95">
        <v>5.4000000000000003E-3</v>
      </c>
      <c r="R97" s="95">
        <v>5.4000000000000003E-3</v>
      </c>
      <c r="S97" s="95">
        <v>5.4000000000000003E-3</v>
      </c>
      <c r="T97" s="95">
        <v>5.4000000000000003E-3</v>
      </c>
      <c r="U97" s="95">
        <v>5.4000000000000003E-3</v>
      </c>
      <c r="V97" s="95">
        <v>5.4000000000000003E-3</v>
      </c>
      <c r="W97" s="95">
        <v>5.4000000000000003E-3</v>
      </c>
      <c r="X97" s="95">
        <v>5.4000000000000003E-3</v>
      </c>
      <c r="Y97" s="95">
        <v>5.4000000000000003E-3</v>
      </c>
      <c r="Z97" s="95">
        <v>5.4000000000000003E-3</v>
      </c>
      <c r="AA97" s="95">
        <v>5.4000000000000003E-3</v>
      </c>
      <c r="AB97" s="95">
        <v>5.4000000000000003E-3</v>
      </c>
      <c r="AC97" s="95">
        <v>5.4000000000000003E-3</v>
      </c>
      <c r="AD97" s="95">
        <v>5.4000000000000003E-3</v>
      </c>
      <c r="AE97" s="95">
        <v>5.4000000000000003E-3</v>
      </c>
      <c r="AF97" s="95">
        <v>5.4000000000000003E-3</v>
      </c>
      <c r="AG97" s="95">
        <v>5.4000000000000003E-3</v>
      </c>
    </row>
    <row r="98" spans="3:33">
      <c r="C98" s="95">
        <v>0.15264</v>
      </c>
      <c r="D98" s="95">
        <v>0.15264</v>
      </c>
      <c r="E98" s="95">
        <v>0.15264</v>
      </c>
      <c r="F98" s="95">
        <v>0.15264</v>
      </c>
      <c r="G98" s="95">
        <v>0.15264</v>
      </c>
      <c r="H98" s="95">
        <v>0.15264</v>
      </c>
      <c r="I98" s="95">
        <v>0.11</v>
      </c>
      <c r="J98" s="95">
        <v>0.11</v>
      </c>
      <c r="K98" s="95">
        <v>0.11</v>
      </c>
      <c r="L98" s="95">
        <v>0.11</v>
      </c>
      <c r="M98" s="95">
        <v>0.11</v>
      </c>
      <c r="N98" s="95">
        <v>0.11</v>
      </c>
      <c r="O98" s="95">
        <v>0.11</v>
      </c>
      <c r="P98" s="95">
        <v>0.11</v>
      </c>
      <c r="Q98" s="95">
        <v>0.11</v>
      </c>
      <c r="R98" s="95">
        <v>0.11</v>
      </c>
      <c r="S98" s="95">
        <v>0.11</v>
      </c>
      <c r="T98" s="95">
        <v>0.11</v>
      </c>
      <c r="U98" s="95">
        <v>0.11</v>
      </c>
      <c r="V98" s="95">
        <v>0.11</v>
      </c>
      <c r="W98" s="95">
        <v>0.11</v>
      </c>
      <c r="X98" s="95">
        <v>0.11</v>
      </c>
      <c r="Y98" s="95">
        <v>0.11</v>
      </c>
      <c r="Z98" s="95">
        <v>0.11</v>
      </c>
      <c r="AA98" s="95">
        <v>0.11</v>
      </c>
      <c r="AB98" s="95">
        <v>0.11</v>
      </c>
      <c r="AC98" s="95">
        <v>0.11</v>
      </c>
      <c r="AD98" s="95">
        <v>0.11</v>
      </c>
      <c r="AE98" s="95">
        <v>0.11</v>
      </c>
      <c r="AF98" s="95">
        <v>0.11</v>
      </c>
      <c r="AG98" s="95">
        <v>0.11</v>
      </c>
    </row>
    <row r="99" spans="3:33">
      <c r="C99" s="95">
        <v>1.8720000000000001E-2</v>
      </c>
      <c r="D99" s="95">
        <v>1.8720000000000001E-2</v>
      </c>
      <c r="E99" s="95">
        <v>1.8720000000000001E-2</v>
      </c>
      <c r="F99" s="95">
        <v>1.8720000000000001E-2</v>
      </c>
      <c r="G99" s="95">
        <v>1.8720000000000001E-2</v>
      </c>
      <c r="H99" s="95">
        <v>1.8720000000000001E-2</v>
      </c>
      <c r="I99" s="95">
        <v>1.8720000000000001E-2</v>
      </c>
      <c r="J99" s="95">
        <v>1.8720000000000001E-2</v>
      </c>
      <c r="K99" s="95">
        <v>1.8720000000000001E-2</v>
      </c>
      <c r="L99" s="95">
        <v>1.8720000000000001E-2</v>
      </c>
      <c r="M99" s="95">
        <v>1.8720000000000001E-2</v>
      </c>
      <c r="N99" s="95">
        <v>1.8720000000000001E-2</v>
      </c>
      <c r="O99" s="95">
        <v>1.8720000000000001E-2</v>
      </c>
      <c r="P99" s="95">
        <v>1.8720000000000001E-2</v>
      </c>
      <c r="Q99" s="95">
        <v>1.8720000000000001E-2</v>
      </c>
      <c r="R99" s="95">
        <v>1.8720000000000001E-2</v>
      </c>
      <c r="S99" s="95">
        <v>1.8720000000000001E-2</v>
      </c>
      <c r="T99" s="95">
        <v>1.8720000000000001E-2</v>
      </c>
      <c r="U99" s="95">
        <v>1.8720000000000001E-2</v>
      </c>
      <c r="V99" s="95">
        <v>1.8720000000000001E-2</v>
      </c>
      <c r="W99" s="95">
        <v>1.8720000000000001E-2</v>
      </c>
      <c r="X99" s="95">
        <v>1.8720000000000001E-2</v>
      </c>
      <c r="Y99" s="95">
        <v>1.8720000000000001E-2</v>
      </c>
      <c r="Z99" s="95">
        <v>1.8720000000000001E-2</v>
      </c>
      <c r="AA99" s="95">
        <v>1.8720000000000001E-2</v>
      </c>
      <c r="AB99" s="95">
        <v>1.8720000000000001E-2</v>
      </c>
      <c r="AC99" s="95">
        <v>1.8720000000000001E-2</v>
      </c>
      <c r="AD99" s="95">
        <v>1.8720000000000001E-2</v>
      </c>
      <c r="AE99" s="95">
        <v>1.8720000000000001E-2</v>
      </c>
      <c r="AF99" s="95">
        <v>1.8720000000000001E-2</v>
      </c>
      <c r="AG99" s="95">
        <v>1.8720000000000001E-2</v>
      </c>
    </row>
    <row r="100" spans="3:33">
      <c r="C100" s="95">
        <v>5.6739999999999999E-2</v>
      </c>
      <c r="D100" s="95">
        <v>5.6739999999999999E-2</v>
      </c>
      <c r="E100" s="95">
        <v>5.6739999999999999E-2</v>
      </c>
      <c r="F100" s="95">
        <v>5.6739999999999999E-2</v>
      </c>
      <c r="G100" s="95">
        <v>5.6739999999999999E-2</v>
      </c>
      <c r="H100" s="95">
        <v>5.6739999999999999E-2</v>
      </c>
      <c r="I100" s="95">
        <v>5.6739999999999999E-2</v>
      </c>
      <c r="J100" s="95">
        <v>5.6739999999999999E-2</v>
      </c>
      <c r="K100" s="95">
        <v>5.6739999999999999E-2</v>
      </c>
      <c r="L100" s="95">
        <v>5.6739999999999999E-2</v>
      </c>
      <c r="M100" s="95">
        <v>5.6739999999999999E-2</v>
      </c>
      <c r="N100" s="95">
        <v>5.6739999999999999E-2</v>
      </c>
      <c r="O100" s="95">
        <v>5.6739999999999999E-2</v>
      </c>
      <c r="P100" s="95">
        <v>5.6739999999999999E-2</v>
      </c>
      <c r="Q100" s="95">
        <v>5.6739999999999999E-2</v>
      </c>
      <c r="R100" s="95">
        <v>5.6739999999999999E-2</v>
      </c>
      <c r="S100" s="95">
        <v>5.6739999999999999E-2</v>
      </c>
      <c r="T100" s="95">
        <v>5.6739999999999999E-2</v>
      </c>
      <c r="U100" s="95">
        <v>5.6739999999999999E-2</v>
      </c>
      <c r="V100" s="95">
        <v>5.6739999999999999E-2</v>
      </c>
      <c r="W100" s="95">
        <v>5.6739999999999999E-2</v>
      </c>
      <c r="X100" s="95">
        <v>5.6739999999999999E-2</v>
      </c>
      <c r="Y100" s="95">
        <v>5.6739999999999999E-2</v>
      </c>
      <c r="Z100" s="95">
        <v>5.6739999999999999E-2</v>
      </c>
      <c r="AA100" s="95">
        <v>5.6739999999999999E-2</v>
      </c>
      <c r="AB100" s="95">
        <v>5.6739999999999999E-2</v>
      </c>
      <c r="AC100" s="95">
        <v>5.6739999999999999E-2</v>
      </c>
      <c r="AD100" s="95">
        <v>5.6739999999999999E-2</v>
      </c>
      <c r="AE100" s="95">
        <v>5.6739999999999999E-2</v>
      </c>
      <c r="AF100" s="95">
        <v>5.6739999999999999E-2</v>
      </c>
      <c r="AG100" s="95">
        <v>5.6739999999999999E-2</v>
      </c>
    </row>
    <row r="101" spans="3:33">
      <c r="C101" s="95">
        <v>6.4699999999999994E-2</v>
      </c>
      <c r="D101" s="95">
        <v>6.4699999999999994E-2</v>
      </c>
      <c r="E101" s="95">
        <v>6.4699999999999994E-2</v>
      </c>
      <c r="F101" s="95">
        <v>6.4699999999999994E-2</v>
      </c>
      <c r="G101" s="95">
        <v>6.4699999999999994E-2</v>
      </c>
      <c r="H101" s="95">
        <v>6.4699999999999994E-2</v>
      </c>
      <c r="I101" s="95">
        <v>0.05</v>
      </c>
      <c r="J101" s="95">
        <v>0.05</v>
      </c>
      <c r="K101" s="95">
        <v>0.05</v>
      </c>
      <c r="L101" s="95">
        <v>0.05</v>
      </c>
      <c r="M101" s="95">
        <v>0.05</v>
      </c>
      <c r="N101" s="95">
        <v>0.05</v>
      </c>
      <c r="O101" s="95">
        <v>0.05</v>
      </c>
      <c r="P101" s="95">
        <v>0.05</v>
      </c>
      <c r="Q101" s="95">
        <v>0.05</v>
      </c>
      <c r="R101" s="95">
        <v>0.05</v>
      </c>
      <c r="S101" s="95">
        <v>0.05</v>
      </c>
      <c r="T101" s="95">
        <v>0.05</v>
      </c>
      <c r="U101" s="95">
        <v>0.05</v>
      </c>
      <c r="V101" s="95">
        <v>0.05</v>
      </c>
      <c r="W101" s="95">
        <v>0.05</v>
      </c>
      <c r="X101" s="95">
        <v>0.05</v>
      </c>
      <c r="Y101" s="95">
        <v>0.05</v>
      </c>
      <c r="Z101" s="95">
        <v>0.05</v>
      </c>
      <c r="AA101" s="95">
        <v>0.05</v>
      </c>
      <c r="AB101" s="95">
        <v>0.05</v>
      </c>
      <c r="AC101" s="95">
        <v>0.05</v>
      </c>
      <c r="AD101" s="95">
        <v>0.05</v>
      </c>
      <c r="AE101" s="95">
        <v>0.05</v>
      </c>
      <c r="AF101" s="95">
        <v>0.05</v>
      </c>
      <c r="AG101" s="95">
        <v>0.05</v>
      </c>
    </row>
    <row r="102" spans="3:33">
      <c r="C102" s="95">
        <v>5.3E-3</v>
      </c>
      <c r="D102" s="95">
        <v>5.3E-3</v>
      </c>
      <c r="E102" s="95">
        <v>5.3E-3</v>
      </c>
      <c r="F102" s="95">
        <v>5.3E-3</v>
      </c>
      <c r="G102" s="95">
        <v>5.3E-3</v>
      </c>
      <c r="H102" s="95">
        <v>5.3E-3</v>
      </c>
      <c r="I102" s="95">
        <v>5.3E-3</v>
      </c>
      <c r="J102" s="95">
        <v>5.3E-3</v>
      </c>
      <c r="K102" s="95">
        <v>5.3E-3</v>
      </c>
      <c r="L102" s="95">
        <v>5.3E-3</v>
      </c>
      <c r="M102" s="95">
        <v>5.3E-3</v>
      </c>
      <c r="N102" s="95">
        <v>5.3E-3</v>
      </c>
      <c r="O102" s="95">
        <v>5.3E-3</v>
      </c>
      <c r="P102" s="95">
        <v>5.3E-3</v>
      </c>
      <c r="Q102" s="95">
        <v>5.3E-3</v>
      </c>
      <c r="R102" s="95">
        <v>5.3E-3</v>
      </c>
      <c r="S102" s="95">
        <v>5.3E-3</v>
      </c>
      <c r="T102" s="95">
        <v>5.3E-3</v>
      </c>
      <c r="U102" s="95">
        <v>5.3E-3</v>
      </c>
      <c r="V102" s="95">
        <v>5.3E-3</v>
      </c>
      <c r="W102" s="95">
        <v>5.3E-3</v>
      </c>
      <c r="X102" s="95">
        <v>5.3E-3</v>
      </c>
      <c r="Y102" s="95">
        <v>5.3E-3</v>
      </c>
      <c r="Z102" s="95">
        <v>5.3E-3</v>
      </c>
      <c r="AA102" s="95">
        <v>5.3E-3</v>
      </c>
      <c r="AB102" s="95">
        <v>5.3E-3</v>
      </c>
      <c r="AC102" s="95">
        <v>5.3E-3</v>
      </c>
      <c r="AD102" s="95">
        <v>5.3E-3</v>
      </c>
      <c r="AE102" s="95">
        <v>5.3E-3</v>
      </c>
      <c r="AF102" s="95">
        <v>5.3E-3</v>
      </c>
      <c r="AG102" s="95">
        <v>5.3E-3</v>
      </c>
    </row>
    <row r="103" spans="3:33">
      <c r="C103" s="95">
        <v>6.4000000000000005E-4</v>
      </c>
      <c r="D103" s="95">
        <v>6.4000000000000005E-4</v>
      </c>
      <c r="E103" s="95">
        <v>6.4000000000000005E-4</v>
      </c>
      <c r="F103" s="95">
        <v>6.4000000000000005E-4</v>
      </c>
      <c r="G103" s="95">
        <v>6.4000000000000005E-4</v>
      </c>
      <c r="H103" s="95">
        <v>6.4000000000000005E-4</v>
      </c>
      <c r="I103" s="95">
        <v>6.4000000000000005E-4</v>
      </c>
      <c r="J103" s="95">
        <v>6.4000000000000005E-4</v>
      </c>
      <c r="K103" s="95">
        <v>6.4000000000000005E-4</v>
      </c>
      <c r="L103" s="95">
        <v>6.4000000000000005E-4</v>
      </c>
      <c r="M103" s="95">
        <v>6.4000000000000005E-4</v>
      </c>
      <c r="N103" s="95">
        <v>6.4000000000000005E-4</v>
      </c>
      <c r="O103" s="95">
        <v>6.4000000000000005E-4</v>
      </c>
      <c r="P103" s="95">
        <v>6.4000000000000005E-4</v>
      </c>
      <c r="Q103" s="95">
        <v>6.4000000000000005E-4</v>
      </c>
      <c r="R103" s="95">
        <v>6.4000000000000005E-4</v>
      </c>
      <c r="S103" s="95">
        <v>6.4000000000000005E-4</v>
      </c>
      <c r="T103" s="95">
        <v>6.4000000000000005E-4</v>
      </c>
      <c r="U103" s="95">
        <v>6.4000000000000005E-4</v>
      </c>
      <c r="V103" s="95">
        <v>6.4000000000000005E-4</v>
      </c>
      <c r="W103" s="95">
        <v>6.4000000000000005E-4</v>
      </c>
      <c r="X103" s="95">
        <v>6.4000000000000005E-4</v>
      </c>
      <c r="Y103" s="95">
        <v>6.4000000000000005E-4</v>
      </c>
      <c r="Z103" s="95">
        <v>6.4000000000000005E-4</v>
      </c>
      <c r="AA103" s="95">
        <v>6.4000000000000005E-4</v>
      </c>
      <c r="AB103" s="95">
        <v>6.4000000000000005E-4</v>
      </c>
      <c r="AC103" s="95">
        <v>6.4000000000000005E-4</v>
      </c>
      <c r="AD103" s="95">
        <v>6.4000000000000005E-4</v>
      </c>
      <c r="AE103" s="95">
        <v>6.4000000000000005E-4</v>
      </c>
      <c r="AF103" s="95">
        <v>6.4000000000000005E-4</v>
      </c>
      <c r="AG103" s="95">
        <v>6.4000000000000005E-4</v>
      </c>
    </row>
    <row r="104" spans="3:33">
      <c r="C104" s="95">
        <v>3.2000000000000001E-2</v>
      </c>
      <c r="D104" s="95">
        <v>3.2000000000000001E-2</v>
      </c>
      <c r="E104" s="95">
        <v>3.2000000000000001E-2</v>
      </c>
      <c r="F104" s="95">
        <v>3.2000000000000001E-2</v>
      </c>
      <c r="G104" s="95">
        <v>3.2000000000000001E-2</v>
      </c>
      <c r="H104" s="95">
        <v>3.2000000000000001E-2</v>
      </c>
      <c r="I104" s="95">
        <v>3.2000000000000001E-2</v>
      </c>
      <c r="J104" s="95">
        <v>3.2000000000000001E-2</v>
      </c>
      <c r="K104" s="95">
        <v>3.2000000000000001E-2</v>
      </c>
      <c r="L104" s="95">
        <v>3.2000000000000001E-2</v>
      </c>
      <c r="M104" s="95">
        <v>3.2000000000000001E-2</v>
      </c>
      <c r="N104" s="95">
        <v>3.2000000000000001E-2</v>
      </c>
      <c r="O104" s="95">
        <v>3.2000000000000001E-2</v>
      </c>
      <c r="P104" s="95">
        <v>3.2000000000000001E-2</v>
      </c>
      <c r="Q104" s="95">
        <v>3.2000000000000001E-2</v>
      </c>
      <c r="R104" s="95">
        <v>3.2000000000000001E-2</v>
      </c>
      <c r="S104" s="95">
        <v>3.2000000000000001E-2</v>
      </c>
      <c r="T104" s="95">
        <v>3.2000000000000001E-2</v>
      </c>
      <c r="U104" s="95">
        <v>3.2000000000000001E-2</v>
      </c>
      <c r="V104" s="95">
        <v>3.2000000000000001E-2</v>
      </c>
      <c r="W104" s="95">
        <v>3.2000000000000001E-2</v>
      </c>
      <c r="X104" s="95">
        <v>3.2000000000000001E-2</v>
      </c>
      <c r="Y104" s="95">
        <v>3.2000000000000001E-2</v>
      </c>
      <c r="Z104" s="95">
        <v>3.2000000000000001E-2</v>
      </c>
      <c r="AA104" s="95">
        <v>3.2000000000000001E-2</v>
      </c>
      <c r="AB104" s="95">
        <v>3.2000000000000001E-2</v>
      </c>
      <c r="AC104" s="95">
        <v>3.2000000000000001E-2</v>
      </c>
      <c r="AD104" s="95">
        <v>3.2000000000000001E-2</v>
      </c>
      <c r="AE104" s="95">
        <v>3.2000000000000001E-2</v>
      </c>
      <c r="AF104" s="95">
        <v>3.2000000000000001E-2</v>
      </c>
      <c r="AG104" s="95">
        <v>3.2000000000000001E-2</v>
      </c>
    </row>
  </sheetData>
  <phoneticPr fontId="1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W21" sqref="W21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44" t="s">
        <v>84</v>
      </c>
      <c r="C2" s="144"/>
      <c r="D2" s="59"/>
      <c r="E2" s="60"/>
      <c r="F2" s="60"/>
      <c r="G2" s="61"/>
      <c r="H2" s="60"/>
      <c r="I2" s="62"/>
      <c r="J2" s="63"/>
      <c r="K2" s="63"/>
      <c r="L2" s="63"/>
      <c r="M2" s="63"/>
      <c r="N2" s="63"/>
      <c r="O2" s="63"/>
      <c r="P2" s="63"/>
      <c r="Q2" s="64"/>
      <c r="R2" s="63"/>
      <c r="S2" s="65"/>
      <c r="T2" s="66"/>
      <c r="U2" s="66"/>
      <c r="V2" s="66"/>
      <c r="W2" s="66"/>
      <c r="X2" s="66"/>
      <c r="Y2" s="66"/>
      <c r="Z2" s="66"/>
      <c r="AA2" s="63"/>
    </row>
    <row r="3" spans="2:29" ht="24" thickBot="1">
      <c r="B3" s="145">
        <v>2015</v>
      </c>
      <c r="C3" s="146"/>
      <c r="D3" s="67"/>
      <c r="E3" s="68"/>
      <c r="F3" s="69"/>
      <c r="G3" s="70"/>
      <c r="H3" s="70"/>
      <c r="I3" s="70"/>
      <c r="J3" s="71"/>
      <c r="K3" s="71"/>
      <c r="L3" s="71"/>
      <c r="M3" s="72"/>
      <c r="N3" s="73"/>
      <c r="O3" s="73"/>
      <c r="P3" s="73"/>
      <c r="Q3" s="73"/>
      <c r="R3" s="73"/>
      <c r="S3" s="73"/>
      <c r="T3" s="74"/>
      <c r="U3" s="74"/>
      <c r="V3" s="74"/>
      <c r="W3" s="74"/>
      <c r="X3" s="74"/>
      <c r="Y3" s="74"/>
      <c r="Z3" s="74"/>
      <c r="AA3" s="75"/>
    </row>
    <row r="4" spans="2:29" ht="32.25" thickBot="1">
      <c r="B4" s="147" t="s">
        <v>85</v>
      </c>
      <c r="C4" s="148"/>
      <c r="D4" s="76"/>
      <c r="E4" s="151" t="s">
        <v>86</v>
      </c>
      <c r="F4" s="152"/>
      <c r="G4" s="152"/>
      <c r="H4" s="152"/>
      <c r="I4" s="153"/>
      <c r="J4" s="154" t="s">
        <v>87</v>
      </c>
      <c r="K4" s="155"/>
      <c r="L4" s="155"/>
      <c r="M4" s="155"/>
      <c r="N4" s="155"/>
      <c r="O4" s="155"/>
      <c r="P4" s="155"/>
      <c r="Q4" s="156"/>
      <c r="R4" s="77" t="s">
        <v>88</v>
      </c>
      <c r="S4" s="140" t="s">
        <v>89</v>
      </c>
      <c r="T4" s="141"/>
      <c r="U4" s="141"/>
      <c r="V4" s="141"/>
      <c r="W4" s="141"/>
      <c r="X4" s="141"/>
      <c r="Y4" s="141"/>
      <c r="Z4" s="142"/>
      <c r="AA4" s="78" t="s">
        <v>90</v>
      </c>
    </row>
    <row r="5" spans="2:29" ht="60.75" thickBot="1">
      <c r="B5" s="149"/>
      <c r="C5" s="150"/>
      <c r="D5" s="79"/>
      <c r="E5" s="80" t="s">
        <v>91</v>
      </c>
      <c r="F5" s="81" t="s">
        <v>92</v>
      </c>
      <c r="G5" s="81" t="s">
        <v>93</v>
      </c>
      <c r="H5" s="81" t="s">
        <v>94</v>
      </c>
      <c r="I5" s="82" t="s">
        <v>95</v>
      </c>
      <c r="J5" s="83" t="s">
        <v>96</v>
      </c>
      <c r="K5" s="83" t="s">
        <v>57</v>
      </c>
      <c r="L5" s="84" t="s">
        <v>97</v>
      </c>
      <c r="M5" s="83" t="s">
        <v>98</v>
      </c>
      <c r="N5" s="83" t="s">
        <v>99</v>
      </c>
      <c r="O5" s="83" t="s">
        <v>100</v>
      </c>
      <c r="P5" s="83" t="s">
        <v>65</v>
      </c>
      <c r="Q5" s="85" t="s">
        <v>95</v>
      </c>
      <c r="R5" s="86" t="s">
        <v>95</v>
      </c>
      <c r="S5" s="87" t="s">
        <v>101</v>
      </c>
      <c r="T5" s="87" t="s">
        <v>102</v>
      </c>
      <c r="U5" s="87" t="s">
        <v>103</v>
      </c>
      <c r="V5" s="87" t="s">
        <v>104</v>
      </c>
      <c r="W5" s="88" t="s">
        <v>105</v>
      </c>
      <c r="X5" s="87" t="s">
        <v>106</v>
      </c>
      <c r="Y5" s="87" t="s">
        <v>107</v>
      </c>
      <c r="Z5" s="89" t="s">
        <v>95</v>
      </c>
      <c r="AA5" s="90" t="s">
        <v>95</v>
      </c>
    </row>
    <row r="6" spans="2:29" ht="15.75">
      <c r="B6" s="33" t="s">
        <v>73</v>
      </c>
      <c r="C6" s="34"/>
      <c r="D6" s="35"/>
      <c r="E6" s="36">
        <v>3.8063972694825825</v>
      </c>
      <c r="F6" s="36">
        <v>14.620960434962839</v>
      </c>
      <c r="G6" s="37">
        <f t="shared" ref="G6:G16" si="0">SUM(E6:F6)</f>
        <v>18.42735770444542</v>
      </c>
      <c r="H6" s="36">
        <v>4.1564473156704391</v>
      </c>
      <c r="I6" s="38">
        <f>SUM(G6:H6)</f>
        <v>22.583805020115861</v>
      </c>
      <c r="J6" s="39"/>
      <c r="K6" s="40">
        <f>SUM(K7:K16)</f>
        <v>3.090685341428324</v>
      </c>
      <c r="L6" s="40">
        <f>SUM(L7:L16)</f>
        <v>0.41309743261927534</v>
      </c>
      <c r="M6" s="40">
        <f>SUM(M7:M16)</f>
        <v>13.818777608484659</v>
      </c>
      <c r="N6" s="40">
        <f>SUM(N7:N16)</f>
        <v>1.2181328669710285</v>
      </c>
      <c r="O6" s="40">
        <f>SUM(O7:O16)</f>
        <v>0</v>
      </c>
      <c r="P6" s="40"/>
      <c r="Q6" s="41">
        <f>SUM(Q7:Q16)</f>
        <v>18.540693249503285</v>
      </c>
      <c r="R6" s="42">
        <f>SUM(R7:R16)</f>
        <v>41.761572454745419</v>
      </c>
      <c r="S6" s="39"/>
      <c r="T6" s="43">
        <f>SUM(T7:T16)</f>
        <v>4.8440483670333334</v>
      </c>
      <c r="U6" s="44"/>
      <c r="V6" s="44"/>
      <c r="W6" s="44"/>
      <c r="X6" s="43">
        <f>SUM(X7:X16)</f>
        <v>5.026164000000001E-2</v>
      </c>
      <c r="Y6" s="43">
        <f>SUM(Y7:Y16)</f>
        <v>45.943140088676991</v>
      </c>
      <c r="Z6" s="45">
        <f>SUM(S6:Y6)</f>
        <v>50.837450095710324</v>
      </c>
      <c r="AA6" s="46">
        <f>SUM(AA7:AA16)</f>
        <v>52.951046501440167</v>
      </c>
      <c r="AB6" s="91">
        <f>AA6+Z6+R6+Q6+I6</f>
        <v>186.67456732151504</v>
      </c>
    </row>
    <row r="7" spans="2:29" ht="15.75">
      <c r="B7" s="143"/>
      <c r="C7" s="47" t="s">
        <v>74</v>
      </c>
      <c r="D7" s="35"/>
      <c r="E7" s="48">
        <v>0</v>
      </c>
      <c r="F7" s="48">
        <v>0</v>
      </c>
      <c r="G7" s="49">
        <f t="shared" si="0"/>
        <v>0</v>
      </c>
      <c r="H7" s="48">
        <v>0</v>
      </c>
      <c r="I7" s="50">
        <f t="shared" ref="I7:I15" si="1">SUM(G7:H7)</f>
        <v>0</v>
      </c>
      <c r="J7" s="39"/>
      <c r="K7" s="40"/>
      <c r="L7" s="39">
        <v>7.8067213027920989E-4</v>
      </c>
      <c r="M7" s="51">
        <v>2.9046462618696323</v>
      </c>
      <c r="N7" s="51">
        <v>0</v>
      </c>
      <c r="O7" s="51">
        <v>0</v>
      </c>
      <c r="P7" s="39"/>
      <c r="Q7" s="52">
        <f>SUM(K7:P7)</f>
        <v>2.9054269339999115</v>
      </c>
      <c r="R7" s="53">
        <v>7.0816954000000001E-2</v>
      </c>
      <c r="S7" s="39"/>
      <c r="T7" s="39"/>
      <c r="U7" s="39"/>
      <c r="V7" s="39"/>
      <c r="W7" s="39"/>
      <c r="X7" s="39"/>
      <c r="Y7" s="39"/>
      <c r="Z7" s="45"/>
      <c r="AA7" s="54">
        <v>1.4555078534883177</v>
      </c>
      <c r="AB7" s="91">
        <f t="shared" ref="AB7:AB16" si="2">AA7+Z7+R7+Q7+I7</f>
        <v>4.4317517414882293</v>
      </c>
      <c r="AC7" s="92">
        <f>AB7/$AB$6</f>
        <v>2.3740522370437823E-2</v>
      </c>
    </row>
    <row r="8" spans="2:29" ht="15.75">
      <c r="B8" s="143"/>
      <c r="C8" s="55" t="s">
        <v>75</v>
      </c>
      <c r="D8" s="35"/>
      <c r="E8" s="48">
        <v>0.14815715892937906</v>
      </c>
      <c r="F8" s="48">
        <v>12.986272177796074</v>
      </c>
      <c r="G8" s="49">
        <f t="shared" si="0"/>
        <v>13.134429336725454</v>
      </c>
      <c r="H8" s="48">
        <v>4.1443783142634674</v>
      </c>
      <c r="I8" s="50">
        <f t="shared" si="1"/>
        <v>17.27880765098892</v>
      </c>
      <c r="J8" s="39"/>
      <c r="K8" s="51"/>
      <c r="L8" s="39">
        <v>0</v>
      </c>
      <c r="M8" s="51">
        <v>0</v>
      </c>
      <c r="N8" s="51">
        <v>0</v>
      </c>
      <c r="O8" s="51">
        <v>0</v>
      </c>
      <c r="P8" s="51"/>
      <c r="Q8" s="52">
        <f>SUM(K8:P8)</f>
        <v>0</v>
      </c>
      <c r="R8" s="53">
        <v>17.005262796</v>
      </c>
      <c r="S8" s="39"/>
      <c r="T8" s="56"/>
      <c r="U8" s="56"/>
      <c r="V8" s="56"/>
      <c r="W8" s="56"/>
      <c r="X8" s="39"/>
      <c r="Y8" s="39"/>
      <c r="Z8" s="45"/>
      <c r="AA8" s="54">
        <v>8.804267623913411</v>
      </c>
      <c r="AB8" s="91">
        <f t="shared" si="2"/>
        <v>43.088338070902331</v>
      </c>
      <c r="AC8" s="92">
        <f t="shared" ref="AC8:AC16" si="3">AB8/$AB$6</f>
        <v>0.23082061305485729</v>
      </c>
    </row>
    <row r="9" spans="2:29" ht="15.75">
      <c r="B9" s="143"/>
      <c r="C9" s="57" t="s">
        <v>76</v>
      </c>
      <c r="D9" s="35"/>
      <c r="E9" s="48">
        <v>2.2873074466229281E-2</v>
      </c>
      <c r="F9" s="48">
        <v>8.1748481302300724E-2</v>
      </c>
      <c r="G9" s="49">
        <f t="shared" si="0"/>
        <v>0.10462155576853001</v>
      </c>
      <c r="H9" s="48">
        <v>0</v>
      </c>
      <c r="I9" s="50">
        <f t="shared" si="1"/>
        <v>0.10462155576853001</v>
      </c>
      <c r="J9" s="39"/>
      <c r="K9" s="51"/>
      <c r="L9" s="51"/>
      <c r="M9" s="51"/>
      <c r="N9" s="51"/>
      <c r="O9" s="51"/>
      <c r="P9" s="51"/>
      <c r="Q9" s="52"/>
      <c r="R9" s="53">
        <v>0.50210415999999991</v>
      </c>
      <c r="S9" s="39"/>
      <c r="T9" s="56"/>
      <c r="U9" s="56"/>
      <c r="V9" s="56"/>
      <c r="W9" s="56"/>
      <c r="X9" s="39"/>
      <c r="Y9" s="39"/>
      <c r="Z9" s="45"/>
      <c r="AA9" s="54">
        <v>0.37351383264778998</v>
      </c>
      <c r="AB9" s="91">
        <f t="shared" si="2"/>
        <v>0.98023954841631988</v>
      </c>
      <c r="AC9" s="92">
        <f t="shared" si="3"/>
        <v>5.2510610442611863E-3</v>
      </c>
    </row>
    <row r="10" spans="2:29" ht="15.75">
      <c r="B10" s="143"/>
      <c r="C10" s="55" t="s">
        <v>77</v>
      </c>
      <c r="D10" s="35"/>
      <c r="E10" s="48">
        <v>2.2074144310229034E-2</v>
      </c>
      <c r="F10" s="48">
        <v>0.39662190094378097</v>
      </c>
      <c r="G10" s="49">
        <f t="shared" si="0"/>
        <v>0.41869604525401</v>
      </c>
      <c r="H10" s="48">
        <v>9.5499985852520626E-3</v>
      </c>
      <c r="I10" s="50">
        <f t="shared" si="1"/>
        <v>0.42824604383926207</v>
      </c>
      <c r="J10" s="39"/>
      <c r="K10" s="51"/>
      <c r="L10" s="51"/>
      <c r="M10" s="51"/>
      <c r="N10" s="51"/>
      <c r="O10" s="51"/>
      <c r="P10" s="51"/>
      <c r="Q10" s="52"/>
      <c r="R10" s="53">
        <v>5.031075124</v>
      </c>
      <c r="S10" s="39"/>
      <c r="T10" s="39">
        <v>4.8440483670333334</v>
      </c>
      <c r="U10" s="56"/>
      <c r="V10" s="56"/>
      <c r="W10" s="56"/>
      <c r="X10" s="39"/>
      <c r="Y10" s="39">
        <v>45.943140088676991</v>
      </c>
      <c r="Z10" s="45">
        <f>SUM(S10:Y10)</f>
        <v>50.787188455710321</v>
      </c>
      <c r="AA10" s="54">
        <v>9.8191203487797551</v>
      </c>
      <c r="AB10" s="91">
        <f>AA10+Z10+R10+Q10+I10</f>
        <v>66.065629972329347</v>
      </c>
      <c r="AC10" s="92">
        <f t="shared" si="3"/>
        <v>0.35390803857358133</v>
      </c>
    </row>
    <row r="11" spans="2:29" ht="15.75">
      <c r="B11" s="143"/>
      <c r="C11" s="57" t="s">
        <v>78</v>
      </c>
      <c r="D11" s="35"/>
      <c r="E11" s="48">
        <v>0</v>
      </c>
      <c r="F11" s="48">
        <v>2.1427322342938235E-3</v>
      </c>
      <c r="G11" s="49">
        <f t="shared" si="0"/>
        <v>2.1427322342938235E-3</v>
      </c>
      <c r="H11" s="48">
        <v>0</v>
      </c>
      <c r="I11" s="50">
        <f t="shared" si="1"/>
        <v>2.1427322342938235E-3</v>
      </c>
      <c r="J11" s="39"/>
      <c r="K11" s="51"/>
      <c r="L11" s="51"/>
      <c r="M11" s="51"/>
      <c r="N11" s="51"/>
      <c r="O11" s="51"/>
      <c r="P11" s="51"/>
      <c r="Q11" s="52"/>
      <c r="R11" s="53">
        <f>34.0513586277252+Z35-Z49</f>
        <v>14.233416881552031</v>
      </c>
      <c r="S11" s="39"/>
      <c r="T11" s="39"/>
      <c r="U11" s="39"/>
      <c r="V11" s="39"/>
      <c r="W11" s="39"/>
      <c r="X11" s="39"/>
      <c r="Y11" s="39"/>
      <c r="Z11" s="45"/>
      <c r="AA11" s="54">
        <v>2.8374378216732357</v>
      </c>
      <c r="AB11" s="91">
        <f t="shared" si="2"/>
        <v>17.072997435459559</v>
      </c>
      <c r="AC11" s="92">
        <f t="shared" si="3"/>
        <v>9.1458615281289166E-2</v>
      </c>
    </row>
    <row r="12" spans="2:29" ht="15.75">
      <c r="B12" s="143"/>
      <c r="C12" s="55" t="s">
        <v>79</v>
      </c>
      <c r="D12" s="35"/>
      <c r="E12" s="48">
        <v>3.4386680644792516</v>
      </c>
      <c r="F12" s="48">
        <v>1.0806512901621848</v>
      </c>
      <c r="G12" s="49">
        <f t="shared" si="0"/>
        <v>4.5193193546414365</v>
      </c>
      <c r="H12" s="48">
        <v>2.5190028217201609E-3</v>
      </c>
      <c r="I12" s="50">
        <f t="shared" si="1"/>
        <v>4.5218383574631567</v>
      </c>
      <c r="J12" s="39"/>
      <c r="K12" s="51"/>
      <c r="L12" s="51"/>
      <c r="M12" s="51"/>
      <c r="N12" s="51"/>
      <c r="O12" s="51"/>
      <c r="P12" s="51"/>
      <c r="Q12" s="52"/>
      <c r="R12" s="53">
        <v>1.6700024330000001</v>
      </c>
      <c r="S12" s="39"/>
      <c r="T12" s="39"/>
      <c r="U12" s="39"/>
      <c r="V12" s="39"/>
      <c r="W12" s="39"/>
      <c r="X12" s="39"/>
      <c r="Y12" s="39"/>
      <c r="Z12" s="45"/>
      <c r="AA12" s="54">
        <v>1.1621902850259014</v>
      </c>
      <c r="AB12" s="91">
        <f t="shared" si="2"/>
        <v>7.3540310754890577</v>
      </c>
      <c r="AC12" s="92">
        <f t="shared" si="3"/>
        <v>3.9394927659443808E-2</v>
      </c>
    </row>
    <row r="13" spans="2:29" ht="15.75">
      <c r="B13" s="143"/>
      <c r="C13" s="47" t="s">
        <v>80</v>
      </c>
      <c r="D13" s="35"/>
      <c r="E13" s="48">
        <v>0</v>
      </c>
      <c r="F13" s="48">
        <v>7.1554270369448295E-2</v>
      </c>
      <c r="G13" s="49">
        <f t="shared" si="0"/>
        <v>7.1554270369448295E-2</v>
      </c>
      <c r="H13" s="48">
        <v>0</v>
      </c>
      <c r="I13" s="50">
        <f t="shared" si="1"/>
        <v>7.1554270369448295E-2</v>
      </c>
      <c r="J13" s="39"/>
      <c r="K13" s="51"/>
      <c r="L13" s="51">
        <v>0</v>
      </c>
      <c r="M13" s="51">
        <v>0</v>
      </c>
      <c r="N13" s="51">
        <v>0</v>
      </c>
      <c r="O13" s="51">
        <v>0</v>
      </c>
      <c r="P13" s="51"/>
      <c r="Q13" s="52">
        <f>SUM(K13:P13)</f>
        <v>0</v>
      </c>
      <c r="R13" s="53">
        <v>2.3818869061933867</v>
      </c>
      <c r="S13" s="39"/>
      <c r="T13" s="39"/>
      <c r="U13" s="39"/>
      <c r="V13" s="39"/>
      <c r="W13" s="39"/>
      <c r="X13" s="39"/>
      <c r="Y13" s="39"/>
      <c r="Z13" s="45"/>
      <c r="AA13" s="54">
        <v>23.487432247708917</v>
      </c>
      <c r="AB13" s="91">
        <f t="shared" si="2"/>
        <v>25.94087342427175</v>
      </c>
      <c r="AC13" s="92">
        <f t="shared" si="3"/>
        <v>0.13896308316918732</v>
      </c>
    </row>
    <row r="14" spans="2:29" ht="15.75">
      <c r="B14" s="143"/>
      <c r="C14" s="55" t="s">
        <v>81</v>
      </c>
      <c r="D14" s="35"/>
      <c r="E14" s="48">
        <v>0</v>
      </c>
      <c r="F14" s="48">
        <v>1.9695821547549286E-3</v>
      </c>
      <c r="G14" s="49">
        <f t="shared" si="0"/>
        <v>1.9695821547549286E-3</v>
      </c>
      <c r="H14" s="48">
        <v>0</v>
      </c>
      <c r="I14" s="50">
        <f t="shared" si="1"/>
        <v>1.9695821547549286E-3</v>
      </c>
      <c r="J14" s="39"/>
      <c r="K14" s="51"/>
      <c r="L14" s="51"/>
      <c r="M14" s="51"/>
      <c r="N14" s="51"/>
      <c r="O14" s="51"/>
      <c r="P14" s="51"/>
      <c r="Q14" s="52"/>
      <c r="R14" s="53">
        <v>0.26553862899999997</v>
      </c>
      <c r="S14" s="39"/>
      <c r="T14" s="39"/>
      <c r="U14" s="39"/>
      <c r="V14" s="39"/>
      <c r="W14" s="39"/>
      <c r="X14" s="39"/>
      <c r="Y14" s="39"/>
      <c r="Z14" s="45"/>
      <c r="AA14" s="54">
        <v>0.67363525205925479</v>
      </c>
      <c r="AB14" s="91">
        <f t="shared" si="2"/>
        <v>0.94114346321400966</v>
      </c>
      <c r="AC14" s="92">
        <f t="shared" si="3"/>
        <v>5.0416265949771878E-3</v>
      </c>
    </row>
    <row r="15" spans="2:29" ht="15.75">
      <c r="B15" s="143"/>
      <c r="C15" s="55" t="s">
        <v>82</v>
      </c>
      <c r="D15" s="35"/>
      <c r="E15" s="48">
        <v>0</v>
      </c>
      <c r="F15" s="48">
        <v>0</v>
      </c>
      <c r="G15" s="49">
        <f t="shared" si="0"/>
        <v>0</v>
      </c>
      <c r="H15" s="48">
        <v>0</v>
      </c>
      <c r="I15" s="50">
        <f t="shared" si="1"/>
        <v>0</v>
      </c>
      <c r="J15" s="39"/>
      <c r="K15" s="51"/>
      <c r="L15" s="39">
        <v>7.1673046627040247E-3</v>
      </c>
      <c r="M15" s="51">
        <v>3.7220202043313981</v>
      </c>
      <c r="N15" s="51">
        <v>2.1529827179770235E-2</v>
      </c>
      <c r="O15" s="51">
        <v>0</v>
      </c>
      <c r="P15" s="51"/>
      <c r="Q15" s="52">
        <f>SUM(K15:P15)</f>
        <v>3.7507173361738722</v>
      </c>
      <c r="R15" s="53">
        <v>0.44336622499999995</v>
      </c>
      <c r="S15" s="39"/>
      <c r="T15" s="39"/>
      <c r="U15" s="39"/>
      <c r="V15" s="39"/>
      <c r="W15" s="39"/>
      <c r="X15" s="39"/>
      <c r="Y15" s="39"/>
      <c r="Z15" s="45"/>
      <c r="AA15" s="54">
        <v>1.3718334338852582</v>
      </c>
      <c r="AB15" s="91">
        <f t="shared" si="2"/>
        <v>5.5659169950591298</v>
      </c>
      <c r="AC15" s="92">
        <f t="shared" si="3"/>
        <v>2.981615050684858E-2</v>
      </c>
    </row>
    <row r="16" spans="2:29" ht="15">
      <c r="B16" s="143"/>
      <c r="C16" s="55" t="s">
        <v>83</v>
      </c>
      <c r="D16" s="35"/>
      <c r="E16" s="48">
        <v>0.17462482729749387</v>
      </c>
      <c r="F16" s="48">
        <v>0</v>
      </c>
      <c r="G16" s="49">
        <f t="shared" si="0"/>
        <v>0.17462482729749387</v>
      </c>
      <c r="H16" s="48">
        <v>0</v>
      </c>
      <c r="I16" s="50">
        <f>SUM(G16:H16)</f>
        <v>0.17462482729749387</v>
      </c>
      <c r="J16" s="39"/>
      <c r="K16" s="39">
        <v>3.090685341428324</v>
      </c>
      <c r="L16" s="39">
        <v>0.40514945582629208</v>
      </c>
      <c r="M16" s="39">
        <v>7.1921111422836281</v>
      </c>
      <c r="N16" s="39">
        <v>1.1966030397912584</v>
      </c>
      <c r="O16" s="39">
        <v>0</v>
      </c>
      <c r="P16" s="39"/>
      <c r="Q16" s="52">
        <f>SUM(K16:P16)</f>
        <v>11.884548979329502</v>
      </c>
      <c r="R16" s="53">
        <v>0.158102346</v>
      </c>
      <c r="S16" s="39"/>
      <c r="T16" s="39">
        <v>0</v>
      </c>
      <c r="U16" s="39"/>
      <c r="V16" s="39"/>
      <c r="W16" s="39"/>
      <c r="X16" s="39">
        <v>5.026164000000001E-2</v>
      </c>
      <c r="Y16" s="39">
        <v>0</v>
      </c>
      <c r="Z16" s="58">
        <f>SUM(S16:Y16)</f>
        <v>5.026164000000001E-2</v>
      </c>
      <c r="AA16" s="54">
        <v>2.9661078022583296</v>
      </c>
      <c r="AB16" s="91">
        <f t="shared" si="2"/>
        <v>15.233645594885326</v>
      </c>
      <c r="AC16" s="92">
        <f t="shared" si="3"/>
        <v>8.1605361745116428E-2</v>
      </c>
    </row>
    <row r="17" spans="3:29">
      <c r="I17" s="91">
        <f>I6-I8-I10-I11-I13</f>
        <v>4.8030543226839368</v>
      </c>
      <c r="J17" s="91">
        <f t="shared" ref="J17:AA17" si="4">J6-J8-J10-J11-J13</f>
        <v>0</v>
      </c>
      <c r="K17" s="91">
        <f t="shared" si="4"/>
        <v>3.090685341428324</v>
      </c>
      <c r="L17" s="91">
        <f t="shared" si="4"/>
        <v>0.41309743261927534</v>
      </c>
      <c r="M17" s="91">
        <f t="shared" si="4"/>
        <v>13.818777608484659</v>
      </c>
      <c r="N17" s="91">
        <f t="shared" si="4"/>
        <v>1.2181328669710285</v>
      </c>
      <c r="O17" s="91">
        <f t="shared" si="4"/>
        <v>0</v>
      </c>
      <c r="P17" s="91">
        <f t="shared" si="4"/>
        <v>0</v>
      </c>
      <c r="Q17" s="91">
        <f t="shared" si="4"/>
        <v>18.540693249503285</v>
      </c>
      <c r="R17" s="91">
        <f t="shared" si="4"/>
        <v>3.1099307469999999</v>
      </c>
      <c r="S17" s="91">
        <f t="shared" si="4"/>
        <v>0</v>
      </c>
      <c r="T17" s="91">
        <f t="shared" si="4"/>
        <v>0</v>
      </c>
      <c r="U17" s="91">
        <f t="shared" si="4"/>
        <v>0</v>
      </c>
      <c r="V17" s="91">
        <f t="shared" si="4"/>
        <v>0</v>
      </c>
      <c r="W17" s="91">
        <f t="shared" si="4"/>
        <v>0</v>
      </c>
      <c r="X17" s="91">
        <f t="shared" si="4"/>
        <v>5.026164000000001E-2</v>
      </c>
      <c r="Y17" s="91">
        <f t="shared" si="4"/>
        <v>0</v>
      </c>
      <c r="Z17" s="91">
        <f>Z6-Z8-Z10-Z11-Z13</f>
        <v>5.0261640000002217E-2</v>
      </c>
      <c r="AA17" s="91">
        <f t="shared" si="4"/>
        <v>8.0027884593648508</v>
      </c>
      <c r="AB17" s="91">
        <f t="shared" ref="AB17" si="5">AA17+Z17+R17+Q17+I17</f>
        <v>34.506728418552072</v>
      </c>
      <c r="AC17" s="92">
        <f t="shared" ref="AC17" si="6">AB17/$AB$6</f>
        <v>0.18484964992108502</v>
      </c>
    </row>
    <row r="20" spans="3:29">
      <c r="D20" t="s">
        <v>113</v>
      </c>
      <c r="E20" t="s">
        <v>114</v>
      </c>
      <c r="F20" t="s">
        <v>115</v>
      </c>
      <c r="G20" t="s">
        <v>116</v>
      </c>
      <c r="H20" t="s">
        <v>117</v>
      </c>
    </row>
    <row r="21" spans="3:29">
      <c r="C21" s="19" t="s">
        <v>60</v>
      </c>
      <c r="D21" s="94">
        <f>I8/$AB$8</f>
        <v>0.40100891388654752</v>
      </c>
      <c r="E21" s="94">
        <f>I10/$AB$10</f>
        <v>6.482130633108726E-3</v>
      </c>
      <c r="F21" s="94"/>
      <c r="G21" s="94">
        <f>I13/$AB$13</f>
        <v>2.7583601060440035E-3</v>
      </c>
      <c r="H21" s="94">
        <f>I17/$AB$17</f>
        <v>0.13919181976410258</v>
      </c>
    </row>
    <row r="22" spans="3:29">
      <c r="C22" s="19" t="s">
        <v>108</v>
      </c>
      <c r="D22" s="94"/>
      <c r="E22" s="94"/>
      <c r="F22" s="94"/>
      <c r="G22" s="94"/>
      <c r="H22" s="94">
        <f>L17/$AB$17</f>
        <v>1.1971503864654382E-2</v>
      </c>
    </row>
    <row r="23" spans="3:29">
      <c r="C23" s="19" t="s">
        <v>109</v>
      </c>
      <c r="D23" s="94"/>
      <c r="E23" s="94"/>
      <c r="F23" s="94"/>
      <c r="G23" s="94"/>
      <c r="H23" s="94">
        <f>M17/$AB$17</f>
        <v>0.40046617694000747</v>
      </c>
    </row>
    <row r="24" spans="3:29" ht="15.75">
      <c r="C24" s="19" t="s">
        <v>110</v>
      </c>
      <c r="D24" s="94"/>
      <c r="E24" s="94"/>
      <c r="F24" s="94"/>
      <c r="G24" s="94"/>
      <c r="H24" s="94">
        <f>K17/$AB$17</f>
        <v>8.9567614290743919E-2</v>
      </c>
      <c r="T24" s="139" t="s">
        <v>173</v>
      </c>
      <c r="U24" s="139"/>
      <c r="V24" s="139"/>
      <c r="W24" s="139"/>
      <c r="X24" s="139"/>
    </row>
    <row r="25" spans="3:29">
      <c r="C25" s="19" t="s">
        <v>111</v>
      </c>
      <c r="D25" s="94"/>
      <c r="E25" s="94"/>
      <c r="F25" s="94"/>
      <c r="G25" s="94"/>
      <c r="H25" s="94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19" t="s">
        <v>61</v>
      </c>
      <c r="D26" s="94">
        <f>R8/$AB$8</f>
        <v>0.39466044775311721</v>
      </c>
      <c r="E26" s="94">
        <f>R10/$AB$10</f>
        <v>7.6152685232959927E-2</v>
      </c>
      <c r="F26" s="94">
        <f>R11/$AB$11</f>
        <v>0.83368002223148618</v>
      </c>
      <c r="G26" s="94">
        <f>R13/$AB$13</f>
        <v>9.1819842271184227E-2</v>
      </c>
      <c r="H26" s="94">
        <f>R17/$AB$17</f>
        <v>9.0125343361383059E-2</v>
      </c>
      <c r="T26" s="102" t="s">
        <v>160</v>
      </c>
      <c r="X26" s="117">
        <v>2.0382229345903928</v>
      </c>
      <c r="Y26" s="113">
        <v>-0.36734585359039185</v>
      </c>
      <c r="Z26" s="99">
        <v>-2.1167802000000009</v>
      </c>
      <c r="AA26" s="99">
        <v>0.96633711705984204</v>
      </c>
      <c r="AB26" s="99">
        <v>-3.1217043054219835</v>
      </c>
    </row>
    <row r="27" spans="3:29" ht="15">
      <c r="C27" s="19" t="s">
        <v>62</v>
      </c>
      <c r="D27" s="94"/>
      <c r="E27" s="94">
        <f>T10/$AB$10</f>
        <v>7.3321761543213834E-2</v>
      </c>
      <c r="F27" s="94"/>
      <c r="G27" s="94"/>
      <c r="H27" s="94">
        <f>T17/$AB$17</f>
        <v>0</v>
      </c>
      <c r="T27" s="103"/>
      <c r="X27" s="118"/>
      <c r="Y27" s="114"/>
      <c r="Z27" s="100"/>
      <c r="AA27" s="100"/>
      <c r="AB27" s="100"/>
    </row>
    <row r="28" spans="3:29" ht="45">
      <c r="C28" s="19" t="s">
        <v>63</v>
      </c>
      <c r="D28" s="94"/>
      <c r="E28" s="94"/>
      <c r="F28" s="94"/>
      <c r="G28" s="94"/>
      <c r="H28" s="94">
        <f>X17/$AB$17</f>
        <v>1.4565750595173063E-3</v>
      </c>
      <c r="T28" s="102" t="s">
        <v>161</v>
      </c>
      <c r="X28" s="119">
        <v>77.716219625470927</v>
      </c>
      <c r="Y28" s="115">
        <v>64.999193891344675</v>
      </c>
      <c r="Z28" s="101">
        <v>62.915032068380405</v>
      </c>
      <c r="AA28" s="101">
        <v>54.766343313567376</v>
      </c>
      <c r="AB28" s="101">
        <v>66.081638470526642</v>
      </c>
    </row>
    <row r="29" spans="3:29" ht="15">
      <c r="C29" s="19" t="s">
        <v>64</v>
      </c>
      <c r="D29" s="94"/>
      <c r="E29" s="94">
        <f>Y10/$AB$10</f>
        <v>0.69541666533596402</v>
      </c>
      <c r="F29" s="94"/>
      <c r="G29" s="94"/>
      <c r="H29" s="94">
        <f>Y17/$AB$17</f>
        <v>0</v>
      </c>
      <c r="T29" s="104" t="s">
        <v>162</v>
      </c>
      <c r="X29" s="118">
        <v>54.143077177310005</v>
      </c>
      <c r="Y29" s="114">
        <v>42.084789915409999</v>
      </c>
      <c r="Z29" s="100">
        <v>41.244527158530005</v>
      </c>
      <c r="AA29" s="100">
        <v>36.80840030844</v>
      </c>
      <c r="AB29" s="100">
        <v>46.227542661519998</v>
      </c>
    </row>
    <row r="30" spans="3:29" ht="15">
      <c r="C30" s="93" t="s">
        <v>112</v>
      </c>
      <c r="D30" s="94">
        <f>AA8/$AB$8</f>
        <v>0.20433063836033527</v>
      </c>
      <c r="E30" s="94">
        <f>AA10/$AB$10</f>
        <v>0.14862675725475341</v>
      </c>
      <c r="F30" s="94">
        <f>AA11/$AB$11</f>
        <v>0.16619447360661185</v>
      </c>
      <c r="G30" s="94">
        <f>AA13/$AB$13</f>
        <v>0.90542179762277186</v>
      </c>
      <c r="H30" s="94">
        <f>AA17/$AB$17</f>
        <v>0.23191965237313719</v>
      </c>
      <c r="T30" s="104" t="s">
        <v>163</v>
      </c>
      <c r="X30" s="118">
        <v>16.758524087920467</v>
      </c>
      <c r="Y30" s="114">
        <v>16.157853234758818</v>
      </c>
      <c r="Z30" s="100">
        <v>15.038409515047247</v>
      </c>
      <c r="AA30" s="100">
        <v>12.240350558646668</v>
      </c>
      <c r="AB30" s="100">
        <v>13.531894593865163</v>
      </c>
    </row>
    <row r="31" spans="3:29" ht="15">
      <c r="T31" s="104" t="s">
        <v>164</v>
      </c>
      <c r="X31" s="118">
        <v>0</v>
      </c>
      <c r="Y31" s="114">
        <v>0</v>
      </c>
      <c r="Z31" s="100">
        <v>0</v>
      </c>
      <c r="AA31" s="100">
        <v>0</v>
      </c>
      <c r="AB31" s="100">
        <v>0</v>
      </c>
    </row>
    <row r="32" spans="3:29" ht="15">
      <c r="T32" s="104" t="s">
        <v>165</v>
      </c>
      <c r="X32" s="118">
        <v>5.9043128899999999</v>
      </c>
      <c r="Y32" s="114">
        <v>5.9281003600000002</v>
      </c>
      <c r="Z32" s="100">
        <v>5.8171379999999999</v>
      </c>
      <c r="AA32" s="100">
        <v>5.0784473999999991</v>
      </c>
      <c r="AB32" s="100">
        <v>5.633709733605599</v>
      </c>
    </row>
    <row r="33" spans="4:28" ht="15">
      <c r="T33" s="104" t="s">
        <v>166</v>
      </c>
      <c r="X33" s="118">
        <v>0.91030547024046382</v>
      </c>
      <c r="Y33" s="114">
        <v>0.82845038117585112</v>
      </c>
      <c r="Z33" s="100">
        <v>0.81495739480315321</v>
      </c>
      <c r="AA33" s="100">
        <v>0.63914504648070591</v>
      </c>
      <c r="AB33" s="100">
        <v>0.68849148153587314</v>
      </c>
    </row>
    <row r="34" spans="4:28" ht="15">
      <c r="T34" s="103"/>
      <c r="X34" s="118"/>
      <c r="Y34" s="114"/>
      <c r="Z34" s="100"/>
      <c r="AA34" s="100"/>
      <c r="AB34" s="100"/>
    </row>
    <row r="35" spans="4:28" ht="45">
      <c r="D35" t="s">
        <v>86</v>
      </c>
      <c r="E35" s="110">
        <f>+I6</f>
        <v>22.583805020115861</v>
      </c>
      <c r="T35" s="102" t="s">
        <v>167</v>
      </c>
      <c r="X35" s="119">
        <v>39.574975161907759</v>
      </c>
      <c r="Y35" s="115">
        <v>59.177736467048483</v>
      </c>
      <c r="Z35" s="101">
        <v>50.182058253826831</v>
      </c>
      <c r="AA35" s="101">
        <v>58.151220966927404</v>
      </c>
      <c r="AB35" s="101">
        <v>53.315619379074093</v>
      </c>
    </row>
    <row r="36" spans="4:28" ht="15">
      <c r="D36" t="s">
        <v>87</v>
      </c>
      <c r="E36" s="110">
        <f>+K6+L6+M6+N6</f>
        <v>18.540693249503288</v>
      </c>
      <c r="T36" s="102"/>
      <c r="X36" s="117"/>
      <c r="Y36" s="113"/>
      <c r="Z36" s="99"/>
      <c r="AA36" s="99"/>
      <c r="AB36" s="99"/>
    </row>
    <row r="37" spans="4:28" ht="15">
      <c r="D37" t="s">
        <v>88</v>
      </c>
      <c r="E37" s="110">
        <f>+R6</f>
        <v>41.761572454745419</v>
      </c>
      <c r="T37" s="105" t="s">
        <v>168</v>
      </c>
      <c r="X37" s="119">
        <v>71.02967557163889</v>
      </c>
      <c r="Y37" s="115">
        <v>85.079048295121396</v>
      </c>
      <c r="Z37" s="101">
        <v>78.904893821307112</v>
      </c>
      <c r="AA37" s="101">
        <v>78.815215188483307</v>
      </c>
      <c r="AB37" s="101">
        <v>78.003340655490561</v>
      </c>
    </row>
    <row r="38" spans="4:28" ht="15">
      <c r="D38" t="s">
        <v>185</v>
      </c>
      <c r="E38" s="110">
        <f>+T6+X6</f>
        <v>4.8943100070333339</v>
      </c>
      <c r="T38" s="108" t="s">
        <v>169</v>
      </c>
      <c r="X38" s="119">
        <v>1.5471751140720267</v>
      </c>
      <c r="Y38" s="115">
        <v>1.6317636626851251</v>
      </c>
      <c r="Z38" s="101">
        <v>1.6470706557505701</v>
      </c>
      <c r="AA38" s="101">
        <v>1.2847341990553851</v>
      </c>
      <c r="AB38" s="101">
        <v>1.4496283072096023</v>
      </c>
    </row>
    <row r="39" spans="4:28" ht="15">
      <c r="D39" t="s">
        <v>186</v>
      </c>
      <c r="E39" s="110">
        <f>+Y6</f>
        <v>45.943140088676991</v>
      </c>
      <c r="T39" s="108" t="s">
        <v>73</v>
      </c>
      <c r="X39" s="119">
        <v>55.641565422857511</v>
      </c>
      <c r="Y39" s="115">
        <v>68.15624097676718</v>
      </c>
      <c r="Z39" s="101">
        <v>61.610150546440778</v>
      </c>
      <c r="AA39" s="101">
        <v>63.217824441423268</v>
      </c>
      <c r="AB39" s="101">
        <v>61.87226563507793</v>
      </c>
    </row>
    <row r="40" spans="4:28" ht="15">
      <c r="D40" t="s">
        <v>187</v>
      </c>
      <c r="E40" s="110">
        <f>+AA6</f>
        <v>52.951046501440167</v>
      </c>
      <c r="T40" s="107" t="s">
        <v>75</v>
      </c>
      <c r="X40" s="118">
        <v>15.18115237040664</v>
      </c>
      <c r="Y40" s="114">
        <v>15.824577910016496</v>
      </c>
      <c r="Z40" s="100">
        <v>17.035899059626427</v>
      </c>
      <c r="AA40" s="100">
        <v>14.118604978075174</v>
      </c>
      <c r="AB40" s="100">
        <v>17.192551853744089</v>
      </c>
    </row>
    <row r="41" spans="4:28" ht="15">
      <c r="T41" s="107" t="s">
        <v>170</v>
      </c>
      <c r="X41" s="118">
        <v>5.000357115941938</v>
      </c>
      <c r="Y41" s="114">
        <v>5.1160436691676781</v>
      </c>
      <c r="Z41" s="100">
        <v>5.031075144011643</v>
      </c>
      <c r="AA41" s="100">
        <v>4.5212501921521842</v>
      </c>
      <c r="AB41" s="100">
        <v>5.6801536211444432</v>
      </c>
    </row>
    <row r="42" spans="4:28" ht="15">
      <c r="T42" s="107" t="s">
        <v>78</v>
      </c>
      <c r="X42" s="118">
        <v>27.823853514711431</v>
      </c>
      <c r="Y42" s="114">
        <v>40.152075770044078</v>
      </c>
      <c r="Z42" s="100">
        <v>34.051358637583093</v>
      </c>
      <c r="AA42" s="100">
        <v>39.162192207111154</v>
      </c>
      <c r="AB42" s="100">
        <v>32.852045916266093</v>
      </c>
    </row>
    <row r="43" spans="4:28" ht="15">
      <c r="T43" s="107" t="s">
        <v>80</v>
      </c>
      <c r="X43" s="118">
        <v>4.4774993196405672</v>
      </c>
      <c r="Y43" s="114">
        <v>3.4400338124710972</v>
      </c>
      <c r="Z43" s="100">
        <v>2.3818869146221067</v>
      </c>
      <c r="AA43" s="100">
        <v>2.406604489624371</v>
      </c>
      <c r="AB43" s="100">
        <v>2.4685888689141828</v>
      </c>
    </row>
    <row r="44" spans="4:28" ht="15">
      <c r="T44" s="107" t="s">
        <v>117</v>
      </c>
      <c r="X44" s="118">
        <v>3.1587031021569403</v>
      </c>
      <c r="Y44" s="114">
        <v>3.6235098150678269</v>
      </c>
      <c r="Z44" s="100">
        <v>3.1099307905975113</v>
      </c>
      <c r="AA44" s="100">
        <v>3.0091725744603837</v>
      </c>
      <c r="AB44" s="100">
        <v>3.6789253750091238</v>
      </c>
    </row>
    <row r="45" spans="4:28" ht="15">
      <c r="D45" t="s">
        <v>188</v>
      </c>
      <c r="E45" s="110">
        <f>+F45/SUM($F$45:$F$49)</f>
        <v>0.23082061305485729</v>
      </c>
      <c r="F45" s="91">
        <f>+AB8</f>
        <v>43.088338070902331</v>
      </c>
      <c r="T45" s="108" t="s">
        <v>171</v>
      </c>
      <c r="X45" s="119">
        <v>7.6542766731949392</v>
      </c>
      <c r="Y45" s="115">
        <v>8.7122846781184471</v>
      </c>
      <c r="Z45" s="101">
        <v>8.8440976931023698</v>
      </c>
      <c r="AA45" s="101">
        <v>7.9395342157246169</v>
      </c>
      <c r="AB45" s="101">
        <v>7.9192761048665421</v>
      </c>
    </row>
    <row r="46" spans="4:28" ht="15">
      <c r="D46" t="s">
        <v>189</v>
      </c>
      <c r="E46" s="110">
        <f t="shared" ref="E46:E49" si="7">+F46/SUM($F$45:$F$49)</f>
        <v>0.35390803857358133</v>
      </c>
      <c r="F46" s="91">
        <f>+AB10</f>
        <v>66.065629972329347</v>
      </c>
      <c r="T46" s="108" t="s">
        <v>172</v>
      </c>
      <c r="X46" s="119">
        <v>6.1583528215144181</v>
      </c>
      <c r="Y46" s="115">
        <v>6.5571374575506427</v>
      </c>
      <c r="Z46" s="101">
        <v>6.782916986013384</v>
      </c>
      <c r="AA46" s="101">
        <v>6.3597548922800442</v>
      </c>
      <c r="AB46" s="101">
        <v>6.7531133183364851</v>
      </c>
    </row>
    <row r="47" spans="4:28" ht="15">
      <c r="D47" t="s">
        <v>190</v>
      </c>
      <c r="E47" s="110">
        <f t="shared" si="7"/>
        <v>9.1458615281289166E-2</v>
      </c>
      <c r="F47" s="91">
        <f>+AB11</f>
        <v>17.072997435459559</v>
      </c>
      <c r="T47" s="108" t="s">
        <v>41</v>
      </c>
      <c r="X47" s="119">
        <v>2.8305540000000001E-2</v>
      </c>
      <c r="Y47" s="115">
        <v>2.1621520000000002E-2</v>
      </c>
      <c r="Z47" s="101">
        <v>2.0657940000000003E-2</v>
      </c>
      <c r="AA47" s="101">
        <v>1.336744E-2</v>
      </c>
      <c r="AB47" s="101">
        <v>9.0572900000000008E-3</v>
      </c>
    </row>
    <row r="48" spans="4:28">
      <c r="D48" t="s">
        <v>191</v>
      </c>
      <c r="E48" s="110">
        <f t="shared" si="7"/>
        <v>0.13896308316918732</v>
      </c>
      <c r="F48" s="91">
        <f>+AB13</f>
        <v>25.94087342427175</v>
      </c>
    </row>
    <row r="49" spans="4:28" ht="15">
      <c r="D49" t="s">
        <v>192</v>
      </c>
      <c r="E49" s="110">
        <f t="shared" si="7"/>
        <v>0.18484964992108502</v>
      </c>
      <c r="F49" s="91">
        <f>+AB17</f>
        <v>34.506728418552072</v>
      </c>
      <c r="T49" s="120" t="s">
        <v>178</v>
      </c>
      <c r="W49" s="109" t="s">
        <v>46</v>
      </c>
      <c r="X49" s="119">
        <v>53</v>
      </c>
      <c r="Y49" s="119">
        <v>82.6</v>
      </c>
      <c r="Z49" s="119">
        <v>70</v>
      </c>
    </row>
    <row r="50" spans="4:28" ht="15">
      <c r="W50" s="109" t="s">
        <v>179</v>
      </c>
      <c r="X50" s="119">
        <v>48.3</v>
      </c>
      <c r="Y50" s="119">
        <v>65</v>
      </c>
    </row>
    <row r="51" spans="4:28" ht="15">
      <c r="W51" s="109" t="s">
        <v>180</v>
      </c>
      <c r="X51" s="119">
        <v>4.7</v>
      </c>
      <c r="Y51" s="119">
        <v>17.600000000000001</v>
      </c>
    </row>
    <row r="52" spans="4:28" ht="15">
      <c r="T52" s="108" t="s">
        <v>174</v>
      </c>
      <c r="W52" s="109" t="s">
        <v>175</v>
      </c>
      <c r="X52">
        <f>0.818+0.49+0.111</f>
        <v>1.4189999999999998</v>
      </c>
      <c r="Y52">
        <f>0.822+0.911+0.463</f>
        <v>2.1960000000000002</v>
      </c>
      <c r="Z52" s="106">
        <v>1.8560000000000001</v>
      </c>
      <c r="AA52" s="106">
        <v>2.181</v>
      </c>
      <c r="AB52" s="106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19">
        <v>0.111</v>
      </c>
      <c r="Y54" s="119">
        <v>0.46300000000000002</v>
      </c>
    </row>
    <row r="55" spans="4:28" ht="15">
      <c r="T55" s="120" t="s">
        <v>176</v>
      </c>
      <c r="W55" s="109" t="s">
        <v>177</v>
      </c>
      <c r="X55" s="110">
        <f>+X35/X52</f>
        <v>27.889341199371223</v>
      </c>
      <c r="Y55" s="110">
        <f>+Y35/Y52</f>
        <v>26.947967425796211</v>
      </c>
      <c r="Z55" s="110">
        <f>+Z35/Z52</f>
        <v>27.037746904001523</v>
      </c>
      <c r="AA55" s="110">
        <f>+AA35/AA52</f>
        <v>26.6626414337127</v>
      </c>
      <c r="AB55" s="110">
        <f>+AB35/AB52</f>
        <v>27.439845280017547</v>
      </c>
    </row>
    <row r="56" spans="4:28">
      <c r="T56" s="109" t="s">
        <v>181</v>
      </c>
      <c r="W56" s="109" t="s">
        <v>177</v>
      </c>
      <c r="X56">
        <f>+(X49-X35)/X52</f>
        <v>9.4609054532010166</v>
      </c>
      <c r="Y56" s="95">
        <f t="shared" ref="Y56:Z56" si="8">+(Y49-Y35)/Y52</f>
        <v>10.665875925752054</v>
      </c>
      <c r="Z56" s="95">
        <f t="shared" si="8"/>
        <v>10.677770337377785</v>
      </c>
    </row>
    <row r="57" spans="4:28">
      <c r="X57" s="110"/>
      <c r="Y57" s="110"/>
    </row>
    <row r="58" spans="4:28">
      <c r="I58" t="s">
        <v>193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63"/>
  <sheetViews>
    <sheetView zoomScale="85" zoomScaleNormal="85" workbookViewId="0">
      <selection activeCell="D49" sqref="D49"/>
    </sheetView>
  </sheetViews>
  <sheetFormatPr defaultRowHeight="12.75"/>
  <cols>
    <col min="1" max="1" width="10.42578125" style="4" customWidth="1"/>
    <col min="2" max="2" width="16.140625" style="4" customWidth="1"/>
    <col min="3" max="3" width="10.42578125" style="4" customWidth="1"/>
    <col min="4" max="4" width="15.285156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56</v>
      </c>
      <c r="F1" s="2" t="s">
        <v>52</v>
      </c>
      <c r="G1" s="2" t="s">
        <v>53</v>
      </c>
      <c r="H1" s="3"/>
    </row>
    <row r="2" spans="2:10" ht="15.75" customHeight="1">
      <c r="B2" s="5" t="s">
        <v>67</v>
      </c>
      <c r="C2" s="5" t="s">
        <v>336</v>
      </c>
      <c r="D2" s="5" t="s">
        <v>55</v>
      </c>
      <c r="E2" s="5" t="s">
        <v>46</v>
      </c>
      <c r="F2" s="5" t="s">
        <v>66</v>
      </c>
      <c r="G2" s="5" t="s">
        <v>54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31" t="s">
        <v>70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16" t="s">
        <v>7</v>
      </c>
      <c r="C6" s="17" t="s">
        <v>28</v>
      </c>
      <c r="D6" s="16" t="s">
        <v>0</v>
      </c>
      <c r="E6" s="16" t="s">
        <v>3</v>
      </c>
      <c r="F6" s="16" t="s">
        <v>4</v>
      </c>
      <c r="G6" s="16" t="s">
        <v>8</v>
      </c>
      <c r="H6" s="16" t="s">
        <v>9</v>
      </c>
      <c r="I6" s="16" t="s">
        <v>10</v>
      </c>
      <c r="J6" s="16" t="s">
        <v>12</v>
      </c>
    </row>
    <row r="7" spans="2:10" ht="33.75" customHeight="1">
      <c r="B7" s="18" t="s">
        <v>33</v>
      </c>
      <c r="C7" s="18" t="s">
        <v>29</v>
      </c>
      <c r="D7" s="18" t="s">
        <v>24</v>
      </c>
      <c r="E7" s="18" t="s">
        <v>25</v>
      </c>
      <c r="F7" s="18" t="s">
        <v>4</v>
      </c>
      <c r="G7" s="18" t="s">
        <v>36</v>
      </c>
      <c r="H7" s="18" t="s">
        <v>37</v>
      </c>
      <c r="I7" s="18" t="s">
        <v>26</v>
      </c>
      <c r="J7" s="18" t="s">
        <v>27</v>
      </c>
    </row>
    <row r="8" spans="2:10" ht="15.75" customHeight="1">
      <c r="B8" s="21" t="s">
        <v>42</v>
      </c>
      <c r="C8" s="21"/>
      <c r="D8" s="19" t="s">
        <v>346</v>
      </c>
      <c r="E8" s="20" t="s">
        <v>350</v>
      </c>
      <c r="F8" s="21" t="s">
        <v>46</v>
      </c>
      <c r="G8" s="21" t="s">
        <v>182</v>
      </c>
      <c r="H8" s="21"/>
      <c r="I8" s="21"/>
      <c r="J8" s="21"/>
    </row>
    <row r="9" spans="2:10" ht="15.75" customHeight="1">
      <c r="B9" s="21" t="s">
        <v>42</v>
      </c>
      <c r="C9" s="21"/>
      <c r="D9" s="19" t="s">
        <v>347</v>
      </c>
      <c r="E9" s="20" t="s">
        <v>351</v>
      </c>
      <c r="F9" s="21" t="s">
        <v>46</v>
      </c>
      <c r="G9" s="21" t="s">
        <v>182</v>
      </c>
      <c r="H9" s="21"/>
      <c r="I9" s="21"/>
      <c r="J9" s="21"/>
    </row>
    <row r="10" spans="2:10" ht="15.75" customHeight="1">
      <c r="B10" s="21" t="s">
        <v>42</v>
      </c>
      <c r="C10" s="21"/>
      <c r="D10" s="19" t="s">
        <v>348</v>
      </c>
      <c r="E10" s="20" t="s">
        <v>352</v>
      </c>
      <c r="F10" s="21" t="s">
        <v>46</v>
      </c>
      <c r="G10" s="21" t="s">
        <v>182</v>
      </c>
      <c r="H10" s="21"/>
      <c r="I10" s="21"/>
      <c r="J10" s="21"/>
    </row>
    <row r="11" spans="2:10" ht="15.75" customHeight="1">
      <c r="B11" s="21" t="s">
        <v>42</v>
      </c>
      <c r="C11" s="21"/>
      <c r="D11" s="19" t="s">
        <v>349</v>
      </c>
      <c r="E11" s="20" t="s">
        <v>353</v>
      </c>
      <c r="F11" s="21" t="s">
        <v>46</v>
      </c>
      <c r="G11" s="21" t="s">
        <v>182</v>
      </c>
      <c r="H11" s="21"/>
      <c r="I11" s="21"/>
      <c r="J11" s="21"/>
    </row>
    <row r="12" spans="2:10" ht="15.75" customHeight="1">
      <c r="B12" s="21" t="s">
        <v>42</v>
      </c>
      <c r="C12" s="21"/>
      <c r="D12" s="19" t="s">
        <v>354</v>
      </c>
      <c r="E12" s="20" t="s">
        <v>355</v>
      </c>
      <c r="F12" s="21" t="s">
        <v>46</v>
      </c>
      <c r="G12" s="21" t="s">
        <v>182</v>
      </c>
      <c r="H12" s="21"/>
      <c r="I12" s="21"/>
      <c r="J12" s="21"/>
    </row>
    <row r="13" spans="2:10" ht="15.75" customHeight="1">
      <c r="B13" s="21" t="s">
        <v>42</v>
      </c>
      <c r="C13" s="21"/>
      <c r="D13" s="19" t="s">
        <v>356</v>
      </c>
      <c r="E13" s="20" t="s">
        <v>357</v>
      </c>
      <c r="F13" s="21" t="s">
        <v>46</v>
      </c>
      <c r="G13" s="21" t="s">
        <v>182</v>
      </c>
      <c r="H13" s="21"/>
      <c r="I13" s="21"/>
      <c r="J13" s="21"/>
    </row>
    <row r="14" spans="2:10" ht="15.75" customHeight="1">
      <c r="B14" s="21" t="s">
        <v>42</v>
      </c>
      <c r="C14" s="21"/>
      <c r="D14" s="21" t="s">
        <v>358</v>
      </c>
      <c r="E14" s="21" t="s">
        <v>359</v>
      </c>
      <c r="F14" s="21" t="s">
        <v>46</v>
      </c>
      <c r="G14" s="21" t="s">
        <v>182</v>
      </c>
      <c r="H14" s="21"/>
      <c r="I14" s="21"/>
      <c r="J14" s="21"/>
    </row>
    <row r="15" spans="2:10" ht="15.75" customHeight="1">
      <c r="B15" s="21" t="s">
        <v>42</v>
      </c>
      <c r="C15" s="21"/>
      <c r="D15" s="21" t="s">
        <v>360</v>
      </c>
      <c r="E15" s="21" t="s">
        <v>361</v>
      </c>
      <c r="F15" s="21" t="s">
        <v>46</v>
      </c>
      <c r="G15" s="21" t="s">
        <v>182</v>
      </c>
      <c r="H15" s="21"/>
      <c r="I15" s="21"/>
      <c r="J15" s="21"/>
    </row>
    <row r="16" spans="2:10" ht="15.75" customHeight="1">
      <c r="B16" s="21" t="s">
        <v>42</v>
      </c>
      <c r="C16" s="21"/>
      <c r="D16" s="21" t="s">
        <v>362</v>
      </c>
      <c r="E16" s="21" t="s">
        <v>363</v>
      </c>
      <c r="F16" s="21" t="s">
        <v>46</v>
      </c>
      <c r="G16" s="21" t="s">
        <v>182</v>
      </c>
      <c r="H16" s="21"/>
      <c r="I16" s="21"/>
      <c r="J16" s="21"/>
    </row>
    <row r="17" spans="2:13" ht="15.75" customHeight="1">
      <c r="B17" s="21" t="s">
        <v>42</v>
      </c>
      <c r="C17" s="21"/>
      <c r="D17" s="21" t="s">
        <v>364</v>
      </c>
      <c r="E17" s="21" t="s">
        <v>365</v>
      </c>
      <c r="F17" s="21" t="s">
        <v>46</v>
      </c>
      <c r="G17" s="21" t="s">
        <v>182</v>
      </c>
      <c r="H17" s="21"/>
      <c r="I17" s="21"/>
      <c r="J17" s="21"/>
    </row>
    <row r="18" spans="2:13" ht="15.75" customHeight="1">
      <c r="B18" s="21" t="s">
        <v>42</v>
      </c>
      <c r="C18" s="21"/>
      <c r="D18" s="21" t="s">
        <v>366</v>
      </c>
      <c r="E18" s="21" t="s">
        <v>367</v>
      </c>
      <c r="F18" s="21" t="s">
        <v>46</v>
      </c>
      <c r="G18" s="21" t="s">
        <v>182</v>
      </c>
      <c r="H18" s="21"/>
      <c r="I18" s="21"/>
      <c r="J18" s="21"/>
    </row>
    <row r="19" spans="2:13" ht="15.75" customHeight="1">
      <c r="B19" s="21" t="s">
        <v>42</v>
      </c>
      <c r="C19" s="21"/>
      <c r="D19" s="21" t="s">
        <v>368</v>
      </c>
      <c r="E19" s="21" t="s">
        <v>369</v>
      </c>
      <c r="F19" s="21" t="s">
        <v>46</v>
      </c>
      <c r="G19" s="21" t="s">
        <v>182</v>
      </c>
      <c r="H19" s="21"/>
      <c r="I19" s="21"/>
      <c r="J19" s="21"/>
    </row>
    <row r="20" spans="2:13" ht="15.75" customHeight="1">
      <c r="B20" s="21" t="s">
        <v>42</v>
      </c>
      <c r="C20" s="21"/>
      <c r="D20" s="21" t="s">
        <v>370</v>
      </c>
      <c r="E20" s="21" t="s">
        <v>468</v>
      </c>
      <c r="F20" s="21" t="s">
        <v>46</v>
      </c>
      <c r="G20" s="21" t="s">
        <v>182</v>
      </c>
      <c r="H20" s="21"/>
      <c r="I20" s="21"/>
      <c r="J20" s="21"/>
    </row>
    <row r="21" spans="2:13" ht="15.75" customHeight="1">
      <c r="B21" s="21" t="s">
        <v>42</v>
      </c>
      <c r="C21" s="21"/>
      <c r="D21" s="21" t="s">
        <v>371</v>
      </c>
      <c r="E21" s="21" t="s">
        <v>469</v>
      </c>
      <c r="F21" s="21" t="s">
        <v>46</v>
      </c>
      <c r="G21" s="21" t="s">
        <v>182</v>
      </c>
      <c r="H21" s="21"/>
      <c r="I21" s="21"/>
      <c r="J21" s="21"/>
    </row>
    <row r="22" spans="2:13" ht="15.75" customHeight="1">
      <c r="B22" s="21" t="s">
        <v>42</v>
      </c>
      <c r="C22" s="21"/>
      <c r="D22" s="21" t="s">
        <v>372</v>
      </c>
      <c r="E22" s="21" t="s">
        <v>470</v>
      </c>
      <c r="F22" s="21" t="s">
        <v>46</v>
      </c>
      <c r="G22" s="21" t="s">
        <v>182</v>
      </c>
      <c r="H22" s="21"/>
      <c r="I22" s="21"/>
      <c r="J22" s="21"/>
    </row>
    <row r="23" spans="2:13" ht="15.75" customHeight="1">
      <c r="B23" s="21" t="s">
        <v>42</v>
      </c>
      <c r="C23" s="21"/>
      <c r="D23" s="21" t="s">
        <v>373</v>
      </c>
      <c r="E23" s="21" t="s">
        <v>471</v>
      </c>
      <c r="F23" s="21" t="s">
        <v>46</v>
      </c>
      <c r="G23" s="21" t="s">
        <v>182</v>
      </c>
      <c r="H23" s="21"/>
      <c r="I23" s="21"/>
      <c r="J23" s="21"/>
    </row>
    <row r="24" spans="2:13" ht="15.75" customHeight="1">
      <c r="B24" s="116"/>
      <c r="C24" s="116"/>
      <c r="D24" s="112"/>
      <c r="E24" s="111"/>
      <c r="F24" s="116"/>
      <c r="G24" s="116"/>
      <c r="H24" s="116"/>
      <c r="I24" s="116"/>
      <c r="J24" s="116"/>
    </row>
    <row r="25" spans="2:13" ht="15.75" customHeight="1">
      <c r="B25" s="116"/>
      <c r="C25" s="116"/>
      <c r="D25" s="112"/>
      <c r="E25" s="111"/>
      <c r="F25" s="116"/>
      <c r="G25" s="116"/>
      <c r="H25" s="116"/>
      <c r="I25" s="116"/>
      <c r="J25" s="116"/>
    </row>
    <row r="26" spans="2:13" ht="15.75" customHeight="1">
      <c r="B26" s="116"/>
      <c r="C26" s="116"/>
      <c r="D26" s="112"/>
      <c r="E26" s="111"/>
      <c r="F26" s="116"/>
      <c r="G26" s="116"/>
      <c r="H26" s="116"/>
      <c r="I26" s="116"/>
      <c r="J26" s="116"/>
    </row>
    <row r="27" spans="2:13" ht="15.75" customHeight="1">
      <c r="B27" s="116"/>
      <c r="C27" s="116"/>
      <c r="D27" s="112"/>
      <c r="E27" s="111"/>
      <c r="F27" s="116"/>
      <c r="G27" s="116"/>
      <c r="H27" s="116"/>
      <c r="I27" s="116"/>
      <c r="J27" s="116"/>
    </row>
    <row r="28" spans="2:13" ht="15.75" customHeight="1">
      <c r="B28" s="116"/>
      <c r="C28" s="116"/>
      <c r="D28" s="112"/>
      <c r="E28" s="111"/>
      <c r="F28" s="116"/>
      <c r="G28" s="116"/>
      <c r="H28" s="116"/>
      <c r="I28" s="116"/>
      <c r="J28" s="116"/>
    </row>
    <row r="29" spans="2:13" ht="15.75" customHeight="1">
      <c r="B29" s="116"/>
      <c r="C29" s="116"/>
      <c r="D29" s="112"/>
      <c r="E29" s="111"/>
      <c r="F29" s="116"/>
      <c r="G29" s="116"/>
      <c r="H29" s="116"/>
      <c r="I29" s="116"/>
      <c r="J29" s="116"/>
    </row>
    <row r="30" spans="2:13" ht="15.75" customHeight="1">
      <c r="B30" s="116"/>
      <c r="C30" s="116"/>
      <c r="D30" s="112"/>
      <c r="E30" s="111"/>
      <c r="F30" s="116"/>
      <c r="G30" s="116"/>
      <c r="H30" s="116"/>
      <c r="I30" s="116"/>
      <c r="J30" s="116"/>
    </row>
    <row r="31" spans="2:13" ht="15.75" customHeight="1">
      <c r="B31" s="116"/>
      <c r="C31" s="116"/>
      <c r="D31" s="112"/>
      <c r="E31" s="111"/>
      <c r="F31" s="116"/>
      <c r="G31" s="116"/>
      <c r="H31" s="116"/>
      <c r="I31" s="116"/>
      <c r="J31" s="116"/>
      <c r="L31" s="11"/>
      <c r="M31" s="12"/>
    </row>
    <row r="32" spans="2:13" ht="15.75" customHeight="1">
      <c r="E32" s="13"/>
      <c r="F32" s="13"/>
    </row>
    <row r="33" spans="2:13" ht="15.75" customHeight="1">
      <c r="B33" s="116"/>
      <c r="C33" s="116"/>
      <c r="D33" s="112"/>
      <c r="E33" s="111"/>
      <c r="F33" s="116"/>
      <c r="G33" s="116"/>
      <c r="H33" s="116"/>
      <c r="I33" s="116"/>
      <c r="J33" s="116"/>
      <c r="L33" s="11"/>
      <c r="M33" s="12"/>
    </row>
    <row r="34" spans="2:13" ht="15.75" customHeight="1"/>
    <row r="35" spans="2:13" ht="15.75" customHeight="1"/>
    <row r="36" spans="2:13" ht="15.75" customHeight="1"/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V138"/>
  <sheetViews>
    <sheetView topLeftCell="B1" zoomScale="70" zoomScaleNormal="70" workbookViewId="0">
      <selection activeCell="N21" sqref="N21"/>
    </sheetView>
  </sheetViews>
  <sheetFormatPr defaultRowHeight="14.25"/>
  <cols>
    <col min="1" max="2" width="11.7109375" style="121" customWidth="1"/>
    <col min="3" max="5" width="26" style="121" customWidth="1"/>
    <col min="6" max="6" width="58.28515625" style="121" customWidth="1"/>
    <col min="7" max="8" width="28.42578125" style="121" customWidth="1"/>
    <col min="9" max="9" width="14.85546875" style="121" customWidth="1"/>
    <col min="10" max="15" width="9.140625" style="121"/>
    <col min="16" max="16" width="35.28515625" style="121" bestFit="1" customWidth="1"/>
    <col min="17" max="17" width="26" style="121" customWidth="1"/>
    <col min="18" max="16384" width="9.140625" style="121"/>
  </cols>
  <sheetData>
    <row r="5" spans="3:22">
      <c r="C5" s="31" t="s">
        <v>70</v>
      </c>
      <c r="D5" s="122"/>
      <c r="E5" s="123"/>
      <c r="F5" s="123"/>
      <c r="G5" s="123"/>
      <c r="H5" s="123"/>
      <c r="I5" s="123"/>
      <c r="J5" s="123"/>
      <c r="K5" s="123"/>
      <c r="N5" s="31" t="s">
        <v>13</v>
      </c>
      <c r="O5" s="31"/>
      <c r="P5" s="31"/>
      <c r="Q5" s="31"/>
      <c r="R5" s="31"/>
      <c r="S5" s="31"/>
      <c r="T5" s="31"/>
      <c r="U5" s="31"/>
      <c r="V5" s="31"/>
    </row>
    <row r="6" spans="3:22">
      <c r="C6" s="124" t="s">
        <v>7</v>
      </c>
      <c r="D6" s="125" t="s">
        <v>28</v>
      </c>
      <c r="E6" s="124" t="s">
        <v>0</v>
      </c>
      <c r="F6" s="124" t="s">
        <v>3</v>
      </c>
      <c r="G6" s="124" t="s">
        <v>4</v>
      </c>
      <c r="H6" s="124" t="s">
        <v>8</v>
      </c>
      <c r="I6" s="124" t="s">
        <v>9</v>
      </c>
      <c r="J6" s="124" t="s">
        <v>10</v>
      </c>
      <c r="K6" s="124" t="s">
        <v>12</v>
      </c>
      <c r="N6" s="124" t="s">
        <v>11</v>
      </c>
      <c r="O6" s="124" t="s">
        <v>28</v>
      </c>
      <c r="P6" s="124" t="s">
        <v>1</v>
      </c>
      <c r="Q6" s="124" t="s">
        <v>2</v>
      </c>
      <c r="R6" s="124" t="s">
        <v>14</v>
      </c>
      <c r="S6" s="124" t="s">
        <v>15</v>
      </c>
      <c r="T6" s="124" t="s">
        <v>16</v>
      </c>
      <c r="U6" s="124" t="s">
        <v>17</v>
      </c>
      <c r="V6" s="124" t="s">
        <v>18</v>
      </c>
    </row>
    <row r="7" spans="3:22" ht="48">
      <c r="C7" s="126" t="s">
        <v>33</v>
      </c>
      <c r="D7" s="126" t="s">
        <v>29</v>
      </c>
      <c r="E7" s="126" t="s">
        <v>24</v>
      </c>
      <c r="F7" s="126" t="s">
        <v>25</v>
      </c>
      <c r="G7" s="126" t="s">
        <v>4</v>
      </c>
      <c r="H7" s="126" t="s">
        <v>36</v>
      </c>
      <c r="I7" s="126" t="s">
        <v>37</v>
      </c>
      <c r="J7" s="126" t="s">
        <v>26</v>
      </c>
      <c r="K7" s="126" t="s">
        <v>27</v>
      </c>
      <c r="N7" s="126" t="s">
        <v>34</v>
      </c>
      <c r="O7" s="126" t="s">
        <v>29</v>
      </c>
      <c r="P7" s="126" t="s">
        <v>19</v>
      </c>
      <c r="Q7" s="126" t="s">
        <v>20</v>
      </c>
      <c r="R7" s="126" t="s">
        <v>21</v>
      </c>
      <c r="S7" s="126" t="s">
        <v>22</v>
      </c>
      <c r="T7" s="126" t="s">
        <v>39</v>
      </c>
      <c r="U7" s="126" t="s">
        <v>38</v>
      </c>
      <c r="V7" s="126" t="s">
        <v>23</v>
      </c>
    </row>
    <row r="8" spans="3:22">
      <c r="C8" s="121" t="s">
        <v>68</v>
      </c>
      <c r="D8" s="121" t="s">
        <v>384</v>
      </c>
      <c r="E8" s="121" t="str">
        <f>IND!G8</f>
        <v>MEAT-AFFA-PH</v>
      </c>
      <c r="F8" s="134" t="s">
        <v>299</v>
      </c>
      <c r="G8" s="121" t="s">
        <v>46</v>
      </c>
      <c r="I8" s="121" t="s">
        <v>385</v>
      </c>
      <c r="N8" s="121" t="s">
        <v>69</v>
      </c>
      <c r="O8" s="121" t="s">
        <v>384</v>
      </c>
      <c r="P8" s="121" t="str">
        <f>+IND!C8</f>
        <v>AFFA</v>
      </c>
      <c r="R8" s="121" t="s">
        <v>46</v>
      </c>
      <c r="S8" s="121" t="s">
        <v>202</v>
      </c>
      <c r="T8" s="121" t="s">
        <v>385</v>
      </c>
    </row>
    <row r="9" spans="3:22">
      <c r="C9" s="121" t="s">
        <v>68</v>
      </c>
      <c r="D9" s="121" t="s">
        <v>384</v>
      </c>
      <c r="E9" s="121" t="str">
        <f>IND!G9</f>
        <v>MEAT-ALLL-PH</v>
      </c>
      <c r="F9" s="134" t="s">
        <v>300</v>
      </c>
      <c r="G9" s="121" t="s">
        <v>46</v>
      </c>
      <c r="I9" s="121" t="s">
        <v>385</v>
      </c>
      <c r="N9" s="121" t="s">
        <v>69</v>
      </c>
      <c r="O9" s="121" t="s">
        <v>384</v>
      </c>
      <c r="P9" s="121" t="str">
        <f>+IND!C9</f>
        <v>ALLL</v>
      </c>
      <c r="R9" s="121" t="s">
        <v>46</v>
      </c>
      <c r="S9" s="121" t="s">
        <v>202</v>
      </c>
      <c r="T9" s="121" t="s">
        <v>385</v>
      </c>
    </row>
    <row r="10" spans="3:22">
      <c r="C10" s="121" t="s">
        <v>463</v>
      </c>
      <c r="D10" s="121" t="s">
        <v>384</v>
      </c>
      <c r="E10" s="121" t="str">
        <f>IND!G10</f>
        <v>MEAT-\I:ALLL1-PH</v>
      </c>
      <c r="F10" s="134" t="s">
        <v>300</v>
      </c>
      <c r="G10" s="121" t="s">
        <v>46</v>
      </c>
      <c r="I10" s="121" t="s">
        <v>385</v>
      </c>
      <c r="N10" s="121" t="s">
        <v>463</v>
      </c>
      <c r="O10" s="121" t="s">
        <v>384</v>
      </c>
      <c r="P10" s="121" t="str">
        <f>+IND!C10</f>
        <v>\I:ALLL1</v>
      </c>
      <c r="R10" s="121" t="s">
        <v>46</v>
      </c>
      <c r="S10" s="121" t="s">
        <v>202</v>
      </c>
      <c r="T10" s="121" t="s">
        <v>385</v>
      </c>
    </row>
    <row r="11" spans="3:22">
      <c r="C11" s="121" t="s">
        <v>68</v>
      </c>
      <c r="D11" s="121" t="s">
        <v>384</v>
      </c>
      <c r="E11" s="121" t="str">
        <f>IND!G11</f>
        <v>MEAT-ALLM-PH</v>
      </c>
      <c r="F11" s="134" t="s">
        <v>301</v>
      </c>
      <c r="G11" s="121" t="s">
        <v>46</v>
      </c>
      <c r="I11" s="121" t="s">
        <v>385</v>
      </c>
      <c r="N11" s="121" t="s">
        <v>69</v>
      </c>
      <c r="O11" s="121" t="s">
        <v>384</v>
      </c>
      <c r="P11" s="121" t="str">
        <f>+IND!C11</f>
        <v>ALLM</v>
      </c>
      <c r="R11" s="121" t="s">
        <v>46</v>
      </c>
      <c r="S11" s="121" t="s">
        <v>202</v>
      </c>
      <c r="T11" s="121" t="s">
        <v>385</v>
      </c>
    </row>
    <row r="12" spans="3:22">
      <c r="C12" s="121" t="s">
        <v>68</v>
      </c>
      <c r="D12" s="121" t="s">
        <v>384</v>
      </c>
      <c r="E12" s="121" t="str">
        <f>IND!G12</f>
        <v>MANU-ALSI-PH</v>
      </c>
      <c r="F12" s="95" t="s">
        <v>375</v>
      </c>
      <c r="G12" s="121" t="s">
        <v>46</v>
      </c>
      <c r="I12" s="121" t="s">
        <v>385</v>
      </c>
      <c r="N12" s="121" t="s">
        <v>69</v>
      </c>
      <c r="O12" s="121" t="s">
        <v>384</v>
      </c>
      <c r="P12" s="121" t="str">
        <f>+IND!C12</f>
        <v>ALSI</v>
      </c>
      <c r="R12" s="121" t="s">
        <v>46</v>
      </c>
      <c r="S12" s="121" t="s">
        <v>202</v>
      </c>
      <c r="T12" s="121" t="s">
        <v>385</v>
      </c>
    </row>
    <row r="13" spans="3:22">
      <c r="C13" s="121" t="s">
        <v>68</v>
      </c>
      <c r="D13" s="121" t="s">
        <v>384</v>
      </c>
      <c r="E13" s="121" t="str">
        <f>IND!G13</f>
        <v>MEAT-BSM-PH</v>
      </c>
      <c r="F13" s="134" t="s">
        <v>293</v>
      </c>
      <c r="G13" s="121" t="s">
        <v>46</v>
      </c>
      <c r="I13" s="121" t="s">
        <v>385</v>
      </c>
      <c r="N13" s="121" t="s">
        <v>69</v>
      </c>
      <c r="O13" s="121" t="s">
        <v>384</v>
      </c>
      <c r="P13" s="121" t="str">
        <f>+IND!C13</f>
        <v>BSM</v>
      </c>
      <c r="R13" s="121" t="s">
        <v>46</v>
      </c>
      <c r="S13" s="121" t="s">
        <v>202</v>
      </c>
      <c r="T13" s="121" t="s">
        <v>385</v>
      </c>
    </row>
    <row r="14" spans="3:22">
      <c r="C14" s="121" t="s">
        <v>68</v>
      </c>
      <c r="D14" s="121" t="s">
        <v>384</v>
      </c>
      <c r="E14" s="121" t="str">
        <f>IND!G14</f>
        <v>MEAT-CFWF-PH</v>
      </c>
      <c r="F14" s="95" t="s">
        <v>374</v>
      </c>
      <c r="G14" s="121" t="s">
        <v>46</v>
      </c>
      <c r="I14" s="121" t="s">
        <v>385</v>
      </c>
      <c r="N14" s="121" t="s">
        <v>69</v>
      </c>
      <c r="O14" s="121" t="s">
        <v>384</v>
      </c>
      <c r="P14" s="121" t="str">
        <f>+IND!C14</f>
        <v>CFWF</v>
      </c>
      <c r="R14" s="121" t="s">
        <v>46</v>
      </c>
      <c r="S14" s="121" t="s">
        <v>202</v>
      </c>
      <c r="T14" s="121" t="s">
        <v>385</v>
      </c>
    </row>
    <row r="15" spans="3:22">
      <c r="C15" s="121" t="s">
        <v>68</v>
      </c>
      <c r="D15" s="121" t="s">
        <v>384</v>
      </c>
      <c r="E15" s="121" t="str">
        <f>IND!G15</f>
        <v>DARY-DB-PH</v>
      </c>
      <c r="F15" s="134" t="s">
        <v>302</v>
      </c>
      <c r="G15" s="121" t="s">
        <v>46</v>
      </c>
      <c r="I15" s="121" t="s">
        <v>385</v>
      </c>
      <c r="N15" s="121" t="s">
        <v>69</v>
      </c>
      <c r="O15" s="121" t="s">
        <v>384</v>
      </c>
      <c r="P15" s="121" t="str">
        <f>+IND!C15</f>
        <v>DB</v>
      </c>
      <c r="R15" s="121" t="s">
        <v>46</v>
      </c>
      <c r="S15" s="121" t="s">
        <v>202</v>
      </c>
      <c r="T15" s="121" t="s">
        <v>385</v>
      </c>
    </row>
    <row r="16" spans="3:22">
      <c r="C16" s="121" t="s">
        <v>68</v>
      </c>
      <c r="D16" s="121" t="s">
        <v>384</v>
      </c>
      <c r="E16" s="121" t="str">
        <f>IND!G16</f>
        <v>MISC-DCIP-SH</v>
      </c>
      <c r="F16" s="134" t="s">
        <v>303</v>
      </c>
      <c r="G16" s="121" t="s">
        <v>46</v>
      </c>
      <c r="I16" s="121" t="s">
        <v>385</v>
      </c>
      <c r="N16" s="121" t="s">
        <v>69</v>
      </c>
      <c r="O16" s="121" t="s">
        <v>384</v>
      </c>
      <c r="P16" s="121" t="str">
        <f>+IND!C16</f>
        <v>DCIP</v>
      </c>
      <c r="R16" s="121" t="s">
        <v>46</v>
      </c>
      <c r="S16" s="121" t="s">
        <v>202</v>
      </c>
      <c r="T16" s="121" t="s">
        <v>385</v>
      </c>
    </row>
    <row r="17" spans="3:20">
      <c r="C17" s="121" t="s">
        <v>68</v>
      </c>
      <c r="D17" s="121" t="s">
        <v>384</v>
      </c>
      <c r="E17" s="121" t="str">
        <f>IND!G17</f>
        <v>MANU-DRBB-PH</v>
      </c>
      <c r="F17" s="134" t="s">
        <v>304</v>
      </c>
      <c r="G17" s="121" t="s">
        <v>46</v>
      </c>
      <c r="I17" s="121" t="s">
        <v>385</v>
      </c>
      <c r="N17" s="121" t="s">
        <v>69</v>
      </c>
      <c r="O17" s="121" t="s">
        <v>384</v>
      </c>
      <c r="P17" s="121" t="str">
        <f>+IND!C17</f>
        <v>DRBB</v>
      </c>
      <c r="R17" s="121" t="s">
        <v>46</v>
      </c>
      <c r="S17" s="121" t="s">
        <v>202</v>
      </c>
      <c r="T17" s="121" t="s">
        <v>385</v>
      </c>
    </row>
    <row r="18" spans="3:20">
      <c r="C18" s="121" t="s">
        <v>68</v>
      </c>
      <c r="D18" s="121" t="s">
        <v>384</v>
      </c>
      <c r="E18" s="121" t="str">
        <f>IND!G18</f>
        <v>MANU-DRI-PH</v>
      </c>
      <c r="F18" s="134" t="s">
        <v>305</v>
      </c>
      <c r="G18" s="121" t="s">
        <v>46</v>
      </c>
      <c r="I18" s="121" t="s">
        <v>385</v>
      </c>
      <c r="N18" s="121" t="s">
        <v>69</v>
      </c>
      <c r="O18" s="121" t="s">
        <v>384</v>
      </c>
      <c r="P18" s="121" t="str">
        <f>+IND!C18</f>
        <v>DRI</v>
      </c>
      <c r="R18" s="121" t="s">
        <v>46</v>
      </c>
      <c r="S18" s="121" t="s">
        <v>202</v>
      </c>
      <c r="T18" s="121" t="s">
        <v>385</v>
      </c>
    </row>
    <row r="19" spans="3:20">
      <c r="C19" s="121" t="s">
        <v>68</v>
      </c>
      <c r="D19" s="121" t="s">
        <v>384</v>
      </c>
      <c r="E19" s="121" t="str">
        <f>IND!G19</f>
        <v>MISC-FH-SH</v>
      </c>
      <c r="F19" s="134" t="s">
        <v>294</v>
      </c>
      <c r="G19" s="121" t="s">
        <v>46</v>
      </c>
      <c r="I19" s="121" t="s">
        <v>385</v>
      </c>
      <c r="N19" s="121" t="s">
        <v>69</v>
      </c>
      <c r="O19" s="121" t="s">
        <v>384</v>
      </c>
      <c r="P19" s="121" t="str">
        <f>+IND!C19</f>
        <v>FH</v>
      </c>
      <c r="R19" s="121" t="s">
        <v>46</v>
      </c>
      <c r="S19" s="121" t="s">
        <v>202</v>
      </c>
      <c r="T19" s="121" t="s">
        <v>385</v>
      </c>
    </row>
    <row r="20" spans="3:20">
      <c r="C20" s="121" t="s">
        <v>68</v>
      </c>
      <c r="D20" s="121" t="s">
        <v>384</v>
      </c>
      <c r="E20" s="121" t="str">
        <f>IND!G20</f>
        <v>DARY-FONE-PH</v>
      </c>
      <c r="F20" s="134" t="s">
        <v>306</v>
      </c>
      <c r="G20" s="121" t="s">
        <v>46</v>
      </c>
      <c r="I20" s="121" t="s">
        <v>385</v>
      </c>
      <c r="N20" s="121" t="s">
        <v>69</v>
      </c>
      <c r="O20" s="121" t="s">
        <v>384</v>
      </c>
      <c r="P20" s="121" t="str">
        <f>+IND!C20</f>
        <v>FONE</v>
      </c>
      <c r="R20" s="121" t="s">
        <v>46</v>
      </c>
      <c r="S20" s="121" t="s">
        <v>202</v>
      </c>
      <c r="T20" s="121" t="s">
        <v>385</v>
      </c>
    </row>
    <row r="21" spans="3:20">
      <c r="C21" s="121" t="s">
        <v>463</v>
      </c>
      <c r="D21" s="121" t="s">
        <v>384</v>
      </c>
      <c r="E21" s="121" t="str">
        <f>IND!G21</f>
        <v>DARY-\I:FONE2-PH</v>
      </c>
      <c r="F21" s="134" t="s">
        <v>306</v>
      </c>
      <c r="G21" s="121" t="s">
        <v>46</v>
      </c>
      <c r="I21" s="121" t="s">
        <v>385</v>
      </c>
      <c r="N21" s="121" t="s">
        <v>463</v>
      </c>
      <c r="O21" s="121" t="s">
        <v>384</v>
      </c>
      <c r="P21" s="121" t="str">
        <f>+IND!C21</f>
        <v>\I:FONE2</v>
      </c>
      <c r="R21" s="121" t="s">
        <v>46</v>
      </c>
      <c r="S21" s="121" t="s">
        <v>202</v>
      </c>
      <c r="T21" s="121" t="s">
        <v>385</v>
      </c>
    </row>
    <row r="22" spans="3:20">
      <c r="C22" s="121" t="s">
        <v>463</v>
      </c>
      <c r="D22" s="121" t="s">
        <v>384</v>
      </c>
      <c r="E22" s="121" t="str">
        <f>IND!G22</f>
        <v>DARY-\I:FONE3-PH</v>
      </c>
      <c r="F22" s="134" t="s">
        <v>306</v>
      </c>
      <c r="G22" s="121" t="s">
        <v>46</v>
      </c>
      <c r="I22" s="121" t="s">
        <v>385</v>
      </c>
      <c r="N22" s="121" t="s">
        <v>463</v>
      </c>
      <c r="O22" s="121" t="s">
        <v>384</v>
      </c>
      <c r="P22" s="121" t="str">
        <f>+IND!C22</f>
        <v>\I:FONE3</v>
      </c>
      <c r="R22" s="121" t="s">
        <v>46</v>
      </c>
      <c r="S22" s="121" t="s">
        <v>202</v>
      </c>
      <c r="T22" s="121" t="s">
        <v>385</v>
      </c>
    </row>
    <row r="23" spans="3:20">
      <c r="C23" s="121" t="s">
        <v>463</v>
      </c>
      <c r="D23" s="121" t="s">
        <v>384</v>
      </c>
      <c r="E23" s="121" t="str">
        <f>IND!G23</f>
        <v>DARY-\I:FONE4-PH</v>
      </c>
      <c r="F23" s="134" t="s">
        <v>306</v>
      </c>
      <c r="G23" s="121" t="s">
        <v>46</v>
      </c>
      <c r="I23" s="121" t="s">
        <v>385</v>
      </c>
      <c r="N23" s="121" t="s">
        <v>463</v>
      </c>
      <c r="O23" s="121" t="s">
        <v>384</v>
      </c>
      <c r="P23" s="121" t="str">
        <f>+IND!C23</f>
        <v>\I:FONE4</v>
      </c>
      <c r="R23" s="121" t="s">
        <v>46</v>
      </c>
      <c r="S23" s="121" t="s">
        <v>202</v>
      </c>
      <c r="T23" s="121" t="s">
        <v>385</v>
      </c>
    </row>
    <row r="24" spans="3:20">
      <c r="C24" s="121" t="s">
        <v>68</v>
      </c>
      <c r="D24" s="121" t="s">
        <v>384</v>
      </c>
      <c r="E24" s="121" t="str">
        <f>IND!G24</f>
        <v>DARY-FONS-PH</v>
      </c>
      <c r="F24" s="134" t="s">
        <v>307</v>
      </c>
      <c r="G24" s="121" t="s">
        <v>46</v>
      </c>
      <c r="I24" s="121" t="s">
        <v>385</v>
      </c>
      <c r="N24" s="121" t="s">
        <v>69</v>
      </c>
      <c r="O24" s="121" t="s">
        <v>384</v>
      </c>
      <c r="P24" s="121" t="str">
        <f>+IND!C24</f>
        <v>FONS</v>
      </c>
      <c r="R24" s="121" t="s">
        <v>46</v>
      </c>
      <c r="S24" s="121" t="s">
        <v>202</v>
      </c>
      <c r="T24" s="121" t="s">
        <v>385</v>
      </c>
    </row>
    <row r="25" spans="3:20">
      <c r="C25" s="121" t="s">
        <v>68</v>
      </c>
      <c r="D25" s="121" t="s">
        <v>384</v>
      </c>
      <c r="E25" s="121" t="str">
        <f>IND!G25</f>
        <v>MANU-GSI-PH</v>
      </c>
      <c r="F25" s="134" t="s">
        <v>308</v>
      </c>
      <c r="G25" s="121" t="s">
        <v>46</v>
      </c>
      <c r="I25" s="121" t="s">
        <v>385</v>
      </c>
      <c r="N25" s="121" t="s">
        <v>69</v>
      </c>
      <c r="O25" s="121" t="s">
        <v>384</v>
      </c>
      <c r="P25" s="121" t="str">
        <f>+IND!C25</f>
        <v>GSI</v>
      </c>
      <c r="R25" s="121" t="s">
        <v>46</v>
      </c>
      <c r="S25" s="121" t="s">
        <v>202</v>
      </c>
      <c r="T25" s="121" t="s">
        <v>385</v>
      </c>
    </row>
    <row r="26" spans="3:20">
      <c r="C26" s="121" t="s">
        <v>68</v>
      </c>
      <c r="D26" s="121" t="s">
        <v>384</v>
      </c>
      <c r="E26" s="121" t="str">
        <f>IND!G26</f>
        <v>MANU-GSM-PH</v>
      </c>
      <c r="F26" s="134" t="s">
        <v>309</v>
      </c>
      <c r="G26" s="121" t="s">
        <v>46</v>
      </c>
      <c r="I26" s="121" t="s">
        <v>385</v>
      </c>
      <c r="N26" s="121" t="s">
        <v>69</v>
      </c>
      <c r="O26" s="121" t="s">
        <v>384</v>
      </c>
      <c r="P26" s="121" t="str">
        <f>+IND!C26</f>
        <v>GSM</v>
      </c>
      <c r="R26" s="121" t="s">
        <v>46</v>
      </c>
      <c r="S26" s="121" t="s">
        <v>202</v>
      </c>
      <c r="T26" s="121" t="s">
        <v>385</v>
      </c>
    </row>
    <row r="27" spans="3:20">
      <c r="C27" s="121" t="s">
        <v>68</v>
      </c>
      <c r="D27" s="121" t="s">
        <v>384</v>
      </c>
      <c r="E27" s="121" t="str">
        <f>IND!G27</f>
        <v>MISC-IAPM-SH</v>
      </c>
      <c r="F27" s="134" t="s">
        <v>310</v>
      </c>
      <c r="G27" s="121" t="s">
        <v>46</v>
      </c>
      <c r="I27" s="121" t="s">
        <v>385</v>
      </c>
      <c r="N27" s="121" t="s">
        <v>69</v>
      </c>
      <c r="O27" s="121" t="s">
        <v>384</v>
      </c>
      <c r="P27" s="121" t="str">
        <f>+IND!C27</f>
        <v>IAPM</v>
      </c>
      <c r="R27" s="121" t="s">
        <v>46</v>
      </c>
      <c r="S27" s="121" t="s">
        <v>202</v>
      </c>
      <c r="T27" s="121" t="s">
        <v>385</v>
      </c>
    </row>
    <row r="28" spans="3:20">
      <c r="C28" s="121" t="s">
        <v>68</v>
      </c>
      <c r="D28" s="121" t="s">
        <v>384</v>
      </c>
      <c r="E28" s="121" t="str">
        <f>IND!G28</f>
        <v>MISC-ISS-SH</v>
      </c>
      <c r="F28" s="134" t="s">
        <v>311</v>
      </c>
      <c r="G28" s="121" t="s">
        <v>46</v>
      </c>
      <c r="I28" s="121" t="s">
        <v>385</v>
      </c>
      <c r="N28" s="121" t="s">
        <v>69</v>
      </c>
      <c r="O28" s="121" t="s">
        <v>384</v>
      </c>
      <c r="P28" s="121" t="str">
        <f>+IND!C28</f>
        <v>ISS</v>
      </c>
      <c r="R28" s="121" t="s">
        <v>46</v>
      </c>
      <c r="S28" s="121" t="s">
        <v>202</v>
      </c>
      <c r="T28" s="121" t="s">
        <v>385</v>
      </c>
    </row>
    <row r="29" spans="3:20">
      <c r="C29" s="121" t="s">
        <v>68</v>
      </c>
      <c r="D29" s="121" t="s">
        <v>384</v>
      </c>
      <c r="E29" s="121" t="str">
        <f>IND!G29</f>
        <v>MISC-KH-SH</v>
      </c>
      <c r="F29" s="134" t="s">
        <v>295</v>
      </c>
      <c r="G29" s="121" t="s">
        <v>46</v>
      </c>
      <c r="I29" s="121" t="s">
        <v>385</v>
      </c>
      <c r="N29" s="121" t="s">
        <v>69</v>
      </c>
      <c r="O29" s="121" t="s">
        <v>384</v>
      </c>
      <c r="P29" s="121" t="str">
        <f>+IND!C29</f>
        <v>KH</v>
      </c>
      <c r="R29" s="121" t="s">
        <v>46</v>
      </c>
      <c r="S29" s="121" t="s">
        <v>202</v>
      </c>
      <c r="T29" s="121" t="s">
        <v>385</v>
      </c>
    </row>
    <row r="30" spans="3:20">
      <c r="C30" s="121" t="s">
        <v>68</v>
      </c>
      <c r="D30" s="121" t="s">
        <v>384</v>
      </c>
      <c r="E30" s="121" t="str">
        <f>IND!G30</f>
        <v>DARY-MVM-PH</v>
      </c>
      <c r="F30" s="134" t="s">
        <v>296</v>
      </c>
      <c r="G30" s="121" t="s">
        <v>46</v>
      </c>
      <c r="I30" s="121" t="s">
        <v>385</v>
      </c>
      <c r="N30" s="121" t="s">
        <v>69</v>
      </c>
      <c r="O30" s="121" t="s">
        <v>384</v>
      </c>
      <c r="P30" s="121" t="str">
        <f>+IND!C30</f>
        <v>MVM</v>
      </c>
      <c r="R30" s="121" t="s">
        <v>46</v>
      </c>
      <c r="S30" s="121" t="s">
        <v>202</v>
      </c>
      <c r="T30" s="121" t="s">
        <v>385</v>
      </c>
    </row>
    <row r="31" spans="3:20">
      <c r="C31" s="121" t="s">
        <v>68</v>
      </c>
      <c r="D31" s="121" t="s">
        <v>384</v>
      </c>
      <c r="E31" s="121" t="str">
        <f>IND!G31</f>
        <v>MISC-EDAPC-SH</v>
      </c>
      <c r="F31" s="134" t="s">
        <v>312</v>
      </c>
      <c r="G31" s="121" t="s">
        <v>46</v>
      </c>
      <c r="I31" s="121" t="s">
        <v>385</v>
      </c>
      <c r="N31" s="121" t="s">
        <v>69</v>
      </c>
      <c r="O31" s="121" t="s">
        <v>384</v>
      </c>
      <c r="P31" s="121" t="str">
        <f>+IND!C31</f>
        <v>EDAPC</v>
      </c>
      <c r="R31" s="121" t="s">
        <v>46</v>
      </c>
      <c r="S31" s="121" t="s">
        <v>202</v>
      </c>
      <c r="T31" s="121" t="s">
        <v>385</v>
      </c>
    </row>
    <row r="32" spans="3:20">
      <c r="C32" s="121" t="s">
        <v>68</v>
      </c>
      <c r="D32" s="121" t="s">
        <v>384</v>
      </c>
      <c r="E32" s="121" t="str">
        <f>IND!G32</f>
        <v>MISC-EDAUC-SH</v>
      </c>
      <c r="F32" s="134" t="s">
        <v>313</v>
      </c>
      <c r="G32" s="121" t="s">
        <v>46</v>
      </c>
      <c r="I32" s="121" t="s">
        <v>385</v>
      </c>
      <c r="N32" s="121" t="s">
        <v>69</v>
      </c>
      <c r="O32" s="121" t="s">
        <v>384</v>
      </c>
      <c r="P32" s="121" t="str">
        <f>+IND!C32</f>
        <v>EDAUC</v>
      </c>
      <c r="R32" s="121" t="s">
        <v>46</v>
      </c>
      <c r="S32" s="121" t="s">
        <v>202</v>
      </c>
      <c r="T32" s="121" t="s">
        <v>385</v>
      </c>
    </row>
    <row r="33" spans="3:20">
      <c r="C33" s="121" t="s">
        <v>68</v>
      </c>
      <c r="D33" s="121" t="s">
        <v>384</v>
      </c>
      <c r="E33" s="121" t="str">
        <f>IND!G33</f>
        <v>MISC-EDCSC-SH</v>
      </c>
      <c r="F33" s="134" t="s">
        <v>314</v>
      </c>
      <c r="G33" s="121" t="s">
        <v>46</v>
      </c>
      <c r="I33" s="121" t="s">
        <v>385</v>
      </c>
      <c r="N33" s="121" t="s">
        <v>69</v>
      </c>
      <c r="O33" s="121" t="s">
        <v>384</v>
      </c>
      <c r="P33" s="121" t="str">
        <f>+IND!C33</f>
        <v>EDCSC</v>
      </c>
      <c r="R33" s="121" t="s">
        <v>46</v>
      </c>
      <c r="S33" s="121" t="s">
        <v>202</v>
      </c>
      <c r="T33" s="121" t="s">
        <v>385</v>
      </c>
    </row>
    <row r="34" spans="3:20">
      <c r="C34" s="121" t="s">
        <v>68</v>
      </c>
      <c r="D34" s="121" t="s">
        <v>384</v>
      </c>
      <c r="E34" s="121" t="str">
        <f>IND!G34</f>
        <v>MISC-EDEO-SH</v>
      </c>
      <c r="F34" s="134" t="s">
        <v>315</v>
      </c>
      <c r="G34" s="121" t="s">
        <v>46</v>
      </c>
      <c r="I34" s="121" t="s">
        <v>385</v>
      </c>
      <c r="N34" s="121" t="s">
        <v>69</v>
      </c>
      <c r="O34" s="121" t="s">
        <v>384</v>
      </c>
      <c r="P34" s="121" t="str">
        <f>+IND!C34</f>
        <v>EDEO</v>
      </c>
      <c r="R34" s="121" t="s">
        <v>46</v>
      </c>
      <c r="S34" s="121" t="s">
        <v>202</v>
      </c>
      <c r="T34" s="121" t="s">
        <v>385</v>
      </c>
    </row>
    <row r="35" spans="3:20">
      <c r="C35" s="121" t="s">
        <v>68</v>
      </c>
      <c r="D35" s="121" t="s">
        <v>384</v>
      </c>
      <c r="E35" s="121" t="str">
        <f>IND!G35</f>
        <v>MISC-EDGH-SH</v>
      </c>
      <c r="F35" s="134" t="s">
        <v>316</v>
      </c>
      <c r="G35" s="121" t="s">
        <v>46</v>
      </c>
      <c r="I35" s="121" t="s">
        <v>385</v>
      </c>
      <c r="N35" s="121" t="s">
        <v>69</v>
      </c>
      <c r="O35" s="121" t="s">
        <v>384</v>
      </c>
      <c r="P35" s="121" t="str">
        <f>+IND!C35</f>
        <v>EDGH</v>
      </c>
      <c r="R35" s="121" t="s">
        <v>46</v>
      </c>
      <c r="S35" s="121" t="s">
        <v>202</v>
      </c>
      <c r="T35" s="121" t="s">
        <v>385</v>
      </c>
    </row>
    <row r="36" spans="3:20">
      <c r="C36" s="121" t="s">
        <v>68</v>
      </c>
      <c r="D36" s="121" t="s">
        <v>384</v>
      </c>
      <c r="E36" s="121" t="str">
        <f>IND!G36</f>
        <v>MISC-EDNSC-SH</v>
      </c>
      <c r="F36" s="134" t="s">
        <v>317</v>
      </c>
      <c r="G36" s="121" t="s">
        <v>46</v>
      </c>
      <c r="I36" s="121" t="s">
        <v>385</v>
      </c>
      <c r="N36" s="121" t="s">
        <v>69</v>
      </c>
      <c r="O36" s="121" t="s">
        <v>384</v>
      </c>
      <c r="P36" s="121" t="str">
        <f>+IND!C36</f>
        <v>EDNSC</v>
      </c>
      <c r="R36" s="121" t="s">
        <v>46</v>
      </c>
      <c r="S36" s="121" t="s">
        <v>202</v>
      </c>
      <c r="T36" s="121" t="s">
        <v>385</v>
      </c>
    </row>
    <row r="37" spans="3:20">
      <c r="C37" s="121" t="s">
        <v>68</v>
      </c>
      <c r="D37" s="121" t="s">
        <v>384</v>
      </c>
      <c r="E37" s="121" t="str">
        <f>IND!G37</f>
        <v>MISC-EDSBC-SH</v>
      </c>
      <c r="F37" s="134" t="s">
        <v>318</v>
      </c>
      <c r="G37" s="121" t="s">
        <v>46</v>
      </c>
      <c r="I37" s="121" t="s">
        <v>385</v>
      </c>
      <c r="N37" s="121" t="s">
        <v>69</v>
      </c>
      <c r="O37" s="121" t="s">
        <v>384</v>
      </c>
      <c r="P37" s="121" t="str">
        <f>+IND!C37</f>
        <v>EDSBC</v>
      </c>
      <c r="R37" s="121" t="s">
        <v>46</v>
      </c>
      <c r="S37" s="121" t="s">
        <v>202</v>
      </c>
      <c r="T37" s="121" t="s">
        <v>385</v>
      </c>
    </row>
    <row r="38" spans="3:20">
      <c r="C38" s="121" t="s">
        <v>68</v>
      </c>
      <c r="D38" s="121" t="s">
        <v>384</v>
      </c>
      <c r="E38" s="121" t="str">
        <f>IND!G38</f>
        <v>MISC-EDSGH-SH</v>
      </c>
      <c r="F38" s="134" t="s">
        <v>319</v>
      </c>
      <c r="G38" s="121" t="s">
        <v>46</v>
      </c>
      <c r="I38" s="121" t="s">
        <v>385</v>
      </c>
      <c r="N38" s="121" t="s">
        <v>69</v>
      </c>
      <c r="O38" s="121" t="s">
        <v>384</v>
      </c>
      <c r="P38" s="121" t="str">
        <f>+IND!C38</f>
        <v>EDSGH</v>
      </c>
      <c r="R38" s="121" t="s">
        <v>46</v>
      </c>
      <c r="S38" s="121" t="s">
        <v>202</v>
      </c>
      <c r="T38" s="121" t="s">
        <v>385</v>
      </c>
    </row>
    <row r="39" spans="3:20">
      <c r="C39" s="121" t="s">
        <v>68</v>
      </c>
      <c r="D39" s="121" t="s">
        <v>384</v>
      </c>
      <c r="E39" s="121" t="str">
        <f>IND!G39</f>
        <v>MISC-EDSPC-SH</v>
      </c>
      <c r="F39" s="134" t="s">
        <v>332</v>
      </c>
      <c r="G39" s="121" t="s">
        <v>46</v>
      </c>
      <c r="I39" s="121" t="s">
        <v>385</v>
      </c>
      <c r="N39" s="121" t="s">
        <v>69</v>
      </c>
      <c r="O39" s="121" t="s">
        <v>384</v>
      </c>
      <c r="P39" s="121" t="str">
        <f>+IND!C39</f>
        <v>EDSPC_A</v>
      </c>
      <c r="R39" s="121" t="s">
        <v>46</v>
      </c>
      <c r="S39" s="121" t="s">
        <v>202</v>
      </c>
      <c r="T39" s="121" t="s">
        <v>385</v>
      </c>
    </row>
    <row r="40" spans="3:20">
      <c r="C40" s="121" t="s">
        <v>68</v>
      </c>
      <c r="D40" s="121" t="s">
        <v>384</v>
      </c>
      <c r="E40" s="121" t="str">
        <f>IND!G41</f>
        <v>MISC-HESH-PH</v>
      </c>
      <c r="F40" s="134" t="s">
        <v>320</v>
      </c>
      <c r="G40" s="121" t="s">
        <v>46</v>
      </c>
      <c r="I40" s="121" t="s">
        <v>385</v>
      </c>
      <c r="N40" s="121" t="s">
        <v>69</v>
      </c>
      <c r="O40" s="121" t="s">
        <v>384</v>
      </c>
      <c r="P40" s="121" t="str">
        <f>+IND!C40</f>
        <v>EDSPC_B</v>
      </c>
      <c r="R40" s="121" t="s">
        <v>46</v>
      </c>
      <c r="S40" s="121" t="s">
        <v>202</v>
      </c>
      <c r="T40" s="121" t="s">
        <v>385</v>
      </c>
    </row>
    <row r="41" spans="3:20">
      <c r="C41" s="121" t="s">
        <v>68</v>
      </c>
      <c r="D41" s="121" t="s">
        <v>384</v>
      </c>
      <c r="E41" s="121" t="str">
        <f>IND!G42</f>
        <v>MANU-NGAS-PH</v>
      </c>
      <c r="F41" s="134" t="s">
        <v>297</v>
      </c>
      <c r="G41" s="121" t="s">
        <v>46</v>
      </c>
      <c r="I41" s="121" t="s">
        <v>385</v>
      </c>
      <c r="N41" s="121" t="s">
        <v>69</v>
      </c>
      <c r="O41" s="121" t="s">
        <v>384</v>
      </c>
      <c r="P41" s="121" t="str">
        <f>+IND!C41</f>
        <v>HESH</v>
      </c>
      <c r="R41" s="121" t="s">
        <v>46</v>
      </c>
      <c r="S41" s="121" t="s">
        <v>202</v>
      </c>
      <c r="T41" s="121" t="s">
        <v>385</v>
      </c>
    </row>
    <row r="42" spans="3:20">
      <c r="C42" s="121" t="s">
        <v>68</v>
      </c>
      <c r="D42" s="121" t="s">
        <v>384</v>
      </c>
      <c r="E42" s="121" t="str">
        <f>IND!G43</f>
        <v>\I:MANU-OGP-PH</v>
      </c>
      <c r="F42" s="134" t="s">
        <v>321</v>
      </c>
      <c r="G42" s="121" t="s">
        <v>46</v>
      </c>
      <c r="I42" s="121" t="s">
        <v>385</v>
      </c>
      <c r="N42" s="121" t="s">
        <v>69</v>
      </c>
      <c r="O42" s="121" t="s">
        <v>384</v>
      </c>
      <c r="P42" s="121" t="str">
        <f>+IND!C42</f>
        <v>NGAS</v>
      </c>
      <c r="R42" s="121" t="s">
        <v>46</v>
      </c>
      <c r="S42" s="121" t="s">
        <v>202</v>
      </c>
      <c r="T42" s="121" t="s">
        <v>385</v>
      </c>
    </row>
    <row r="43" spans="3:20">
      <c r="C43" s="121" t="s">
        <v>68</v>
      </c>
      <c r="D43" s="121" t="s">
        <v>384</v>
      </c>
      <c r="E43" s="121" t="str">
        <f>IND!G44</f>
        <v>DARY-OCDA-PH</v>
      </c>
      <c r="F43" s="134" t="s">
        <v>322</v>
      </c>
      <c r="G43" s="121" t="s">
        <v>46</v>
      </c>
      <c r="I43" s="121" t="s">
        <v>385</v>
      </c>
      <c r="N43" s="121" t="s">
        <v>69</v>
      </c>
      <c r="O43" s="121" t="s">
        <v>384</v>
      </c>
      <c r="P43" s="121" t="str">
        <f>+IND!C43</f>
        <v>OGP</v>
      </c>
      <c r="R43" s="121" t="s">
        <v>46</v>
      </c>
      <c r="S43" s="121" t="s">
        <v>202</v>
      </c>
      <c r="T43" s="121" t="s">
        <v>385</v>
      </c>
    </row>
    <row r="44" spans="3:20">
      <c r="C44" s="121" t="s">
        <v>68</v>
      </c>
      <c r="D44" s="121" t="s">
        <v>384</v>
      </c>
      <c r="E44" s="121" t="str">
        <f>IND!G45</f>
        <v>MISC-PSPV-SH</v>
      </c>
      <c r="F44" s="134" t="s">
        <v>331</v>
      </c>
      <c r="G44" s="121" t="s">
        <v>46</v>
      </c>
      <c r="I44" s="121" t="s">
        <v>385</v>
      </c>
      <c r="N44" s="121" t="s">
        <v>69</v>
      </c>
      <c r="O44" s="121" t="s">
        <v>384</v>
      </c>
      <c r="P44" s="121" t="str">
        <f>+IND!C44</f>
        <v>OCDA</v>
      </c>
      <c r="R44" s="121" t="s">
        <v>46</v>
      </c>
      <c r="S44" s="121" t="s">
        <v>202</v>
      </c>
      <c r="T44" s="121" t="s">
        <v>385</v>
      </c>
    </row>
    <row r="45" spans="3:20">
      <c r="C45" s="121" t="s">
        <v>68</v>
      </c>
      <c r="D45" s="121" t="s">
        <v>384</v>
      </c>
      <c r="E45" s="121" t="str">
        <f>IND!G47</f>
        <v>MEAT-PRM-PH</v>
      </c>
      <c r="F45" s="134" t="s">
        <v>323</v>
      </c>
      <c r="G45" s="121" t="s">
        <v>46</v>
      </c>
      <c r="I45" s="121" t="s">
        <v>385</v>
      </c>
      <c r="N45" s="121" t="s">
        <v>69</v>
      </c>
      <c r="O45" s="121" t="s">
        <v>384</v>
      </c>
      <c r="P45" s="121" t="str">
        <f>+IND!C45</f>
        <v>PSPV_A</v>
      </c>
      <c r="R45" s="121" t="s">
        <v>46</v>
      </c>
      <c r="S45" s="121" t="s">
        <v>202</v>
      </c>
      <c r="T45" s="121" t="s">
        <v>385</v>
      </c>
    </row>
    <row r="46" spans="3:20">
      <c r="C46" s="121" t="s">
        <v>68</v>
      </c>
      <c r="D46" s="121" t="s">
        <v>384</v>
      </c>
      <c r="E46" s="121" t="str">
        <f>IND!G48</f>
        <v>MISC-SHGH-SH</v>
      </c>
      <c r="F46" s="134" t="s">
        <v>324</v>
      </c>
      <c r="G46" s="121" t="s">
        <v>46</v>
      </c>
      <c r="I46" s="121" t="s">
        <v>385</v>
      </c>
      <c r="N46" s="121" t="s">
        <v>69</v>
      </c>
      <c r="O46" s="121" t="s">
        <v>384</v>
      </c>
      <c r="P46" s="121" t="str">
        <f>+IND!C46</f>
        <v>PSPV_B</v>
      </c>
      <c r="R46" s="121" t="s">
        <v>46</v>
      </c>
      <c r="S46" s="121" t="s">
        <v>202</v>
      </c>
      <c r="T46" s="121" t="s">
        <v>385</v>
      </c>
    </row>
    <row r="47" spans="3:20">
      <c r="C47" s="121" t="s">
        <v>68</v>
      </c>
      <c r="D47" s="121" t="s">
        <v>384</v>
      </c>
      <c r="E47" s="121" t="str">
        <f>IND!G49</f>
        <v>MEAT-SFFF-PH</v>
      </c>
      <c r="F47" s="134" t="s">
        <v>325</v>
      </c>
      <c r="G47" s="121" t="s">
        <v>46</v>
      </c>
      <c r="I47" s="121" t="s">
        <v>385</v>
      </c>
      <c r="N47" s="121" t="s">
        <v>69</v>
      </c>
      <c r="O47" s="121" t="s">
        <v>384</v>
      </c>
      <c r="P47" s="121" t="str">
        <f>+IND!C47</f>
        <v>PRM</v>
      </c>
      <c r="R47" s="121" t="s">
        <v>46</v>
      </c>
      <c r="S47" s="121" t="s">
        <v>202</v>
      </c>
      <c r="T47" s="121" t="s">
        <v>385</v>
      </c>
    </row>
    <row r="48" spans="3:20">
      <c r="C48" s="121" t="s">
        <v>68</v>
      </c>
      <c r="D48" s="121" t="s">
        <v>384</v>
      </c>
      <c r="E48" s="121" t="str">
        <f>IND!G50</f>
        <v>MEAT-SFFW-PH</v>
      </c>
      <c r="F48" s="134" t="s">
        <v>326</v>
      </c>
      <c r="G48" s="121" t="s">
        <v>46</v>
      </c>
      <c r="I48" s="121" t="s">
        <v>385</v>
      </c>
      <c r="N48" s="121" t="s">
        <v>69</v>
      </c>
      <c r="O48" s="121" t="s">
        <v>384</v>
      </c>
      <c r="P48" s="121" t="str">
        <f>+IND!C48</f>
        <v>SHGH</v>
      </c>
      <c r="R48" s="121" t="s">
        <v>46</v>
      </c>
      <c r="S48" s="121" t="s">
        <v>202</v>
      </c>
      <c r="T48" s="121" t="s">
        <v>385</v>
      </c>
    </row>
    <row r="49" spans="3:20">
      <c r="C49" s="121" t="s">
        <v>463</v>
      </c>
      <c r="D49" s="121" t="s">
        <v>384</v>
      </c>
      <c r="E49" s="121" t="str">
        <f>IND!G51</f>
        <v>MEAT-SPM-PH</v>
      </c>
      <c r="F49" s="134" t="s">
        <v>330</v>
      </c>
      <c r="G49" s="121" t="s">
        <v>46</v>
      </c>
      <c r="I49" s="121" t="s">
        <v>385</v>
      </c>
      <c r="N49" s="121" t="s">
        <v>69</v>
      </c>
      <c r="O49" s="121" t="s">
        <v>384</v>
      </c>
      <c r="P49" s="121" t="str">
        <f>+IND!C49</f>
        <v>SFFF</v>
      </c>
      <c r="R49" s="121" t="s">
        <v>46</v>
      </c>
      <c r="S49" s="121" t="s">
        <v>202</v>
      </c>
      <c r="T49" s="121" t="s">
        <v>385</v>
      </c>
    </row>
    <row r="50" spans="3:20">
      <c r="C50" s="121" t="s">
        <v>68</v>
      </c>
      <c r="D50" s="121" t="s">
        <v>384</v>
      </c>
      <c r="E50" s="121" t="str">
        <f>IND!G53</f>
        <v>MISC-SDBH-SH</v>
      </c>
      <c r="F50" s="134" t="s">
        <v>329</v>
      </c>
      <c r="G50" s="121" t="s">
        <v>46</v>
      </c>
      <c r="I50" s="121" t="s">
        <v>385</v>
      </c>
      <c r="N50" s="121" t="s">
        <v>69</v>
      </c>
      <c r="O50" s="121" t="s">
        <v>384</v>
      </c>
      <c r="P50" s="121" t="str">
        <f>+IND!C50</f>
        <v>SFFW</v>
      </c>
      <c r="R50" s="121" t="s">
        <v>46</v>
      </c>
      <c r="S50" s="121" t="s">
        <v>202</v>
      </c>
      <c r="T50" s="121" t="s">
        <v>385</v>
      </c>
    </row>
    <row r="51" spans="3:20">
      <c r="C51" s="121" t="s">
        <v>68</v>
      </c>
      <c r="D51" s="121" t="s">
        <v>384</v>
      </c>
      <c r="E51" s="121" t="str">
        <f>IND!G54</f>
        <v>MISC-SIT-SH</v>
      </c>
      <c r="F51" s="134" t="s">
        <v>298</v>
      </c>
      <c r="G51" s="121" t="s">
        <v>46</v>
      </c>
      <c r="I51" s="121" t="s">
        <v>385</v>
      </c>
      <c r="N51" s="121" t="s">
        <v>464</v>
      </c>
      <c r="O51" s="121" t="s">
        <v>384</v>
      </c>
      <c r="P51" s="121" t="str">
        <f>+IND!C51</f>
        <v>\I:SPM_A</v>
      </c>
      <c r="R51" s="121" t="s">
        <v>46</v>
      </c>
      <c r="S51" s="121" t="s">
        <v>202</v>
      </c>
      <c r="T51" s="121" t="s">
        <v>385</v>
      </c>
    </row>
    <row r="52" spans="3:20">
      <c r="C52" s="121" t="s">
        <v>68</v>
      </c>
      <c r="D52" s="121" t="s">
        <v>384</v>
      </c>
      <c r="E52" s="121" t="str">
        <f>IND!G55</f>
        <v>MISC-SDCSP-WH</v>
      </c>
      <c r="F52" s="134" t="s">
        <v>327</v>
      </c>
      <c r="G52" s="121" t="s">
        <v>46</v>
      </c>
      <c r="I52" s="121" t="s">
        <v>385</v>
      </c>
      <c r="N52" s="121" t="s">
        <v>464</v>
      </c>
      <c r="O52" s="121" t="s">
        <v>384</v>
      </c>
      <c r="P52" s="121" t="str">
        <f>+IND!C52</f>
        <v>\I:SPM_B</v>
      </c>
      <c r="R52" s="121" t="s">
        <v>46</v>
      </c>
      <c r="S52" s="121" t="s">
        <v>202</v>
      </c>
      <c r="T52" s="121" t="s">
        <v>385</v>
      </c>
    </row>
    <row r="53" spans="3:20">
      <c r="C53" s="121" t="s">
        <v>68</v>
      </c>
      <c r="D53" s="121" t="s">
        <v>384</v>
      </c>
      <c r="E53" s="121" t="str">
        <f>IND!G57</f>
        <v>MANU-STT-PH</v>
      </c>
      <c r="F53" s="134" t="s">
        <v>328</v>
      </c>
      <c r="G53" s="121" t="s">
        <v>46</v>
      </c>
      <c r="I53" s="121" t="s">
        <v>385</v>
      </c>
      <c r="N53" s="121" t="s">
        <v>69</v>
      </c>
      <c r="O53" s="121" t="s">
        <v>384</v>
      </c>
      <c r="P53" s="121" t="str">
        <f>+IND!C53</f>
        <v>SDBH</v>
      </c>
      <c r="R53" s="121" t="s">
        <v>46</v>
      </c>
      <c r="S53" s="121" t="s">
        <v>202</v>
      </c>
      <c r="T53" s="121" t="s">
        <v>385</v>
      </c>
    </row>
    <row r="54" spans="3:20">
      <c r="N54" s="121" t="s">
        <v>69</v>
      </c>
      <c r="O54" s="121" t="s">
        <v>384</v>
      </c>
      <c r="P54" s="121" t="str">
        <f>+IND!C54</f>
        <v>SIT</v>
      </c>
      <c r="R54" s="121" t="s">
        <v>46</v>
      </c>
      <c r="S54" s="121" t="s">
        <v>202</v>
      </c>
      <c r="T54" s="121" t="s">
        <v>385</v>
      </c>
    </row>
    <row r="55" spans="3:20">
      <c r="N55" s="121" t="s">
        <v>69</v>
      </c>
      <c r="O55" s="121" t="s">
        <v>384</v>
      </c>
      <c r="P55" s="121" t="str">
        <f>+IND!C55</f>
        <v>SDCSP</v>
      </c>
      <c r="R55" s="121" t="s">
        <v>46</v>
      </c>
      <c r="S55" s="121" t="s">
        <v>202</v>
      </c>
      <c r="T55" s="121" t="s">
        <v>385</v>
      </c>
    </row>
    <row r="56" spans="3:20">
      <c r="N56" s="121" t="s">
        <v>69</v>
      </c>
      <c r="O56" s="121" t="s">
        <v>384</v>
      </c>
      <c r="P56" s="121" t="str">
        <f>+IND!C57</f>
        <v>STT</v>
      </c>
      <c r="R56" s="121" t="s">
        <v>46</v>
      </c>
      <c r="S56" s="121" t="s">
        <v>202</v>
      </c>
      <c r="T56" s="121" t="s">
        <v>385</v>
      </c>
    </row>
    <row r="57" spans="3:20">
      <c r="N57" s="121" t="s">
        <v>69</v>
      </c>
      <c r="O57" s="121" t="s">
        <v>384</v>
      </c>
      <c r="P57" s="121" t="str">
        <f>+IND!C58</f>
        <v>TGP</v>
      </c>
      <c r="R57" s="121" t="s">
        <v>46</v>
      </c>
      <c r="S57" s="121" t="s">
        <v>202</v>
      </c>
      <c r="T57" s="121" t="s">
        <v>385</v>
      </c>
    </row>
    <row r="94" spans="5:5">
      <c r="E94"/>
    </row>
    <row r="95" spans="5:5">
      <c r="E95"/>
    </row>
    <row r="96" spans="5:5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  <row r="114" spans="5:5">
      <c r="E114"/>
    </row>
    <row r="115" spans="5:5">
      <c r="E115"/>
    </row>
    <row r="116" spans="5:5">
      <c r="E116"/>
    </row>
    <row r="117" spans="5:5">
      <c r="E117"/>
    </row>
    <row r="118" spans="5:5">
      <c r="E118"/>
    </row>
    <row r="119" spans="5:5">
      <c r="E119"/>
    </row>
    <row r="120" spans="5:5">
      <c r="E120"/>
    </row>
    <row r="121" spans="5:5">
      <c r="E121"/>
    </row>
    <row r="122" spans="5:5">
      <c r="E122"/>
    </row>
    <row r="123" spans="5:5">
      <c r="E123"/>
    </row>
    <row r="124" spans="5:5">
      <c r="E124"/>
    </row>
    <row r="125" spans="5:5">
      <c r="E125"/>
    </row>
    <row r="126" spans="5:5">
      <c r="E126"/>
    </row>
    <row r="127" spans="5:5">
      <c r="E127"/>
    </row>
    <row r="128" spans="5:5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  <row r="135" spans="5:5">
      <c r="E135"/>
    </row>
    <row r="136" spans="5:5">
      <c r="E136"/>
    </row>
    <row r="137" spans="5:5">
      <c r="E137"/>
    </row>
    <row r="138" spans="5:5">
      <c r="E1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M149"/>
  <sheetViews>
    <sheetView tabSelected="1" zoomScale="70" zoomScaleNormal="70" workbookViewId="0">
      <pane ySplit="7" topLeftCell="A8" activePane="bottomLeft" state="frozen"/>
      <selection activeCell="C1" sqref="C1"/>
      <selection pane="bottomLeft" activeCell="M33" sqref="M33"/>
    </sheetView>
  </sheetViews>
  <sheetFormatPr defaultRowHeight="14.25"/>
  <cols>
    <col min="1" max="1" width="9.140625" style="121"/>
    <col min="2" max="2" width="51.7109375" style="121" customWidth="1"/>
    <col min="3" max="3" width="37.28515625" style="121" customWidth="1"/>
    <col min="4" max="4" width="7.5703125" style="121" customWidth="1"/>
    <col min="5" max="5" width="13.140625" style="121" customWidth="1"/>
    <col min="6" max="6" width="10.28515625" style="121" customWidth="1"/>
    <col min="7" max="7" width="22.85546875" style="121" customWidth="1"/>
    <col min="8" max="8" width="9.140625" style="121"/>
    <col min="9" max="9" width="0" style="121" hidden="1" customWidth="1"/>
    <col min="10" max="20" width="9.140625" style="121"/>
    <col min="21" max="21" width="13.28515625" style="121" customWidth="1"/>
    <col min="22" max="16384" width="9.140625" style="121"/>
  </cols>
  <sheetData>
    <row r="4" spans="1:35">
      <c r="C4" s="127"/>
      <c r="D4" s="127"/>
      <c r="E4" s="127"/>
      <c r="F4" s="127"/>
      <c r="G4" s="32" t="s">
        <v>71</v>
      </c>
    </row>
    <row r="5" spans="1:35" ht="38.25">
      <c r="A5" s="14" t="s">
        <v>382</v>
      </c>
      <c r="B5" s="14" t="s">
        <v>383</v>
      </c>
      <c r="C5" s="14" t="s">
        <v>1</v>
      </c>
      <c r="D5" s="14" t="s">
        <v>341</v>
      </c>
      <c r="E5" s="14" t="s">
        <v>5</v>
      </c>
      <c r="F5" s="14" t="s">
        <v>287</v>
      </c>
      <c r="G5" s="14" t="s">
        <v>6</v>
      </c>
      <c r="H5" s="15" t="s">
        <v>292</v>
      </c>
      <c r="I5" s="15" t="s">
        <v>208</v>
      </c>
      <c r="J5" s="15" t="s">
        <v>48</v>
      </c>
      <c r="K5" s="15" t="s">
        <v>47</v>
      </c>
      <c r="L5" s="15" t="s">
        <v>194</v>
      </c>
      <c r="M5" s="15" t="s">
        <v>183</v>
      </c>
      <c r="N5" s="15" t="s">
        <v>195</v>
      </c>
      <c r="O5" s="15" t="s">
        <v>501</v>
      </c>
      <c r="P5" s="15" t="s">
        <v>501</v>
      </c>
      <c r="Q5" s="15" t="s">
        <v>291</v>
      </c>
      <c r="R5" s="15" t="s">
        <v>196</v>
      </c>
      <c r="S5" s="15" t="s">
        <v>472</v>
      </c>
    </row>
    <row r="6" spans="1:35" ht="72">
      <c r="A6" s="128"/>
      <c r="B6" s="128"/>
      <c r="C6" s="128" t="s">
        <v>35</v>
      </c>
      <c r="D6" s="128"/>
      <c r="E6" s="128" t="s">
        <v>30</v>
      </c>
      <c r="F6" s="128"/>
      <c r="G6" s="128" t="s">
        <v>31</v>
      </c>
      <c r="H6" s="128" t="s">
        <v>32</v>
      </c>
      <c r="I6" s="128" t="s">
        <v>207</v>
      </c>
      <c r="J6" s="128" t="s">
        <v>49</v>
      </c>
      <c r="K6" s="128" t="s">
        <v>59</v>
      </c>
      <c r="L6" s="128" t="s">
        <v>197</v>
      </c>
      <c r="M6" s="128" t="s">
        <v>198</v>
      </c>
      <c r="N6" s="128" t="s">
        <v>199</v>
      </c>
      <c r="O6" s="128" t="s">
        <v>200</v>
      </c>
      <c r="P6" s="128"/>
      <c r="Q6" s="128"/>
      <c r="R6" s="128" t="s">
        <v>201</v>
      </c>
      <c r="S6" s="128" t="s">
        <v>206</v>
      </c>
    </row>
    <row r="7" spans="1:35">
      <c r="A7" s="128"/>
      <c r="B7" s="128"/>
      <c r="C7" s="128" t="s">
        <v>50</v>
      </c>
      <c r="D7" s="128"/>
      <c r="E7" s="128"/>
      <c r="F7" s="128"/>
      <c r="G7" s="128"/>
      <c r="H7" s="128" t="s">
        <v>202</v>
      </c>
      <c r="I7" s="128" t="s">
        <v>51</v>
      </c>
      <c r="J7" s="128" t="s">
        <v>203</v>
      </c>
      <c r="K7" s="128" t="s">
        <v>51</v>
      </c>
      <c r="L7" s="128" t="s">
        <v>204</v>
      </c>
      <c r="M7" s="128" t="s">
        <v>184</v>
      </c>
      <c r="N7" s="128"/>
      <c r="O7" s="128" t="s">
        <v>205</v>
      </c>
      <c r="P7" s="128"/>
      <c r="Q7" s="128"/>
      <c r="R7" s="128" t="s">
        <v>203</v>
      </c>
      <c r="S7" s="128"/>
    </row>
    <row r="8" spans="1:35">
      <c r="A8" s="121" t="s">
        <v>339</v>
      </c>
      <c r="B8" s="95" t="s">
        <v>243</v>
      </c>
      <c r="C8" s="95" t="s">
        <v>209</v>
      </c>
      <c r="D8" s="121" t="s">
        <v>40</v>
      </c>
      <c r="E8" s="121" t="str">
        <f>_xlfn.CONCAT(A8,D8)</f>
        <v>MEATCOA</v>
      </c>
      <c r="F8" s="95" t="s">
        <v>440</v>
      </c>
      <c r="G8" s="121" t="str">
        <f>_xlfn.CONCAT(A8, "-",C8,"-",F8)</f>
        <v>MEAT-AFFA-PH</v>
      </c>
      <c r="H8" s="95">
        <v>8.0000000000000002E-3</v>
      </c>
      <c r="J8" s="121">
        <v>0.78</v>
      </c>
      <c r="K8" s="121">
        <v>19</v>
      </c>
      <c r="L8" s="121">
        <v>1000</v>
      </c>
      <c r="N8" s="121">
        <v>31.536000000000001</v>
      </c>
      <c r="O8" s="95">
        <v>2.4119999999999999E-2</v>
      </c>
      <c r="P8" s="95">
        <f>O8*J8</f>
        <v>1.88136E-2</v>
      </c>
      <c r="Q8" s="95">
        <f>ROUNDUP(P8,4)</f>
        <v>1.89E-2</v>
      </c>
      <c r="R8" s="135">
        <f>O8/N8/H8</f>
        <v>9.5605022831050213E-2</v>
      </c>
      <c r="S8" s="121">
        <v>0</v>
      </c>
      <c r="U8" s="121">
        <f>H8/N8/O8</f>
        <v>1.0517343941547127E-2</v>
      </c>
      <c r="W8" s="121">
        <f>O8/J8</f>
        <v>3.0923076923076921E-2</v>
      </c>
      <c r="X8" s="121">
        <v>2.41E-2</v>
      </c>
      <c r="AI8" s="121">
        <v>2.4119999999999999E-2</v>
      </c>
    </row>
    <row r="9" spans="1:35">
      <c r="A9" s="121" t="s">
        <v>339</v>
      </c>
      <c r="B9" s="95" t="s">
        <v>244</v>
      </c>
      <c r="C9" s="95" t="s">
        <v>210</v>
      </c>
      <c r="D9" s="121" t="s">
        <v>40</v>
      </c>
      <c r="E9" s="121" t="str">
        <f t="shared" ref="E9:E57" si="0">_xlfn.CONCAT(A9,D9)</f>
        <v>MEATCOA</v>
      </c>
      <c r="F9" s="95" t="s">
        <v>440</v>
      </c>
      <c r="G9" s="121" t="str">
        <f t="shared" ref="G9:G58" si="1">_xlfn.CONCAT(A9, "-",C9,"-",F9)</f>
        <v>MEAT-ALLL-PH</v>
      </c>
      <c r="H9" s="95">
        <v>3.2000000000000001E-2</v>
      </c>
      <c r="I9" s="121">
        <f>+IF(K9&gt;5,K9-4,K9)</f>
        <v>15</v>
      </c>
      <c r="J9" s="121">
        <v>0.78</v>
      </c>
      <c r="K9" s="121">
        <v>19</v>
      </c>
      <c r="L9" s="121">
        <v>1000</v>
      </c>
      <c r="N9" s="121">
        <v>31.536000000000001</v>
      </c>
      <c r="O9" s="95">
        <f>0.54</f>
        <v>0.54</v>
      </c>
      <c r="P9" s="95">
        <f t="shared" ref="P9:P58" si="2">O9*J9</f>
        <v>0.42120000000000002</v>
      </c>
      <c r="Q9" s="95">
        <f t="shared" ref="Q9:Q58" si="3">ROUNDUP(P9,4)</f>
        <v>0.42120000000000002</v>
      </c>
      <c r="R9" s="135">
        <f t="shared" ref="R9:R57" si="4">O9/N9/H9</f>
        <v>0.5351027397260274</v>
      </c>
      <c r="S9" s="121">
        <v>0</v>
      </c>
      <c r="U9" s="121">
        <f t="shared" ref="U9:U59" si="5">H9/N9/O9</f>
        <v>1.8790987842230865E-3</v>
      </c>
      <c r="W9" s="121">
        <f t="shared" ref="W9:W59" si="6">O9/J9</f>
        <v>0.69230769230769229</v>
      </c>
      <c r="X9" s="121">
        <v>0.54</v>
      </c>
      <c r="Y9" s="121">
        <v>1.6E-2</v>
      </c>
      <c r="Z9" s="121">
        <v>0.78</v>
      </c>
      <c r="AA9" s="121">
        <f>Y9/Z9</f>
        <v>2.0512820512820513E-2</v>
      </c>
      <c r="AC9" s="121" t="s">
        <v>436</v>
      </c>
      <c r="AI9" s="121">
        <v>0.27</v>
      </c>
    </row>
    <row r="10" spans="1:35">
      <c r="A10" s="121" t="s">
        <v>339</v>
      </c>
      <c r="B10" s="95"/>
      <c r="C10" s="95" t="s">
        <v>467</v>
      </c>
      <c r="D10" s="121" t="s">
        <v>40</v>
      </c>
      <c r="E10" s="121" t="s">
        <v>347</v>
      </c>
      <c r="F10" s="134" t="s">
        <v>440</v>
      </c>
      <c r="G10" s="121" t="str">
        <f t="shared" si="1"/>
        <v>MEAT-\I:ALLL1-PH</v>
      </c>
      <c r="H10" s="95">
        <v>1.6E-2</v>
      </c>
      <c r="J10" s="121">
        <v>0.78</v>
      </c>
      <c r="K10" s="121">
        <v>19</v>
      </c>
      <c r="L10" s="121">
        <v>1000</v>
      </c>
      <c r="N10" s="121">
        <v>31.536000000000001</v>
      </c>
      <c r="O10" s="95">
        <f t="shared" ref="O10" si="7">0.54/2</f>
        <v>0.27</v>
      </c>
      <c r="P10" s="95">
        <f t="shared" si="2"/>
        <v>0.21060000000000001</v>
      </c>
      <c r="Q10" s="95">
        <f t="shared" si="3"/>
        <v>0.21060000000000001</v>
      </c>
      <c r="R10" s="135">
        <f t="shared" si="4"/>
        <v>0.5351027397260274</v>
      </c>
      <c r="S10" s="121">
        <v>0</v>
      </c>
      <c r="U10" s="121">
        <f t="shared" si="5"/>
        <v>1.8790987842230865E-3</v>
      </c>
      <c r="W10" s="121">
        <f t="shared" si="6"/>
        <v>0.34615384615384615</v>
      </c>
      <c r="AC10" s="95">
        <v>0.54</v>
      </c>
      <c r="AI10" s="121">
        <v>0.27</v>
      </c>
    </row>
    <row r="11" spans="1:35">
      <c r="A11" s="121" t="s">
        <v>339</v>
      </c>
      <c r="B11" s="95" t="s">
        <v>245</v>
      </c>
      <c r="C11" s="95" t="s">
        <v>211</v>
      </c>
      <c r="D11" s="121" t="s">
        <v>40</v>
      </c>
      <c r="E11" s="121" t="str">
        <f t="shared" si="0"/>
        <v>MEATCOA</v>
      </c>
      <c r="F11" s="95" t="s">
        <v>440</v>
      </c>
      <c r="G11" s="121" t="str">
        <f t="shared" si="1"/>
        <v>MEAT-ALLM-PH</v>
      </c>
      <c r="H11" s="95">
        <v>0.01</v>
      </c>
      <c r="I11" s="121">
        <f t="shared" ref="I11:I58" si="8">+IF(K11&gt;5,K11-4,K11)</f>
        <v>15</v>
      </c>
      <c r="J11" s="121">
        <v>0.78</v>
      </c>
      <c r="K11" s="121">
        <v>19</v>
      </c>
      <c r="L11" s="121">
        <v>1000</v>
      </c>
      <c r="N11" s="121">
        <v>31.536000000000001</v>
      </c>
      <c r="O11" s="95">
        <v>0.09</v>
      </c>
      <c r="P11" s="95">
        <f t="shared" si="2"/>
        <v>7.0199999999999999E-2</v>
      </c>
      <c r="Q11" s="95">
        <f t="shared" si="3"/>
        <v>7.0199999999999999E-2</v>
      </c>
      <c r="R11" s="135">
        <f t="shared" si="4"/>
        <v>0.28538812785388123</v>
      </c>
      <c r="S11" s="121">
        <v>0</v>
      </c>
      <c r="U11" s="121">
        <f t="shared" si="5"/>
        <v>3.5233102204182873E-3</v>
      </c>
      <c r="W11" s="121">
        <f t="shared" si="6"/>
        <v>0.11538461538461538</v>
      </c>
      <c r="X11" s="121">
        <v>0.09</v>
      </c>
      <c r="AI11" s="121">
        <v>0.09</v>
      </c>
    </row>
    <row r="12" spans="1:35">
      <c r="A12" s="121" t="s">
        <v>340</v>
      </c>
      <c r="B12" s="95" t="s">
        <v>246</v>
      </c>
      <c r="C12" s="95" t="s">
        <v>343</v>
      </c>
      <c r="D12" s="121" t="s">
        <v>40</v>
      </c>
      <c r="E12" s="121" t="str">
        <f t="shared" si="0"/>
        <v>MANUCOA</v>
      </c>
      <c r="F12" s="95" t="s">
        <v>440</v>
      </c>
      <c r="G12" s="121" t="str">
        <f t="shared" si="1"/>
        <v>MANU-ALSI-PH</v>
      </c>
      <c r="H12" s="95">
        <v>4.4999999999999997E-3</v>
      </c>
      <c r="I12" s="121">
        <f t="shared" si="8"/>
        <v>5</v>
      </c>
      <c r="J12" s="121">
        <v>0.78</v>
      </c>
      <c r="K12" s="121">
        <v>5</v>
      </c>
      <c r="L12" s="121">
        <v>1000</v>
      </c>
      <c r="N12" s="121">
        <v>31.536000000000001</v>
      </c>
      <c r="O12" s="95">
        <v>4.4400000000000002E-2</v>
      </c>
      <c r="P12" s="95">
        <f t="shared" si="2"/>
        <v>3.4632000000000003E-2</v>
      </c>
      <c r="Q12" s="95">
        <f t="shared" si="3"/>
        <v>3.4700000000000002E-2</v>
      </c>
      <c r="R12" s="135">
        <f t="shared" si="4"/>
        <v>0.31286994757314396</v>
      </c>
      <c r="S12" s="121">
        <v>0</v>
      </c>
      <c r="U12" s="121">
        <f t="shared" si="5"/>
        <v>3.2138302686247891E-3</v>
      </c>
      <c r="W12" s="121">
        <f t="shared" si="6"/>
        <v>5.6923076923076923E-2</v>
      </c>
      <c r="X12" s="121">
        <v>4.4400000000000002E-2</v>
      </c>
      <c r="AI12" s="121">
        <v>4.4400000000000002E-2</v>
      </c>
    </row>
    <row r="13" spans="1:35">
      <c r="A13" s="121" t="s">
        <v>339</v>
      </c>
      <c r="B13" s="95" t="s">
        <v>247</v>
      </c>
      <c r="C13" s="95" t="s">
        <v>212</v>
      </c>
      <c r="D13" s="121" t="s">
        <v>40</v>
      </c>
      <c r="E13" s="121" t="str">
        <f t="shared" si="0"/>
        <v>MEATCOA</v>
      </c>
      <c r="F13" s="95" t="s">
        <v>440</v>
      </c>
      <c r="G13" s="121" t="str">
        <f t="shared" si="1"/>
        <v>MEAT-BSM-PH</v>
      </c>
      <c r="H13" s="95">
        <v>5.1999999999999998E-3</v>
      </c>
      <c r="I13" s="121">
        <f t="shared" si="8"/>
        <v>15</v>
      </c>
      <c r="J13" s="121">
        <v>0.78</v>
      </c>
      <c r="K13" s="121">
        <v>19</v>
      </c>
      <c r="L13" s="121">
        <v>1000</v>
      </c>
      <c r="N13" s="121">
        <v>31.536000000000001</v>
      </c>
      <c r="O13" s="95">
        <v>4.3200000000000002E-2</v>
      </c>
      <c r="P13" s="95">
        <f t="shared" si="2"/>
        <v>3.3696000000000004E-2</v>
      </c>
      <c r="Q13" s="95">
        <f t="shared" si="3"/>
        <v>3.3700000000000001E-2</v>
      </c>
      <c r="R13" s="135">
        <f t="shared" si="4"/>
        <v>0.26343519494204426</v>
      </c>
      <c r="S13" s="121">
        <v>0</v>
      </c>
      <c r="U13" s="121">
        <f t="shared" si="5"/>
        <v>3.8169194054531444E-3</v>
      </c>
      <c r="W13" s="121">
        <f t="shared" si="6"/>
        <v>5.5384615384615386E-2</v>
      </c>
      <c r="AI13" s="121">
        <v>4.3200000000000002E-2</v>
      </c>
    </row>
    <row r="14" spans="1:35">
      <c r="A14" s="121" t="s">
        <v>339</v>
      </c>
      <c r="B14" s="95" t="s">
        <v>248</v>
      </c>
      <c r="C14" s="95" t="s">
        <v>345</v>
      </c>
      <c r="D14" s="121" t="s">
        <v>40</v>
      </c>
      <c r="E14" s="121" t="str">
        <f t="shared" si="0"/>
        <v>MEATCOA</v>
      </c>
      <c r="F14" s="134" t="s">
        <v>440</v>
      </c>
      <c r="G14" s="121" t="str">
        <f t="shared" si="1"/>
        <v>MEAT-CFWF-PH</v>
      </c>
      <c r="H14" s="95">
        <v>8.0000000000000004E-4</v>
      </c>
      <c r="I14" s="121">
        <f t="shared" si="8"/>
        <v>15</v>
      </c>
      <c r="J14" s="121">
        <v>0.78</v>
      </c>
      <c r="K14" s="121">
        <v>19</v>
      </c>
      <c r="L14" s="121">
        <v>1000</v>
      </c>
      <c r="N14" s="121">
        <v>31.536000000000001</v>
      </c>
      <c r="O14" s="95">
        <v>1.1874453E-2</v>
      </c>
      <c r="P14" s="95">
        <f t="shared" si="2"/>
        <v>9.2620733400000013E-3</v>
      </c>
      <c r="Q14" s="95">
        <f t="shared" si="3"/>
        <v>9.2999999999999992E-3</v>
      </c>
      <c r="R14" s="135">
        <f t="shared" si="4"/>
        <v>0.47067054318873663</v>
      </c>
      <c r="S14" s="121">
        <v>0</v>
      </c>
      <c r="U14" s="121">
        <f t="shared" si="5"/>
        <v>2.1363370242832801E-3</v>
      </c>
      <c r="W14" s="121">
        <f t="shared" si="6"/>
        <v>1.5223657692307692E-2</v>
      </c>
      <c r="AI14" s="121">
        <v>1.1874453E-2</v>
      </c>
    </row>
    <row r="15" spans="1:35">
      <c r="A15" s="121" t="s">
        <v>338</v>
      </c>
      <c r="B15" s="95" t="s">
        <v>249</v>
      </c>
      <c r="C15" s="95" t="s">
        <v>213</v>
      </c>
      <c r="D15" s="121" t="s">
        <v>57</v>
      </c>
      <c r="E15" s="121" t="str">
        <f t="shared" si="0"/>
        <v>DARYLPG</v>
      </c>
      <c r="F15" s="95" t="s">
        <v>440</v>
      </c>
      <c r="G15" s="121" t="str">
        <f t="shared" si="1"/>
        <v>DARY-DB-PH</v>
      </c>
      <c r="H15" s="95">
        <v>1.44E-2</v>
      </c>
      <c r="I15" s="121">
        <f t="shared" si="8"/>
        <v>3</v>
      </c>
      <c r="J15" s="121">
        <v>0.78</v>
      </c>
      <c r="K15" s="137">
        <v>7</v>
      </c>
      <c r="L15" s="121">
        <v>1000</v>
      </c>
      <c r="N15" s="121">
        <v>31.536000000000001</v>
      </c>
      <c r="O15" s="95">
        <v>0.23147999999999999</v>
      </c>
      <c r="P15" s="95">
        <f t="shared" si="2"/>
        <v>0.1805544</v>
      </c>
      <c r="Q15" s="95">
        <f t="shared" si="3"/>
        <v>0.18059999999999998</v>
      </c>
      <c r="R15" s="135">
        <f t="shared" si="4"/>
        <v>0.50973490613901573</v>
      </c>
      <c r="S15" s="121">
        <v>0</v>
      </c>
      <c r="U15" s="121">
        <f t="shared" si="5"/>
        <v>1.9726153644643598E-3</v>
      </c>
      <c r="W15" s="121">
        <f t="shared" si="6"/>
        <v>0.29676923076923073</v>
      </c>
      <c r="AI15" s="121">
        <v>0.23147999999999999</v>
      </c>
    </row>
    <row r="16" spans="1:35">
      <c r="A16" s="121" t="s">
        <v>337</v>
      </c>
      <c r="B16" s="95" t="s">
        <v>250</v>
      </c>
      <c r="C16" s="95" t="s">
        <v>214</v>
      </c>
      <c r="D16" s="121" t="s">
        <v>40</v>
      </c>
      <c r="E16" s="121" t="str">
        <f t="shared" si="0"/>
        <v>MISCCOA</v>
      </c>
      <c r="F16" s="95" t="s">
        <v>288</v>
      </c>
      <c r="G16" s="121" t="str">
        <f t="shared" si="1"/>
        <v>MISC-DCIP-SH</v>
      </c>
      <c r="H16" s="95">
        <v>1.7150000000000002E-3</v>
      </c>
      <c r="I16" s="121">
        <f t="shared" si="8"/>
        <v>15</v>
      </c>
      <c r="J16" s="121">
        <v>0.78</v>
      </c>
      <c r="K16" s="121">
        <v>19</v>
      </c>
      <c r="L16" s="121">
        <v>1000</v>
      </c>
      <c r="N16" s="121">
        <v>31.536000000000001</v>
      </c>
      <c r="O16" s="95">
        <v>8.2799999999999992E-3</v>
      </c>
      <c r="P16" s="95">
        <f t="shared" si="2"/>
        <v>6.4583999999999996E-3</v>
      </c>
      <c r="Q16" s="95">
        <f t="shared" si="3"/>
        <v>6.5000000000000006E-3</v>
      </c>
      <c r="R16" s="135">
        <f t="shared" si="4"/>
        <v>0.15309450590412288</v>
      </c>
      <c r="S16" s="121">
        <v>0</v>
      </c>
      <c r="U16" s="121">
        <f t="shared" si="5"/>
        <v>6.5679098130623521E-3</v>
      </c>
      <c r="W16" s="121">
        <f t="shared" si="6"/>
        <v>1.0615384615384613E-2</v>
      </c>
      <c r="AI16" s="121">
        <v>8.2799999999999992E-3</v>
      </c>
    </row>
    <row r="17" spans="1:35">
      <c r="A17" s="121" t="s">
        <v>340</v>
      </c>
      <c r="B17" s="95" t="s">
        <v>251</v>
      </c>
      <c r="C17" s="95" t="s">
        <v>215</v>
      </c>
      <c r="D17" s="121" t="s">
        <v>342</v>
      </c>
      <c r="E17" s="121" t="str">
        <f t="shared" si="0"/>
        <v>MANUDSL</v>
      </c>
      <c r="F17" s="95" t="s">
        <v>440</v>
      </c>
      <c r="G17" s="121" t="str">
        <f t="shared" si="1"/>
        <v>MANU-DRBB-PH</v>
      </c>
      <c r="H17" s="95">
        <v>1.7600000000000001E-3</v>
      </c>
      <c r="I17" s="121">
        <f t="shared" si="8"/>
        <v>15</v>
      </c>
      <c r="J17" s="121">
        <v>0.78</v>
      </c>
      <c r="K17" s="121">
        <v>19</v>
      </c>
      <c r="L17" s="121">
        <v>1000</v>
      </c>
      <c r="N17" s="121">
        <v>31.536000000000001</v>
      </c>
      <c r="O17" s="95">
        <v>4.1759999999999999E-2</v>
      </c>
      <c r="P17" s="95">
        <f t="shared" si="2"/>
        <v>3.2572799999999999E-2</v>
      </c>
      <c r="Q17" s="95">
        <f t="shared" si="3"/>
        <v>3.2600000000000004E-2</v>
      </c>
      <c r="R17" s="135">
        <f t="shared" si="4"/>
        <v>0.75238688252386876</v>
      </c>
      <c r="S17" s="121">
        <v>0</v>
      </c>
      <c r="U17" s="121">
        <f t="shared" si="5"/>
        <v>1.3364280146414193E-3</v>
      </c>
      <c r="W17" s="121">
        <f t="shared" si="6"/>
        <v>5.3538461538461535E-2</v>
      </c>
      <c r="AI17" s="121">
        <v>4.1708393000000003E-2</v>
      </c>
    </row>
    <row r="18" spans="1:35">
      <c r="A18" s="121" t="s">
        <v>340</v>
      </c>
      <c r="B18" s="95" t="s">
        <v>252</v>
      </c>
      <c r="C18" s="95" t="s">
        <v>216</v>
      </c>
      <c r="D18" s="121" t="s">
        <v>342</v>
      </c>
      <c r="E18" s="121" t="str">
        <f t="shared" si="0"/>
        <v>MANUDSL</v>
      </c>
      <c r="F18" s="95" t="s">
        <v>440</v>
      </c>
      <c r="G18" s="121" t="str">
        <f t="shared" si="1"/>
        <v>MANU-DRI-PH</v>
      </c>
      <c r="H18" s="95">
        <v>1.7600000000000001E-3</v>
      </c>
      <c r="I18" s="121">
        <f t="shared" si="8"/>
        <v>15</v>
      </c>
      <c r="J18" s="121">
        <v>0.78</v>
      </c>
      <c r="K18" s="121">
        <v>19</v>
      </c>
      <c r="L18" s="121">
        <v>1000</v>
      </c>
      <c r="N18" s="121">
        <v>31.536000000000001</v>
      </c>
      <c r="O18" s="95">
        <v>4.1759999999999999E-2</v>
      </c>
      <c r="P18" s="95">
        <f t="shared" si="2"/>
        <v>3.2572799999999999E-2</v>
      </c>
      <c r="Q18" s="95">
        <f t="shared" si="3"/>
        <v>3.2600000000000004E-2</v>
      </c>
      <c r="R18" s="135">
        <f t="shared" si="4"/>
        <v>0.75238688252386876</v>
      </c>
      <c r="S18" s="121">
        <v>0</v>
      </c>
      <c r="U18" s="121">
        <f t="shared" si="5"/>
        <v>1.3364280146414193E-3</v>
      </c>
      <c r="W18" s="121">
        <f t="shared" si="6"/>
        <v>5.3538461538461535E-2</v>
      </c>
      <c r="AI18" s="121">
        <v>4.1708393000000003E-2</v>
      </c>
    </row>
    <row r="19" spans="1:35">
      <c r="A19" s="121" t="s">
        <v>337</v>
      </c>
      <c r="B19" s="95" t="s">
        <v>253</v>
      </c>
      <c r="C19" s="95" t="s">
        <v>217</v>
      </c>
      <c r="D19" s="121" t="s">
        <v>342</v>
      </c>
      <c r="E19" s="121" t="str">
        <f t="shared" si="0"/>
        <v>MISCDSL</v>
      </c>
      <c r="F19" s="95" t="s">
        <v>288</v>
      </c>
      <c r="G19" s="121" t="str">
        <f t="shared" si="1"/>
        <v>MISC-FH-SH</v>
      </c>
      <c r="H19" s="95">
        <v>1.7000000000000001E-4</v>
      </c>
      <c r="I19" s="121">
        <f t="shared" si="8"/>
        <v>15</v>
      </c>
      <c r="J19" s="121">
        <v>0.78</v>
      </c>
      <c r="K19" s="121">
        <v>19</v>
      </c>
      <c r="L19" s="121">
        <v>1000</v>
      </c>
      <c r="N19" s="121">
        <v>31.536000000000001</v>
      </c>
      <c r="O19" s="95">
        <v>1.08E-3</v>
      </c>
      <c r="P19" s="95">
        <f t="shared" si="2"/>
        <v>8.4240000000000009E-4</v>
      </c>
      <c r="Q19" s="95">
        <f t="shared" si="3"/>
        <v>9.0000000000000008E-4</v>
      </c>
      <c r="R19" s="135">
        <f t="shared" si="4"/>
        <v>0.20145044319097499</v>
      </c>
      <c r="S19" s="121">
        <v>0</v>
      </c>
      <c r="U19" s="121">
        <f t="shared" si="5"/>
        <v>4.9913561455925742E-3</v>
      </c>
      <c r="W19" s="121">
        <f t="shared" si="6"/>
        <v>1.3846153846153845E-3</v>
      </c>
      <c r="AI19" s="121">
        <v>1.08E-3</v>
      </c>
    </row>
    <row r="20" spans="1:35">
      <c r="A20" s="121" t="s">
        <v>338</v>
      </c>
      <c r="B20" s="95" t="s">
        <v>254</v>
      </c>
      <c r="C20" s="95" t="s">
        <v>498</v>
      </c>
      <c r="D20" s="121" t="s">
        <v>40</v>
      </c>
      <c r="E20" s="121" t="str">
        <f t="shared" si="0"/>
        <v>DARYCOA</v>
      </c>
      <c r="F20" s="95" t="s">
        <v>440</v>
      </c>
      <c r="G20" s="121" t="str">
        <f t="shared" si="1"/>
        <v>DARY-FONE-PH</v>
      </c>
      <c r="H20" s="95">
        <v>0.13</v>
      </c>
      <c r="I20" s="121">
        <f t="shared" si="8"/>
        <v>15</v>
      </c>
      <c r="J20" s="121">
        <v>0.78</v>
      </c>
      <c r="K20" s="121">
        <v>19</v>
      </c>
      <c r="L20" s="121">
        <v>1000</v>
      </c>
      <c r="N20" s="121">
        <v>31.536000000000001</v>
      </c>
      <c r="O20" s="95">
        <v>2.9483999999999999</v>
      </c>
      <c r="P20" s="95">
        <f t="shared" si="2"/>
        <v>2.2997519999999998</v>
      </c>
      <c r="Q20" s="95">
        <f t="shared" si="3"/>
        <v>2.2998000000000003</v>
      </c>
      <c r="R20" s="135">
        <f t="shared" si="4"/>
        <v>0.7191780821917807</v>
      </c>
      <c r="S20" s="121">
        <v>0</v>
      </c>
      <c r="U20" s="121">
        <f t="shared" si="5"/>
        <v>1.3981389763564633E-3</v>
      </c>
      <c r="W20" s="121">
        <f t="shared" si="6"/>
        <v>3.78</v>
      </c>
      <c r="AI20" s="121">
        <v>2.9483999999999999</v>
      </c>
    </row>
    <row r="21" spans="1:35">
      <c r="A21" s="121" t="s">
        <v>338</v>
      </c>
      <c r="B21" s="95" t="s">
        <v>254</v>
      </c>
      <c r="C21" s="95" t="s">
        <v>495</v>
      </c>
      <c r="D21" s="121" t="s">
        <v>40</v>
      </c>
      <c r="E21" s="121" t="str">
        <f t="shared" ref="E21:E23" si="9">_xlfn.CONCAT(A21,D21)</f>
        <v>DARYCOA</v>
      </c>
      <c r="F21" s="95" t="s">
        <v>440</v>
      </c>
      <c r="G21" s="121" t="str">
        <f t="shared" si="1"/>
        <v>DARY-\I:FONE2-PH</v>
      </c>
      <c r="H21" s="95">
        <v>3.7499999999999999E-2</v>
      </c>
      <c r="I21" s="121">
        <f t="shared" ref="I21:I23" si="10">+IF(K21&gt;5,K21-4,K21)</f>
        <v>15</v>
      </c>
      <c r="J21" s="121">
        <v>0.78</v>
      </c>
      <c r="K21" s="121">
        <v>19</v>
      </c>
      <c r="L21" s="121">
        <v>1000</v>
      </c>
      <c r="N21" s="121">
        <v>31.536000000000001</v>
      </c>
      <c r="O21" s="95">
        <v>0.85050000000000003</v>
      </c>
      <c r="P21" s="95">
        <f t="shared" si="2"/>
        <v>0.66339000000000004</v>
      </c>
      <c r="Q21" s="95">
        <f t="shared" si="3"/>
        <v>0.66339999999999999</v>
      </c>
      <c r="R21" s="135">
        <f t="shared" si="4"/>
        <v>0.71917808219178081</v>
      </c>
      <c r="S21" s="121">
        <v>0</v>
      </c>
      <c r="U21" s="121">
        <f t="shared" si="5"/>
        <v>1.3981389763564631E-3</v>
      </c>
      <c r="W21" s="121">
        <f t="shared" si="6"/>
        <v>1.0903846153846153</v>
      </c>
      <c r="AI21" s="121">
        <v>0.85050000000000003</v>
      </c>
    </row>
    <row r="22" spans="1:35">
      <c r="A22" s="121" t="s">
        <v>338</v>
      </c>
      <c r="B22" s="95" t="s">
        <v>254</v>
      </c>
      <c r="C22" s="95" t="s">
        <v>496</v>
      </c>
      <c r="D22" s="121" t="s">
        <v>40</v>
      </c>
      <c r="E22" s="121" t="str">
        <f t="shared" si="9"/>
        <v>DARYCOA</v>
      </c>
      <c r="F22" s="95" t="s">
        <v>440</v>
      </c>
      <c r="G22" s="121" t="str">
        <f t="shared" si="1"/>
        <v>DARY-\I:FONE3-PH</v>
      </c>
      <c r="H22" s="95">
        <v>0.03</v>
      </c>
      <c r="I22" s="121">
        <f t="shared" si="10"/>
        <v>15</v>
      </c>
      <c r="J22" s="121">
        <v>0.78</v>
      </c>
      <c r="K22" s="121">
        <v>19</v>
      </c>
      <c r="L22" s="121">
        <v>1000</v>
      </c>
      <c r="N22" s="121">
        <v>31.536000000000001</v>
      </c>
      <c r="O22" s="95">
        <v>0.6804</v>
      </c>
      <c r="P22" s="95">
        <f t="shared" si="2"/>
        <v>0.53071200000000007</v>
      </c>
      <c r="Q22" s="95">
        <f t="shared" si="3"/>
        <v>0.53079999999999994</v>
      </c>
      <c r="R22" s="135">
        <f t="shared" si="4"/>
        <v>0.71917808219178081</v>
      </c>
      <c r="S22" s="121">
        <v>0</v>
      </c>
      <c r="U22" s="121">
        <f t="shared" si="5"/>
        <v>1.3981389763564631E-3</v>
      </c>
      <c r="W22" s="121">
        <f t="shared" si="6"/>
        <v>0.87230769230769234</v>
      </c>
      <c r="AI22" s="121">
        <v>0.6804</v>
      </c>
    </row>
    <row r="23" spans="1:35">
      <c r="A23" s="121" t="s">
        <v>338</v>
      </c>
      <c r="B23" s="95" t="s">
        <v>254</v>
      </c>
      <c r="C23" s="95" t="s">
        <v>497</v>
      </c>
      <c r="D23" s="121" t="s">
        <v>40</v>
      </c>
      <c r="E23" s="121" t="str">
        <f t="shared" si="9"/>
        <v>DARYCOA</v>
      </c>
      <c r="F23" s="95" t="s">
        <v>440</v>
      </c>
      <c r="G23" s="121" t="str">
        <f t="shared" si="1"/>
        <v>DARY-\I:FONE4-PH</v>
      </c>
      <c r="H23" s="95">
        <v>0.03</v>
      </c>
      <c r="I23" s="121">
        <f t="shared" si="10"/>
        <v>15</v>
      </c>
      <c r="J23" s="121">
        <v>0.78</v>
      </c>
      <c r="K23" s="121">
        <v>19</v>
      </c>
      <c r="L23" s="121">
        <v>1000</v>
      </c>
      <c r="N23" s="121">
        <v>31.536000000000001</v>
      </c>
      <c r="O23" s="95">
        <v>0.6804</v>
      </c>
      <c r="P23" s="95">
        <f t="shared" si="2"/>
        <v>0.53071200000000007</v>
      </c>
      <c r="Q23" s="95">
        <f t="shared" si="3"/>
        <v>0.53079999999999994</v>
      </c>
      <c r="R23" s="135">
        <f t="shared" si="4"/>
        <v>0.71917808219178081</v>
      </c>
      <c r="S23" s="121">
        <v>0</v>
      </c>
      <c r="U23" s="121">
        <f t="shared" si="5"/>
        <v>1.3981389763564631E-3</v>
      </c>
      <c r="W23" s="121">
        <f t="shared" si="6"/>
        <v>0.87230769230769234</v>
      </c>
      <c r="AI23" s="121">
        <v>0.6804</v>
      </c>
    </row>
    <row r="24" spans="1:35">
      <c r="A24" s="121" t="s">
        <v>338</v>
      </c>
      <c r="B24" s="95" t="s">
        <v>255</v>
      </c>
      <c r="C24" s="95" t="s">
        <v>218</v>
      </c>
      <c r="D24" s="121" t="s">
        <v>40</v>
      </c>
      <c r="E24" s="121" t="str">
        <f t="shared" si="0"/>
        <v>DARYCOA</v>
      </c>
      <c r="F24" s="95" t="s">
        <v>440</v>
      </c>
      <c r="G24" s="121" t="str">
        <f t="shared" si="1"/>
        <v>DARY-FONS-PH</v>
      </c>
      <c r="H24" s="95">
        <v>1.0999999999999999E-2</v>
      </c>
      <c r="I24" s="121">
        <f t="shared" si="8"/>
        <v>3</v>
      </c>
      <c r="J24" s="121">
        <v>0.78</v>
      </c>
      <c r="K24" s="121">
        <v>7</v>
      </c>
      <c r="L24" s="121">
        <v>1000</v>
      </c>
      <c r="N24" s="121">
        <v>31.536000000000001</v>
      </c>
      <c r="O24" s="95">
        <v>0.1973</v>
      </c>
      <c r="P24" s="95">
        <f t="shared" si="2"/>
        <v>0.153894</v>
      </c>
      <c r="Q24" s="95">
        <f t="shared" si="3"/>
        <v>0.15389999999999998</v>
      </c>
      <c r="R24" s="135">
        <f t="shared" si="4"/>
        <v>0.56875835985425027</v>
      </c>
      <c r="S24" s="121">
        <v>0</v>
      </c>
      <c r="U24" s="121">
        <f t="shared" si="5"/>
        <v>1.7679052803923488E-3</v>
      </c>
      <c r="W24" s="121">
        <f t="shared" si="6"/>
        <v>0.25294871794871793</v>
      </c>
      <c r="AI24" s="121">
        <v>8.5536000000000001E-2</v>
      </c>
    </row>
    <row r="25" spans="1:35">
      <c r="A25" s="121" t="s">
        <v>340</v>
      </c>
      <c r="B25" s="95" t="s">
        <v>256</v>
      </c>
      <c r="C25" s="95" t="s">
        <v>219</v>
      </c>
      <c r="D25" s="121" t="s">
        <v>342</v>
      </c>
      <c r="E25" s="121" t="str">
        <f t="shared" si="0"/>
        <v>MANUDSL</v>
      </c>
      <c r="F25" s="95" t="s">
        <v>440</v>
      </c>
      <c r="G25" s="121" t="str">
        <f t="shared" si="1"/>
        <v>MANU-GSI-PH</v>
      </c>
      <c r="H25" s="95">
        <v>1.1999999999999999E-3</v>
      </c>
      <c r="I25" s="121">
        <f t="shared" si="8"/>
        <v>15</v>
      </c>
      <c r="J25" s="121">
        <v>0.78</v>
      </c>
      <c r="K25" s="121">
        <v>19</v>
      </c>
      <c r="L25" s="121">
        <v>1000</v>
      </c>
      <c r="N25" s="121">
        <v>31.536000000000001</v>
      </c>
      <c r="O25" s="95">
        <v>4.2839999999999996E-3</v>
      </c>
      <c r="P25" s="95">
        <f t="shared" si="2"/>
        <v>3.3415199999999997E-3</v>
      </c>
      <c r="Q25" s="95">
        <f t="shared" si="3"/>
        <v>3.3999999999999998E-3</v>
      </c>
      <c r="R25" s="135">
        <f t="shared" si="4"/>
        <v>0.11320395738203957</v>
      </c>
      <c r="S25" s="121">
        <v>0</v>
      </c>
      <c r="U25" s="121">
        <f t="shared" si="5"/>
        <v>8.8822946733234133E-3</v>
      </c>
      <c r="W25" s="121">
        <f t="shared" si="6"/>
        <v>5.4923076923076913E-3</v>
      </c>
      <c r="AI25" s="121">
        <v>4.2839999999999996E-3</v>
      </c>
    </row>
    <row r="26" spans="1:35">
      <c r="A26" s="121" t="s">
        <v>340</v>
      </c>
      <c r="B26" s="95" t="s">
        <v>257</v>
      </c>
      <c r="C26" s="95" t="s">
        <v>220</v>
      </c>
      <c r="D26" s="121" t="s">
        <v>40</v>
      </c>
      <c r="E26" s="121" t="str">
        <f t="shared" si="0"/>
        <v>MANUCOA</v>
      </c>
      <c r="F26" s="95" t="s">
        <v>440</v>
      </c>
      <c r="G26" s="121" t="str">
        <f t="shared" si="1"/>
        <v>MANU-GSM-PH</v>
      </c>
      <c r="H26" s="95">
        <v>1.1999999999999999E-3</v>
      </c>
      <c r="I26" s="121">
        <f t="shared" si="8"/>
        <v>15</v>
      </c>
      <c r="J26" s="121">
        <v>0.78</v>
      </c>
      <c r="K26" s="121">
        <v>19</v>
      </c>
      <c r="L26" s="121">
        <v>1000</v>
      </c>
      <c r="N26" s="121">
        <v>31.536000000000001</v>
      </c>
      <c r="O26" s="95">
        <v>4.0000000000000002E-4</v>
      </c>
      <c r="P26" s="95">
        <f t="shared" si="2"/>
        <v>3.1200000000000005E-4</v>
      </c>
      <c r="Q26" s="95">
        <f t="shared" si="3"/>
        <v>3.9999999999999996E-4</v>
      </c>
      <c r="R26" s="135">
        <f t="shared" si="4"/>
        <v>1.0569930661254863E-2</v>
      </c>
      <c r="S26" s="121">
        <v>0</v>
      </c>
      <c r="U26" s="121">
        <f t="shared" si="5"/>
        <v>9.512937595129374E-2</v>
      </c>
      <c r="W26" s="121">
        <f t="shared" si="6"/>
        <v>5.1282051282051282E-4</v>
      </c>
      <c r="AI26" s="121">
        <v>3.6000000000000002E-4</v>
      </c>
    </row>
    <row r="27" spans="1:35">
      <c r="A27" s="121" t="s">
        <v>337</v>
      </c>
      <c r="B27" s="95" t="s">
        <v>258</v>
      </c>
      <c r="C27" s="95" t="s">
        <v>221</v>
      </c>
      <c r="D27" s="121" t="s">
        <v>40</v>
      </c>
      <c r="E27" s="121" t="str">
        <f t="shared" si="0"/>
        <v>MISCCOA</v>
      </c>
      <c r="F27" s="95" t="s">
        <v>288</v>
      </c>
      <c r="G27" s="121" t="str">
        <f t="shared" si="1"/>
        <v>MISC-IAPM-SH</v>
      </c>
      <c r="H27" s="95">
        <v>2E-3</v>
      </c>
      <c r="I27" s="121">
        <f t="shared" si="8"/>
        <v>15</v>
      </c>
      <c r="J27" s="121">
        <v>0.78</v>
      </c>
      <c r="K27" s="121">
        <v>19</v>
      </c>
      <c r="L27" s="121">
        <v>1000</v>
      </c>
      <c r="N27" s="121">
        <v>31.536000000000001</v>
      </c>
      <c r="O27" s="95">
        <v>1.5890001000000001E-2</v>
      </c>
      <c r="P27" s="95">
        <f t="shared" si="2"/>
        <v>1.2394200780000001E-2</v>
      </c>
      <c r="Q27" s="95">
        <f t="shared" si="3"/>
        <v>1.24E-2</v>
      </c>
      <c r="R27" s="135">
        <f t="shared" si="4"/>
        <v>0.25193431316590564</v>
      </c>
      <c r="S27" s="121">
        <v>0</v>
      </c>
      <c r="U27" s="121">
        <f t="shared" si="5"/>
        <v>3.991162994107374E-3</v>
      </c>
      <c r="W27" s="121">
        <f t="shared" si="6"/>
        <v>2.0371796153846156E-2</v>
      </c>
      <c r="AI27" s="121">
        <v>1.5890001000000001E-2</v>
      </c>
    </row>
    <row r="28" spans="1:35">
      <c r="A28" s="121" t="s">
        <v>337</v>
      </c>
      <c r="B28" s="95" t="s">
        <v>259</v>
      </c>
      <c r="C28" s="95" t="s">
        <v>222</v>
      </c>
      <c r="D28" s="121" t="s">
        <v>57</v>
      </c>
      <c r="E28" s="121" t="str">
        <f t="shared" si="0"/>
        <v>MISCLPG</v>
      </c>
      <c r="F28" s="95" t="s">
        <v>288</v>
      </c>
      <c r="G28" s="121" t="str">
        <f t="shared" si="1"/>
        <v>MISC-ISS-SH</v>
      </c>
      <c r="H28" s="133">
        <v>2.4000000000000001E-4</v>
      </c>
      <c r="I28" s="121">
        <f t="shared" si="8"/>
        <v>15</v>
      </c>
      <c r="J28" s="121">
        <v>0.78</v>
      </c>
      <c r="K28" s="121">
        <v>19</v>
      </c>
      <c r="L28" s="121">
        <v>1000</v>
      </c>
      <c r="N28" s="121">
        <v>31.536000000000001</v>
      </c>
      <c r="O28" s="95">
        <v>1.8E-3</v>
      </c>
      <c r="P28" s="95">
        <f t="shared" si="2"/>
        <v>1.4040000000000001E-3</v>
      </c>
      <c r="Q28" s="95">
        <f t="shared" si="3"/>
        <v>1.5E-3</v>
      </c>
      <c r="R28" s="135">
        <f t="shared" si="4"/>
        <v>0.23782343987823437</v>
      </c>
      <c r="S28" s="121">
        <v>0</v>
      </c>
      <c r="U28" s="121">
        <f t="shared" si="5"/>
        <v>4.2279722645019446E-3</v>
      </c>
      <c r="W28" s="121">
        <f t="shared" si="6"/>
        <v>2.3076923076923075E-3</v>
      </c>
      <c r="AI28" s="121">
        <v>1.8E-3</v>
      </c>
    </row>
    <row r="29" spans="1:35">
      <c r="A29" s="121" t="s">
        <v>337</v>
      </c>
      <c r="B29" s="95" t="s">
        <v>260</v>
      </c>
      <c r="C29" s="95" t="s">
        <v>223</v>
      </c>
      <c r="D29" s="121" t="s">
        <v>40</v>
      </c>
      <c r="E29" s="121" t="str">
        <f t="shared" si="0"/>
        <v>MISCCOA</v>
      </c>
      <c r="F29" s="95" t="s">
        <v>288</v>
      </c>
      <c r="G29" s="121" t="str">
        <f t="shared" si="1"/>
        <v>MISC-KH-SH</v>
      </c>
      <c r="H29" s="95">
        <v>5.0000000000000001E-4</v>
      </c>
      <c r="I29" s="121">
        <f t="shared" si="8"/>
        <v>15</v>
      </c>
      <c r="J29" s="121">
        <v>0.78</v>
      </c>
      <c r="K29" s="121">
        <v>19</v>
      </c>
      <c r="L29" s="121">
        <v>1000</v>
      </c>
      <c r="N29" s="121">
        <v>31.536000000000001</v>
      </c>
      <c r="O29" s="95">
        <v>1.296001E-3</v>
      </c>
      <c r="P29" s="95">
        <f t="shared" si="2"/>
        <v>1.0108807799999999E-3</v>
      </c>
      <c r="Q29" s="95">
        <f t="shared" si="3"/>
        <v>1.1000000000000001E-3</v>
      </c>
      <c r="R29" s="135">
        <f t="shared" si="4"/>
        <v>8.2191844241501763E-2</v>
      </c>
      <c r="S29" s="121">
        <v>0</v>
      </c>
      <c r="U29" s="121">
        <f t="shared" si="5"/>
        <v>1.2233706603530625E-2</v>
      </c>
      <c r="W29" s="121">
        <f t="shared" si="6"/>
        <v>1.6615397435897435E-3</v>
      </c>
      <c r="AI29" s="121">
        <v>1.296001E-3</v>
      </c>
    </row>
    <row r="30" spans="1:35">
      <c r="A30" s="121" t="s">
        <v>338</v>
      </c>
      <c r="B30" s="95" t="s">
        <v>261</v>
      </c>
      <c r="C30" s="95" t="s">
        <v>224</v>
      </c>
      <c r="D30" s="121" t="s">
        <v>40</v>
      </c>
      <c r="E30" s="121" t="str">
        <f t="shared" si="0"/>
        <v>DARYCOA</v>
      </c>
      <c r="F30" s="95" t="s">
        <v>440</v>
      </c>
      <c r="G30" s="121" t="str">
        <f t="shared" si="1"/>
        <v>DARY-MVM-PH</v>
      </c>
      <c r="H30" s="95">
        <v>0.02</v>
      </c>
      <c r="I30" s="121">
        <f t="shared" si="8"/>
        <v>3</v>
      </c>
      <c r="J30" s="121">
        <v>0.78</v>
      </c>
      <c r="K30" s="121">
        <v>7</v>
      </c>
      <c r="L30" s="121">
        <v>1000</v>
      </c>
      <c r="N30" s="121">
        <v>31.536000000000001</v>
      </c>
      <c r="O30" s="95">
        <v>0.216</v>
      </c>
      <c r="P30" s="95">
        <f t="shared" si="2"/>
        <v>0.16847999999999999</v>
      </c>
      <c r="Q30" s="95">
        <f t="shared" si="3"/>
        <v>0.16849999999999998</v>
      </c>
      <c r="R30" s="135">
        <f t="shared" si="4"/>
        <v>0.34246575342465752</v>
      </c>
      <c r="S30" s="121">
        <v>0</v>
      </c>
      <c r="U30" s="121">
        <f t="shared" si="5"/>
        <v>2.9360918503485729E-3</v>
      </c>
      <c r="W30" s="121">
        <f t="shared" si="6"/>
        <v>0.27692307692307688</v>
      </c>
      <c r="AI30" s="121">
        <v>0.216</v>
      </c>
    </row>
    <row r="31" spans="1:35">
      <c r="A31" s="121" t="s">
        <v>337</v>
      </c>
      <c r="B31" s="95" t="s">
        <v>262</v>
      </c>
      <c r="C31" s="95" t="s">
        <v>225</v>
      </c>
      <c r="D31" s="121" t="s">
        <v>342</v>
      </c>
      <c r="E31" s="121" t="str">
        <f t="shared" si="0"/>
        <v>MISCDSL</v>
      </c>
      <c r="F31" s="95" t="s">
        <v>288</v>
      </c>
      <c r="G31" s="121" t="str">
        <f t="shared" si="1"/>
        <v>MISC-EDAPC-SH</v>
      </c>
      <c r="H31" s="95">
        <v>8.9999999999999998E-4</v>
      </c>
      <c r="I31" s="121">
        <f t="shared" si="8"/>
        <v>3</v>
      </c>
      <c r="J31" s="121">
        <v>0.78</v>
      </c>
      <c r="K31" s="121">
        <v>7</v>
      </c>
      <c r="L31" s="121">
        <v>1000</v>
      </c>
      <c r="N31" s="121">
        <v>31.536000000000001</v>
      </c>
      <c r="O31" s="95">
        <v>1.6848E-3</v>
      </c>
      <c r="P31" s="95">
        <f t="shared" si="2"/>
        <v>1.3141439999999999E-3</v>
      </c>
      <c r="Q31" s="95">
        <f t="shared" si="3"/>
        <v>1.4E-3</v>
      </c>
      <c r="R31" s="135">
        <f t="shared" si="4"/>
        <v>5.9360730593607303E-2</v>
      </c>
      <c r="S31" s="121">
        <v>0</v>
      </c>
      <c r="U31" s="121">
        <f t="shared" si="5"/>
        <v>1.693899144431869E-2</v>
      </c>
      <c r="W31" s="121">
        <f t="shared" si="6"/>
        <v>2.16E-3</v>
      </c>
      <c r="AI31" s="121">
        <v>1.6848E-3</v>
      </c>
    </row>
    <row r="32" spans="1:35">
      <c r="A32" s="121" t="s">
        <v>337</v>
      </c>
      <c r="B32" s="95" t="s">
        <v>263</v>
      </c>
      <c r="C32" s="95" t="s">
        <v>226</v>
      </c>
      <c r="D32" s="121" t="s">
        <v>40</v>
      </c>
      <c r="E32" s="121" t="str">
        <f t="shared" si="0"/>
        <v>MISCCOA</v>
      </c>
      <c r="F32" s="95" t="s">
        <v>288</v>
      </c>
      <c r="G32" s="121" t="str">
        <f t="shared" si="1"/>
        <v>MISC-EDAUC-SH</v>
      </c>
      <c r="H32" s="95">
        <v>1E-3</v>
      </c>
      <c r="I32" s="121">
        <f t="shared" si="8"/>
        <v>3</v>
      </c>
      <c r="J32" s="121">
        <v>0.78</v>
      </c>
      <c r="K32" s="121">
        <v>7</v>
      </c>
      <c r="L32" s="121">
        <v>1000</v>
      </c>
      <c r="N32" s="121">
        <v>31.536000000000001</v>
      </c>
      <c r="O32" s="95">
        <v>1.872E-3</v>
      </c>
      <c r="P32" s="95">
        <f t="shared" si="2"/>
        <v>1.4601600000000001E-3</v>
      </c>
      <c r="Q32" s="95">
        <f t="shared" si="3"/>
        <v>1.5E-3</v>
      </c>
      <c r="R32" s="135">
        <f t="shared" si="4"/>
        <v>5.9360730593607303E-2</v>
      </c>
      <c r="S32" s="121">
        <v>0</v>
      </c>
      <c r="U32" s="121">
        <f t="shared" si="5"/>
        <v>1.693899144431869E-2</v>
      </c>
      <c r="W32" s="121">
        <f t="shared" si="6"/>
        <v>2.3999999999999998E-3</v>
      </c>
      <c r="AI32" s="121">
        <v>1.872E-3</v>
      </c>
    </row>
    <row r="33" spans="1:35">
      <c r="A33" s="121" t="s">
        <v>337</v>
      </c>
      <c r="B33" s="95" t="s">
        <v>264</v>
      </c>
      <c r="C33" s="95" t="s">
        <v>227</v>
      </c>
      <c r="D33" s="121" t="s">
        <v>40</v>
      </c>
      <c r="E33" s="121" t="str">
        <f t="shared" si="0"/>
        <v>MISCCOA</v>
      </c>
      <c r="F33" s="95" t="s">
        <v>288</v>
      </c>
      <c r="G33" s="121" t="str">
        <f t="shared" si="1"/>
        <v>MISC-EDCSC-SH</v>
      </c>
      <c r="H33" s="95">
        <v>1E-3</v>
      </c>
      <c r="I33" s="121">
        <f t="shared" si="8"/>
        <v>3</v>
      </c>
      <c r="J33" s="121">
        <v>0.78</v>
      </c>
      <c r="K33" s="121">
        <v>7</v>
      </c>
      <c r="L33" s="121">
        <v>1000</v>
      </c>
      <c r="N33" s="121">
        <v>31.536000000000001</v>
      </c>
      <c r="O33" s="95">
        <v>1.872E-3</v>
      </c>
      <c r="P33" s="95">
        <f t="shared" si="2"/>
        <v>1.4601600000000001E-3</v>
      </c>
      <c r="Q33" s="95">
        <f t="shared" si="3"/>
        <v>1.5E-3</v>
      </c>
      <c r="R33" s="135">
        <f t="shared" si="4"/>
        <v>5.9360730593607303E-2</v>
      </c>
      <c r="S33" s="121">
        <v>0</v>
      </c>
      <c r="U33" s="121">
        <f t="shared" si="5"/>
        <v>1.693899144431869E-2</v>
      </c>
      <c r="W33" s="121">
        <f t="shared" si="6"/>
        <v>2.3999999999999998E-3</v>
      </c>
      <c r="AI33" s="121">
        <v>1.872E-3</v>
      </c>
    </row>
    <row r="34" spans="1:35">
      <c r="A34" s="121" t="s">
        <v>337</v>
      </c>
      <c r="B34" s="95" t="s">
        <v>265</v>
      </c>
      <c r="C34" s="95" t="s">
        <v>228</v>
      </c>
      <c r="D34" s="121" t="s">
        <v>40</v>
      </c>
      <c r="E34" s="121" t="str">
        <f t="shared" si="0"/>
        <v>MISCCOA</v>
      </c>
      <c r="F34" s="95" t="s">
        <v>288</v>
      </c>
      <c r="G34" s="121" t="str">
        <f t="shared" si="1"/>
        <v>MISC-EDEO-SH</v>
      </c>
      <c r="H34" s="95">
        <v>4.7999999999999996E-3</v>
      </c>
      <c r="I34" s="121">
        <f t="shared" si="8"/>
        <v>3</v>
      </c>
      <c r="J34" s="121">
        <v>0.78</v>
      </c>
      <c r="K34" s="121">
        <v>7</v>
      </c>
      <c r="L34" s="121">
        <v>1000</v>
      </c>
      <c r="N34" s="121">
        <v>31.536000000000001</v>
      </c>
      <c r="O34" s="95">
        <v>6.9119999999999997E-3</v>
      </c>
      <c r="P34" s="95">
        <f t="shared" si="2"/>
        <v>5.3913599999999996E-3</v>
      </c>
      <c r="Q34" s="95">
        <f t="shared" si="3"/>
        <v>5.4000000000000003E-3</v>
      </c>
      <c r="R34" s="135">
        <f t="shared" si="4"/>
        <v>4.5662100456621002E-2</v>
      </c>
      <c r="S34" s="121">
        <v>0</v>
      </c>
      <c r="U34" s="121">
        <f t="shared" si="5"/>
        <v>2.2020688877614294E-2</v>
      </c>
      <c r="W34" s="121">
        <f t="shared" si="6"/>
        <v>8.8615384615384606E-3</v>
      </c>
      <c r="AI34" s="121">
        <v>6.9119999999999997E-3</v>
      </c>
    </row>
    <row r="35" spans="1:35">
      <c r="A35" s="121" t="s">
        <v>337</v>
      </c>
      <c r="B35" s="95" t="s">
        <v>266</v>
      </c>
      <c r="C35" s="95" t="s">
        <v>229</v>
      </c>
      <c r="D35" s="121" t="s">
        <v>40</v>
      </c>
      <c r="E35" s="121" t="str">
        <f t="shared" si="0"/>
        <v>MISCCOA</v>
      </c>
      <c r="F35" s="95" t="s">
        <v>288</v>
      </c>
      <c r="G35" s="121" t="str">
        <f t="shared" si="1"/>
        <v>MISC-EDGH-SH</v>
      </c>
      <c r="H35" s="95">
        <v>1E-3</v>
      </c>
      <c r="I35" s="121">
        <f t="shared" si="8"/>
        <v>3</v>
      </c>
      <c r="J35" s="121">
        <v>0.78</v>
      </c>
      <c r="K35" s="121">
        <v>7</v>
      </c>
      <c r="L35" s="121">
        <v>1000</v>
      </c>
      <c r="N35" s="121">
        <v>31.536000000000001</v>
      </c>
      <c r="O35" s="95">
        <v>1.872E-3</v>
      </c>
      <c r="P35" s="95">
        <f t="shared" si="2"/>
        <v>1.4601600000000001E-3</v>
      </c>
      <c r="Q35" s="95">
        <f t="shared" si="3"/>
        <v>1.5E-3</v>
      </c>
      <c r="R35" s="135">
        <f t="shared" si="4"/>
        <v>5.9360730593607303E-2</v>
      </c>
      <c r="S35" s="121">
        <v>0</v>
      </c>
      <c r="U35" s="121">
        <f t="shared" si="5"/>
        <v>1.693899144431869E-2</v>
      </c>
      <c r="W35" s="121">
        <f t="shared" si="6"/>
        <v>2.3999999999999998E-3</v>
      </c>
      <c r="AI35" s="121">
        <v>1.872E-3</v>
      </c>
    </row>
    <row r="36" spans="1:35">
      <c r="A36" s="121" t="s">
        <v>337</v>
      </c>
      <c r="B36" s="95" t="s">
        <v>267</v>
      </c>
      <c r="C36" s="95" t="s">
        <v>230</v>
      </c>
      <c r="D36" s="121" t="s">
        <v>40</v>
      </c>
      <c r="E36" s="121" t="str">
        <f t="shared" si="0"/>
        <v>MISCCOA</v>
      </c>
      <c r="F36" s="95" t="s">
        <v>288</v>
      </c>
      <c r="G36" s="121" t="str">
        <f t="shared" si="1"/>
        <v>MISC-EDNSC-SH</v>
      </c>
      <c r="H36" s="95">
        <v>1E-3</v>
      </c>
      <c r="I36" s="121">
        <f t="shared" si="8"/>
        <v>3</v>
      </c>
      <c r="J36" s="121">
        <v>0.78</v>
      </c>
      <c r="K36" s="121">
        <v>7</v>
      </c>
      <c r="L36" s="121">
        <v>1000</v>
      </c>
      <c r="N36" s="121">
        <v>31.536000000000001</v>
      </c>
      <c r="O36" s="95">
        <v>1.872E-3</v>
      </c>
      <c r="P36" s="95">
        <f t="shared" si="2"/>
        <v>1.4601600000000001E-3</v>
      </c>
      <c r="Q36" s="95">
        <f t="shared" si="3"/>
        <v>1.5E-3</v>
      </c>
      <c r="R36" s="135">
        <f t="shared" si="4"/>
        <v>5.9360730593607303E-2</v>
      </c>
      <c r="S36" s="121">
        <v>0</v>
      </c>
      <c r="U36" s="121">
        <f t="shared" si="5"/>
        <v>1.693899144431869E-2</v>
      </c>
      <c r="W36" s="121">
        <f t="shared" si="6"/>
        <v>2.3999999999999998E-3</v>
      </c>
      <c r="AI36" s="121">
        <v>1.872E-3</v>
      </c>
    </row>
    <row r="37" spans="1:35">
      <c r="A37" s="121" t="s">
        <v>337</v>
      </c>
      <c r="B37" s="95" t="s">
        <v>268</v>
      </c>
      <c r="C37" s="95" t="s">
        <v>231</v>
      </c>
      <c r="D37" s="121" t="s">
        <v>40</v>
      </c>
      <c r="E37" s="121" t="str">
        <f t="shared" si="0"/>
        <v>MISCCOA</v>
      </c>
      <c r="F37" s="95" t="s">
        <v>288</v>
      </c>
      <c r="G37" s="121" t="str">
        <f t="shared" si="1"/>
        <v>MISC-EDSBC-SH</v>
      </c>
      <c r="H37" s="95">
        <v>1.2999999999999999E-3</v>
      </c>
      <c r="I37" s="121">
        <f t="shared" si="8"/>
        <v>3</v>
      </c>
      <c r="J37" s="121">
        <v>0.78</v>
      </c>
      <c r="K37" s="121">
        <v>7</v>
      </c>
      <c r="L37" s="121">
        <v>1000</v>
      </c>
      <c r="N37" s="121">
        <v>31.536000000000001</v>
      </c>
      <c r="O37" s="95">
        <v>2.4336000000000002E-3</v>
      </c>
      <c r="P37" s="95">
        <f t="shared" si="2"/>
        <v>1.8982080000000002E-3</v>
      </c>
      <c r="Q37" s="95">
        <f t="shared" si="3"/>
        <v>1.9E-3</v>
      </c>
      <c r="R37" s="135">
        <f t="shared" si="4"/>
        <v>5.936073059360731E-2</v>
      </c>
      <c r="S37" s="121">
        <v>0</v>
      </c>
      <c r="U37" s="121">
        <f t="shared" si="5"/>
        <v>1.6938991444318686E-2</v>
      </c>
      <c r="W37" s="121">
        <f t="shared" si="6"/>
        <v>3.1199999999999999E-3</v>
      </c>
      <c r="AI37" s="121">
        <v>2.4336000000000002E-3</v>
      </c>
    </row>
    <row r="38" spans="1:35">
      <c r="A38" s="121" t="s">
        <v>337</v>
      </c>
      <c r="B38" s="95" t="s">
        <v>269</v>
      </c>
      <c r="C38" s="95" t="s">
        <v>232</v>
      </c>
      <c r="D38" s="121" t="s">
        <v>40</v>
      </c>
      <c r="E38" s="121" t="str">
        <f t="shared" si="0"/>
        <v>MISCCOA</v>
      </c>
      <c r="F38" s="95" t="s">
        <v>288</v>
      </c>
      <c r="G38" s="121" t="str">
        <f t="shared" si="1"/>
        <v>MISC-EDSGH-SH</v>
      </c>
      <c r="H38" s="95">
        <v>2.0700000000000002E-3</v>
      </c>
      <c r="I38" s="121">
        <f t="shared" si="8"/>
        <v>3</v>
      </c>
      <c r="J38" s="121">
        <v>0.78</v>
      </c>
      <c r="K38" s="121">
        <v>7</v>
      </c>
      <c r="L38" s="121">
        <v>1000</v>
      </c>
      <c r="N38" s="121">
        <v>31.536000000000001</v>
      </c>
      <c r="O38" s="95">
        <v>4.4420800000000002E-3</v>
      </c>
      <c r="P38" s="95">
        <f t="shared" si="2"/>
        <v>3.4648224000000004E-3</v>
      </c>
      <c r="Q38" s="95">
        <f t="shared" si="3"/>
        <v>3.4999999999999996E-3</v>
      </c>
      <c r="R38" s="135">
        <f t="shared" si="4"/>
        <v>6.8047068973546371E-2</v>
      </c>
      <c r="S38" s="121">
        <v>0</v>
      </c>
      <c r="U38" s="121">
        <f t="shared" si="5"/>
        <v>1.4776696819146144E-2</v>
      </c>
      <c r="W38" s="121">
        <f t="shared" si="6"/>
        <v>5.6949743589743591E-3</v>
      </c>
      <c r="AI38" s="121">
        <v>4.4420800000000002E-3</v>
      </c>
    </row>
    <row r="39" spans="1:35">
      <c r="A39" s="121" t="s">
        <v>337</v>
      </c>
      <c r="B39" s="95" t="s">
        <v>270</v>
      </c>
      <c r="C39" s="95" t="s">
        <v>333</v>
      </c>
      <c r="D39" s="121" t="s">
        <v>40</v>
      </c>
      <c r="E39" s="121" t="str">
        <f t="shared" si="0"/>
        <v>MISCCOA</v>
      </c>
      <c r="F39" s="133" t="s">
        <v>288</v>
      </c>
      <c r="G39" s="121" t="s">
        <v>438</v>
      </c>
      <c r="H39" s="95">
        <v>1E-3</v>
      </c>
      <c r="I39" s="121">
        <f t="shared" si="8"/>
        <v>3</v>
      </c>
      <c r="J39" s="121">
        <v>0.78</v>
      </c>
      <c r="K39" s="121">
        <v>7</v>
      </c>
      <c r="L39" s="121">
        <v>1000</v>
      </c>
      <c r="N39" s="121">
        <v>31.536000000000001</v>
      </c>
      <c r="O39" s="95">
        <v>1.872E-3</v>
      </c>
      <c r="P39" s="95">
        <f t="shared" si="2"/>
        <v>1.4601600000000001E-3</v>
      </c>
      <c r="Q39" s="95">
        <f t="shared" si="3"/>
        <v>1.5E-3</v>
      </c>
      <c r="R39" s="135">
        <f t="shared" si="4"/>
        <v>5.9360730593607303E-2</v>
      </c>
      <c r="S39" s="121">
        <v>0</v>
      </c>
      <c r="U39" s="121">
        <f t="shared" si="5"/>
        <v>1.693899144431869E-2</v>
      </c>
      <c r="W39" s="121">
        <f t="shared" si="6"/>
        <v>2.3999999999999998E-3</v>
      </c>
      <c r="AI39" s="121">
        <v>1.872E-3</v>
      </c>
    </row>
    <row r="40" spans="1:35">
      <c r="A40" s="121" t="s">
        <v>337</v>
      </c>
      <c r="B40" s="95"/>
      <c r="C40" s="95" t="s">
        <v>335</v>
      </c>
      <c r="D40" s="121" t="s">
        <v>342</v>
      </c>
      <c r="E40" s="121" t="str">
        <f t="shared" si="0"/>
        <v>MISCDSL</v>
      </c>
      <c r="F40" s="133" t="s">
        <v>288</v>
      </c>
      <c r="G40" s="121" t="s">
        <v>438</v>
      </c>
      <c r="H40" s="95">
        <v>1E-3</v>
      </c>
      <c r="I40" s="121">
        <f t="shared" si="8"/>
        <v>3</v>
      </c>
      <c r="J40" s="121">
        <v>0.78</v>
      </c>
      <c r="K40" s="121">
        <v>7</v>
      </c>
      <c r="L40" s="121">
        <v>1000</v>
      </c>
      <c r="N40" s="121">
        <v>31.536000000000001</v>
      </c>
      <c r="O40" s="95">
        <v>2.3400000000000001E-3</v>
      </c>
      <c r="P40" s="95">
        <f t="shared" si="2"/>
        <v>1.8252000000000001E-3</v>
      </c>
      <c r="Q40" s="95">
        <f t="shared" si="3"/>
        <v>1.9E-3</v>
      </c>
      <c r="R40" s="135">
        <f t="shared" si="4"/>
        <v>7.4200913242009128E-2</v>
      </c>
      <c r="S40" s="121">
        <v>0</v>
      </c>
      <c r="U40" s="121">
        <f t="shared" si="5"/>
        <v>1.3551193155454951E-2</v>
      </c>
      <c r="W40" s="121">
        <f t="shared" si="6"/>
        <v>3.0000000000000001E-3</v>
      </c>
      <c r="AI40" s="121">
        <v>2.3400000000000001E-3</v>
      </c>
    </row>
    <row r="41" spans="1:35">
      <c r="A41" s="121" t="s">
        <v>337</v>
      </c>
      <c r="B41" s="95" t="s">
        <v>271</v>
      </c>
      <c r="C41" s="95" t="s">
        <v>233</v>
      </c>
      <c r="D41" s="121" t="s">
        <v>40</v>
      </c>
      <c r="E41" s="121" t="str">
        <f t="shared" si="0"/>
        <v>MISCCOA</v>
      </c>
      <c r="F41" s="95" t="s">
        <v>440</v>
      </c>
      <c r="G41" s="121" t="str">
        <f t="shared" si="1"/>
        <v>MISC-HESH-PH</v>
      </c>
      <c r="H41" s="95">
        <v>2E-3</v>
      </c>
      <c r="I41" s="121">
        <f t="shared" si="8"/>
        <v>15</v>
      </c>
      <c r="J41" s="121">
        <v>0.78</v>
      </c>
      <c r="K41" s="121">
        <v>19</v>
      </c>
      <c r="L41" s="121">
        <v>1000</v>
      </c>
      <c r="N41" s="121">
        <v>31.536000000000001</v>
      </c>
      <c r="O41" s="95">
        <v>3.5855999999999999E-2</v>
      </c>
      <c r="P41" s="95">
        <f t="shared" si="2"/>
        <v>2.7967680000000002E-2</v>
      </c>
      <c r="Q41" s="95">
        <f t="shared" si="3"/>
        <v>2.8000000000000001E-2</v>
      </c>
      <c r="R41" s="135">
        <f t="shared" si="4"/>
        <v>0.56849315068493145</v>
      </c>
      <c r="S41" s="121">
        <v>0</v>
      </c>
      <c r="U41" s="121">
        <f t="shared" si="5"/>
        <v>1.7687300303304656E-3</v>
      </c>
      <c r="W41" s="121">
        <f t="shared" si="6"/>
        <v>4.5969230769230769E-2</v>
      </c>
      <c r="AI41" s="121">
        <v>3.5855999999999999E-2</v>
      </c>
    </row>
    <row r="42" spans="1:35">
      <c r="A42" s="121" t="s">
        <v>340</v>
      </c>
      <c r="B42" s="95" t="s">
        <v>272</v>
      </c>
      <c r="C42" s="95" t="s">
        <v>234</v>
      </c>
      <c r="D42" s="121" t="s">
        <v>40</v>
      </c>
      <c r="E42" s="121" t="str">
        <f t="shared" si="0"/>
        <v>MANUCOA</v>
      </c>
      <c r="F42" s="95" t="s">
        <v>440</v>
      </c>
      <c r="G42" s="121" t="str">
        <f t="shared" si="1"/>
        <v>MANU-NGAS-PH</v>
      </c>
      <c r="H42" s="95">
        <v>5.4999999999999997E-3</v>
      </c>
      <c r="I42" s="121">
        <f t="shared" si="8"/>
        <v>15</v>
      </c>
      <c r="J42" s="121">
        <v>0.78</v>
      </c>
      <c r="K42" s="121">
        <v>19</v>
      </c>
      <c r="L42" s="121">
        <v>1000</v>
      </c>
      <c r="N42" s="121">
        <v>31.536000000000001</v>
      </c>
      <c r="O42" s="95">
        <v>5.3800000000000001E-2</v>
      </c>
      <c r="P42" s="95">
        <f t="shared" si="2"/>
        <v>4.1964000000000001E-2</v>
      </c>
      <c r="Q42" s="95">
        <f t="shared" si="3"/>
        <v>4.2000000000000003E-2</v>
      </c>
      <c r="R42" s="135">
        <f t="shared" si="4"/>
        <v>0.31017941976846086</v>
      </c>
      <c r="S42" s="121">
        <v>0</v>
      </c>
      <c r="U42" s="121">
        <f t="shared" si="5"/>
        <v>3.2417073589350413E-3</v>
      </c>
      <c r="W42" s="121">
        <f t="shared" si="6"/>
        <v>6.8974358974358968E-2</v>
      </c>
      <c r="AI42" s="121">
        <v>2.1815999999999999E-2</v>
      </c>
    </row>
    <row r="43" spans="1:35">
      <c r="A43" s="121" t="s">
        <v>377</v>
      </c>
      <c r="B43" s="95" t="s">
        <v>273</v>
      </c>
      <c r="C43" s="95" t="s">
        <v>376</v>
      </c>
      <c r="D43" s="121" t="s">
        <v>57</v>
      </c>
      <c r="E43" s="121" t="str">
        <f t="shared" si="0"/>
        <v>\I:MANULPG</v>
      </c>
      <c r="F43" s="95" t="s">
        <v>440</v>
      </c>
      <c r="G43" s="121" t="str">
        <f t="shared" si="1"/>
        <v>\I:MANU-OGP-PH</v>
      </c>
      <c r="H43" s="95">
        <v>0</v>
      </c>
      <c r="I43" s="121">
        <f t="shared" si="8"/>
        <v>15</v>
      </c>
      <c r="J43" s="121">
        <v>0.78</v>
      </c>
      <c r="K43" s="121">
        <v>19</v>
      </c>
      <c r="L43" s="121">
        <v>1000</v>
      </c>
      <c r="N43" s="121">
        <v>31.536000000000001</v>
      </c>
      <c r="O43" s="95">
        <v>0.108</v>
      </c>
      <c r="P43" s="95">
        <f t="shared" si="2"/>
        <v>8.4239999999999995E-2</v>
      </c>
      <c r="Q43" s="95">
        <f t="shared" si="3"/>
        <v>8.43E-2</v>
      </c>
      <c r="R43" s="135"/>
      <c r="S43" s="121">
        <v>0</v>
      </c>
      <c r="U43" s="121">
        <f t="shared" si="5"/>
        <v>0</v>
      </c>
      <c r="W43" s="121">
        <f t="shared" si="6"/>
        <v>0.13846153846153844</v>
      </c>
      <c r="AI43" s="121">
        <v>0.108</v>
      </c>
    </row>
    <row r="44" spans="1:35">
      <c r="A44" s="121" t="s">
        <v>338</v>
      </c>
      <c r="B44" s="95" t="s">
        <v>274</v>
      </c>
      <c r="C44" s="95" t="s">
        <v>235</v>
      </c>
      <c r="D44" s="121" t="s">
        <v>40</v>
      </c>
      <c r="E44" s="121" t="str">
        <f t="shared" si="0"/>
        <v>DARYCOA</v>
      </c>
      <c r="F44" s="95" t="s">
        <v>440</v>
      </c>
      <c r="G44" s="121" t="str">
        <f t="shared" si="1"/>
        <v>DARY-OCDA-PH</v>
      </c>
      <c r="H44" s="95">
        <v>0.03</v>
      </c>
      <c r="I44" s="121">
        <f t="shared" si="8"/>
        <v>15</v>
      </c>
      <c r="J44" s="121">
        <v>0.78</v>
      </c>
      <c r="K44" s="121">
        <v>19</v>
      </c>
      <c r="L44" s="121">
        <v>1000</v>
      </c>
      <c r="N44" s="121">
        <v>31.536000000000001</v>
      </c>
      <c r="O44" s="95">
        <v>0.61070000000000002</v>
      </c>
      <c r="P44" s="95">
        <f t="shared" si="2"/>
        <v>0.47634600000000005</v>
      </c>
      <c r="Q44" s="95">
        <f t="shared" si="3"/>
        <v>0.47639999999999999</v>
      </c>
      <c r="R44" s="135">
        <f t="shared" si="4"/>
        <v>0.64550566548283439</v>
      </c>
      <c r="S44" s="121">
        <v>0</v>
      </c>
      <c r="U44" s="121">
        <f t="shared" si="5"/>
        <v>1.5577104298558008E-3</v>
      </c>
      <c r="W44" s="121">
        <f t="shared" si="6"/>
        <v>0.7829487179487179</v>
      </c>
      <c r="AI44" s="121">
        <v>0.53542800000000002</v>
      </c>
    </row>
    <row r="45" spans="1:35">
      <c r="A45" s="121" t="s">
        <v>337</v>
      </c>
      <c r="B45" s="95" t="s">
        <v>275</v>
      </c>
      <c r="C45" s="95" t="s">
        <v>334</v>
      </c>
      <c r="D45" s="121" t="s">
        <v>40</v>
      </c>
      <c r="E45" s="121" t="str">
        <f t="shared" si="0"/>
        <v>MISCCOA</v>
      </c>
      <c r="F45" s="133" t="s">
        <v>288</v>
      </c>
      <c r="G45" s="121" t="s">
        <v>439</v>
      </c>
      <c r="H45" s="95">
        <v>1.32E-3</v>
      </c>
      <c r="I45" s="121">
        <f t="shared" si="8"/>
        <v>15</v>
      </c>
      <c r="J45" s="121">
        <v>0.78</v>
      </c>
      <c r="K45" s="121">
        <v>19</v>
      </c>
      <c r="L45" s="121">
        <v>1000</v>
      </c>
      <c r="N45" s="121">
        <v>31.536000000000001</v>
      </c>
      <c r="O45" s="95">
        <v>2.0628000000000001E-2</v>
      </c>
      <c r="P45" s="95">
        <f t="shared" si="2"/>
        <v>1.6089840000000001E-2</v>
      </c>
      <c r="Q45" s="95">
        <f t="shared" si="3"/>
        <v>1.61E-2</v>
      </c>
      <c r="R45" s="135">
        <f t="shared" si="4"/>
        <v>0.49553756745537569</v>
      </c>
      <c r="S45" s="121">
        <v>0</v>
      </c>
      <c r="U45" s="121">
        <f t="shared" si="5"/>
        <v>2.0291315405550343E-3</v>
      </c>
      <c r="W45" s="121">
        <f t="shared" si="6"/>
        <v>2.6446153846153845E-2</v>
      </c>
      <c r="AI45" s="121">
        <v>2.0628000000000001E-2</v>
      </c>
    </row>
    <row r="46" spans="1:35">
      <c r="A46" s="121" t="s">
        <v>379</v>
      </c>
      <c r="B46" s="95"/>
      <c r="C46" s="95" t="s">
        <v>378</v>
      </c>
      <c r="D46" s="121" t="s">
        <v>342</v>
      </c>
      <c r="E46" s="121" t="str">
        <f t="shared" si="0"/>
        <v>\I:MISCDSL</v>
      </c>
      <c r="F46" s="133" t="s">
        <v>288</v>
      </c>
      <c r="G46" s="121" t="str">
        <f t="shared" si="1"/>
        <v>\I:MISC-PSPV_B-SH</v>
      </c>
      <c r="H46" s="95">
        <v>1.32E-3</v>
      </c>
      <c r="J46" s="121">
        <v>0.78</v>
      </c>
      <c r="K46" s="121">
        <v>19</v>
      </c>
      <c r="L46" s="121">
        <v>1000</v>
      </c>
      <c r="N46" s="121">
        <v>31.536000000000001</v>
      </c>
      <c r="O46" s="95">
        <v>0</v>
      </c>
      <c r="P46" s="95">
        <f t="shared" si="2"/>
        <v>0</v>
      </c>
      <c r="Q46" s="95">
        <f t="shared" si="3"/>
        <v>0</v>
      </c>
      <c r="R46" s="135">
        <f t="shared" si="4"/>
        <v>0</v>
      </c>
      <c r="S46" s="121">
        <v>0</v>
      </c>
      <c r="U46" s="121" t="e">
        <f t="shared" si="5"/>
        <v>#DIV/0!</v>
      </c>
      <c r="W46" s="121">
        <f t="shared" si="6"/>
        <v>0</v>
      </c>
      <c r="AI46" s="121">
        <v>0</v>
      </c>
    </row>
    <row r="47" spans="1:35">
      <c r="A47" s="121" t="s">
        <v>339</v>
      </c>
      <c r="B47" s="95" t="s">
        <v>276</v>
      </c>
      <c r="C47" s="95" t="s">
        <v>236</v>
      </c>
      <c r="D47" s="121" t="s">
        <v>40</v>
      </c>
      <c r="E47" s="121" t="str">
        <f t="shared" si="0"/>
        <v>MEATCOA</v>
      </c>
      <c r="F47" s="95" t="s">
        <v>440</v>
      </c>
      <c r="G47" s="121" t="str">
        <f t="shared" si="1"/>
        <v>MEAT-PRM-PH</v>
      </c>
      <c r="H47" s="95">
        <v>1.5E-3</v>
      </c>
      <c r="I47" s="121">
        <f t="shared" si="8"/>
        <v>15</v>
      </c>
      <c r="J47" s="121">
        <v>0.78</v>
      </c>
      <c r="K47" s="121">
        <v>19</v>
      </c>
      <c r="L47" s="121">
        <v>1000</v>
      </c>
      <c r="N47" s="121">
        <v>31.536000000000001</v>
      </c>
      <c r="O47" s="95">
        <v>5.4576E-2</v>
      </c>
      <c r="P47" s="95">
        <f t="shared" si="2"/>
        <v>4.2569280000000001E-2</v>
      </c>
      <c r="Q47" s="95">
        <f t="shared" si="3"/>
        <v>4.2600000000000006E-2</v>
      </c>
      <c r="R47" s="135">
        <f t="shared" si="4"/>
        <v>1.1537290715372905</v>
      </c>
      <c r="S47" s="121">
        <v>0</v>
      </c>
      <c r="U47" s="121">
        <f t="shared" si="5"/>
        <v>8.7153122206916735E-4</v>
      </c>
      <c r="W47" s="121">
        <f t="shared" si="6"/>
        <v>6.996923076923077E-2</v>
      </c>
      <c r="AI47" s="121">
        <v>5.4576E-2</v>
      </c>
    </row>
    <row r="48" spans="1:35">
      <c r="A48" s="121" t="s">
        <v>337</v>
      </c>
      <c r="B48" s="95" t="s">
        <v>277</v>
      </c>
      <c r="C48" s="95" t="s">
        <v>237</v>
      </c>
      <c r="D48" s="121" t="s">
        <v>40</v>
      </c>
      <c r="E48" s="121" t="str">
        <f t="shared" si="0"/>
        <v>MISCCOA</v>
      </c>
      <c r="F48" s="95" t="s">
        <v>288</v>
      </c>
      <c r="G48" s="121" t="str">
        <f t="shared" si="1"/>
        <v>MISC-SHGH-SH</v>
      </c>
      <c r="H48" s="95">
        <v>2.0000000000000001E-4</v>
      </c>
      <c r="I48" s="121">
        <f t="shared" si="8"/>
        <v>15</v>
      </c>
      <c r="J48" s="121">
        <v>0.78</v>
      </c>
      <c r="K48" s="121">
        <v>19</v>
      </c>
      <c r="L48" s="121">
        <v>1000</v>
      </c>
      <c r="N48" s="121">
        <v>31.536000000000001</v>
      </c>
      <c r="O48" s="95">
        <v>5.4000000000000003E-3</v>
      </c>
      <c r="P48" s="95">
        <f t="shared" si="2"/>
        <v>4.2120000000000005E-3</v>
      </c>
      <c r="Q48" s="95">
        <f t="shared" si="3"/>
        <v>4.3E-3</v>
      </c>
      <c r="R48" s="135">
        <f t="shared" si="4"/>
        <v>0.85616438356164382</v>
      </c>
      <c r="S48" s="121">
        <v>0</v>
      </c>
      <c r="U48" s="121">
        <f t="shared" si="5"/>
        <v>1.174436740139429E-3</v>
      </c>
      <c r="W48" s="121">
        <f t="shared" si="6"/>
        <v>6.9230769230769233E-3</v>
      </c>
      <c r="AI48" s="121">
        <v>5.4000000000000003E-3</v>
      </c>
    </row>
    <row r="49" spans="1:39">
      <c r="A49" s="121" t="s">
        <v>339</v>
      </c>
      <c r="B49" s="95" t="s">
        <v>278</v>
      </c>
      <c r="C49" s="95" t="s">
        <v>238</v>
      </c>
      <c r="D49" s="121" t="s">
        <v>40</v>
      </c>
      <c r="E49" s="121" t="str">
        <f t="shared" si="0"/>
        <v>MEATCOA</v>
      </c>
      <c r="F49" s="95" t="s">
        <v>440</v>
      </c>
      <c r="G49" s="121" t="str">
        <f t="shared" si="1"/>
        <v>MEAT-SFFF-PH</v>
      </c>
      <c r="H49" s="95">
        <v>1.5679999999999999E-2</v>
      </c>
      <c r="I49" s="121">
        <f t="shared" si="8"/>
        <v>15</v>
      </c>
      <c r="J49" s="121">
        <v>0.78</v>
      </c>
      <c r="K49" s="121">
        <v>19</v>
      </c>
      <c r="L49" s="121">
        <v>1000</v>
      </c>
      <c r="N49" s="121">
        <v>31.536000000000001</v>
      </c>
      <c r="O49" s="95">
        <v>0.15264</v>
      </c>
      <c r="P49" s="95">
        <f t="shared" si="2"/>
        <v>0.1190592</v>
      </c>
      <c r="Q49" s="95">
        <f t="shared" si="3"/>
        <v>0.1191</v>
      </c>
      <c r="R49" s="135">
        <f t="shared" si="4"/>
        <v>0.30868511788276953</v>
      </c>
      <c r="S49" s="121">
        <v>0</v>
      </c>
      <c r="U49" s="121">
        <f t="shared" si="5"/>
        <v>3.2574000151036992E-3</v>
      </c>
      <c r="W49" s="121">
        <f t="shared" si="6"/>
        <v>0.19569230769230769</v>
      </c>
      <c r="AI49" s="121">
        <v>0.15264</v>
      </c>
    </row>
    <row r="50" spans="1:39">
      <c r="A50" s="121" t="s">
        <v>339</v>
      </c>
      <c r="B50" s="95" t="s">
        <v>279</v>
      </c>
      <c r="C50" s="95" t="s">
        <v>239</v>
      </c>
      <c r="D50" s="121" t="s">
        <v>40</v>
      </c>
      <c r="E50" s="121" t="str">
        <f t="shared" si="0"/>
        <v>MEATCOA</v>
      </c>
      <c r="F50" s="95" t="s">
        <v>440</v>
      </c>
      <c r="G50" s="121" t="str">
        <f t="shared" si="1"/>
        <v>MEAT-SFFW-PH</v>
      </c>
      <c r="H50" s="95">
        <v>3.0999999999999999E-3</v>
      </c>
      <c r="I50" s="121">
        <f t="shared" si="8"/>
        <v>15</v>
      </c>
      <c r="J50" s="121">
        <v>0.78</v>
      </c>
      <c r="K50" s="121">
        <v>19</v>
      </c>
      <c r="L50" s="121">
        <v>1000</v>
      </c>
      <c r="N50" s="121">
        <v>31.536000000000001</v>
      </c>
      <c r="O50" s="95">
        <v>1.8720000000000001E-2</v>
      </c>
      <c r="P50" s="95">
        <f t="shared" si="2"/>
        <v>1.4601600000000001E-2</v>
      </c>
      <c r="Q50" s="95">
        <f t="shared" si="3"/>
        <v>1.47E-2</v>
      </c>
      <c r="R50" s="135">
        <f t="shared" si="4"/>
        <v>0.19148622772131388</v>
      </c>
      <c r="S50" s="121">
        <v>0</v>
      </c>
      <c r="U50" s="121">
        <f t="shared" si="5"/>
        <v>5.2510873477387933E-3</v>
      </c>
      <c r="W50" s="121">
        <f t="shared" si="6"/>
        <v>2.4E-2</v>
      </c>
      <c r="AI50" s="121">
        <v>1.8720000000000001E-2</v>
      </c>
    </row>
    <row r="51" spans="1:39">
      <c r="A51" s="121" t="s">
        <v>339</v>
      </c>
      <c r="B51" s="95" t="s">
        <v>280</v>
      </c>
      <c r="C51" s="95" t="s">
        <v>465</v>
      </c>
      <c r="D51" s="121" t="s">
        <v>40</v>
      </c>
      <c r="E51" s="121" t="str">
        <f t="shared" si="0"/>
        <v>MEATCOA</v>
      </c>
      <c r="F51" s="133" t="s">
        <v>440</v>
      </c>
      <c r="G51" s="121" t="s">
        <v>441</v>
      </c>
      <c r="H51" s="95">
        <v>4.4999999999999997E-3</v>
      </c>
      <c r="I51" s="121">
        <f t="shared" si="8"/>
        <v>15</v>
      </c>
      <c r="J51" s="121">
        <v>0.78</v>
      </c>
      <c r="K51" s="121">
        <v>19</v>
      </c>
      <c r="L51" s="121">
        <v>1000</v>
      </c>
      <c r="N51" s="121">
        <v>31.536000000000001</v>
      </c>
      <c r="O51" s="95">
        <v>5.6745260999999998E-2</v>
      </c>
      <c r="P51" s="95">
        <f t="shared" si="2"/>
        <v>4.4261303580000001E-2</v>
      </c>
      <c r="Q51" s="95">
        <f t="shared" si="3"/>
        <v>4.4300000000000006E-2</v>
      </c>
      <c r="R51" s="135">
        <f t="shared" si="4"/>
        <v>0.39986231608320649</v>
      </c>
      <c r="S51" s="121">
        <v>0</v>
      </c>
      <c r="U51" s="121">
        <f t="shared" si="5"/>
        <v>2.5146428338207951E-3</v>
      </c>
      <c r="W51" s="121">
        <f t="shared" si="6"/>
        <v>7.2750334615384604E-2</v>
      </c>
      <c r="AI51" s="121">
        <v>5.6745260999999998E-2</v>
      </c>
    </row>
    <row r="52" spans="1:39">
      <c r="A52" s="121" t="s">
        <v>339</v>
      </c>
      <c r="B52" s="95"/>
      <c r="C52" s="95" t="s">
        <v>466</v>
      </c>
      <c r="D52" s="121" t="s">
        <v>57</v>
      </c>
      <c r="E52" s="121" t="str">
        <f t="shared" si="0"/>
        <v>MEATLPG</v>
      </c>
      <c r="F52" s="133" t="s">
        <v>440</v>
      </c>
      <c r="G52" s="121" t="s">
        <v>441</v>
      </c>
      <c r="H52" s="121">
        <v>0</v>
      </c>
      <c r="J52" s="121">
        <v>0.78</v>
      </c>
      <c r="K52" s="121">
        <v>19</v>
      </c>
      <c r="L52" s="121">
        <v>1000</v>
      </c>
      <c r="N52" s="121">
        <v>31.536000000000001</v>
      </c>
      <c r="O52" s="95">
        <v>1.8284584E-2</v>
      </c>
      <c r="P52" s="95">
        <f t="shared" si="2"/>
        <v>1.4261975519999999E-2</v>
      </c>
      <c r="Q52" s="95">
        <f t="shared" si="3"/>
        <v>1.43E-2</v>
      </c>
      <c r="R52" s="135"/>
      <c r="S52" s="121">
        <v>0</v>
      </c>
      <c r="U52" s="121">
        <f t="shared" si="5"/>
        <v>0</v>
      </c>
      <c r="W52" s="121">
        <f t="shared" si="6"/>
        <v>2.3441774358974359E-2</v>
      </c>
      <c r="AI52" s="121">
        <v>1.8284584E-2</v>
      </c>
    </row>
    <row r="53" spans="1:39">
      <c r="A53" s="121" t="s">
        <v>337</v>
      </c>
      <c r="B53" s="95" t="s">
        <v>281</v>
      </c>
      <c r="C53" s="95" t="s">
        <v>344</v>
      </c>
      <c r="D53" s="121" t="s">
        <v>40</v>
      </c>
      <c r="E53" s="121" t="str">
        <f t="shared" si="0"/>
        <v>MISCCOA</v>
      </c>
      <c r="F53" s="133" t="s">
        <v>288</v>
      </c>
      <c r="G53" s="121" t="str">
        <f t="shared" si="1"/>
        <v>MISC-SDBH-SH</v>
      </c>
      <c r="H53" s="95">
        <v>9.5999999999999992E-3</v>
      </c>
      <c r="I53" s="121">
        <f t="shared" si="8"/>
        <v>15</v>
      </c>
      <c r="J53" s="121">
        <v>0.78</v>
      </c>
      <c r="K53" s="121">
        <v>19</v>
      </c>
      <c r="L53" s="121">
        <v>1000</v>
      </c>
      <c r="N53" s="121">
        <v>31.536000000000001</v>
      </c>
      <c r="O53" s="95">
        <v>6.4699999999999994E-2</v>
      </c>
      <c r="P53" s="95">
        <f t="shared" si="2"/>
        <v>5.0465999999999997E-2</v>
      </c>
      <c r="Q53" s="95">
        <f t="shared" si="3"/>
        <v>5.0500000000000003E-2</v>
      </c>
      <c r="R53" s="135">
        <f t="shared" si="4"/>
        <v>0.21371078555724671</v>
      </c>
      <c r="S53" s="121">
        <v>0</v>
      </c>
      <c r="U53" s="121">
        <f t="shared" si="5"/>
        <v>4.7050077750253484E-3</v>
      </c>
      <c r="W53" s="121">
        <f t="shared" si="6"/>
        <v>8.2948717948717943E-2</v>
      </c>
      <c r="AI53" s="121">
        <v>6.4699999999999994E-2</v>
      </c>
    </row>
    <row r="54" spans="1:39">
      <c r="A54" s="121" t="s">
        <v>337</v>
      </c>
      <c r="B54" s="95" t="s">
        <v>282</v>
      </c>
      <c r="C54" s="95" t="s">
        <v>240</v>
      </c>
      <c r="D54" s="121" t="s">
        <v>40</v>
      </c>
      <c r="E54" s="121" t="str">
        <f t="shared" si="0"/>
        <v>MISCCOA</v>
      </c>
      <c r="F54" s="95" t="s">
        <v>288</v>
      </c>
      <c r="G54" s="121" t="str">
        <f t="shared" si="1"/>
        <v>MISC-SIT-SH</v>
      </c>
      <c r="H54" s="95">
        <v>2.3999999999999998E-3</v>
      </c>
      <c r="I54" s="121">
        <f t="shared" si="8"/>
        <v>15</v>
      </c>
      <c r="J54" s="121">
        <v>0.78</v>
      </c>
      <c r="K54" s="121">
        <v>19</v>
      </c>
      <c r="L54" s="121">
        <v>1000</v>
      </c>
      <c r="N54" s="121">
        <v>31.536000000000001</v>
      </c>
      <c r="O54" s="95">
        <v>5.3042039999999999E-3</v>
      </c>
      <c r="P54" s="95">
        <f t="shared" si="2"/>
        <v>4.1372791200000002E-3</v>
      </c>
      <c r="Q54" s="95">
        <f t="shared" si="3"/>
        <v>4.2000000000000006E-3</v>
      </c>
      <c r="R54" s="135">
        <f t="shared" si="4"/>
        <v>7.0081335616438367E-2</v>
      </c>
      <c r="S54" s="121">
        <v>0</v>
      </c>
      <c r="U54" s="121">
        <f t="shared" si="5"/>
        <v>1.434777032727908E-2</v>
      </c>
      <c r="W54" s="121">
        <f t="shared" si="6"/>
        <v>6.8002615384615377E-3</v>
      </c>
      <c r="AI54" s="121">
        <v>5.3042039999999999E-3</v>
      </c>
    </row>
    <row r="55" spans="1:39">
      <c r="A55" s="121" t="s">
        <v>337</v>
      </c>
      <c r="B55" s="95" t="s">
        <v>283</v>
      </c>
      <c r="C55" s="95" t="s">
        <v>241</v>
      </c>
      <c r="D55" s="121" t="s">
        <v>342</v>
      </c>
      <c r="E55" s="121" t="str">
        <f t="shared" si="0"/>
        <v>MISCDSL</v>
      </c>
      <c r="F55" s="95" t="s">
        <v>289</v>
      </c>
      <c r="G55" s="121" t="str">
        <f t="shared" si="1"/>
        <v>MISC-SDCSP-WH</v>
      </c>
      <c r="H55" s="95">
        <v>8.0000000000000004E-4</v>
      </c>
      <c r="I55" s="121">
        <f t="shared" si="8"/>
        <v>15</v>
      </c>
      <c r="J55" s="121">
        <v>0.78</v>
      </c>
      <c r="K55" s="121">
        <v>19</v>
      </c>
      <c r="L55" s="121">
        <v>1000</v>
      </c>
      <c r="N55" s="121">
        <v>31.536000000000001</v>
      </c>
      <c r="O55" s="95">
        <v>6.4800000000000003E-4</v>
      </c>
      <c r="P55" s="95">
        <f t="shared" si="2"/>
        <v>5.0544000000000001E-4</v>
      </c>
      <c r="Q55" s="95">
        <f t="shared" si="3"/>
        <v>6.0000000000000006E-4</v>
      </c>
      <c r="R55" s="135">
        <f t="shared" si="4"/>
        <v>2.5684931506849314E-2</v>
      </c>
      <c r="S55" s="121">
        <v>0</v>
      </c>
      <c r="U55" s="121">
        <f t="shared" si="5"/>
        <v>3.9147891337980967E-2</v>
      </c>
      <c r="W55" s="121">
        <f t="shared" si="6"/>
        <v>8.3076923076923074E-4</v>
      </c>
      <c r="AI55" s="121">
        <v>6.4800000000000003E-4</v>
      </c>
    </row>
    <row r="56" spans="1:39">
      <c r="A56" s="121" t="s">
        <v>379</v>
      </c>
      <c r="B56" s="95" t="s">
        <v>284</v>
      </c>
      <c r="C56" s="95" t="s">
        <v>380</v>
      </c>
      <c r="G56" s="121" t="str">
        <f t="shared" si="1"/>
        <v>\I:MISC-SPI-</v>
      </c>
      <c r="H56" s="95">
        <v>0</v>
      </c>
      <c r="I56" s="121">
        <f t="shared" si="8"/>
        <v>15</v>
      </c>
      <c r="J56" s="121">
        <v>0.78</v>
      </c>
      <c r="K56" s="121">
        <v>19</v>
      </c>
      <c r="L56" s="121">
        <v>1000</v>
      </c>
      <c r="N56" s="121">
        <v>31.536000000000001</v>
      </c>
      <c r="O56" s="95"/>
      <c r="P56" s="95">
        <f t="shared" si="2"/>
        <v>0</v>
      </c>
      <c r="Q56" s="95">
        <f t="shared" si="3"/>
        <v>0</v>
      </c>
      <c r="R56" s="135"/>
      <c r="S56" s="121">
        <v>0</v>
      </c>
      <c r="U56" s="121" t="e">
        <f t="shared" si="5"/>
        <v>#DIV/0!</v>
      </c>
      <c r="W56" s="121">
        <f t="shared" si="6"/>
        <v>0</v>
      </c>
    </row>
    <row r="57" spans="1:39">
      <c r="A57" s="121" t="s">
        <v>340</v>
      </c>
      <c r="B57" s="95" t="s">
        <v>285</v>
      </c>
      <c r="C57" s="95" t="s">
        <v>242</v>
      </c>
      <c r="D57" s="121" t="s">
        <v>40</v>
      </c>
      <c r="E57" s="121" t="str">
        <f t="shared" si="0"/>
        <v>MANUCOA</v>
      </c>
      <c r="F57" s="95" t="s">
        <v>440</v>
      </c>
      <c r="G57" s="121" t="str">
        <f t="shared" si="1"/>
        <v>MANU-STT-PH</v>
      </c>
      <c r="H57" s="95">
        <v>3.4000000000000002E-3</v>
      </c>
      <c r="I57" s="121">
        <f t="shared" si="8"/>
        <v>15</v>
      </c>
      <c r="J57" s="121">
        <v>0.78</v>
      </c>
      <c r="K57" s="121">
        <v>19</v>
      </c>
      <c r="L57" s="121">
        <v>1000</v>
      </c>
      <c r="N57" s="121">
        <v>31.536000000000001</v>
      </c>
      <c r="O57" s="95">
        <v>5.3816000000000003E-2</v>
      </c>
      <c r="P57" s="95">
        <f t="shared" si="2"/>
        <v>4.1976480000000004E-2</v>
      </c>
      <c r="Q57" s="95">
        <f t="shared" si="3"/>
        <v>4.2000000000000003E-2</v>
      </c>
      <c r="R57" s="135">
        <f t="shared" si="4"/>
        <v>0.50191004864655142</v>
      </c>
      <c r="S57" s="121">
        <v>0</v>
      </c>
      <c r="U57" s="121">
        <f t="shared" si="5"/>
        <v>2.0033687517615503E-3</v>
      </c>
      <c r="W57" s="121">
        <f t="shared" si="6"/>
        <v>6.8994871794871793E-2</v>
      </c>
      <c r="AI57" s="121">
        <v>3.2000000000000001E-2</v>
      </c>
    </row>
    <row r="58" spans="1:39">
      <c r="A58" s="121" t="s">
        <v>377</v>
      </c>
      <c r="B58" s="95" t="s">
        <v>286</v>
      </c>
      <c r="C58" s="95" t="s">
        <v>381</v>
      </c>
      <c r="D58" s="95"/>
      <c r="G58" s="121" t="str">
        <f t="shared" si="1"/>
        <v>\I:MANU-TGP-</v>
      </c>
      <c r="I58" s="121">
        <f t="shared" si="8"/>
        <v>15</v>
      </c>
      <c r="J58" s="121">
        <v>0.78</v>
      </c>
      <c r="K58" s="121">
        <v>19</v>
      </c>
      <c r="L58" s="121">
        <v>1000</v>
      </c>
      <c r="N58" s="121">
        <v>31.536000000000001</v>
      </c>
      <c r="O58" s="95"/>
      <c r="P58" s="95">
        <f t="shared" si="2"/>
        <v>0</v>
      </c>
      <c r="Q58" s="95">
        <f t="shared" si="3"/>
        <v>0</v>
      </c>
      <c r="R58" s="135"/>
      <c r="S58" s="121">
        <v>0</v>
      </c>
      <c r="U58" s="121" t="e">
        <f t="shared" si="5"/>
        <v>#DIV/0!</v>
      </c>
      <c r="W58" s="121">
        <f t="shared" si="6"/>
        <v>0</v>
      </c>
    </row>
    <row r="59" spans="1:39">
      <c r="R59" s="132"/>
      <c r="S59" s="129"/>
      <c r="U59" s="121" t="e">
        <f t="shared" si="5"/>
        <v>#DIV/0!</v>
      </c>
      <c r="V59" s="132"/>
      <c r="W59" s="121" t="e">
        <f t="shared" si="6"/>
        <v>#DIV/0!</v>
      </c>
      <c r="X59" s="132"/>
    </row>
    <row r="60" spans="1:39">
      <c r="R60" s="132"/>
      <c r="S60" s="129"/>
      <c r="AI60" s="131"/>
      <c r="AM60" s="132"/>
    </row>
    <row r="61" spans="1:39">
      <c r="G61" s="121" t="s">
        <v>290</v>
      </c>
      <c r="R61" s="132"/>
      <c r="S61" s="129"/>
      <c r="AM61" s="132"/>
    </row>
    <row r="62" spans="1:39">
      <c r="S62" s="129"/>
      <c r="AJ62" s="131"/>
      <c r="AM62" s="132"/>
    </row>
    <row r="63" spans="1:39">
      <c r="S63" s="129"/>
      <c r="AI63" s="131"/>
      <c r="AM63" s="132"/>
    </row>
    <row r="64" spans="1:39">
      <c r="S64" s="129"/>
      <c r="AJ64" s="131"/>
      <c r="AM64" s="132"/>
    </row>
    <row r="65" spans="19:39">
      <c r="S65" s="129"/>
      <c r="AI65" s="131"/>
      <c r="AM65" s="132"/>
    </row>
    <row r="66" spans="19:39">
      <c r="S66" s="129"/>
      <c r="AM66" s="132"/>
    </row>
    <row r="67" spans="19:39">
      <c r="S67" s="129"/>
      <c r="AM67" s="132"/>
    </row>
    <row r="68" spans="19:39">
      <c r="S68" s="129"/>
      <c r="AM68" s="132"/>
    </row>
    <row r="69" spans="19:39">
      <c r="S69" s="129"/>
      <c r="AI69" s="131"/>
      <c r="AM69" s="132"/>
    </row>
    <row r="70" spans="19:39">
      <c r="S70" s="129"/>
      <c r="AM70" s="132"/>
    </row>
    <row r="71" spans="19:39">
      <c r="S71" s="129"/>
      <c r="AM71" s="132"/>
    </row>
    <row r="72" spans="19:39">
      <c r="S72" s="129"/>
      <c r="AI72" s="131"/>
      <c r="AM72" s="132"/>
    </row>
    <row r="73" spans="19:39">
      <c r="S73" s="129"/>
      <c r="AI73" s="131"/>
      <c r="AJ73" s="131"/>
      <c r="AM73" s="132"/>
    </row>
    <row r="74" spans="19:39">
      <c r="S74" s="129"/>
      <c r="AM74" s="132"/>
    </row>
    <row r="75" spans="19:39">
      <c r="S75" s="129"/>
      <c r="AM75" s="132"/>
    </row>
    <row r="76" spans="19:39">
      <c r="S76" s="129"/>
      <c r="AJ76" s="131"/>
      <c r="AM76" s="132"/>
    </row>
    <row r="77" spans="19:39">
      <c r="S77" s="129"/>
    </row>
    <row r="78" spans="19:39">
      <c r="S78" s="129"/>
    </row>
    <row r="79" spans="19:39">
      <c r="S79" s="129"/>
    </row>
    <row r="80" spans="19:39">
      <c r="S80" s="129"/>
    </row>
    <row r="81" spans="19:19">
      <c r="S81" s="129"/>
    </row>
    <row r="82" spans="19:19">
      <c r="S82" s="129"/>
    </row>
    <row r="83" spans="19:19">
      <c r="S83" s="129"/>
    </row>
    <row r="84" spans="19:19">
      <c r="S84" s="129"/>
    </row>
    <row r="85" spans="19:19">
      <c r="S85" s="129"/>
    </row>
    <row r="86" spans="19:19">
      <c r="S86" s="129"/>
    </row>
    <row r="87" spans="19:19">
      <c r="S87" s="129"/>
    </row>
    <row r="88" spans="19:19">
      <c r="S88" s="129"/>
    </row>
    <row r="89" spans="19:19">
      <c r="S89" s="129"/>
    </row>
    <row r="90" spans="19:19">
      <c r="S90" s="129"/>
    </row>
    <row r="91" spans="19:19">
      <c r="S91" s="129"/>
    </row>
    <row r="92" spans="19:19">
      <c r="S92" s="129"/>
    </row>
    <row r="93" spans="19:19">
      <c r="S93" s="129"/>
    </row>
    <row r="94" spans="19:19">
      <c r="S94" s="129"/>
    </row>
    <row r="95" spans="19:19">
      <c r="S95" s="129"/>
    </row>
    <row r="96" spans="19:19">
      <c r="S96" s="129"/>
    </row>
    <row r="97" spans="19:19">
      <c r="S97" s="129"/>
    </row>
    <row r="98" spans="19:19">
      <c r="S98" s="129"/>
    </row>
    <row r="99" spans="19:19">
      <c r="S99" s="129"/>
    </row>
    <row r="100" spans="19:19">
      <c r="S100" s="129"/>
    </row>
    <row r="101" spans="19:19">
      <c r="S101" s="129"/>
    </row>
    <row r="102" spans="19:19">
      <c r="S102" s="129"/>
    </row>
    <row r="103" spans="19:19">
      <c r="S103" s="129"/>
    </row>
    <row r="104" spans="19:19">
      <c r="S104" s="129"/>
    </row>
    <row r="105" spans="19:19">
      <c r="S105" s="129"/>
    </row>
    <row r="106" spans="19:19">
      <c r="S106" s="129"/>
    </row>
    <row r="107" spans="19:19">
      <c r="S107" s="129"/>
    </row>
    <row r="108" spans="19:19">
      <c r="S108" s="129"/>
    </row>
    <row r="109" spans="19:19">
      <c r="S109" s="129"/>
    </row>
    <row r="110" spans="19:19">
      <c r="S110" s="129"/>
    </row>
    <row r="111" spans="19:19">
      <c r="S111" s="129"/>
    </row>
    <row r="112" spans="19:19">
      <c r="S112" s="129"/>
    </row>
    <row r="113" spans="19:19">
      <c r="S113" s="129"/>
    </row>
    <row r="114" spans="19:19">
      <c r="S114" s="129"/>
    </row>
    <row r="115" spans="19:19">
      <c r="S115" s="129"/>
    </row>
    <row r="116" spans="19:19">
      <c r="S116" s="129"/>
    </row>
    <row r="117" spans="19:19">
      <c r="S117" s="129"/>
    </row>
    <row r="118" spans="19:19">
      <c r="S118" s="129"/>
    </row>
    <row r="119" spans="19:19">
      <c r="S119" s="129"/>
    </row>
    <row r="120" spans="19:19">
      <c r="S120" s="129"/>
    </row>
    <row r="121" spans="19:19">
      <c r="S121" s="129"/>
    </row>
    <row r="122" spans="19:19">
      <c r="S122" s="129"/>
    </row>
    <row r="123" spans="19:19">
      <c r="S123" s="129"/>
    </row>
    <row r="124" spans="19:19">
      <c r="S124" s="129"/>
    </row>
    <row r="125" spans="19:19">
      <c r="S125" s="129"/>
    </row>
    <row r="126" spans="19:19">
      <c r="S126" s="129"/>
    </row>
    <row r="127" spans="19:19">
      <c r="S127" s="129"/>
    </row>
    <row r="128" spans="19:19">
      <c r="S128" s="129"/>
    </row>
    <row r="129" spans="19:19">
      <c r="S129" s="129"/>
    </row>
    <row r="130" spans="19:19">
      <c r="S130" s="129"/>
    </row>
    <row r="131" spans="19:19">
      <c r="S131" s="129"/>
    </row>
    <row r="132" spans="19:19">
      <c r="S132" s="129"/>
    </row>
    <row r="133" spans="19:19">
      <c r="S133" s="129"/>
    </row>
    <row r="134" spans="19:19">
      <c r="S134" s="129"/>
    </row>
    <row r="135" spans="19:19">
      <c r="S135" s="129"/>
    </row>
    <row r="136" spans="19:19">
      <c r="S136" s="129"/>
    </row>
    <row r="137" spans="19:19">
      <c r="S137" s="129"/>
    </row>
    <row r="138" spans="19:19">
      <c r="S138" s="129"/>
    </row>
    <row r="139" spans="19:19">
      <c r="S139" s="129"/>
    </row>
    <row r="140" spans="19:19">
      <c r="S140" s="129"/>
    </row>
    <row r="141" spans="19:19">
      <c r="S141" s="129"/>
    </row>
    <row r="142" spans="19:19">
      <c r="S142" s="129"/>
    </row>
    <row r="143" spans="19:19">
      <c r="S143" s="129"/>
    </row>
    <row r="144" spans="19:19">
      <c r="S144" s="129"/>
    </row>
    <row r="145" spans="19:19">
      <c r="S145" s="129"/>
    </row>
    <row r="146" spans="19:19">
      <c r="S146" s="129"/>
    </row>
    <row r="147" spans="19:19">
      <c r="S147" s="129"/>
    </row>
    <row r="148" spans="19:19">
      <c r="S148" s="129"/>
    </row>
    <row r="149" spans="19:19">
      <c r="S149" s="129"/>
    </row>
  </sheetData>
  <phoneticPr fontId="131" type="noConversion"/>
  <conditionalFormatting sqref="AA60:AB149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E43"/>
  <sheetViews>
    <sheetView workbookViewId="0">
      <selection activeCell="T19" sqref="T19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12.5703125" style="1" customWidth="1"/>
    <col min="7" max="20" width="9.140625" style="1"/>
    <col min="21" max="21" width="19.42578125" style="1" customWidth="1"/>
    <col min="22" max="22" width="11.7109375" style="1" bestFit="1" customWidth="1"/>
    <col min="23" max="23" width="8" style="1" customWidth="1"/>
    <col min="24" max="25" width="8" style="30" customWidth="1"/>
    <col min="26" max="26" width="13" style="30" customWidth="1"/>
    <col min="27" max="27" width="5.28515625" style="1" customWidth="1"/>
    <col min="28" max="28" width="9.140625" style="1"/>
    <col min="29" max="29" width="12.42578125" style="1" customWidth="1"/>
    <col min="30" max="30" width="12.42578125" style="30" customWidth="1"/>
    <col min="31" max="16384" width="9.140625" style="1"/>
  </cols>
  <sheetData>
    <row r="2" spans="2:31" ht="18.75">
      <c r="C2" s="23"/>
      <c r="F2" s="24"/>
      <c r="G2" s="24"/>
    </row>
    <row r="3" spans="2:31" s="30" customFormat="1" ht="18.75">
      <c r="B3" s="22" t="s">
        <v>72</v>
      </c>
      <c r="C3" s="23"/>
      <c r="F3" s="24"/>
      <c r="G3" s="24"/>
    </row>
    <row r="4" spans="2:31" ht="13.5" thickBot="1">
      <c r="B4" s="25" t="s">
        <v>0</v>
      </c>
      <c r="C4" s="25" t="s">
        <v>346</v>
      </c>
      <c r="D4" s="25" t="s">
        <v>347</v>
      </c>
      <c r="E4" s="25" t="s">
        <v>348</v>
      </c>
      <c r="F4" s="25" t="s">
        <v>349</v>
      </c>
      <c r="G4" s="25" t="s">
        <v>354</v>
      </c>
      <c r="H4" s="25" t="s">
        <v>356</v>
      </c>
      <c r="I4" s="25" t="s">
        <v>358</v>
      </c>
      <c r="J4" s="25" t="s">
        <v>360</v>
      </c>
      <c r="K4" s="25" t="s">
        <v>370</v>
      </c>
      <c r="L4" s="25" t="s">
        <v>371</v>
      </c>
      <c r="M4" s="25" t="s">
        <v>372</v>
      </c>
      <c r="N4" s="25" t="s">
        <v>373</v>
      </c>
      <c r="O4" s="25" t="s">
        <v>437</v>
      </c>
      <c r="P4" s="25" t="s">
        <v>473</v>
      </c>
      <c r="Q4" s="25" t="s">
        <v>474</v>
      </c>
      <c r="R4" s="25" t="s">
        <v>475</v>
      </c>
      <c r="S4" s="25" t="s">
        <v>476</v>
      </c>
      <c r="T4" s="25" t="s">
        <v>362</v>
      </c>
      <c r="U4" s="25" t="s">
        <v>364</v>
      </c>
      <c r="V4" s="25" t="s">
        <v>366</v>
      </c>
      <c r="W4" s="25" t="s">
        <v>368</v>
      </c>
      <c r="Z4" s="30" t="s">
        <v>490</v>
      </c>
      <c r="AA4" s="1" t="s">
        <v>478</v>
      </c>
      <c r="AB4" s="1" t="s">
        <v>479</v>
      </c>
      <c r="AC4" s="1" t="s">
        <v>480</v>
      </c>
      <c r="AE4" s="1" t="s">
        <v>481</v>
      </c>
    </row>
    <row r="5" spans="2:31" ht="13.5" thickBot="1">
      <c r="B5" s="26" t="s">
        <v>50</v>
      </c>
      <c r="C5" s="26" t="s">
        <v>58</v>
      </c>
      <c r="D5" s="26" t="s">
        <v>58</v>
      </c>
      <c r="E5" s="26" t="s">
        <v>58</v>
      </c>
      <c r="F5" s="26" t="s">
        <v>58</v>
      </c>
      <c r="G5" s="26" t="s">
        <v>58</v>
      </c>
      <c r="H5" s="26" t="s">
        <v>58</v>
      </c>
      <c r="I5" s="26" t="s">
        <v>58</v>
      </c>
      <c r="J5" s="26" t="s">
        <v>58</v>
      </c>
      <c r="K5" s="26" t="s">
        <v>58</v>
      </c>
      <c r="L5" s="26" t="s">
        <v>58</v>
      </c>
      <c r="M5" s="26" t="s">
        <v>58</v>
      </c>
      <c r="N5" s="26" t="s">
        <v>58</v>
      </c>
      <c r="O5" s="26" t="s">
        <v>58</v>
      </c>
      <c r="Z5" s="30">
        <f>U37*0.0036</f>
        <v>1.4399999999999999E-5</v>
      </c>
      <c r="AA5" s="1">
        <v>0.05</v>
      </c>
      <c r="AB5" s="1">
        <v>175</v>
      </c>
      <c r="AC5" s="1" t="s">
        <v>483</v>
      </c>
      <c r="AD5" s="30" t="e">
        <f>(Z5*AC5)*1000</f>
        <v>#VALUE!</v>
      </c>
      <c r="AE5" s="1" t="s">
        <v>484</v>
      </c>
    </row>
    <row r="6" spans="2:31">
      <c r="B6" s="27" t="s">
        <v>491</v>
      </c>
      <c r="C6" s="28">
        <v>92</v>
      </c>
      <c r="D6" s="1">
        <v>0</v>
      </c>
      <c r="E6" s="1">
        <v>0</v>
      </c>
      <c r="F6" s="1">
        <v>0</v>
      </c>
      <c r="G6" s="28">
        <v>69.69</v>
      </c>
      <c r="H6" s="1">
        <v>0</v>
      </c>
      <c r="I6" s="1">
        <v>0</v>
      </c>
      <c r="J6" s="1">
        <v>0</v>
      </c>
      <c r="K6" s="28">
        <v>60.43</v>
      </c>
      <c r="L6" s="1">
        <v>0</v>
      </c>
      <c r="M6" s="1">
        <v>0</v>
      </c>
      <c r="N6" s="1">
        <v>0</v>
      </c>
      <c r="O6" s="1">
        <v>0</v>
      </c>
      <c r="P6" s="30">
        <v>0</v>
      </c>
      <c r="Q6" s="30">
        <v>0</v>
      </c>
      <c r="R6" s="30">
        <v>0</v>
      </c>
      <c r="S6" s="30">
        <v>0</v>
      </c>
      <c r="T6" s="1">
        <v>0</v>
      </c>
      <c r="U6" s="30">
        <v>0</v>
      </c>
      <c r="V6" s="30">
        <v>0</v>
      </c>
      <c r="W6" s="30">
        <v>0</v>
      </c>
      <c r="Z6" s="30">
        <f>U38*0.0036</f>
        <v>1.4399999999999999E-5</v>
      </c>
      <c r="AA6" s="1">
        <v>1.7000000000000001E-2</v>
      </c>
      <c r="AB6" s="1">
        <v>70</v>
      </c>
      <c r="AC6" s="1">
        <v>1.43</v>
      </c>
      <c r="AD6" s="30">
        <f>(Z6*AC6)*1000</f>
        <v>2.0591999999999999E-2</v>
      </c>
      <c r="AE6" s="1" t="s">
        <v>484</v>
      </c>
    </row>
    <row r="7" spans="2:31">
      <c r="B7" s="1" t="s">
        <v>492</v>
      </c>
      <c r="C7" s="1">
        <v>0</v>
      </c>
      <c r="D7" s="29">
        <v>92</v>
      </c>
      <c r="E7" s="1">
        <v>0</v>
      </c>
      <c r="F7" s="24">
        <v>0</v>
      </c>
      <c r="G7" s="24">
        <v>0</v>
      </c>
      <c r="H7" s="28">
        <v>69.69</v>
      </c>
      <c r="I7" s="1">
        <v>0</v>
      </c>
      <c r="J7" s="1">
        <v>0</v>
      </c>
      <c r="K7" s="1">
        <v>0</v>
      </c>
      <c r="L7" s="28">
        <v>60.43</v>
      </c>
      <c r="M7" s="1">
        <v>0</v>
      </c>
      <c r="N7" s="1">
        <v>0</v>
      </c>
      <c r="O7" s="28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Z7" s="30">
        <f>U39*0.0036</f>
        <v>4.32E-5</v>
      </c>
      <c r="AA7" s="1">
        <v>7.3999999999999996E-2</v>
      </c>
      <c r="AB7" s="1">
        <v>893</v>
      </c>
      <c r="AC7" s="1">
        <v>2.2599999999999998</v>
      </c>
      <c r="AD7" s="30">
        <f t="shared" ref="AD7:AD8" si="0">(Z7*AC7)*1000</f>
        <v>9.7631999999999983E-2</v>
      </c>
      <c r="AE7" s="1" t="s">
        <v>484</v>
      </c>
    </row>
    <row r="8" spans="2:31">
      <c r="B8" s="1" t="s">
        <v>494</v>
      </c>
      <c r="C8" s="1">
        <v>0</v>
      </c>
      <c r="D8" s="1">
        <v>0</v>
      </c>
      <c r="E8" s="28">
        <v>92</v>
      </c>
      <c r="F8" s="1">
        <v>0</v>
      </c>
      <c r="G8" s="1">
        <v>0</v>
      </c>
      <c r="H8" s="1">
        <v>0</v>
      </c>
      <c r="I8" s="28">
        <v>69.69</v>
      </c>
      <c r="J8" s="1">
        <v>0</v>
      </c>
      <c r="K8" s="1">
        <v>0</v>
      </c>
      <c r="L8" s="1">
        <v>0</v>
      </c>
      <c r="M8" s="28">
        <v>60.43</v>
      </c>
      <c r="N8" s="1">
        <v>0</v>
      </c>
      <c r="O8" s="1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Z8" s="30">
        <f>U40*0.0036</f>
        <v>4.6799999999999999E-5</v>
      </c>
      <c r="AA8" s="1">
        <v>0.12</v>
      </c>
      <c r="AB8" s="138">
        <v>1970</v>
      </c>
      <c r="AC8" s="1">
        <v>3.03</v>
      </c>
      <c r="AD8" s="30">
        <f t="shared" si="0"/>
        <v>0.14180399999999999</v>
      </c>
      <c r="AE8" s="1" t="s">
        <v>484</v>
      </c>
    </row>
    <row r="9" spans="2:31">
      <c r="B9" s="1" t="s">
        <v>493</v>
      </c>
      <c r="C9" s="1">
        <v>0</v>
      </c>
      <c r="D9" s="1">
        <v>0</v>
      </c>
      <c r="E9" s="1">
        <v>0</v>
      </c>
      <c r="F9" s="28">
        <v>92</v>
      </c>
      <c r="G9" s="1">
        <v>0</v>
      </c>
      <c r="H9" s="1">
        <v>0</v>
      </c>
      <c r="I9" s="1">
        <v>0</v>
      </c>
      <c r="J9" s="28">
        <v>69.69</v>
      </c>
      <c r="K9" s="1">
        <v>0</v>
      </c>
      <c r="L9" s="1">
        <v>0</v>
      </c>
      <c r="M9" s="1">
        <v>0</v>
      </c>
      <c r="N9" s="28">
        <v>60.43</v>
      </c>
      <c r="O9" s="1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AA9" s="1">
        <v>0.154</v>
      </c>
      <c r="AB9" s="1" t="s">
        <v>488</v>
      </c>
      <c r="AC9" s="1" t="s">
        <v>483</v>
      </c>
      <c r="AE9" s="1">
        <v>50</v>
      </c>
    </row>
    <row r="10" spans="2:31">
      <c r="AA10" s="1">
        <v>3.7999999999999999E-2</v>
      </c>
      <c r="AB10" s="1" t="s">
        <v>488</v>
      </c>
      <c r="AC10" s="1" t="s">
        <v>483</v>
      </c>
      <c r="AE10" s="1">
        <v>12.5</v>
      </c>
    </row>
    <row r="14" spans="2:31">
      <c r="B14" s="1" t="s">
        <v>500</v>
      </c>
      <c r="C14" s="1">
        <f>2.95*C6</f>
        <v>271.40000000000003</v>
      </c>
    </row>
    <row r="15" spans="2:31">
      <c r="C15" s="1">
        <f>C14*B19</f>
        <v>28.847106000000004</v>
      </c>
    </row>
    <row r="19" spans="2:7">
      <c r="B19" s="1">
        <v>0.10629</v>
      </c>
    </row>
    <row r="25" spans="2:7">
      <c r="B25" s="96" t="s">
        <v>118</v>
      </c>
      <c r="C25" s="96"/>
      <c r="D25" s="96"/>
      <c r="E25" s="96"/>
      <c r="F25" s="96"/>
      <c r="G25" s="96"/>
    </row>
    <row r="26" spans="2:7">
      <c r="B26" s="96" t="s">
        <v>119</v>
      </c>
      <c r="C26" s="96"/>
      <c r="D26" s="96"/>
      <c r="E26" s="96"/>
      <c r="F26" s="96"/>
      <c r="G26" s="96"/>
    </row>
    <row r="27" spans="2:7" ht="15.75">
      <c r="B27" s="98" t="s">
        <v>120</v>
      </c>
      <c r="C27" s="95"/>
      <c r="D27" s="98" t="s">
        <v>121</v>
      </c>
      <c r="E27" s="95"/>
      <c r="F27" s="98" t="s">
        <v>122</v>
      </c>
      <c r="G27" s="95"/>
    </row>
    <row r="28" spans="2:7">
      <c r="B28" s="96" t="s">
        <v>123</v>
      </c>
      <c r="C28" s="96">
        <v>52.3</v>
      </c>
      <c r="D28" s="97" t="s">
        <v>124</v>
      </c>
      <c r="E28" s="96">
        <v>69.67</v>
      </c>
      <c r="F28" s="97" t="s">
        <v>106</v>
      </c>
      <c r="G28" s="96">
        <v>49.17</v>
      </c>
    </row>
    <row r="29" spans="2:7">
      <c r="B29" s="96" t="s">
        <v>125</v>
      </c>
      <c r="C29" s="96">
        <v>53.56</v>
      </c>
      <c r="D29" s="97" t="s">
        <v>126</v>
      </c>
      <c r="E29" s="96">
        <v>66.58</v>
      </c>
      <c r="F29" s="97" t="s">
        <v>127</v>
      </c>
      <c r="G29" s="96">
        <v>89.47</v>
      </c>
    </row>
    <row r="30" spans="2:7">
      <c r="B30" s="96" t="s">
        <v>128</v>
      </c>
      <c r="C30" s="96">
        <v>54.45</v>
      </c>
      <c r="D30" s="97" t="s">
        <v>129</v>
      </c>
      <c r="E30" s="96">
        <v>66.790000000000006</v>
      </c>
      <c r="F30" s="97" t="s">
        <v>130</v>
      </c>
      <c r="G30" s="96">
        <v>64.2</v>
      </c>
    </row>
    <row r="31" spans="2:7">
      <c r="B31" s="96" t="s">
        <v>131</v>
      </c>
      <c r="C31" s="96">
        <v>68.14</v>
      </c>
      <c r="D31" s="97" t="s">
        <v>132</v>
      </c>
      <c r="E31" s="96">
        <v>69.69</v>
      </c>
      <c r="F31" s="97" t="s">
        <v>133</v>
      </c>
      <c r="G31" s="96">
        <v>67.260000000000005</v>
      </c>
    </row>
    <row r="32" spans="2:7">
      <c r="B32" s="96" t="s">
        <v>134</v>
      </c>
      <c r="C32" s="96">
        <v>68.14</v>
      </c>
      <c r="D32" s="97" t="s">
        <v>135</v>
      </c>
      <c r="E32" s="96">
        <v>68.53</v>
      </c>
      <c r="F32" s="97" t="s">
        <v>136</v>
      </c>
      <c r="G32" s="96">
        <v>89.47</v>
      </c>
    </row>
    <row r="33" spans="2:23" ht="15.75">
      <c r="B33" s="96" t="s">
        <v>137</v>
      </c>
      <c r="C33" s="96">
        <v>52.72</v>
      </c>
      <c r="D33" s="97" t="s">
        <v>138</v>
      </c>
      <c r="E33" s="96">
        <v>65.89</v>
      </c>
      <c r="F33" s="98" t="s">
        <v>86</v>
      </c>
      <c r="G33" s="95"/>
    </row>
    <row r="34" spans="2:23">
      <c r="B34" s="96" t="s">
        <v>139</v>
      </c>
      <c r="C34" s="96">
        <v>54.44</v>
      </c>
      <c r="D34" s="97" t="s">
        <v>57</v>
      </c>
      <c r="E34" s="96">
        <v>60.43</v>
      </c>
      <c r="F34" s="97" t="s">
        <v>140</v>
      </c>
      <c r="G34" s="96">
        <v>92</v>
      </c>
    </row>
    <row r="35" spans="2:23">
      <c r="B35" s="96" t="s">
        <v>141</v>
      </c>
      <c r="C35" s="96">
        <v>54.79</v>
      </c>
      <c r="D35" s="97" t="s">
        <v>142</v>
      </c>
      <c r="E35" s="96">
        <v>73.63</v>
      </c>
      <c r="F35" s="97" t="s">
        <v>143</v>
      </c>
      <c r="G35" s="96">
        <v>89.1</v>
      </c>
    </row>
    <row r="36" spans="2:23">
      <c r="B36" s="96" t="s">
        <v>144</v>
      </c>
      <c r="C36" s="96">
        <v>54.72</v>
      </c>
      <c r="D36" s="97" t="s">
        <v>145</v>
      </c>
      <c r="E36" s="96">
        <v>72.91</v>
      </c>
      <c r="F36" s="97" t="s">
        <v>146</v>
      </c>
      <c r="G36" s="96">
        <v>93.1</v>
      </c>
      <c r="U36" s="1" t="s">
        <v>477</v>
      </c>
    </row>
    <row r="37" spans="2:23">
      <c r="B37" s="96" t="s">
        <v>147</v>
      </c>
      <c r="C37" s="96">
        <v>52.23</v>
      </c>
      <c r="D37" s="97" t="s">
        <v>148</v>
      </c>
      <c r="E37" s="96">
        <v>76.94</v>
      </c>
      <c r="F37" s="95"/>
      <c r="T37" s="1" t="s">
        <v>482</v>
      </c>
      <c r="U37" s="1">
        <v>4.0000000000000001E-3</v>
      </c>
      <c r="V37" s="1">
        <f>1/Z5</f>
        <v>69444.444444444453</v>
      </c>
      <c r="W37" s="1">
        <f>V37*AC6</f>
        <v>99305.555555555562</v>
      </c>
    </row>
    <row r="38" spans="2:23">
      <c r="B38" s="96" t="s">
        <v>149</v>
      </c>
      <c r="C38" s="96">
        <v>53.22</v>
      </c>
      <c r="D38" s="95"/>
      <c r="E38" s="95"/>
      <c r="F38" s="96" t="s">
        <v>150</v>
      </c>
      <c r="T38" s="1" t="s">
        <v>485</v>
      </c>
      <c r="U38" s="1">
        <v>4.0000000000000001E-3</v>
      </c>
      <c r="V38" s="30">
        <f>1/Z6</f>
        <v>69444.444444444453</v>
      </c>
      <c r="W38" s="30">
        <f>V38*AC7</f>
        <v>156944.44444444444</v>
      </c>
    </row>
    <row r="39" spans="2:23">
      <c r="B39" s="96" t="s">
        <v>151</v>
      </c>
      <c r="C39" s="96">
        <v>53.96</v>
      </c>
      <c r="D39" s="95"/>
      <c r="E39" s="95"/>
      <c r="F39" s="96" t="s">
        <v>152</v>
      </c>
      <c r="T39" s="1" t="s">
        <v>486</v>
      </c>
      <c r="U39" s="1">
        <v>1.2E-2</v>
      </c>
      <c r="V39" s="30">
        <f>1/Z7</f>
        <v>23148.14814814815</v>
      </c>
      <c r="W39" s="30">
        <f>V39*AC8</f>
        <v>70138.888888888891</v>
      </c>
    </row>
    <row r="40" spans="2:23">
      <c r="B40" s="96" t="s">
        <v>153</v>
      </c>
      <c r="C40" s="96">
        <v>85.54</v>
      </c>
      <c r="D40" s="95"/>
      <c r="E40" s="95"/>
      <c r="F40" s="96" t="s">
        <v>154</v>
      </c>
      <c r="T40" s="1" t="s">
        <v>57</v>
      </c>
      <c r="U40" s="1">
        <v>1.2999999999999999E-2</v>
      </c>
      <c r="V40" s="30">
        <f>1/Z8</f>
        <v>21367.521367521367</v>
      </c>
      <c r="W40" s="30" t="e">
        <f>V40*AC9</f>
        <v>#VALUE!</v>
      </c>
    </row>
    <row r="41" spans="2:23">
      <c r="B41" s="96" t="s">
        <v>155</v>
      </c>
      <c r="C41" s="96">
        <v>62.44</v>
      </c>
      <c r="D41" s="95"/>
      <c r="E41" s="95"/>
      <c r="F41" s="96" t="s">
        <v>156</v>
      </c>
      <c r="T41" s="1" t="s">
        <v>90</v>
      </c>
      <c r="U41" s="1" t="s">
        <v>487</v>
      </c>
    </row>
    <row r="42" spans="2:23">
      <c r="B42" s="96" t="s">
        <v>157</v>
      </c>
      <c r="C42" s="96">
        <v>83.97</v>
      </c>
      <c r="D42" s="95"/>
      <c r="E42" s="95"/>
      <c r="F42" s="96" t="s">
        <v>158</v>
      </c>
      <c r="T42" s="1" t="s">
        <v>489</v>
      </c>
      <c r="U42" s="1" t="s">
        <v>487</v>
      </c>
    </row>
    <row r="43" spans="2:23">
      <c r="B43" s="95"/>
      <c r="C43" s="95"/>
      <c r="D43" s="95"/>
      <c r="E43" s="95"/>
      <c r="F43" s="96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</vt:lpstr>
      <vt:lpstr>IND_data</vt:lpstr>
      <vt:lpstr>Sector_Fuels</vt:lpstr>
      <vt:lpstr>IND_PRC_COM</vt:lpstr>
      <vt:lpstr>IND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2022-07-05T21:24:47Z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792984724044799</vt:r8>
  </property>
</Properties>
</file>