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ung\Desktop\Temp\EDTIM\TIMES-Local\VDCleaning\"/>
    </mc:Choice>
  </mc:AlternateContent>
  <xr:revisionPtr revIDLastSave="0" documentId="13_ncr:1_{3FAA1E95-CA75-4E62-89CB-B686FE2D7B21}" xr6:coauthVersionLast="44" xr6:coauthVersionMax="44" xr10:uidLastSave="{00000000-0000-0000-0000-000000000000}"/>
  <bookViews>
    <workbookView xWindow="-120" yWindow="-120" windowWidth="25440" windowHeight="15075" xr2:uid="{14870759-1606-934A-8E7F-A8347A11986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J27" i="1"/>
  <c r="J26" i="1"/>
  <c r="M19" i="1" l="1"/>
  <c r="M18" i="1"/>
  <c r="K19" i="1"/>
  <c r="K18" i="1"/>
  <c r="L18" i="1"/>
  <c r="N18" i="1"/>
  <c r="L19" i="1"/>
  <c r="N19" i="1"/>
  <c r="G18" i="1"/>
  <c r="H18" i="1"/>
  <c r="I18" i="1"/>
  <c r="J18" i="1"/>
  <c r="G19" i="1"/>
  <c r="H19" i="1"/>
  <c r="I19" i="1"/>
  <c r="J19" i="1"/>
  <c r="F19" i="1"/>
  <c r="F18" i="1"/>
  <c r="N22" i="1" l="1"/>
  <c r="N23" i="1"/>
  <c r="M23" i="1"/>
  <c r="M22" i="1"/>
  <c r="K23" i="1"/>
  <c r="K22" i="1"/>
  <c r="I23" i="1"/>
  <c r="I22" i="1"/>
  <c r="G23" i="1"/>
  <c r="G22" i="1"/>
  <c r="L23" i="1" l="1"/>
  <c r="J23" i="1"/>
  <c r="H23" i="1"/>
  <c r="F23" i="1"/>
  <c r="H22" i="1"/>
  <c r="J22" i="1"/>
  <c r="L22" i="1"/>
  <c r="F22" i="1"/>
  <c r="M21" i="1"/>
  <c r="M20" i="1"/>
  <c r="K21" i="1"/>
  <c r="K20" i="1"/>
  <c r="I21" i="1"/>
  <c r="I20" i="1"/>
  <c r="G21" i="1"/>
  <c r="G20" i="1"/>
  <c r="H20" i="1"/>
  <c r="J20" i="1"/>
  <c r="L20" i="1"/>
  <c r="N20" i="1"/>
  <c r="H21" i="1"/>
  <c r="J21" i="1"/>
  <c r="L21" i="1"/>
  <c r="N21" i="1"/>
  <c r="F21" i="1"/>
  <c r="F20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G12" i="1"/>
  <c r="H12" i="1"/>
  <c r="I12" i="1"/>
  <c r="J12" i="1"/>
  <c r="K12" i="1"/>
  <c r="L12" i="1"/>
  <c r="M12" i="1"/>
  <c r="N12" i="1"/>
  <c r="F12" i="1"/>
  <c r="C6" i="1" l="1"/>
  <c r="C7" i="1"/>
  <c r="C5" i="1"/>
  <c r="C4" i="1"/>
  <c r="F8" i="1" l="1"/>
  <c r="G8" i="1"/>
  <c r="H8" i="1"/>
  <c r="I8" i="1"/>
  <c r="J8" i="1"/>
  <c r="K8" i="1"/>
  <c r="L8" i="1"/>
  <c r="M8" i="1"/>
  <c r="N8" i="1"/>
  <c r="F9" i="1"/>
  <c r="G9" i="1"/>
  <c r="H9" i="1"/>
  <c r="I9" i="1"/>
  <c r="J9" i="1"/>
  <c r="K9" i="1"/>
  <c r="L9" i="1"/>
  <c r="M9" i="1"/>
  <c r="N9" i="1"/>
  <c r="C8" i="1"/>
  <c r="C9" i="1"/>
  <c r="A8" i="1"/>
  <c r="A9" i="1"/>
  <c r="F6" i="1"/>
  <c r="G6" i="1"/>
  <c r="H6" i="1"/>
  <c r="I6" i="1"/>
  <c r="J6" i="1"/>
  <c r="K6" i="1"/>
  <c r="L6" i="1"/>
  <c r="M6" i="1"/>
  <c r="N6" i="1"/>
  <c r="F7" i="1"/>
  <c r="G7" i="1"/>
  <c r="H7" i="1"/>
  <c r="I7" i="1"/>
  <c r="J7" i="1"/>
  <c r="K7" i="1"/>
  <c r="L7" i="1"/>
  <c r="M7" i="1"/>
  <c r="N7" i="1"/>
  <c r="A6" i="1"/>
  <c r="A7" i="1"/>
  <c r="F4" i="1"/>
  <c r="G4" i="1"/>
  <c r="H4" i="1"/>
  <c r="I4" i="1"/>
  <c r="J4" i="1"/>
  <c r="K4" i="1"/>
  <c r="L4" i="1"/>
  <c r="M4" i="1"/>
  <c r="N4" i="1"/>
  <c r="F5" i="1"/>
  <c r="G5" i="1"/>
  <c r="H5" i="1"/>
  <c r="I5" i="1"/>
  <c r="J5" i="1"/>
  <c r="K5" i="1"/>
  <c r="L5" i="1"/>
  <c r="M5" i="1"/>
  <c r="N5" i="1"/>
  <c r="A5" i="1"/>
  <c r="A4" i="1"/>
  <c r="A3" i="1"/>
  <c r="C3" i="1"/>
  <c r="F3" i="1"/>
  <c r="F11" i="1" s="1"/>
  <c r="G3" i="1"/>
  <c r="G11" i="1" s="1"/>
  <c r="H3" i="1"/>
  <c r="H11" i="1" s="1"/>
  <c r="I3" i="1"/>
  <c r="I11" i="1" s="1"/>
  <c r="J3" i="1"/>
  <c r="J11" i="1" s="1"/>
  <c r="K3" i="1"/>
  <c r="K11" i="1" s="1"/>
  <c r="L3" i="1"/>
  <c r="L11" i="1" s="1"/>
  <c r="M3" i="1"/>
  <c r="M11" i="1" s="1"/>
  <c r="N3" i="1"/>
  <c r="N11" i="1" s="1"/>
  <c r="G2" i="1"/>
  <c r="H2" i="1"/>
  <c r="I2" i="1"/>
  <c r="J2" i="1"/>
  <c r="J10" i="1" s="1"/>
  <c r="K2" i="1"/>
  <c r="L2" i="1"/>
  <c r="M2" i="1"/>
  <c r="M10" i="1" s="1"/>
  <c r="N2" i="1"/>
  <c r="N10" i="1" s="1"/>
  <c r="F2" i="1"/>
  <c r="C2" i="1"/>
  <c r="A2" i="1"/>
  <c r="I10" i="1" l="1"/>
  <c r="L10" i="1"/>
  <c r="H10" i="1"/>
  <c r="F10" i="1"/>
  <c r="K10" i="1"/>
  <c r="G10" i="1"/>
</calcChain>
</file>

<file path=xl/sharedStrings.xml><?xml version="1.0" encoding="utf-8"?>
<sst xmlns="http://schemas.openxmlformats.org/spreadsheetml/2006/main" count="133" uniqueCount="32">
  <si>
    <t>Scenario</t>
  </si>
  <si>
    <t>Units</t>
  </si>
  <si>
    <t>GDP/capita</t>
  </si>
  <si>
    <t>$/capita</t>
  </si>
  <si>
    <t>Parameter</t>
  </si>
  <si>
    <t>$</t>
  </si>
  <si>
    <t>tool_tip_pre</t>
  </si>
  <si>
    <t>b</t>
  </si>
  <si>
    <t>tool_tip_trail</t>
  </si>
  <si>
    <t>/t</t>
  </si>
  <si>
    <t>/person</t>
  </si>
  <si>
    <t>Li-Ion Battery Costs</t>
  </si>
  <si>
    <t>$/kW</t>
  </si>
  <si>
    <t>/kW</t>
  </si>
  <si>
    <t>VKT per Bus</t>
  </si>
  <si>
    <t>km/capita per year</t>
  </si>
  <si>
    <t>km per capita</t>
  </si>
  <si>
    <t>VKT light duty fleet</t>
  </si>
  <si>
    <t>VKT per Truck</t>
  </si>
  <si>
    <t>Hydrogen Electrolyser Costs</t>
  </si>
  <si>
    <t>Wind Power Costs</t>
  </si>
  <si>
    <t>Kea</t>
  </si>
  <si>
    <t>Tui</t>
  </si>
  <si>
    <t xml:space="preserve"> 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</si>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</sst>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atstone/Dropbox/BEC2060/Assumptions%20Working%20Group/Assumption%20Summary%20201907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atstone/Dropbox/BEC2060/Assumptions%20Working%20Group/Assumption%20Summary%20201907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ropbox/BEC2060/Assumptions%20Working%20Group/Assumption%20Changes%20for%20May%202019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ind Potential and Costs - COH"/>
      <sheetName val="Wind Potential and Costs - IND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ind Potential and Costs - IND"/>
      <sheetName val="Wind Potential and Costs -  COH"/>
      <sheetName val="Commercial Solar"/>
      <sheetName val="Vehicle Costs - COH"/>
      <sheetName val="Vehicle Costs - IND"/>
      <sheetName val="Fuel Shares"/>
    </sheetNames>
    <sheetDataSet>
      <sheetData sheetId="0"/>
      <sheetData sheetId="1"/>
      <sheetData sheetId="2"/>
      <sheetData sheetId="3"/>
      <sheetData sheetId="4">
        <row r="16">
          <cell r="F16">
            <v>296.16000000000003</v>
          </cell>
          <cell r="G16">
            <v>203.29850746268656</v>
          </cell>
          <cell r="H16">
            <v>168.98701298701297</v>
          </cell>
          <cell r="I16">
            <v>140</v>
          </cell>
          <cell r="J16">
            <v>128</v>
          </cell>
          <cell r="K16">
            <v>115</v>
          </cell>
          <cell r="L16">
            <v>115</v>
          </cell>
        </row>
      </sheetData>
      <sheetData sheetId="5">
        <row r="16">
          <cell r="F16">
            <v>296.16000000000003</v>
          </cell>
          <cell r="G16">
            <v>243.95820895522385</v>
          </cell>
          <cell r="H16">
            <v>202.78441558441557</v>
          </cell>
          <cell r="I16">
            <v>168</v>
          </cell>
          <cell r="J16">
            <v>153.6</v>
          </cell>
          <cell r="K16">
            <v>138</v>
          </cell>
          <cell r="L16">
            <v>138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9691-050F-5F4A-B734-02A63B217F3C}">
  <dimension ref="A1:N31"/>
  <sheetViews>
    <sheetView tabSelected="1" topLeftCell="A4" workbookViewId="0">
      <selection activeCell="F19" sqref="F19"/>
    </sheetView>
  </sheetViews>
  <sheetFormatPr defaultColWidth="11" defaultRowHeight="15.75" x14ac:dyDescent="0.25"/>
  <cols>
    <col min="1" max="1" width="27" customWidth="1"/>
    <col min="2" max="2" width="12.375" bestFit="1" customWidth="1"/>
    <col min="3" max="3" width="11.625" bestFit="1" customWidth="1"/>
    <col min="4" max="5" width="11.625" customWidth="1"/>
    <col min="6" max="6" width="11.625" bestFit="1" customWidth="1"/>
    <col min="7" max="11" width="11" bestFit="1" customWidth="1"/>
    <col min="12" max="14" width="11.5" bestFit="1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6</v>
      </c>
      <c r="E1" t="s">
        <v>8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>
        <v>2055</v>
      </c>
      <c r="N1">
        <v>2060</v>
      </c>
    </row>
    <row r="2" spans="1:14" x14ac:dyDescent="0.25">
      <c r="A2" t="str">
        <f>[1]Summary!A4</f>
        <v>Total GDP</v>
      </c>
      <c r="B2" t="s">
        <v>21</v>
      </c>
      <c r="C2" t="str">
        <f>[1]Summary!F4</f>
        <v>NZD 2010 $b</v>
      </c>
      <c r="D2" t="s">
        <v>5</v>
      </c>
      <c r="E2" t="s">
        <v>7</v>
      </c>
      <c r="F2" s="1">
        <f>[1]Summary!G4</f>
        <v>292.75596567504385</v>
      </c>
      <c r="G2" s="1">
        <f>[1]Summary!H4</f>
        <v>323.22624172409405</v>
      </c>
      <c r="H2" s="1">
        <f>[1]Summary!I4</f>
        <v>356.8678885780551</v>
      </c>
      <c r="I2" s="1">
        <f>[1]Summary!J4</f>
        <v>403.76326005414791</v>
      </c>
      <c r="J2" s="1">
        <f>[1]Summary!K4</f>
        <v>456.821068488756</v>
      </c>
      <c r="K2" s="1">
        <f>[1]Summary!L4</f>
        <v>555.79267885431432</v>
      </c>
      <c r="L2" s="1">
        <f>[1]Summary!M4</f>
        <v>676.20677586077284</v>
      </c>
      <c r="M2" s="1">
        <f>[1]Summary!N4</f>
        <v>822.70893647355581</v>
      </c>
      <c r="N2" s="1">
        <f>[1]Summary!O4</f>
        <v>1000.9512153909692</v>
      </c>
    </row>
    <row r="3" spans="1:14" x14ac:dyDescent="0.25">
      <c r="A3" t="str">
        <f>[1]Summary!A5</f>
        <v>Total GDP</v>
      </c>
      <c r="B3" t="s">
        <v>22</v>
      </c>
      <c r="C3" t="str">
        <f>[1]Summary!F5</f>
        <v>NZD 2010 $b</v>
      </c>
      <c r="D3" t="s">
        <v>5</v>
      </c>
      <c r="E3" t="s">
        <v>7</v>
      </c>
      <c r="F3" s="1">
        <f>[1]Summary!G5</f>
        <v>292.75596567504385</v>
      </c>
      <c r="G3" s="1">
        <f>[1]Summary!H5</f>
        <v>356.18239533345701</v>
      </c>
      <c r="H3" s="1">
        <f>[1]Summary!I5</f>
        <v>433.35034506623481</v>
      </c>
      <c r="I3" s="1">
        <f>[1]Summary!J5</f>
        <v>490.29613946692427</v>
      </c>
      <c r="J3" s="1">
        <f>[1]Summary!K5</f>
        <v>554.7250789414453</v>
      </c>
      <c r="K3" s="1">
        <f>[1]Summary!L5</f>
        <v>612.46131071285436</v>
      </c>
      <c r="L3" s="1">
        <f>[1]Summary!M5</f>
        <v>676.20677586077306</v>
      </c>
      <c r="M3" s="1">
        <f>[1]Summary!N5</f>
        <v>746.58692022164473</v>
      </c>
      <c r="N3" s="1">
        <f>[1]Summary!O5</f>
        <v>824.2922865369278</v>
      </c>
    </row>
    <row r="4" spans="1:14" x14ac:dyDescent="0.25">
      <c r="A4" t="str">
        <f>[1]Summary!A26</f>
        <v>Total Population</v>
      </c>
      <c r="B4" t="s">
        <v>21</v>
      </c>
      <c r="C4" t="str">
        <f>[1]Summary!F26</f>
        <v>capita</v>
      </c>
      <c r="D4" t="s">
        <v>23</v>
      </c>
      <c r="E4" t="s">
        <v>23</v>
      </c>
      <c r="F4">
        <f>[1]Summary!G26</f>
        <v>4991660</v>
      </c>
      <c r="G4">
        <f>[1]Summary!H26</f>
        <v>5170260</v>
      </c>
      <c r="H4">
        <f>[1]Summary!I26</f>
        <v>5311360</v>
      </c>
      <c r="I4">
        <f>[1]Summary!J26</f>
        <v>5437360</v>
      </c>
      <c r="J4">
        <f>[1]Summary!K26</f>
        <v>5602960</v>
      </c>
      <c r="K4">
        <f>[1]Summary!L26</f>
        <v>5748560</v>
      </c>
      <c r="L4">
        <f>[1]Summary!M26</f>
        <v>5918960</v>
      </c>
      <c r="M4">
        <f>[1]Summary!N26</f>
        <v>6238560</v>
      </c>
      <c r="N4">
        <f>[1]Summary!O26</f>
        <v>6552560</v>
      </c>
    </row>
    <row r="5" spans="1:14" x14ac:dyDescent="0.25">
      <c r="A5" t="str">
        <f>[1]Summary!A27</f>
        <v>Total Population</v>
      </c>
      <c r="B5" t="s">
        <v>22</v>
      </c>
      <c r="C5" t="str">
        <f>[1]Summary!F27</f>
        <v>capita</v>
      </c>
      <c r="D5" t="s">
        <v>23</v>
      </c>
      <c r="E5" t="s">
        <v>23</v>
      </c>
      <c r="F5">
        <f>[1]Summary!G27</f>
        <v>4991660</v>
      </c>
      <c r="G5">
        <f>[1]Summary!H27</f>
        <v>5445220</v>
      </c>
      <c r="H5">
        <f>[1]Summary!I27</f>
        <v>5866760</v>
      </c>
      <c r="I5">
        <f>[1]Summary!J27</f>
        <v>6217160</v>
      </c>
      <c r="J5">
        <f>[1]Summary!K27</f>
        <v>6382760</v>
      </c>
      <c r="K5">
        <f>[1]Summary!L27</f>
        <v>6528360</v>
      </c>
      <c r="L5">
        <f>[1]Summary!M27</f>
        <v>6642660</v>
      </c>
      <c r="M5">
        <f>[1]Summary!N27</f>
        <v>6681760</v>
      </c>
      <c r="N5">
        <f>[1]Summary!O27</f>
        <v>6715260</v>
      </c>
    </row>
    <row r="6" spans="1:14" x14ac:dyDescent="0.25">
      <c r="A6" t="str">
        <f>[1]Summary!A28</f>
        <v>Number of Households</v>
      </c>
      <c r="B6" t="s">
        <v>21</v>
      </c>
      <c r="C6" t="str">
        <f>[1]Summary!F28</f>
        <v>Number</v>
      </c>
      <c r="D6" t="s">
        <v>23</v>
      </c>
      <c r="E6" t="s">
        <v>23</v>
      </c>
      <c r="F6">
        <f>[1]Summary!G28</f>
        <v>1919869.2307692308</v>
      </c>
      <c r="G6">
        <f>[1]Summary!H28</f>
        <v>1988561.5384615385</v>
      </c>
      <c r="H6">
        <f>[1]Summary!I28</f>
        <v>2124544</v>
      </c>
      <c r="I6">
        <f>[1]Summary!J28</f>
        <v>2174944</v>
      </c>
      <c r="J6">
        <f>[1]Summary!K28</f>
        <v>2241184</v>
      </c>
      <c r="K6">
        <f>[1]Summary!L28</f>
        <v>2299424</v>
      </c>
      <c r="L6">
        <f>[1]Summary!M28</f>
        <v>2367584</v>
      </c>
      <c r="M6">
        <f>[1]Summary!N28</f>
        <v>2495424</v>
      </c>
      <c r="N6">
        <f>[1]Summary!O28</f>
        <v>2621024</v>
      </c>
    </row>
    <row r="7" spans="1:14" x14ac:dyDescent="0.25">
      <c r="A7" t="str">
        <f>[1]Summary!A29</f>
        <v>Number of Households</v>
      </c>
      <c r="B7" t="s">
        <v>22</v>
      </c>
      <c r="C7" t="str">
        <f>[1]Summary!F29</f>
        <v>Number</v>
      </c>
      <c r="D7" t="s">
        <v>23</v>
      </c>
      <c r="E7" t="s">
        <v>23</v>
      </c>
      <c r="F7">
        <f>[1]Summary!G29</f>
        <v>1919869.2307692308</v>
      </c>
      <c r="G7">
        <f>[1]Summary!H29</f>
        <v>2094315.3846153845</v>
      </c>
      <c r="H7">
        <f>[1]Summary!I29</f>
        <v>2346704</v>
      </c>
      <c r="I7">
        <f>[1]Summary!J29</f>
        <v>2486864</v>
      </c>
      <c r="J7">
        <f>[1]Summary!K29</f>
        <v>2553104</v>
      </c>
      <c r="K7">
        <f>[1]Summary!L29</f>
        <v>2611344</v>
      </c>
      <c r="L7">
        <f>[1]Summary!M29</f>
        <v>2657064</v>
      </c>
      <c r="M7">
        <f>[1]Summary!N29</f>
        <v>2672704</v>
      </c>
      <c r="N7">
        <f>[1]Summary!O29</f>
        <v>2686104</v>
      </c>
    </row>
    <row r="8" spans="1:14" x14ac:dyDescent="0.25">
      <c r="A8" t="str">
        <f>[1]Summary!A30</f>
        <v>Carbon Price</v>
      </c>
      <c r="B8" t="s">
        <v>21</v>
      </c>
      <c r="C8" t="str">
        <f>[1]Summary!F30</f>
        <v>NZD/tCO2-e</v>
      </c>
      <c r="D8" t="s">
        <v>5</v>
      </c>
      <c r="E8" s="3" t="s">
        <v>9</v>
      </c>
      <c r="F8">
        <f>[1]Summary!G30</f>
        <v>25</v>
      </c>
      <c r="G8">
        <f>[1]Summary!H30</f>
        <v>60</v>
      </c>
      <c r="H8">
        <f>[1]Summary!I30</f>
        <v>105</v>
      </c>
      <c r="I8">
        <f>[1]Summary!J30</f>
        <v>120</v>
      </c>
      <c r="J8">
        <f>[1]Summary!K30</f>
        <v>140</v>
      </c>
      <c r="K8">
        <f>[1]Summary!L30</f>
        <v>155</v>
      </c>
      <c r="L8">
        <f>[1]Summary!M30</f>
        <v>170</v>
      </c>
      <c r="M8">
        <f>[1]Summary!N30</f>
        <v>185</v>
      </c>
      <c r="N8">
        <f>[1]Summary!O30</f>
        <v>205</v>
      </c>
    </row>
    <row r="9" spans="1:14" x14ac:dyDescent="0.25">
      <c r="A9" t="str">
        <f>[1]Summary!A31</f>
        <v>Carbon Price</v>
      </c>
      <c r="B9" t="s">
        <v>22</v>
      </c>
      <c r="C9" t="str">
        <f>[1]Summary!F31</f>
        <v>NZD/tCO2-e</v>
      </c>
      <c r="D9" t="s">
        <v>5</v>
      </c>
      <c r="E9" t="s">
        <v>9</v>
      </c>
      <c r="F9">
        <f>[1]Summary!G31</f>
        <v>25</v>
      </c>
      <c r="G9">
        <f>[1]Summary!H31</f>
        <v>30</v>
      </c>
      <c r="H9">
        <f>[1]Summary!I31</f>
        <v>40</v>
      </c>
      <c r="I9">
        <f>[1]Summary!J31</f>
        <v>50</v>
      </c>
      <c r="J9">
        <f>[1]Summary!K31</f>
        <v>65</v>
      </c>
      <c r="K9">
        <f>[1]Summary!L31</f>
        <v>80</v>
      </c>
      <c r="L9">
        <f>[1]Summary!M31</f>
        <v>95</v>
      </c>
      <c r="M9">
        <f>[1]Summary!N31</f>
        <v>115</v>
      </c>
      <c r="N9">
        <f>[1]Summary!O31</f>
        <v>130</v>
      </c>
    </row>
    <row r="10" spans="1:14" x14ac:dyDescent="0.25">
      <c r="A10" t="s">
        <v>2</v>
      </c>
      <c r="B10" t="s">
        <v>21</v>
      </c>
      <c r="C10" t="s">
        <v>3</v>
      </c>
      <c r="D10" t="s">
        <v>5</v>
      </c>
      <c r="E10" t="s">
        <v>10</v>
      </c>
      <c r="F10" s="2">
        <f>F2*1000000000/F4</f>
        <v>58649.019699868142</v>
      </c>
      <c r="G10" s="2">
        <f t="shared" ref="G10:N10" si="0">G2*1000000000/G4</f>
        <v>62516.438578348876</v>
      </c>
      <c r="H10" s="2">
        <f t="shared" si="0"/>
        <v>67189.550054610329</v>
      </c>
      <c r="I10" s="2">
        <f t="shared" si="0"/>
        <v>74257.224104004126</v>
      </c>
      <c r="J10" s="2">
        <f t="shared" si="0"/>
        <v>81532.09526549466</v>
      </c>
      <c r="K10" s="2">
        <f t="shared" si="0"/>
        <v>96683.809311256089</v>
      </c>
      <c r="L10" s="2">
        <f t="shared" si="0"/>
        <v>114244.18746887508</v>
      </c>
      <c r="M10" s="2">
        <f t="shared" si="0"/>
        <v>131874.81349438906</v>
      </c>
      <c r="N10" s="2">
        <f t="shared" si="0"/>
        <v>152757.27584195632</v>
      </c>
    </row>
    <row r="11" spans="1:14" x14ac:dyDescent="0.25">
      <c r="A11" t="s">
        <v>2</v>
      </c>
      <c r="B11" t="s">
        <v>22</v>
      </c>
      <c r="C11" t="s">
        <v>3</v>
      </c>
      <c r="D11" t="s">
        <v>5</v>
      </c>
      <c r="E11" t="s">
        <v>10</v>
      </c>
      <c r="F11" s="2">
        <f>F3*1000000000/F5</f>
        <v>58649.019699868142</v>
      </c>
      <c r="G11" s="2">
        <f t="shared" ref="G11:N11" si="1">G3*1000000000/G5</f>
        <v>65411.938421855688</v>
      </c>
      <c r="H11" s="2">
        <f t="shared" si="1"/>
        <v>73865.360960092934</v>
      </c>
      <c r="I11" s="2">
        <f t="shared" si="1"/>
        <v>78861.753512363241</v>
      </c>
      <c r="J11" s="2">
        <f t="shared" si="1"/>
        <v>86909.907146978003</v>
      </c>
      <c r="K11" s="2">
        <f t="shared" si="1"/>
        <v>93815.492820992469</v>
      </c>
      <c r="L11" s="2">
        <f t="shared" si="1"/>
        <v>101797.58949890151</v>
      </c>
      <c r="M11" s="2">
        <f t="shared" si="1"/>
        <v>111735.06983513996</v>
      </c>
      <c r="N11" s="2">
        <f t="shared" si="1"/>
        <v>122749.1246112478</v>
      </c>
    </row>
    <row r="12" spans="1:14" x14ac:dyDescent="0.25">
      <c r="A12" t="s">
        <v>17</v>
      </c>
      <c r="B12" t="s">
        <v>21</v>
      </c>
      <c r="C12" t="s">
        <v>15</v>
      </c>
      <c r="E12" t="s">
        <v>16</v>
      </c>
      <c r="F12" s="5">
        <f>[2]Summary!G42</f>
        <v>8996.1075836161526</v>
      </c>
      <c r="G12" s="5">
        <f>[2]Summary!H42</f>
        <v>8832.0438837223246</v>
      </c>
      <c r="H12" s="5">
        <f>[2]Summary!I42</f>
        <v>8891.630753852236</v>
      </c>
      <c r="I12" s="5">
        <f>[2]Summary!J42</f>
        <v>8970.728376870049</v>
      </c>
      <c r="J12" s="5">
        <f>[2]Summary!K42</f>
        <v>9074.6279289411777</v>
      </c>
      <c r="K12" s="5">
        <f>[2]Summary!L42</f>
        <v>9207.2192564197176</v>
      </c>
      <c r="L12" s="5">
        <f>[2]Summary!M42</f>
        <v>9356.5772851171369</v>
      </c>
      <c r="M12" s="5">
        <f>[2]Summary!N42</f>
        <v>9509.5432712902821</v>
      </c>
      <c r="N12" s="5">
        <f>[2]Summary!O42</f>
        <v>9656.8155795422808</v>
      </c>
    </row>
    <row r="13" spans="1:14" x14ac:dyDescent="0.25">
      <c r="A13" t="s">
        <v>17</v>
      </c>
      <c r="B13" t="s">
        <v>22</v>
      </c>
      <c r="C13" t="s">
        <v>15</v>
      </c>
      <c r="E13" t="s">
        <v>16</v>
      </c>
      <c r="F13" s="5">
        <f>[2]Summary!G43</f>
        <v>9322.5415851562611</v>
      </c>
      <c r="G13" s="5">
        <f>[2]Summary!H43</f>
        <v>9719.5439726526256</v>
      </c>
      <c r="H13" s="5">
        <f>[2]Summary!I43</f>
        <v>10139.793117772895</v>
      </c>
      <c r="I13" s="5">
        <f>[2]Summary!J43</f>
        <v>10566.64523929813</v>
      </c>
      <c r="J13" s="5">
        <f>[2]Summary!K43</f>
        <v>11018.908473114527</v>
      </c>
      <c r="K13" s="5">
        <f>[2]Summary!L43</f>
        <v>11593.783762333154</v>
      </c>
      <c r="L13" s="5">
        <f>[2]Summary!M43</f>
        <v>12266.486843978084</v>
      </c>
      <c r="M13" s="5">
        <f>[2]Summary!N43</f>
        <v>12971.051148918399</v>
      </c>
      <c r="N13" s="5">
        <f>[2]Summary!O43</f>
        <v>13622.557806739154</v>
      </c>
    </row>
    <row r="14" spans="1:14" x14ac:dyDescent="0.25">
      <c r="A14" t="s">
        <v>18</v>
      </c>
      <c r="B14" t="s">
        <v>21</v>
      </c>
      <c r="C14" t="s">
        <v>15</v>
      </c>
      <c r="E14" t="s">
        <v>16</v>
      </c>
      <c r="F14" s="5">
        <f>[2]Summary!G44</f>
        <v>661.88813781337581</v>
      </c>
      <c r="G14" s="5">
        <f>[2]Summary!H44</f>
        <v>665.96069720517119</v>
      </c>
      <c r="H14" s="5">
        <f>[2]Summary!I44</f>
        <v>660.88998795636292</v>
      </c>
      <c r="I14" s="5">
        <f>[2]Summary!J44</f>
        <v>650.02287502334059</v>
      </c>
      <c r="J14" s="5">
        <f>[2]Summary!K44</f>
        <v>636.42112844413953</v>
      </c>
      <c r="K14" s="5">
        <f>[2]Summary!L44</f>
        <v>625.90165921309301</v>
      </c>
      <c r="L14" s="5">
        <f>[2]Summary!M44</f>
        <v>617.47491825019665</v>
      </c>
      <c r="M14" s="5">
        <f>[2]Summary!N44</f>
        <v>609.891416469158</v>
      </c>
      <c r="N14" s="5">
        <f>[2]Summary!O44</f>
        <v>602.59018669992963</v>
      </c>
    </row>
    <row r="15" spans="1:14" x14ac:dyDescent="0.25">
      <c r="A15" t="s">
        <v>18</v>
      </c>
      <c r="B15" t="s">
        <v>22</v>
      </c>
      <c r="C15" t="s">
        <v>15</v>
      </c>
      <c r="E15" t="s">
        <v>16</v>
      </c>
      <c r="F15" s="5">
        <f>[2]Summary!G45</f>
        <v>644.91654602978952</v>
      </c>
      <c r="G15" s="5">
        <f>[2]Summary!H45</f>
        <v>649.35652859867798</v>
      </c>
      <c r="H15" s="5">
        <f>[2]Summary!I45</f>
        <v>646.67779321227272</v>
      </c>
      <c r="I15" s="5">
        <f>[2]Summary!J45</f>
        <v>639.85541268950101</v>
      </c>
      <c r="J15" s="5">
        <f>[2]Summary!K45</f>
        <v>630.90873350732602</v>
      </c>
      <c r="K15" s="5">
        <f>[2]Summary!L45</f>
        <v>629.95408178393359</v>
      </c>
      <c r="L15" s="5">
        <f>[2]Summary!M45</f>
        <v>630.13655965871101</v>
      </c>
      <c r="M15" s="5">
        <f>[2]Summary!N45</f>
        <v>626.84713365837752</v>
      </c>
      <c r="N15" s="5">
        <f>[2]Summary!O45</f>
        <v>623.80541990052859</v>
      </c>
    </row>
    <row r="16" spans="1:14" x14ac:dyDescent="0.25">
      <c r="A16" t="s">
        <v>14</v>
      </c>
      <c r="B16" t="s">
        <v>21</v>
      </c>
      <c r="C16" t="s">
        <v>15</v>
      </c>
      <c r="E16" t="s">
        <v>16</v>
      </c>
      <c r="F16" s="5">
        <f>[2]Summary!G46</f>
        <v>95.355504304896698</v>
      </c>
      <c r="G16" s="5">
        <f>[2]Summary!H46</f>
        <v>123.6070071698652</v>
      </c>
      <c r="H16" s="5">
        <f>[2]Summary!I46</f>
        <v>133.88270084204521</v>
      </c>
      <c r="I16" s="5">
        <f>[2]Summary!J46</f>
        <v>142.14682674406629</v>
      </c>
      <c r="J16" s="5">
        <f>[2]Summary!K46</f>
        <v>150.23714987633599</v>
      </c>
      <c r="K16" s="5">
        <f>[2]Summary!L46</f>
        <v>160.44484154145152</v>
      </c>
      <c r="L16" s="5">
        <f>[2]Summary!M46</f>
        <v>172.29530684211048</v>
      </c>
      <c r="M16" s="5">
        <f>[2]Summary!N46</f>
        <v>184.77963963564889</v>
      </c>
      <c r="N16" s="5">
        <f>[2]Summary!O46</f>
        <v>196.79928239080004</v>
      </c>
    </row>
    <row r="17" spans="1:14" x14ac:dyDescent="0.25">
      <c r="A17" t="s">
        <v>14</v>
      </c>
      <c r="B17" t="s">
        <v>22</v>
      </c>
      <c r="C17" t="s">
        <v>15</v>
      </c>
      <c r="E17" t="s">
        <v>16</v>
      </c>
      <c r="F17" s="5">
        <f>[2]Summary!G47</f>
        <v>65.39671612837283</v>
      </c>
      <c r="G17" s="5">
        <f>[2]Summary!H47</f>
        <v>72.187314753010668</v>
      </c>
      <c r="H17" s="5">
        <f>[2]Summary!I47</f>
        <v>78.344232312436858</v>
      </c>
      <c r="I17" s="5">
        <f>[2]Summary!J47</f>
        <v>85.26910587144647</v>
      </c>
      <c r="J17" s="5">
        <f>[2]Summary!K47</f>
        <v>93.766966972526376</v>
      </c>
      <c r="K17" s="5">
        <f>[2]Summary!L47</f>
        <v>103.28513897623165</v>
      </c>
      <c r="L17" s="5">
        <f>[2]Summary!M47</f>
        <v>113.3227418351498</v>
      </c>
      <c r="M17" s="5">
        <f>[2]Summary!N47</f>
        <v>124.21571031161598</v>
      </c>
      <c r="N17" s="5">
        <f>[2]Summary!O47</f>
        <v>134.28837711589082</v>
      </c>
    </row>
    <row r="18" spans="1:14" x14ac:dyDescent="0.25">
      <c r="A18" t="s">
        <v>11</v>
      </c>
      <c r="B18" t="s">
        <v>21</v>
      </c>
      <c r="C18" t="s">
        <v>12</v>
      </c>
      <c r="D18" t="s">
        <v>5</v>
      </c>
      <c r="E18" s="3" t="s">
        <v>13</v>
      </c>
      <c r="F18" s="4">
        <f>'[3]Vehicle Costs - COH'!F$16</f>
        <v>296.16000000000003</v>
      </c>
      <c r="G18" s="4">
        <f>'[3]Vehicle Costs - COH'!G$16</f>
        <v>203.29850746268656</v>
      </c>
      <c r="H18" s="4">
        <f>'[3]Vehicle Costs - COH'!H$16</f>
        <v>168.98701298701297</v>
      </c>
      <c r="I18" s="4">
        <f>'[3]Vehicle Costs - COH'!I$16</f>
        <v>140</v>
      </c>
      <c r="J18" s="4">
        <f>'[3]Vehicle Costs - COH'!J$16</f>
        <v>128</v>
      </c>
      <c r="K18" s="5">
        <f t="shared" ref="K18:K23" si="2">AVERAGE(J18,L18)</f>
        <v>121.5</v>
      </c>
      <c r="L18" s="4">
        <f>'[3]Vehicle Costs - COH'!K$16</f>
        <v>115</v>
      </c>
      <c r="M18" s="5">
        <f>L18</f>
        <v>115</v>
      </c>
      <c r="N18" s="4">
        <f>'[3]Vehicle Costs - COH'!L$16</f>
        <v>115</v>
      </c>
    </row>
    <row r="19" spans="1:14" x14ac:dyDescent="0.25">
      <c r="A19" t="s">
        <v>11</v>
      </c>
      <c r="B19" t="s">
        <v>22</v>
      </c>
      <c r="C19" t="s">
        <v>12</v>
      </c>
      <c r="D19" t="s">
        <v>5</v>
      </c>
      <c r="E19" s="3" t="s">
        <v>13</v>
      </c>
      <c r="F19" s="4">
        <f>'[3]Vehicle Costs - IND'!F$16</f>
        <v>296.16000000000003</v>
      </c>
      <c r="G19" s="4">
        <f>'[3]Vehicle Costs - IND'!G$16</f>
        <v>243.95820895522385</v>
      </c>
      <c r="H19" s="4">
        <f>'[3]Vehicle Costs - IND'!H$16</f>
        <v>202.78441558441557</v>
      </c>
      <c r="I19" s="4">
        <f>'[3]Vehicle Costs - IND'!I$16</f>
        <v>168</v>
      </c>
      <c r="J19" s="4">
        <f>'[3]Vehicle Costs - IND'!J$16</f>
        <v>153.6</v>
      </c>
      <c r="K19" s="5">
        <f t="shared" si="2"/>
        <v>145.80000000000001</v>
      </c>
      <c r="L19" s="4">
        <f>'[3]Vehicle Costs - IND'!K$16</f>
        <v>138</v>
      </c>
      <c r="M19" s="5">
        <f>L19</f>
        <v>138</v>
      </c>
      <c r="N19" s="4">
        <f>'[3]Vehicle Costs - IND'!L$16</f>
        <v>138</v>
      </c>
    </row>
    <row r="20" spans="1:14" x14ac:dyDescent="0.25">
      <c r="A20" s="6" t="s">
        <v>19</v>
      </c>
      <c r="B20" t="s">
        <v>21</v>
      </c>
      <c r="C20" t="s">
        <v>12</v>
      </c>
      <c r="D20" t="s">
        <v>5</v>
      </c>
      <c r="E20" t="s">
        <v>13</v>
      </c>
      <c r="F20" s="7">
        <f>[2]Summary!G115</f>
        <v>1455</v>
      </c>
      <c r="G20" s="7">
        <f>AVERAGE(F20,H20)</f>
        <v>1096.5</v>
      </c>
      <c r="H20" s="7">
        <f>[2]Summary!I115</f>
        <v>738</v>
      </c>
      <c r="I20" s="7">
        <f>AVERAGE(H20,J20)</f>
        <v>708.5</v>
      </c>
      <c r="J20" s="7">
        <f>[2]Summary!K115</f>
        <v>679</v>
      </c>
      <c r="K20" s="7">
        <f t="shared" si="2"/>
        <v>669.3</v>
      </c>
      <c r="L20" s="7">
        <f>[2]Summary!M115</f>
        <v>659.6</v>
      </c>
      <c r="M20" s="7">
        <f>AVERAGE(L20,N20)</f>
        <v>659.6</v>
      </c>
      <c r="N20" s="7">
        <f>[2]Summary!O115</f>
        <v>659.6</v>
      </c>
    </row>
    <row r="21" spans="1:14" x14ac:dyDescent="0.25">
      <c r="A21" s="6" t="s">
        <v>19</v>
      </c>
      <c r="B21" t="s">
        <v>22</v>
      </c>
      <c r="C21" t="s">
        <v>12</v>
      </c>
      <c r="D21" t="s">
        <v>5</v>
      </c>
      <c r="E21" t="s">
        <v>13</v>
      </c>
      <c r="F21" s="7">
        <f>[2]Summary!G116</f>
        <v>1455</v>
      </c>
      <c r="G21" s="7">
        <f>AVERAGE(F21,H21)</f>
        <v>1318</v>
      </c>
      <c r="H21" s="7">
        <f>[2]Summary!I116</f>
        <v>1181</v>
      </c>
      <c r="I21" s="7">
        <f>AVERAGE(H21,J21)</f>
        <v>1136.25</v>
      </c>
      <c r="J21" s="7">
        <f>[2]Summary!K116</f>
        <v>1091.5</v>
      </c>
      <c r="K21" s="7">
        <f t="shared" si="2"/>
        <v>1046.75</v>
      </c>
      <c r="L21" s="7">
        <f>[2]Summary!M116</f>
        <v>1002</v>
      </c>
      <c r="M21" s="7">
        <f>AVERAGE(L21,N21)</f>
        <v>1002</v>
      </c>
      <c r="N21" s="7">
        <f>[2]Summary!O116</f>
        <v>1002</v>
      </c>
    </row>
    <row r="22" spans="1:14" x14ac:dyDescent="0.25">
      <c r="A22" t="s">
        <v>20</v>
      </c>
      <c r="B22" t="s">
        <v>21</v>
      </c>
      <c r="C22" t="s">
        <v>12</v>
      </c>
      <c r="D22" t="s">
        <v>5</v>
      </c>
      <c r="E22" t="s">
        <v>13</v>
      </c>
      <c r="F22" s="5">
        <f>'[2]Wind Potential and Costs - COH'!Q21</f>
        <v>2100</v>
      </c>
      <c r="G22" s="5">
        <f>AVERAGE(F22,H22)</f>
        <v>1971.2146285128154</v>
      </c>
      <c r="H22" s="5">
        <f>'[2]Wind Potential and Costs - COH'!R21</f>
        <v>1842.4292570256307</v>
      </c>
      <c r="I22" s="5">
        <f>AVERAGE(H22,J22)</f>
        <v>1729.4397635471053</v>
      </c>
      <c r="J22" s="5">
        <f>'[2]Wind Potential and Costs - COH'!S21</f>
        <v>1616.4502700685798</v>
      </c>
      <c r="K22" s="5">
        <f t="shared" si="2"/>
        <v>1517.319246963179</v>
      </c>
      <c r="L22" s="5">
        <f>'[2]Wind Potential and Costs - COH'!T21</f>
        <v>1418.188223857778</v>
      </c>
      <c r="M22" s="5">
        <f>L22</f>
        <v>1418.188223857778</v>
      </c>
      <c r="N22" s="5">
        <f>M22</f>
        <v>1418.188223857778</v>
      </c>
    </row>
    <row r="23" spans="1:14" x14ac:dyDescent="0.25">
      <c r="A23" t="s">
        <v>20</v>
      </c>
      <c r="B23" t="s">
        <v>22</v>
      </c>
      <c r="C23" t="s">
        <v>12</v>
      </c>
      <c r="D23" t="s">
        <v>5</v>
      </c>
      <c r="E23" t="s">
        <v>13</v>
      </c>
      <c r="F23" s="5">
        <f>'[2]Wind Potential and Costs - IND'!Q22</f>
        <v>2160</v>
      </c>
      <c r="G23" s="5">
        <f>AVERAGE(F23,H23)</f>
        <v>2027.5350464703245</v>
      </c>
      <c r="H23" s="5">
        <f>'[2]Wind Potential and Costs - IND'!R22</f>
        <v>1895.0700929406489</v>
      </c>
      <c r="I23" s="5">
        <f>AVERAGE(H23,J23)</f>
        <v>1778.8523282198798</v>
      </c>
      <c r="J23" s="5">
        <f>'[2]Wind Potential and Costs - IND'!S22</f>
        <v>1662.634563499111</v>
      </c>
      <c r="K23" s="5">
        <f t="shared" si="2"/>
        <v>1560.6712254478416</v>
      </c>
      <c r="L23" s="5">
        <f>'[2]Wind Potential and Costs - IND'!T22</f>
        <v>1458.707887396572</v>
      </c>
      <c r="M23" s="5">
        <f>L23</f>
        <v>1458.707887396572</v>
      </c>
      <c r="N23" s="5">
        <f>M23</f>
        <v>1458.707887396572</v>
      </c>
    </row>
    <row r="24" spans="1:14" x14ac:dyDescent="0.25">
      <c r="A24" t="s">
        <v>24</v>
      </c>
      <c r="B24" t="s">
        <v>21</v>
      </c>
      <c r="C24" t="s">
        <v>25</v>
      </c>
      <c r="D24" t="s">
        <v>5</v>
      </c>
      <c r="E24" s="3" t="s">
        <v>26</v>
      </c>
      <c r="F24" s="5">
        <v>41557.300000000003</v>
      </c>
      <c r="G24" s="5"/>
      <c r="H24" s="5">
        <v>21155.05</v>
      </c>
      <c r="I24" s="5"/>
      <c r="J24" s="5">
        <v>18472.45</v>
      </c>
      <c r="K24" s="5"/>
      <c r="L24" s="5">
        <v>17702.150000000001</v>
      </c>
      <c r="N24" s="5">
        <v>17702.150000000001</v>
      </c>
    </row>
    <row r="25" spans="1:14" x14ac:dyDescent="0.25">
      <c r="A25" t="s">
        <v>24</v>
      </c>
      <c r="B25" t="s">
        <v>22</v>
      </c>
      <c r="C25" t="s">
        <v>25</v>
      </c>
      <c r="D25" t="s">
        <v>5</v>
      </c>
      <c r="E25" s="3" t="s">
        <v>26</v>
      </c>
      <c r="F25" s="5">
        <v>41557.300000000003</v>
      </c>
      <c r="G25" s="5"/>
      <c r="H25" s="5">
        <v>26732.04</v>
      </c>
      <c r="I25" s="5"/>
      <c r="J25" s="5">
        <v>23512.92</v>
      </c>
      <c r="K25" s="5"/>
      <c r="L25" s="5">
        <v>22599.3</v>
      </c>
      <c r="N25" s="5">
        <v>22599.3</v>
      </c>
    </row>
    <row r="26" spans="1:14" x14ac:dyDescent="0.25">
      <c r="A26" t="s">
        <v>27</v>
      </c>
      <c r="B26" t="s">
        <v>21</v>
      </c>
      <c r="C26" t="s">
        <v>25</v>
      </c>
      <c r="D26" t="s">
        <v>5</v>
      </c>
      <c r="E26" s="3" t="s">
        <v>26</v>
      </c>
      <c r="F26">
        <v>100360</v>
      </c>
      <c r="H26">
        <v>44607</v>
      </c>
      <c r="J26">
        <f>AVERAGE(H26,L26)</f>
        <v>37566</v>
      </c>
      <c r="L26">
        <v>30525</v>
      </c>
      <c r="N26">
        <v>30525</v>
      </c>
    </row>
    <row r="27" spans="1:14" x14ac:dyDescent="0.25">
      <c r="A27" t="s">
        <v>27</v>
      </c>
      <c r="B27" t="s">
        <v>22</v>
      </c>
      <c r="C27" t="s">
        <v>25</v>
      </c>
      <c r="D27" t="s">
        <v>5</v>
      </c>
      <c r="E27" s="3" t="s">
        <v>26</v>
      </c>
      <c r="F27">
        <v>100360</v>
      </c>
      <c r="H27">
        <v>44607</v>
      </c>
      <c r="J27">
        <f>AVERAGE(H27,L27)</f>
        <v>37566</v>
      </c>
      <c r="L27">
        <v>30525</v>
      </c>
      <c r="N27">
        <v>30525</v>
      </c>
    </row>
    <row r="28" spans="1:14" x14ac:dyDescent="0.25">
      <c r="A28" t="s">
        <v>28</v>
      </c>
      <c r="B28" t="s">
        <v>21</v>
      </c>
      <c r="C28" t="s">
        <v>29</v>
      </c>
      <c r="D28" t="s">
        <v>5</v>
      </c>
      <c r="E28" s="3" t="s">
        <v>30</v>
      </c>
      <c r="F28" s="5">
        <v>423865.8</v>
      </c>
      <c r="H28">
        <v>223524</v>
      </c>
      <c r="J28">
        <v>211330</v>
      </c>
      <c r="L28">
        <v>224788</v>
      </c>
      <c r="N28">
        <v>224788</v>
      </c>
    </row>
    <row r="29" spans="1:14" x14ac:dyDescent="0.25">
      <c r="A29" t="s">
        <v>28</v>
      </c>
      <c r="B29" t="s">
        <v>22</v>
      </c>
      <c r="C29" t="s">
        <v>29</v>
      </c>
      <c r="D29" t="s">
        <v>5</v>
      </c>
      <c r="E29" s="3" t="s">
        <v>30</v>
      </c>
      <c r="F29" s="5">
        <f>F28</f>
        <v>423865.8</v>
      </c>
      <c r="H29" s="8">
        <v>257833</v>
      </c>
      <c r="I29" s="8"/>
      <c r="J29" s="8">
        <v>229341</v>
      </c>
      <c r="K29" s="8"/>
      <c r="L29" s="8">
        <v>235442</v>
      </c>
      <c r="N29" s="8">
        <v>235442</v>
      </c>
    </row>
    <row r="30" spans="1:14" x14ac:dyDescent="0.25">
      <c r="A30" t="s">
        <v>31</v>
      </c>
      <c r="B30" t="s">
        <v>21</v>
      </c>
      <c r="C30" t="s">
        <v>29</v>
      </c>
      <c r="D30" t="s">
        <v>5</v>
      </c>
      <c r="E30" s="3" t="s">
        <v>30</v>
      </c>
      <c r="F30">
        <v>498750</v>
      </c>
      <c r="H30">
        <v>275275</v>
      </c>
      <c r="J30">
        <v>250250</v>
      </c>
      <c r="L30">
        <v>250250</v>
      </c>
      <c r="N30">
        <v>250250</v>
      </c>
    </row>
    <row r="31" spans="1:14" x14ac:dyDescent="0.25">
      <c r="A31" t="s">
        <v>31</v>
      </c>
      <c r="B31" t="s">
        <v>22</v>
      </c>
      <c r="C31" t="s">
        <v>29</v>
      </c>
      <c r="D31" t="s">
        <v>5</v>
      </c>
      <c r="E31" s="3" t="s">
        <v>30</v>
      </c>
      <c r="F31">
        <v>498750</v>
      </c>
      <c r="H31" s="8">
        <v>313775</v>
      </c>
      <c r="I31" s="8"/>
      <c r="J31" s="8">
        <v>313775</v>
      </c>
      <c r="K31" s="8"/>
      <c r="L31" s="8">
        <v>313775</v>
      </c>
      <c r="N31" s="8">
        <v>313775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Batstone</dc:creator>
  <cp:lastModifiedBy>Michael Young</cp:lastModifiedBy>
  <dcterms:created xsi:type="dcterms:W3CDTF">2019-07-15T03:58:40Z</dcterms:created>
  <dcterms:modified xsi:type="dcterms:W3CDTF">2020-06-19T03:44:57Z</dcterms:modified>
</cp:coreProperties>
</file>