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ev-charger-analytics\collisions\"/>
    </mc:Choice>
  </mc:AlternateContent>
  <xr:revisionPtr revIDLastSave="0" documentId="13_ncr:1_{45F31486-D5D4-47BC-A9DF-1DFD07BB980B}" xr6:coauthVersionLast="47" xr6:coauthVersionMax="47" xr10:uidLastSave="{00000000-0000-0000-0000-000000000000}"/>
  <bookViews>
    <workbookView xWindow="-120" yWindow="-120" windowWidth="38640" windowHeight="21120" xr2:uid="{02D3F02B-7816-4D06-A237-9751710F8636}"/>
  </bookViews>
  <sheets>
    <sheet name="Notes" sheetId="2" r:id="rId1"/>
    <sheet name="analysi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26" i="1"/>
  <c r="R27" i="1"/>
  <c r="R28" i="1"/>
  <c r="R29" i="1"/>
  <c r="R6" i="1"/>
  <c r="H6" i="1"/>
  <c r="S6" i="1" s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6" i="1"/>
  <c r="J6" i="1" s="1"/>
  <c r="I19" i="1" l="1"/>
  <c r="J19" i="1" s="1"/>
  <c r="M29" i="1"/>
  <c r="S29" i="1"/>
  <c r="M17" i="1"/>
  <c r="M25" i="1"/>
  <c r="S25" i="1"/>
  <c r="I7" i="1"/>
  <c r="J7" i="1" s="1"/>
  <c r="T7" i="1" s="1"/>
  <c r="S7" i="1"/>
  <c r="M28" i="1"/>
  <c r="S28" i="1"/>
  <c r="I27" i="1"/>
  <c r="J27" i="1" s="1"/>
  <c r="S27" i="1"/>
  <c r="I18" i="1"/>
  <c r="J18" i="1" s="1"/>
  <c r="S18" i="1"/>
  <c r="R18" i="1"/>
  <c r="M16" i="1"/>
  <c r="I12" i="1"/>
  <c r="N6" i="1"/>
  <c r="T6" i="1"/>
  <c r="I15" i="1"/>
  <c r="J15" i="1" s="1"/>
  <c r="S15" i="1"/>
  <c r="R15" i="1"/>
  <c r="I26" i="1"/>
  <c r="J26" i="1" s="1"/>
  <c r="S26" i="1"/>
  <c r="I14" i="1"/>
  <c r="J14" i="1" s="1"/>
  <c r="S14" i="1" s="1"/>
  <c r="M13" i="1"/>
  <c r="M24" i="1"/>
  <c r="I23" i="1"/>
  <c r="J23" i="1" s="1"/>
  <c r="S23" i="1"/>
  <c r="R23" i="1"/>
  <c r="I11" i="1"/>
  <c r="J11" i="1" s="1"/>
  <c r="R11" i="1" s="1"/>
  <c r="I22" i="1"/>
  <c r="J22" i="1" s="1"/>
  <c r="I10" i="1"/>
  <c r="M21" i="1"/>
  <c r="M9" i="1"/>
  <c r="S9" i="1"/>
  <c r="I20" i="1"/>
  <c r="J20" i="1" s="1"/>
  <c r="M8" i="1"/>
  <c r="S8" i="1"/>
  <c r="I25" i="1"/>
  <c r="J25" i="1" s="1"/>
  <c r="R25" i="1" s="1"/>
  <c r="M7" i="1"/>
  <c r="M12" i="1"/>
  <c r="N7" i="1"/>
  <c r="I29" i="1"/>
  <c r="J29" i="1" s="1"/>
  <c r="T29" i="1" s="1"/>
  <c r="I28" i="1"/>
  <c r="J28" i="1" s="1"/>
  <c r="T28" i="1" s="1"/>
  <c r="M22" i="1"/>
  <c r="I24" i="1"/>
  <c r="J24" i="1" s="1"/>
  <c r="T24" i="1" s="1"/>
  <c r="M11" i="1"/>
  <c r="M10" i="1"/>
  <c r="M19" i="1"/>
  <c r="I9" i="1"/>
  <c r="J9" i="1" s="1"/>
  <c r="T9" i="1" s="1"/>
  <c r="I8" i="1"/>
  <c r="M23" i="1"/>
  <c r="M20" i="1"/>
  <c r="I21" i="1"/>
  <c r="J12" i="1"/>
  <c r="T12" i="1" s="1"/>
  <c r="J10" i="1"/>
  <c r="T10" i="1" s="1"/>
  <c r="M27" i="1"/>
  <c r="M15" i="1"/>
  <c r="M6" i="1"/>
  <c r="P6" i="1" s="1"/>
  <c r="M18" i="1"/>
  <c r="M14" i="1"/>
  <c r="I13" i="1"/>
  <c r="I17" i="1"/>
  <c r="M26" i="1"/>
  <c r="I16" i="1"/>
  <c r="T20" i="1" l="1"/>
  <c r="R20" i="1"/>
  <c r="S20" i="1"/>
  <c r="T22" i="1"/>
  <c r="S22" i="1"/>
  <c r="R22" i="1"/>
  <c r="P27" i="1"/>
  <c r="R12" i="1"/>
  <c r="N19" i="1"/>
  <c r="P19" i="1" s="1"/>
  <c r="T19" i="1"/>
  <c r="S11" i="1"/>
  <c r="R14" i="1"/>
  <c r="N23" i="1"/>
  <c r="T23" i="1"/>
  <c r="S24" i="1"/>
  <c r="N14" i="1"/>
  <c r="P14" i="1" s="1"/>
  <c r="T14" i="1"/>
  <c r="N26" i="1"/>
  <c r="P26" i="1" s="1"/>
  <c r="T26" i="1"/>
  <c r="N18" i="1"/>
  <c r="P18" i="1" s="1"/>
  <c r="T18" i="1"/>
  <c r="N25" i="1"/>
  <c r="P25" i="1" s="1"/>
  <c r="T25" i="1"/>
  <c r="N27" i="1"/>
  <c r="T27" i="1"/>
  <c r="R10" i="1"/>
  <c r="S10" i="1"/>
  <c r="R19" i="1"/>
  <c r="N11" i="1"/>
  <c r="P11" i="1" s="1"/>
  <c r="T11" i="1"/>
  <c r="P23" i="1"/>
  <c r="R24" i="1"/>
  <c r="N15" i="1"/>
  <c r="T15" i="1"/>
  <c r="P15" i="1"/>
  <c r="S12" i="1"/>
  <c r="S19" i="1"/>
  <c r="P7" i="1"/>
  <c r="N10" i="1"/>
  <c r="P10" i="1" s="1"/>
  <c r="N24" i="1"/>
  <c r="P24" i="1" s="1"/>
  <c r="N22" i="1"/>
  <c r="P22" i="1" s="1"/>
  <c r="N28" i="1"/>
  <c r="P28" i="1" s="1"/>
  <c r="N29" i="1"/>
  <c r="P29" i="1" s="1"/>
  <c r="N9" i="1"/>
  <c r="P9" i="1" s="1"/>
  <c r="N20" i="1"/>
  <c r="P20" i="1" s="1"/>
  <c r="N12" i="1"/>
  <c r="P12" i="1" s="1"/>
  <c r="J8" i="1"/>
  <c r="T8" i="1" s="1"/>
  <c r="J21" i="1"/>
  <c r="J13" i="1"/>
  <c r="J17" i="1"/>
  <c r="J16" i="1"/>
  <c r="T16" i="1" l="1"/>
  <c r="S16" i="1"/>
  <c r="R16" i="1"/>
  <c r="T17" i="1"/>
  <c r="S17" i="1"/>
  <c r="R17" i="1"/>
  <c r="T13" i="1"/>
  <c r="S13" i="1"/>
  <c r="R13" i="1"/>
  <c r="T21" i="1"/>
  <c r="R21" i="1"/>
  <c r="S21" i="1"/>
  <c r="N13" i="1"/>
  <c r="P13" i="1" s="1"/>
  <c r="N21" i="1"/>
  <c r="P21" i="1" s="1"/>
  <c r="N8" i="1"/>
  <c r="P8" i="1" s="1"/>
  <c r="N16" i="1"/>
  <c r="P16" i="1" s="1"/>
  <c r="N17" i="1"/>
  <c r="P17" i="1" s="1"/>
</calcChain>
</file>

<file path=xl/sharedStrings.xml><?xml version="1.0" encoding="utf-8"?>
<sst xmlns="http://schemas.openxmlformats.org/spreadsheetml/2006/main" count="79" uniqueCount="67">
  <si>
    <t>The analysis sheet shows a basic calculation that provides inferred true arrival rates, collision rates, and queuing rates at an EV charger based on observed plug-ins.</t>
  </si>
  <si>
    <t>Model:</t>
  </si>
  <si>
    <t>(1)</t>
  </si>
  <si>
    <t>R = max(R"/p, O)</t>
  </si>
  <si>
    <t>(2)</t>
  </si>
  <si>
    <t>R is our estimate of the true arrivals, including the ones who we infer to have arrived when the station was busy.</t>
  </si>
  <si>
    <t>(3)</t>
  </si>
  <si>
    <t>In definition (2) we insist that our estimate R is always as big as the observed arrival rate O. This will have no effect when we have a large dataset:</t>
  </si>
  <si>
    <t>When incorporating this model into our spatial modeling we would want to use the fractions of vehicles that queue, find a free charger, or drive on (fq, ff, fm).</t>
  </si>
  <si>
    <t>*proof:</t>
  </si>
  <si>
    <t>by (2)</t>
  </si>
  <si>
    <t>splitting max operator</t>
  </si>
  <si>
    <t>by (1)</t>
  </si>
  <si>
    <t>using condition</t>
  </si>
  <si>
    <t>rearranging</t>
  </si>
  <si>
    <t>Raw data</t>
  </si>
  <si>
    <t>Analysis</t>
  </si>
  <si>
    <t>Per hour</t>
  </si>
  <si>
    <t>Per vehicle that arrives</t>
  </si>
  <si>
    <t>t</t>
  </si>
  <si>
    <t>N</t>
  </si>
  <si>
    <t>a</t>
  </si>
  <si>
    <t>O</t>
  </si>
  <si>
    <t>Q</t>
  </si>
  <si>
    <t>R"</t>
  </si>
  <si>
    <t>R</t>
  </si>
  <si>
    <t>M</t>
  </si>
  <si>
    <t>q</t>
  </si>
  <si>
    <t>r"</t>
  </si>
  <si>
    <t>m</t>
  </si>
  <si>
    <t>r</t>
  </si>
  <si>
    <t>fq</t>
  </si>
  <si>
    <t>ff</t>
  </si>
  <si>
    <t>fm</t>
  </si>
  <si>
    <t>hour of day</t>
  </si>
  <si>
    <t>number of days</t>
  </si>
  <si>
    <t>fractional availability</t>
  </si>
  <si>
    <t>observed plugin rate</t>
  </si>
  <si>
    <t>inferred to have queued</t>
  </si>
  <si>
    <t>inferred arrivals that didn't queue</t>
  </si>
  <si>
    <t>inferred true arrivals</t>
  </si>
  <si>
    <t>inferred to have driven on</t>
  </si>
  <si>
    <t>queue rate (n/hour)</t>
  </si>
  <si>
    <t>free charger arrival rate (n/hour)</t>
  </si>
  <si>
    <t>missed rate (n/hour)</t>
  </si>
  <si>
    <t>true arrival rate</t>
  </si>
  <si>
    <t>fraction that queue</t>
  </si>
  <si>
    <t>fraction where charger is free</t>
  </si>
  <si>
    <t>fraction that drive on</t>
  </si>
  <si>
    <t>L</t>
  </si>
  <si>
    <t>n</t>
  </si>
  <si>
    <t>l</t>
  </si>
  <si>
    <t>fn</t>
  </si>
  <si>
    <t>fl</t>
  </si>
  <si>
    <t>O - Q = N</t>
  </si>
  <si>
    <t>R = max(N/p, O)</t>
  </si>
  <si>
    <t>N/p ~ "Rtrue" &gt; O since some drivers will drive by, so R = N/p</t>
  </si>
  <si>
    <t xml:space="preserve"> = N/p - Q - N if N/p &gt; O, else O - Q - N</t>
  </si>
  <si>
    <t xml:space="preserve"> = N(1 - p)/p - Q if N/p &gt; O, else 0</t>
  </si>
  <si>
    <t>&gt; O(1 - p) - Q if N/p &gt; O, else 0</t>
  </si>
  <si>
    <t>= N - pO if N/p &gt; O, else 0</t>
  </si>
  <si>
    <t>= p(N/p - O) if N/p &gt; O, else 0</t>
  </si>
  <si>
    <t>&gt; 0 if N/p &gt; O, else 0</t>
  </si>
  <si>
    <t>L = R - Q - N</t>
  </si>
  <si>
    <t>L = R - Q - N = max(N/p, O) - Q - N</t>
  </si>
  <si>
    <t>L is our estimate of the number of arrivals who drove on. This is never negative* because of our formula for R.</t>
  </si>
  <si>
    <t>N are the arrivals that we observe (not all of them!) arriving at an empty station, i.e. haven't queued.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</si>
</sst>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0" borderId="0" xfId="0" quotePrefix="1"/>
    <xf numFmtId="164" fontId="0" fillId="0" borderId="0" xfId="0" applyNumberFormat="1"/>
    <xf numFmtId="164" fontId="0" fillId="0" borderId="7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553B-276D-4D9E-8F9A-3A87A64A0F07}">
  <dimension ref="A2:F21"/>
  <sheetViews>
    <sheetView tabSelected="1" workbookViewId="0">
      <selection activeCell="D11" sqref="D11"/>
    </sheetView>
  </sheetViews>
  <sheetFormatPr defaultRowHeight="15" x14ac:dyDescent="0.25"/>
  <sheetData>
    <row r="2" spans="1:6" x14ac:dyDescent="0.25">
      <c r="A2" t="s">
        <v>0</v>
      </c>
    </row>
    <row r="4" spans="1:6" x14ac:dyDescent="0.25">
      <c r="A4" t="s">
        <v>1</v>
      </c>
    </row>
    <row r="5" spans="1:6" x14ac:dyDescent="0.25">
      <c r="A5" t="s">
        <v>54</v>
      </c>
      <c r="C5" s="23" t="s">
        <v>2</v>
      </c>
      <c r="D5" t="s">
        <v>66</v>
      </c>
    </row>
    <row r="6" spans="1:6" x14ac:dyDescent="0.25">
      <c r="A6" t="s">
        <v>55</v>
      </c>
      <c r="C6" s="23" t="s">
        <v>4</v>
      </c>
      <c r="D6" t="s">
        <v>5</v>
      </c>
    </row>
    <row r="7" spans="1:6" x14ac:dyDescent="0.25">
      <c r="A7" t="s">
        <v>63</v>
      </c>
      <c r="C7" s="23" t="s">
        <v>6</v>
      </c>
      <c r="D7" t="s">
        <v>65</v>
      </c>
    </row>
    <row r="9" spans="1:6" x14ac:dyDescent="0.25">
      <c r="A9" t="s">
        <v>7</v>
      </c>
    </row>
    <row r="10" spans="1:6" x14ac:dyDescent="0.25">
      <c r="B10" t="s">
        <v>56</v>
      </c>
    </row>
    <row r="12" spans="1:6" x14ac:dyDescent="0.25">
      <c r="A12" t="s">
        <v>8</v>
      </c>
    </row>
    <row r="14" spans="1:6" x14ac:dyDescent="0.25">
      <c r="A14" t="s">
        <v>9</v>
      </c>
    </row>
    <row r="15" spans="1:6" x14ac:dyDescent="0.25">
      <c r="A15" t="s">
        <v>64</v>
      </c>
      <c r="F15" t="s">
        <v>10</v>
      </c>
    </row>
    <row r="16" spans="1:6" x14ac:dyDescent="0.25">
      <c r="A16" t="s">
        <v>57</v>
      </c>
      <c r="F16" t="s">
        <v>11</v>
      </c>
    </row>
    <row r="17" spans="1:6" x14ac:dyDescent="0.25">
      <c r="A17" t="s">
        <v>58</v>
      </c>
      <c r="F17" t="s">
        <v>12</v>
      </c>
    </row>
    <row r="18" spans="1:6" x14ac:dyDescent="0.25">
      <c r="A18" t="s">
        <v>59</v>
      </c>
      <c r="F18" t="s">
        <v>13</v>
      </c>
    </row>
    <row r="19" spans="1:6" x14ac:dyDescent="0.25">
      <c r="A19" s="23" t="s">
        <v>60</v>
      </c>
      <c r="F19" t="s">
        <v>12</v>
      </c>
    </row>
    <row r="20" spans="1:6" x14ac:dyDescent="0.25">
      <c r="A20" s="23" t="s">
        <v>61</v>
      </c>
      <c r="F20" t="s">
        <v>14</v>
      </c>
    </row>
    <row r="21" spans="1:6" x14ac:dyDescent="0.25">
      <c r="A21" t="s">
        <v>62</v>
      </c>
      <c r="F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AFED-2AFF-42CD-ADE4-77EBE7E83B95}">
  <dimension ref="B1:T33"/>
  <sheetViews>
    <sheetView workbookViewId="0"/>
  </sheetViews>
  <sheetFormatPr defaultRowHeight="15" x14ac:dyDescent="0.25"/>
  <cols>
    <col min="1" max="1" width="3.5703125" customWidth="1"/>
    <col min="2" max="2" width="11" bestFit="1" customWidth="1"/>
    <col min="3" max="3" width="14.85546875" bestFit="1" customWidth="1"/>
    <col min="4" max="4" width="19.85546875" bestFit="1" customWidth="1"/>
    <col min="5" max="5" width="19.85546875" customWidth="1"/>
    <col min="6" max="6" width="2.7109375" customWidth="1"/>
    <col min="7" max="7" width="23" bestFit="1" customWidth="1"/>
    <col min="8" max="8" width="31.5703125" bestFit="1" customWidth="1"/>
    <col min="9" max="9" width="19.5703125" bestFit="1" customWidth="1"/>
    <col min="10" max="10" width="24.5703125" bestFit="1" customWidth="1"/>
    <col min="11" max="11" width="3.28515625" customWidth="1"/>
    <col min="12" max="12" width="19" bestFit="1" customWidth="1"/>
    <col min="13" max="13" width="30.42578125" bestFit="1" customWidth="1"/>
    <col min="14" max="14" width="19.5703125" bestFit="1" customWidth="1"/>
    <col min="15" max="15" width="4" customWidth="1"/>
    <col min="16" max="16" width="14.85546875" bestFit="1" customWidth="1"/>
    <col min="17" max="17" width="2.85546875" customWidth="1"/>
    <col min="18" max="18" width="21.7109375" bestFit="1" customWidth="1"/>
    <col min="19" max="19" width="27.5703125" bestFit="1" customWidth="1"/>
    <col min="20" max="20" width="20" bestFit="1" customWidth="1"/>
  </cols>
  <sheetData>
    <row r="1" spans="2:20" ht="15.75" thickBot="1" x14ac:dyDescent="0.3"/>
    <row r="2" spans="2:20" x14ac:dyDescent="0.25">
      <c r="B2" s="3" t="s">
        <v>15</v>
      </c>
      <c r="C2" s="4"/>
      <c r="D2" s="4"/>
      <c r="E2" s="5"/>
      <c r="G2" s="3" t="s">
        <v>16</v>
      </c>
      <c r="H2" s="4"/>
      <c r="I2" s="4"/>
      <c r="J2" s="5"/>
      <c r="L2" s="3" t="s">
        <v>17</v>
      </c>
      <c r="M2" s="4"/>
      <c r="N2" s="4"/>
      <c r="O2" s="4"/>
      <c r="P2" s="5"/>
      <c r="R2" s="3" t="s">
        <v>18</v>
      </c>
      <c r="S2" s="4"/>
      <c r="T2" s="5"/>
    </row>
    <row r="3" spans="2:20" hidden="1" x14ac:dyDescent="0.25">
      <c r="B3" s="6" t="s">
        <v>19</v>
      </c>
      <c r="C3" s="2" t="s">
        <v>20</v>
      </c>
      <c r="D3" s="2" t="s">
        <v>21</v>
      </c>
      <c r="E3" s="7" t="s">
        <v>22</v>
      </c>
      <c r="G3" s="6" t="s">
        <v>23</v>
      </c>
      <c r="H3" s="2" t="s">
        <v>24</v>
      </c>
      <c r="I3" s="2" t="s">
        <v>25</v>
      </c>
      <c r="J3" s="7" t="s">
        <v>26</v>
      </c>
      <c r="K3" s="2"/>
      <c r="L3" s="18" t="s">
        <v>27</v>
      </c>
      <c r="M3" s="19" t="s">
        <v>28</v>
      </c>
      <c r="N3" s="19" t="s">
        <v>29</v>
      </c>
      <c r="O3" s="2"/>
      <c r="P3" s="20" t="s">
        <v>30</v>
      </c>
      <c r="R3" s="18" t="s">
        <v>31</v>
      </c>
      <c r="S3" s="19" t="s">
        <v>32</v>
      </c>
      <c r="T3" s="20" t="s">
        <v>33</v>
      </c>
    </row>
    <row r="4" spans="2:20" x14ac:dyDescent="0.25">
      <c r="B4" s="6" t="s">
        <v>19</v>
      </c>
      <c r="C4" s="2" t="s">
        <v>20</v>
      </c>
      <c r="D4" s="2" t="s">
        <v>21</v>
      </c>
      <c r="E4" s="7" t="s">
        <v>22</v>
      </c>
      <c r="G4" s="6" t="s">
        <v>23</v>
      </c>
      <c r="H4" s="2" t="s">
        <v>20</v>
      </c>
      <c r="I4" s="2" t="s">
        <v>25</v>
      </c>
      <c r="J4" s="7" t="s">
        <v>49</v>
      </c>
      <c r="K4" s="2"/>
      <c r="L4" s="18" t="s">
        <v>27</v>
      </c>
      <c r="M4" s="19" t="s">
        <v>50</v>
      </c>
      <c r="N4" s="19" t="s">
        <v>51</v>
      </c>
      <c r="O4" s="2"/>
      <c r="P4" s="20" t="s">
        <v>30</v>
      </c>
      <c r="R4" s="18" t="s">
        <v>31</v>
      </c>
      <c r="S4" s="19" t="s">
        <v>52</v>
      </c>
      <c r="T4" s="20" t="s">
        <v>53</v>
      </c>
    </row>
    <row r="5" spans="2:20" x14ac:dyDescent="0.25">
      <c r="B5" s="8" t="s">
        <v>34</v>
      </c>
      <c r="C5" t="s">
        <v>35</v>
      </c>
      <c r="D5" t="s">
        <v>36</v>
      </c>
      <c r="E5" s="9" t="s">
        <v>37</v>
      </c>
      <c r="G5" s="8" t="s">
        <v>38</v>
      </c>
      <c r="H5" t="s">
        <v>39</v>
      </c>
      <c r="I5" t="s">
        <v>40</v>
      </c>
      <c r="J5" s="9" t="s">
        <v>41</v>
      </c>
      <c r="L5" s="21" t="s">
        <v>42</v>
      </c>
      <c r="M5" s="1" t="s">
        <v>43</v>
      </c>
      <c r="N5" s="1" t="s">
        <v>44</v>
      </c>
      <c r="P5" s="22" t="s">
        <v>45</v>
      </c>
      <c r="R5" s="21" t="s">
        <v>46</v>
      </c>
      <c r="S5" s="1" t="s">
        <v>47</v>
      </c>
      <c r="T5" s="22" t="s">
        <v>48</v>
      </c>
    </row>
    <row r="6" spans="2:20" x14ac:dyDescent="0.25">
      <c r="B6" s="8">
        <v>0</v>
      </c>
      <c r="C6">
        <v>60</v>
      </c>
      <c r="D6" s="24">
        <v>0.90005625</v>
      </c>
      <c r="E6" s="10">
        <v>0</v>
      </c>
      <c r="G6" s="14">
        <v>0</v>
      </c>
      <c r="H6" s="15">
        <f>E6-G6</f>
        <v>0</v>
      </c>
      <c r="I6" s="15">
        <f t="shared" ref="I6:I29" si="0">MAX(H6/D6,E6)</f>
        <v>0</v>
      </c>
      <c r="J6" s="10">
        <f>I6-G6-H6</f>
        <v>0</v>
      </c>
      <c r="L6" s="26">
        <f>G6/C6</f>
        <v>0</v>
      </c>
      <c r="M6" s="24">
        <f>H6/C6</f>
        <v>0</v>
      </c>
      <c r="N6" s="24">
        <f>J6/C6</f>
        <v>0</v>
      </c>
      <c r="O6" s="24"/>
      <c r="P6" s="27">
        <f>SUM(L6:N6)</f>
        <v>0</v>
      </c>
      <c r="R6" s="26">
        <f>IF(G6=0,0,G6/SUM(G6,H6,J6))</f>
        <v>0</v>
      </c>
      <c r="S6" s="24">
        <f>IF(H6=0,0,H6/SUM(G6,H6,J6))</f>
        <v>0</v>
      </c>
      <c r="T6" s="27">
        <f>IF(J6=0,0,J6/SUM(G6,H6,J6))</f>
        <v>0</v>
      </c>
    </row>
    <row r="7" spans="2:20" x14ac:dyDescent="0.25">
      <c r="B7" s="8">
        <v>1</v>
      </c>
      <c r="C7">
        <v>60</v>
      </c>
      <c r="D7" s="24">
        <v>0.83350625</v>
      </c>
      <c r="E7" s="10">
        <v>0</v>
      </c>
      <c r="G7" s="14">
        <v>0</v>
      </c>
      <c r="H7" s="15">
        <f t="shared" ref="H7:H29" si="1">E7-G7</f>
        <v>0</v>
      </c>
      <c r="I7" s="15">
        <f t="shared" si="0"/>
        <v>0</v>
      </c>
      <c r="J7" s="10">
        <f t="shared" ref="J7:J29" si="2">I7-G7-H7</f>
        <v>0</v>
      </c>
      <c r="L7" s="26">
        <f t="shared" ref="L7:L29" si="3">G7/C7</f>
        <v>0</v>
      </c>
      <c r="M7" s="24">
        <f t="shared" ref="M7:M29" si="4">H7/C7</f>
        <v>0</v>
      </c>
      <c r="N7" s="24">
        <f t="shared" ref="N7:N29" si="5">J7/C7</f>
        <v>0</v>
      </c>
      <c r="O7" s="24"/>
      <c r="P7" s="27">
        <f t="shared" ref="P7:P29" si="6">SUM(L7:N7)</f>
        <v>0</v>
      </c>
      <c r="R7" s="26">
        <f t="shared" ref="R7:R29" si="7">IF(G7=0,0,G7/SUM(G7,H7,J7))</f>
        <v>0</v>
      </c>
      <c r="S7" s="24">
        <f t="shared" ref="S7:S29" si="8">IF(H7=0,0,H7/SUM(G7,H7,J7))</f>
        <v>0</v>
      </c>
      <c r="T7" s="27">
        <f t="shared" ref="T7:T29" si="9">IF(J7=0,0,J7/SUM(G7,H7,J7))</f>
        <v>0</v>
      </c>
    </row>
    <row r="8" spans="2:20" x14ac:dyDescent="0.25">
      <c r="B8" s="8">
        <v>2</v>
      </c>
      <c r="C8">
        <v>60</v>
      </c>
      <c r="D8" s="24">
        <v>0.77300625000000001</v>
      </c>
      <c r="E8" s="10">
        <v>0</v>
      </c>
      <c r="G8" s="14">
        <v>0</v>
      </c>
      <c r="H8" s="15">
        <f t="shared" si="1"/>
        <v>0</v>
      </c>
      <c r="I8" s="15">
        <f t="shared" si="0"/>
        <v>0</v>
      </c>
      <c r="J8" s="10">
        <f t="shared" si="2"/>
        <v>0</v>
      </c>
      <c r="L8" s="26">
        <f t="shared" si="3"/>
        <v>0</v>
      </c>
      <c r="M8" s="24">
        <f t="shared" si="4"/>
        <v>0</v>
      </c>
      <c r="N8" s="24">
        <f t="shared" si="5"/>
        <v>0</v>
      </c>
      <c r="O8" s="24"/>
      <c r="P8" s="27">
        <f t="shared" si="6"/>
        <v>0</v>
      </c>
      <c r="R8" s="26">
        <f t="shared" si="7"/>
        <v>0</v>
      </c>
      <c r="S8" s="24">
        <f t="shared" si="8"/>
        <v>0</v>
      </c>
      <c r="T8" s="27">
        <f t="shared" si="9"/>
        <v>0</v>
      </c>
    </row>
    <row r="9" spans="2:20" x14ac:dyDescent="0.25">
      <c r="B9" s="8">
        <v>3</v>
      </c>
      <c r="C9">
        <v>60</v>
      </c>
      <c r="D9" s="24">
        <v>0.71855625000000001</v>
      </c>
      <c r="E9" s="10">
        <v>0</v>
      </c>
      <c r="G9" s="14">
        <v>0</v>
      </c>
      <c r="H9" s="15">
        <f t="shared" si="1"/>
        <v>0</v>
      </c>
      <c r="I9" s="15">
        <f t="shared" si="0"/>
        <v>0</v>
      </c>
      <c r="J9" s="10">
        <f t="shared" si="2"/>
        <v>0</v>
      </c>
      <c r="L9" s="26">
        <f t="shared" si="3"/>
        <v>0</v>
      </c>
      <c r="M9" s="24">
        <f t="shared" si="4"/>
        <v>0</v>
      </c>
      <c r="N9" s="24">
        <f t="shared" si="5"/>
        <v>0</v>
      </c>
      <c r="O9" s="24"/>
      <c r="P9" s="27">
        <f t="shared" si="6"/>
        <v>0</v>
      </c>
      <c r="R9" s="26">
        <f t="shared" si="7"/>
        <v>0</v>
      </c>
      <c r="S9" s="24">
        <f t="shared" si="8"/>
        <v>0</v>
      </c>
      <c r="T9" s="27">
        <f t="shared" si="9"/>
        <v>0</v>
      </c>
    </row>
    <row r="10" spans="2:20" x14ac:dyDescent="0.25">
      <c r="B10" s="8">
        <v>4</v>
      </c>
      <c r="C10">
        <v>60</v>
      </c>
      <c r="D10" s="24">
        <v>0.67015625000000001</v>
      </c>
      <c r="E10" s="10">
        <v>10</v>
      </c>
      <c r="G10" s="14">
        <v>2</v>
      </c>
      <c r="H10" s="15">
        <f t="shared" si="1"/>
        <v>8</v>
      </c>
      <c r="I10" s="15">
        <f t="shared" si="0"/>
        <v>11.937514572161342</v>
      </c>
      <c r="J10" s="10">
        <f t="shared" si="2"/>
        <v>1.9375145721613425</v>
      </c>
      <c r="L10" s="26">
        <f t="shared" si="3"/>
        <v>3.3333333333333333E-2</v>
      </c>
      <c r="M10" s="24">
        <f t="shared" si="4"/>
        <v>0.13333333333333333</v>
      </c>
      <c r="N10" s="24">
        <f t="shared" si="5"/>
        <v>3.2291909536022373E-2</v>
      </c>
      <c r="O10" s="24"/>
      <c r="P10" s="27">
        <f t="shared" si="6"/>
        <v>0.19895857620268903</v>
      </c>
      <c r="R10" s="26">
        <f t="shared" si="7"/>
        <v>0.1675390625</v>
      </c>
      <c r="S10" s="24">
        <f t="shared" si="8"/>
        <v>0.67015625000000001</v>
      </c>
      <c r="T10" s="27">
        <f t="shared" si="9"/>
        <v>0.16230468749999996</v>
      </c>
    </row>
    <row r="11" spans="2:20" x14ac:dyDescent="0.25">
      <c r="B11" s="8">
        <v>5</v>
      </c>
      <c r="C11">
        <v>60</v>
      </c>
      <c r="D11" s="24">
        <v>0.62780625000000001</v>
      </c>
      <c r="E11" s="10">
        <v>11</v>
      </c>
      <c r="G11" s="14">
        <v>2</v>
      </c>
      <c r="H11" s="15">
        <f t="shared" si="1"/>
        <v>9</v>
      </c>
      <c r="I11" s="15">
        <f t="shared" si="0"/>
        <v>14.335633007795</v>
      </c>
      <c r="J11" s="10">
        <f t="shared" si="2"/>
        <v>3.3356330077949998</v>
      </c>
      <c r="L11" s="26">
        <f t="shared" si="3"/>
        <v>3.3333333333333333E-2</v>
      </c>
      <c r="M11" s="24">
        <f t="shared" si="4"/>
        <v>0.15</v>
      </c>
      <c r="N11" s="24">
        <f t="shared" si="5"/>
        <v>5.5593883463249998E-2</v>
      </c>
      <c r="O11" s="24"/>
      <c r="P11" s="27">
        <f t="shared" si="6"/>
        <v>0.23892721679658332</v>
      </c>
      <c r="R11" s="26">
        <f t="shared" si="7"/>
        <v>0.13951250000000001</v>
      </c>
      <c r="S11" s="24">
        <f t="shared" si="8"/>
        <v>0.62780625000000001</v>
      </c>
      <c r="T11" s="27">
        <f t="shared" si="9"/>
        <v>0.23268124999999998</v>
      </c>
    </row>
    <row r="12" spans="2:20" x14ac:dyDescent="0.25">
      <c r="B12" s="8">
        <v>6</v>
      </c>
      <c r="C12">
        <v>60</v>
      </c>
      <c r="D12" s="24">
        <v>0.59150625000000001</v>
      </c>
      <c r="E12" s="10">
        <v>14</v>
      </c>
      <c r="G12" s="14">
        <v>3</v>
      </c>
      <c r="H12" s="15">
        <f t="shared" si="1"/>
        <v>11</v>
      </c>
      <c r="I12" s="15">
        <f t="shared" si="0"/>
        <v>18.596591329339294</v>
      </c>
      <c r="J12" s="10">
        <f t="shared" si="2"/>
        <v>4.5965913293392937</v>
      </c>
      <c r="L12" s="26">
        <f t="shared" si="3"/>
        <v>0.05</v>
      </c>
      <c r="M12" s="24">
        <f t="shared" si="4"/>
        <v>0.18333333333333332</v>
      </c>
      <c r="N12" s="24">
        <f t="shared" si="5"/>
        <v>7.6609855488988229E-2</v>
      </c>
      <c r="O12" s="24"/>
      <c r="P12" s="27">
        <f t="shared" si="6"/>
        <v>0.30994318882232158</v>
      </c>
      <c r="R12" s="26">
        <f t="shared" si="7"/>
        <v>0.16131988636363637</v>
      </c>
      <c r="S12" s="24">
        <f t="shared" si="8"/>
        <v>0.59150625000000001</v>
      </c>
      <c r="T12" s="27">
        <f t="shared" si="9"/>
        <v>0.24717386363636368</v>
      </c>
    </row>
    <row r="13" spans="2:20" x14ac:dyDescent="0.25">
      <c r="B13" s="8">
        <v>7</v>
      </c>
      <c r="C13">
        <v>60</v>
      </c>
      <c r="D13" s="24">
        <v>0.56125625000000001</v>
      </c>
      <c r="E13" s="10">
        <v>16</v>
      </c>
      <c r="G13" s="14">
        <v>3</v>
      </c>
      <c r="H13" s="15">
        <f t="shared" si="1"/>
        <v>13</v>
      </c>
      <c r="I13" s="15">
        <f t="shared" si="0"/>
        <v>23.162325586574759</v>
      </c>
      <c r="J13" s="10">
        <f t="shared" si="2"/>
        <v>7.1623255865747595</v>
      </c>
      <c r="L13" s="26">
        <f t="shared" si="3"/>
        <v>0.05</v>
      </c>
      <c r="M13" s="24">
        <f t="shared" si="4"/>
        <v>0.21666666666666667</v>
      </c>
      <c r="N13" s="24">
        <f t="shared" si="5"/>
        <v>0.11937209310957933</v>
      </c>
      <c r="O13" s="24"/>
      <c r="P13" s="27">
        <f t="shared" si="6"/>
        <v>0.38603875977624602</v>
      </c>
      <c r="R13" s="26">
        <f t="shared" si="7"/>
        <v>0.12952067307692308</v>
      </c>
      <c r="S13" s="24">
        <f t="shared" si="8"/>
        <v>0.56125625000000001</v>
      </c>
      <c r="T13" s="27">
        <f t="shared" si="9"/>
        <v>0.30922307692307693</v>
      </c>
    </row>
    <row r="14" spans="2:20" x14ac:dyDescent="0.25">
      <c r="B14" s="8">
        <v>8</v>
      </c>
      <c r="C14">
        <v>60</v>
      </c>
      <c r="D14" s="24">
        <v>0.53705625000000001</v>
      </c>
      <c r="E14" s="10">
        <v>19</v>
      </c>
      <c r="G14" s="14">
        <v>3</v>
      </c>
      <c r="H14" s="15">
        <f t="shared" si="1"/>
        <v>16</v>
      </c>
      <c r="I14" s="15">
        <f t="shared" si="0"/>
        <v>29.792037612447483</v>
      </c>
      <c r="J14" s="10">
        <f t="shared" si="2"/>
        <v>10.792037612447483</v>
      </c>
      <c r="L14" s="26">
        <f t="shared" si="3"/>
        <v>0.05</v>
      </c>
      <c r="M14" s="24">
        <f t="shared" si="4"/>
        <v>0.26666666666666666</v>
      </c>
      <c r="N14" s="24">
        <f t="shared" si="5"/>
        <v>0.1798672935407914</v>
      </c>
      <c r="O14" s="24"/>
      <c r="P14" s="27">
        <f t="shared" si="6"/>
        <v>0.49653396020745805</v>
      </c>
      <c r="R14" s="26">
        <f t="shared" si="7"/>
        <v>0.100698046875</v>
      </c>
      <c r="S14" s="24">
        <f t="shared" si="8"/>
        <v>0.53705625000000001</v>
      </c>
      <c r="T14" s="27">
        <f t="shared" si="9"/>
        <v>0.36224570312499993</v>
      </c>
    </row>
    <row r="15" spans="2:20" x14ac:dyDescent="0.25">
      <c r="B15" s="8">
        <v>9</v>
      </c>
      <c r="C15">
        <v>60</v>
      </c>
      <c r="D15" s="24">
        <v>0.51890625000000001</v>
      </c>
      <c r="E15" s="10">
        <v>20</v>
      </c>
      <c r="G15" s="14">
        <v>4</v>
      </c>
      <c r="H15" s="15">
        <f t="shared" si="1"/>
        <v>16</v>
      </c>
      <c r="I15" s="15">
        <f t="shared" si="0"/>
        <v>30.834086118638965</v>
      </c>
      <c r="J15" s="10">
        <f t="shared" si="2"/>
        <v>10.834086118638965</v>
      </c>
      <c r="L15" s="26">
        <f t="shared" si="3"/>
        <v>6.6666666666666666E-2</v>
      </c>
      <c r="M15" s="24">
        <f t="shared" si="4"/>
        <v>0.26666666666666666</v>
      </c>
      <c r="N15" s="24">
        <f t="shared" si="5"/>
        <v>0.18056810197731607</v>
      </c>
      <c r="O15" s="24"/>
      <c r="P15" s="27">
        <f t="shared" si="6"/>
        <v>0.51390143531064936</v>
      </c>
      <c r="R15" s="26">
        <f t="shared" si="7"/>
        <v>0.1297265625</v>
      </c>
      <c r="S15" s="24">
        <f t="shared" si="8"/>
        <v>0.51890625000000001</v>
      </c>
      <c r="T15" s="27">
        <f t="shared" si="9"/>
        <v>0.35136718750000001</v>
      </c>
    </row>
    <row r="16" spans="2:20" x14ac:dyDescent="0.25">
      <c r="B16" s="8">
        <v>10</v>
      </c>
      <c r="C16">
        <v>60</v>
      </c>
      <c r="D16" s="24">
        <v>0.50680625000000001</v>
      </c>
      <c r="E16" s="10">
        <v>22</v>
      </c>
      <c r="G16" s="14">
        <v>4</v>
      </c>
      <c r="H16" s="15">
        <f t="shared" si="1"/>
        <v>18</v>
      </c>
      <c r="I16" s="15">
        <f t="shared" si="0"/>
        <v>35.516531218784294</v>
      </c>
      <c r="J16" s="10">
        <f t="shared" si="2"/>
        <v>13.516531218784294</v>
      </c>
      <c r="L16" s="26">
        <f t="shared" si="3"/>
        <v>6.6666666666666666E-2</v>
      </c>
      <c r="M16" s="24">
        <f t="shared" si="4"/>
        <v>0.3</v>
      </c>
      <c r="N16" s="24">
        <f t="shared" si="5"/>
        <v>0.22527552031307158</v>
      </c>
      <c r="O16" s="24"/>
      <c r="P16" s="27">
        <f t="shared" si="6"/>
        <v>0.59194218697973822</v>
      </c>
      <c r="R16" s="26">
        <f t="shared" si="7"/>
        <v>0.11262361111111112</v>
      </c>
      <c r="S16" s="24">
        <f t="shared" si="8"/>
        <v>0.50680625000000001</v>
      </c>
      <c r="T16" s="27">
        <f t="shared" si="9"/>
        <v>0.3805701388888888</v>
      </c>
    </row>
    <row r="17" spans="2:20" x14ac:dyDescent="0.25">
      <c r="B17" s="8">
        <v>11</v>
      </c>
      <c r="C17">
        <v>60</v>
      </c>
      <c r="D17" s="24">
        <v>0.50075625000000001</v>
      </c>
      <c r="E17" s="10">
        <v>23</v>
      </c>
      <c r="G17" s="14">
        <v>4</v>
      </c>
      <c r="H17" s="15">
        <f t="shared" si="1"/>
        <v>19</v>
      </c>
      <c r="I17" s="15">
        <f t="shared" si="0"/>
        <v>37.942611799653022</v>
      </c>
      <c r="J17" s="10">
        <f t="shared" si="2"/>
        <v>14.942611799653022</v>
      </c>
      <c r="L17" s="26">
        <f t="shared" si="3"/>
        <v>6.6666666666666666E-2</v>
      </c>
      <c r="M17" s="24">
        <f t="shared" si="4"/>
        <v>0.31666666666666665</v>
      </c>
      <c r="N17" s="24">
        <f t="shared" si="5"/>
        <v>0.24904352999421703</v>
      </c>
      <c r="O17" s="24"/>
      <c r="P17" s="27">
        <f t="shared" si="6"/>
        <v>0.63237686332755039</v>
      </c>
      <c r="R17" s="26">
        <f t="shared" si="7"/>
        <v>0.10542236842105264</v>
      </c>
      <c r="S17" s="24">
        <f t="shared" si="8"/>
        <v>0.50075625000000001</v>
      </c>
      <c r="T17" s="27">
        <f t="shared" si="9"/>
        <v>0.3938213815789473</v>
      </c>
    </row>
    <row r="18" spans="2:20" x14ac:dyDescent="0.25">
      <c r="B18" s="8">
        <v>12</v>
      </c>
      <c r="C18">
        <v>60</v>
      </c>
      <c r="D18" s="24">
        <v>0.50075625000000001</v>
      </c>
      <c r="E18" s="10">
        <v>23</v>
      </c>
      <c r="G18" s="14">
        <v>4</v>
      </c>
      <c r="H18" s="15">
        <f t="shared" si="1"/>
        <v>19</v>
      </c>
      <c r="I18" s="15">
        <f t="shared" si="0"/>
        <v>37.942611799653022</v>
      </c>
      <c r="J18" s="10">
        <f t="shared" si="2"/>
        <v>14.942611799653022</v>
      </c>
      <c r="L18" s="26">
        <f t="shared" si="3"/>
        <v>6.6666666666666666E-2</v>
      </c>
      <c r="M18" s="24">
        <f t="shared" si="4"/>
        <v>0.31666666666666665</v>
      </c>
      <c r="N18" s="24">
        <f t="shared" si="5"/>
        <v>0.24904352999421703</v>
      </c>
      <c r="O18" s="24"/>
      <c r="P18" s="27">
        <f t="shared" si="6"/>
        <v>0.63237686332755039</v>
      </c>
      <c r="R18" s="26">
        <f t="shared" si="7"/>
        <v>0.10542236842105264</v>
      </c>
      <c r="S18" s="24">
        <f t="shared" si="8"/>
        <v>0.50075625000000001</v>
      </c>
      <c r="T18" s="27">
        <f t="shared" si="9"/>
        <v>0.3938213815789473</v>
      </c>
    </row>
    <row r="19" spans="2:20" x14ac:dyDescent="0.25">
      <c r="B19" s="8">
        <v>13</v>
      </c>
      <c r="C19">
        <v>60</v>
      </c>
      <c r="D19" s="24">
        <v>0.50680625000000001</v>
      </c>
      <c r="E19" s="10">
        <v>22</v>
      </c>
      <c r="G19" s="14">
        <v>4</v>
      </c>
      <c r="H19" s="15">
        <f t="shared" si="1"/>
        <v>18</v>
      </c>
      <c r="I19" s="15">
        <f t="shared" si="0"/>
        <v>35.516531218784294</v>
      </c>
      <c r="J19" s="10">
        <f t="shared" si="2"/>
        <v>13.516531218784294</v>
      </c>
      <c r="L19" s="26">
        <f t="shared" si="3"/>
        <v>6.6666666666666666E-2</v>
      </c>
      <c r="M19" s="24">
        <f t="shared" si="4"/>
        <v>0.3</v>
      </c>
      <c r="N19" s="24">
        <f t="shared" si="5"/>
        <v>0.22527552031307158</v>
      </c>
      <c r="O19" s="24"/>
      <c r="P19" s="27">
        <f t="shared" si="6"/>
        <v>0.59194218697973822</v>
      </c>
      <c r="R19" s="26">
        <f t="shared" si="7"/>
        <v>0.11262361111111112</v>
      </c>
      <c r="S19" s="24">
        <f t="shared" si="8"/>
        <v>0.50680625000000001</v>
      </c>
      <c r="T19" s="27">
        <f t="shared" si="9"/>
        <v>0.3805701388888888</v>
      </c>
    </row>
    <row r="20" spans="2:20" x14ac:dyDescent="0.25">
      <c r="B20" s="8">
        <v>14</v>
      </c>
      <c r="C20">
        <v>60</v>
      </c>
      <c r="D20" s="24">
        <v>0.51890625000000001</v>
      </c>
      <c r="E20" s="10">
        <v>20</v>
      </c>
      <c r="G20" s="14">
        <v>4</v>
      </c>
      <c r="H20" s="15">
        <f t="shared" si="1"/>
        <v>16</v>
      </c>
      <c r="I20" s="15">
        <f t="shared" si="0"/>
        <v>30.834086118638965</v>
      </c>
      <c r="J20" s="10">
        <f t="shared" si="2"/>
        <v>10.834086118638965</v>
      </c>
      <c r="L20" s="26">
        <f t="shared" si="3"/>
        <v>6.6666666666666666E-2</v>
      </c>
      <c r="M20" s="24">
        <f t="shared" si="4"/>
        <v>0.26666666666666666</v>
      </c>
      <c r="N20" s="24">
        <f t="shared" si="5"/>
        <v>0.18056810197731607</v>
      </c>
      <c r="O20" s="24"/>
      <c r="P20" s="27">
        <f t="shared" si="6"/>
        <v>0.51390143531064936</v>
      </c>
      <c r="R20" s="26">
        <f t="shared" si="7"/>
        <v>0.1297265625</v>
      </c>
      <c r="S20" s="24">
        <f t="shared" si="8"/>
        <v>0.51890625000000001</v>
      </c>
      <c r="T20" s="27">
        <f t="shared" si="9"/>
        <v>0.35136718750000001</v>
      </c>
    </row>
    <row r="21" spans="2:20" x14ac:dyDescent="0.25">
      <c r="B21" s="8">
        <v>15</v>
      </c>
      <c r="C21">
        <v>60</v>
      </c>
      <c r="D21" s="24">
        <v>0.53705625000000001</v>
      </c>
      <c r="E21" s="10">
        <v>19</v>
      </c>
      <c r="G21" s="14">
        <v>3</v>
      </c>
      <c r="H21" s="15">
        <f t="shared" si="1"/>
        <v>16</v>
      </c>
      <c r="I21" s="15">
        <f t="shared" si="0"/>
        <v>29.792037612447483</v>
      </c>
      <c r="J21" s="10">
        <f t="shared" si="2"/>
        <v>10.792037612447483</v>
      </c>
      <c r="L21" s="26">
        <f t="shared" si="3"/>
        <v>0.05</v>
      </c>
      <c r="M21" s="24">
        <f t="shared" si="4"/>
        <v>0.26666666666666666</v>
      </c>
      <c r="N21" s="24">
        <f t="shared" si="5"/>
        <v>0.1798672935407914</v>
      </c>
      <c r="O21" s="24"/>
      <c r="P21" s="27">
        <f t="shared" si="6"/>
        <v>0.49653396020745805</v>
      </c>
      <c r="R21" s="26">
        <f t="shared" si="7"/>
        <v>0.100698046875</v>
      </c>
      <c r="S21" s="24">
        <f t="shared" si="8"/>
        <v>0.53705625000000001</v>
      </c>
      <c r="T21" s="27">
        <f t="shared" si="9"/>
        <v>0.36224570312499993</v>
      </c>
    </row>
    <row r="22" spans="2:20" x14ac:dyDescent="0.25">
      <c r="B22" s="8">
        <v>16</v>
      </c>
      <c r="C22">
        <v>60</v>
      </c>
      <c r="D22" s="24">
        <v>0.56125625000000001</v>
      </c>
      <c r="E22" s="10">
        <v>16</v>
      </c>
      <c r="G22" s="14">
        <v>3</v>
      </c>
      <c r="H22" s="15">
        <f t="shared" si="1"/>
        <v>13</v>
      </c>
      <c r="I22" s="15">
        <f t="shared" si="0"/>
        <v>23.162325586574759</v>
      </c>
      <c r="J22" s="10">
        <f t="shared" si="2"/>
        <v>7.1623255865747595</v>
      </c>
      <c r="L22" s="26">
        <f t="shared" si="3"/>
        <v>0.05</v>
      </c>
      <c r="M22" s="24">
        <f t="shared" si="4"/>
        <v>0.21666666666666667</v>
      </c>
      <c r="N22" s="24">
        <f t="shared" si="5"/>
        <v>0.11937209310957933</v>
      </c>
      <c r="O22" s="24"/>
      <c r="P22" s="27">
        <f t="shared" si="6"/>
        <v>0.38603875977624602</v>
      </c>
      <c r="R22" s="26">
        <f t="shared" si="7"/>
        <v>0.12952067307692308</v>
      </c>
      <c r="S22" s="24">
        <f t="shared" si="8"/>
        <v>0.56125625000000001</v>
      </c>
      <c r="T22" s="27">
        <f t="shared" si="9"/>
        <v>0.30922307692307693</v>
      </c>
    </row>
    <row r="23" spans="2:20" x14ac:dyDescent="0.25">
      <c r="B23" s="8">
        <v>17</v>
      </c>
      <c r="C23">
        <v>60</v>
      </c>
      <c r="D23" s="24">
        <v>0.59150625000000001</v>
      </c>
      <c r="E23" s="10">
        <v>14</v>
      </c>
      <c r="G23" s="14">
        <v>3</v>
      </c>
      <c r="H23" s="15">
        <f t="shared" si="1"/>
        <v>11</v>
      </c>
      <c r="I23" s="15">
        <f t="shared" si="0"/>
        <v>18.596591329339294</v>
      </c>
      <c r="J23" s="10">
        <f t="shared" si="2"/>
        <v>4.5965913293392937</v>
      </c>
      <c r="L23" s="26">
        <f t="shared" si="3"/>
        <v>0.05</v>
      </c>
      <c r="M23" s="24">
        <f t="shared" si="4"/>
        <v>0.18333333333333332</v>
      </c>
      <c r="N23" s="24">
        <f t="shared" si="5"/>
        <v>7.6609855488988229E-2</v>
      </c>
      <c r="O23" s="24"/>
      <c r="P23" s="27">
        <f t="shared" si="6"/>
        <v>0.30994318882232158</v>
      </c>
      <c r="R23" s="26">
        <f t="shared" si="7"/>
        <v>0.16131988636363637</v>
      </c>
      <c r="S23" s="24">
        <f t="shared" si="8"/>
        <v>0.59150625000000001</v>
      </c>
      <c r="T23" s="27">
        <f t="shared" si="9"/>
        <v>0.24717386363636368</v>
      </c>
    </row>
    <row r="24" spans="2:20" x14ac:dyDescent="0.25">
      <c r="B24" s="8">
        <v>18</v>
      </c>
      <c r="C24">
        <v>60</v>
      </c>
      <c r="D24" s="24">
        <v>0.62780625000000001</v>
      </c>
      <c r="E24" s="10">
        <v>11</v>
      </c>
      <c r="G24" s="14">
        <v>2</v>
      </c>
      <c r="H24" s="15">
        <f t="shared" si="1"/>
        <v>9</v>
      </c>
      <c r="I24" s="15">
        <f t="shared" si="0"/>
        <v>14.335633007795</v>
      </c>
      <c r="J24" s="10">
        <f t="shared" si="2"/>
        <v>3.3356330077949998</v>
      </c>
      <c r="L24" s="26">
        <f t="shared" si="3"/>
        <v>3.3333333333333333E-2</v>
      </c>
      <c r="M24" s="24">
        <f t="shared" si="4"/>
        <v>0.15</v>
      </c>
      <c r="N24" s="24">
        <f t="shared" si="5"/>
        <v>5.5593883463249998E-2</v>
      </c>
      <c r="O24" s="24"/>
      <c r="P24" s="27">
        <f t="shared" si="6"/>
        <v>0.23892721679658332</v>
      </c>
      <c r="R24" s="26">
        <f t="shared" si="7"/>
        <v>0.13951250000000001</v>
      </c>
      <c r="S24" s="24">
        <f t="shared" si="8"/>
        <v>0.62780625000000001</v>
      </c>
      <c r="T24" s="27">
        <f t="shared" si="9"/>
        <v>0.23268124999999998</v>
      </c>
    </row>
    <row r="25" spans="2:20" x14ac:dyDescent="0.25">
      <c r="B25" s="8">
        <v>19</v>
      </c>
      <c r="C25">
        <v>60</v>
      </c>
      <c r="D25" s="24">
        <v>0.67015625000000001</v>
      </c>
      <c r="E25" s="10">
        <v>10</v>
      </c>
      <c r="G25" s="14">
        <v>2</v>
      </c>
      <c r="H25" s="15">
        <f t="shared" si="1"/>
        <v>8</v>
      </c>
      <c r="I25" s="15">
        <f t="shared" si="0"/>
        <v>11.937514572161342</v>
      </c>
      <c r="J25" s="10">
        <f t="shared" si="2"/>
        <v>1.9375145721613425</v>
      </c>
      <c r="L25" s="26">
        <f t="shared" si="3"/>
        <v>3.3333333333333333E-2</v>
      </c>
      <c r="M25" s="24">
        <f t="shared" si="4"/>
        <v>0.13333333333333333</v>
      </c>
      <c r="N25" s="24">
        <f t="shared" si="5"/>
        <v>3.2291909536022373E-2</v>
      </c>
      <c r="O25" s="24"/>
      <c r="P25" s="27">
        <f t="shared" si="6"/>
        <v>0.19895857620268903</v>
      </c>
      <c r="R25" s="26">
        <f t="shared" si="7"/>
        <v>0.1675390625</v>
      </c>
      <c r="S25" s="24">
        <f t="shared" si="8"/>
        <v>0.67015625000000001</v>
      </c>
      <c r="T25" s="27">
        <f t="shared" si="9"/>
        <v>0.16230468749999996</v>
      </c>
    </row>
    <row r="26" spans="2:20" x14ac:dyDescent="0.25">
      <c r="B26" s="8">
        <v>20</v>
      </c>
      <c r="C26">
        <v>60</v>
      </c>
      <c r="D26" s="24">
        <v>0.71855625000000001</v>
      </c>
      <c r="E26" s="10">
        <v>0</v>
      </c>
      <c r="G26" s="14">
        <v>0</v>
      </c>
      <c r="H26" s="15">
        <f t="shared" si="1"/>
        <v>0</v>
      </c>
      <c r="I26" s="15">
        <f t="shared" si="0"/>
        <v>0</v>
      </c>
      <c r="J26" s="10">
        <f t="shared" si="2"/>
        <v>0</v>
      </c>
      <c r="L26" s="26">
        <f t="shared" si="3"/>
        <v>0</v>
      </c>
      <c r="M26" s="24">
        <f t="shared" si="4"/>
        <v>0</v>
      </c>
      <c r="N26" s="24">
        <f t="shared" si="5"/>
        <v>0</v>
      </c>
      <c r="O26" s="24"/>
      <c r="P26" s="27">
        <f t="shared" si="6"/>
        <v>0</v>
      </c>
      <c r="R26" s="26">
        <f t="shared" si="7"/>
        <v>0</v>
      </c>
      <c r="S26" s="24">
        <f t="shared" si="8"/>
        <v>0</v>
      </c>
      <c r="T26" s="27">
        <f t="shared" si="9"/>
        <v>0</v>
      </c>
    </row>
    <row r="27" spans="2:20" x14ac:dyDescent="0.25">
      <c r="B27" s="8">
        <v>21</v>
      </c>
      <c r="C27">
        <v>60</v>
      </c>
      <c r="D27" s="24">
        <v>0.77300625000000001</v>
      </c>
      <c r="E27" s="10">
        <v>0</v>
      </c>
      <c r="G27" s="14">
        <v>0</v>
      </c>
      <c r="H27" s="15">
        <f t="shared" si="1"/>
        <v>0</v>
      </c>
      <c r="I27" s="15">
        <f t="shared" si="0"/>
        <v>0</v>
      </c>
      <c r="J27" s="10">
        <f t="shared" si="2"/>
        <v>0</v>
      </c>
      <c r="L27" s="26">
        <f t="shared" si="3"/>
        <v>0</v>
      </c>
      <c r="M27" s="24">
        <f t="shared" si="4"/>
        <v>0</v>
      </c>
      <c r="N27" s="24">
        <f t="shared" si="5"/>
        <v>0</v>
      </c>
      <c r="O27" s="24"/>
      <c r="P27" s="27">
        <f t="shared" si="6"/>
        <v>0</v>
      </c>
      <c r="R27" s="26">
        <f t="shared" si="7"/>
        <v>0</v>
      </c>
      <c r="S27" s="24">
        <f t="shared" si="8"/>
        <v>0</v>
      </c>
      <c r="T27" s="27">
        <f t="shared" si="9"/>
        <v>0</v>
      </c>
    </row>
    <row r="28" spans="2:20" x14ac:dyDescent="0.25">
      <c r="B28" s="8">
        <v>22</v>
      </c>
      <c r="C28">
        <v>60</v>
      </c>
      <c r="D28" s="24">
        <v>0.83350625</v>
      </c>
      <c r="E28" s="10">
        <v>0</v>
      </c>
      <c r="G28" s="14">
        <v>0</v>
      </c>
      <c r="H28" s="15">
        <f t="shared" si="1"/>
        <v>0</v>
      </c>
      <c r="I28" s="15">
        <f t="shared" si="0"/>
        <v>0</v>
      </c>
      <c r="J28" s="10">
        <f t="shared" si="2"/>
        <v>0</v>
      </c>
      <c r="L28" s="26">
        <f t="shared" si="3"/>
        <v>0</v>
      </c>
      <c r="M28" s="24">
        <f t="shared" si="4"/>
        <v>0</v>
      </c>
      <c r="N28" s="24">
        <f t="shared" si="5"/>
        <v>0</v>
      </c>
      <c r="O28" s="24"/>
      <c r="P28" s="27">
        <f t="shared" si="6"/>
        <v>0</v>
      </c>
      <c r="R28" s="26">
        <f t="shared" si="7"/>
        <v>0</v>
      </c>
      <c r="S28" s="24">
        <f t="shared" si="8"/>
        <v>0</v>
      </c>
      <c r="T28" s="27">
        <f t="shared" si="9"/>
        <v>0</v>
      </c>
    </row>
    <row r="29" spans="2:20" ht="15.75" thickBot="1" x14ac:dyDescent="0.3">
      <c r="B29" s="11">
        <v>23</v>
      </c>
      <c r="C29" s="12">
        <v>60</v>
      </c>
      <c r="D29" s="25">
        <v>0.90005625</v>
      </c>
      <c r="E29" s="13">
        <v>0</v>
      </c>
      <c r="G29" s="16">
        <v>0</v>
      </c>
      <c r="H29" s="17">
        <f t="shared" si="1"/>
        <v>0</v>
      </c>
      <c r="I29" s="17">
        <f t="shared" si="0"/>
        <v>0</v>
      </c>
      <c r="J29" s="13">
        <f t="shared" si="2"/>
        <v>0</v>
      </c>
      <c r="L29" s="28">
        <f t="shared" si="3"/>
        <v>0</v>
      </c>
      <c r="M29" s="25">
        <f t="shared" si="4"/>
        <v>0</v>
      </c>
      <c r="N29" s="25">
        <f t="shared" si="5"/>
        <v>0</v>
      </c>
      <c r="O29" s="25"/>
      <c r="P29" s="29">
        <f t="shared" si="6"/>
        <v>0</v>
      </c>
      <c r="R29" s="28">
        <f t="shared" si="7"/>
        <v>0</v>
      </c>
      <c r="S29" s="25">
        <f t="shared" si="8"/>
        <v>0</v>
      </c>
      <c r="T29" s="29">
        <f t="shared" si="9"/>
        <v>0</v>
      </c>
    </row>
    <row r="33" spans="9:9" x14ac:dyDescent="0.25">
      <c r="I3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Catton</dc:creator>
  <cp:keywords/>
  <dc:description/>
  <cp:lastModifiedBy>Will Catton</cp:lastModifiedBy>
  <cp:revision/>
  <dcterms:created xsi:type="dcterms:W3CDTF">2023-11-22T20:07:26Z</dcterms:created>
  <dcterms:modified xsi:type="dcterms:W3CDTF">2024-02-15T01:34:09Z</dcterms:modified>
  <cp:category/>
  <cp:contentStatus/>
</cp:coreProperties>
</file>