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c2e35e401de760c/Work/2016/Food Computer 2016/gro-hardware/"/>
    </mc:Choice>
  </mc:AlternateContent>
  <bookViews>
    <workbookView xWindow="0" yWindow="0" windowWidth="25125" windowHeight="13020"/>
  </bookViews>
  <sheets>
    <sheet name="Motherboard University Supplier" sheetId="6" r:id="rId1"/>
    <sheet name="Motherboard UK" sheetId="5" r:id="rId2"/>
    <sheet name="Motherboard USA" sheetId="1" r:id="rId3"/>
    <sheet name="Hardware" sheetId="2" r:id="rId4"/>
    <sheet name="Kit" sheetId="3" r:id="rId5"/>
    <sheet name="Tools" sheetId="4" r:id="rId6"/>
  </sheets>
  <calcPr calcId="152511" concurrentCalc="0"/>
</workbook>
</file>

<file path=xl/calcChain.xml><?xml version="1.0" encoding="utf-8"?>
<calcChain xmlns="http://schemas.openxmlformats.org/spreadsheetml/2006/main">
  <c r="A12" i="6" l="1"/>
  <c r="A9" i="6"/>
  <c r="A8" i="6"/>
  <c r="A3" i="6"/>
  <c r="F3" i="6"/>
  <c r="F4" i="6"/>
  <c r="F5" i="6"/>
  <c r="F7" i="6"/>
  <c r="F8" i="6"/>
  <c r="F9" i="6"/>
  <c r="F10" i="6"/>
  <c r="F11" i="6"/>
  <c r="F12" i="6"/>
  <c r="F14" i="6"/>
  <c r="F15" i="6"/>
  <c r="F16" i="6"/>
  <c r="F18" i="6"/>
  <c r="F19" i="6"/>
  <c r="F21" i="6"/>
  <c r="F22" i="6"/>
  <c r="F23" i="6"/>
  <c r="F24" i="6"/>
  <c r="F25" i="6"/>
  <c r="F26" i="6"/>
  <c r="F28" i="6"/>
  <c r="F29" i="6"/>
  <c r="F30" i="6"/>
  <c r="F31" i="6"/>
  <c r="F33" i="6"/>
  <c r="F34" i="6"/>
  <c r="F36" i="6"/>
  <c r="F37" i="6"/>
  <c r="F38" i="6"/>
  <c r="F39" i="6"/>
  <c r="F40" i="6"/>
  <c r="F42" i="6"/>
  <c r="F43" i="6"/>
  <c r="F45" i="6"/>
  <c r="F48" i="6"/>
  <c r="F49" i="6"/>
  <c r="F50" i="6"/>
  <c r="F53" i="6"/>
  <c r="F54" i="6"/>
  <c r="F55" i="6"/>
  <c r="F56" i="6"/>
  <c r="F57" i="6"/>
  <c r="F58" i="6"/>
  <c r="E58" i="6"/>
  <c r="D58" i="6"/>
  <c r="A57" i="6"/>
  <c r="A56" i="6"/>
  <c r="A55" i="6"/>
  <c r="A54" i="6"/>
  <c r="A53" i="6"/>
  <c r="A51" i="6"/>
  <c r="A50" i="6"/>
  <c r="A49" i="6"/>
  <c r="A48" i="6"/>
  <c r="A45" i="6"/>
  <c r="A43" i="6"/>
  <c r="A42" i="6"/>
  <c r="A40" i="6"/>
  <c r="A39" i="6"/>
  <c r="A38" i="6"/>
  <c r="A37" i="6"/>
  <c r="A36" i="6"/>
  <c r="A34" i="6"/>
  <c r="A33" i="6"/>
  <c r="A31" i="6"/>
  <c r="A30" i="6"/>
  <c r="A29" i="6"/>
  <c r="A28" i="6"/>
  <c r="A26" i="6"/>
  <c r="A25" i="6"/>
  <c r="A24" i="6"/>
  <c r="A23" i="6"/>
  <c r="A22" i="6"/>
  <c r="A21" i="6"/>
  <c r="A19" i="6"/>
  <c r="A18" i="6"/>
  <c r="A14" i="6"/>
  <c r="A11" i="6"/>
  <c r="A10" i="6"/>
  <c r="A7" i="6"/>
  <c r="A5" i="6"/>
  <c r="A4" i="6"/>
  <c r="A7" i="5"/>
  <c r="A49" i="5"/>
  <c r="A45" i="5"/>
  <c r="A4" i="5"/>
  <c r="A11" i="5"/>
  <c r="A8" i="5"/>
  <c r="A9" i="5"/>
  <c r="F16" i="5"/>
  <c r="F15" i="5"/>
  <c r="A14" i="5"/>
  <c r="A40" i="5"/>
  <c r="A39" i="5"/>
  <c r="A38" i="5"/>
  <c r="A37" i="5"/>
  <c r="A36" i="5"/>
  <c r="A34" i="5"/>
  <c r="A33" i="5"/>
  <c r="A31" i="5"/>
  <c r="A29" i="5"/>
  <c r="A26" i="5"/>
  <c r="A25" i="5"/>
  <c r="A24" i="5"/>
  <c r="A23" i="5"/>
  <c r="A22" i="5"/>
  <c r="A21" i="5"/>
  <c r="A19" i="5"/>
  <c r="A18" i="5"/>
  <c r="D58" i="5"/>
  <c r="F57" i="5"/>
  <c r="A57" i="5"/>
  <c r="F56" i="5"/>
  <c r="A56" i="5"/>
  <c r="F55" i="5"/>
  <c r="A55" i="5"/>
  <c r="F54" i="5"/>
  <c r="A54" i="5"/>
  <c r="F53" i="5"/>
  <c r="A53" i="5"/>
  <c r="A51" i="5"/>
  <c r="F50" i="5"/>
  <c r="A50" i="5"/>
  <c r="F49" i="5"/>
  <c r="F48" i="5"/>
  <c r="A48" i="5"/>
  <c r="F45" i="5"/>
  <c r="F43" i="5"/>
  <c r="A43" i="5"/>
  <c r="F42" i="5"/>
  <c r="A42" i="5"/>
  <c r="F40" i="5"/>
  <c r="F39" i="5"/>
  <c r="F38" i="5"/>
  <c r="F37" i="5"/>
  <c r="F36" i="5"/>
  <c r="F34" i="5"/>
  <c r="F33" i="5"/>
  <c r="F31" i="5"/>
  <c r="F30" i="5"/>
  <c r="A30" i="5"/>
  <c r="F29" i="5"/>
  <c r="F28" i="5"/>
  <c r="A28" i="5"/>
  <c r="F26" i="5"/>
  <c r="F25" i="5"/>
  <c r="F24" i="5"/>
  <c r="F23" i="5"/>
  <c r="F22" i="5"/>
  <c r="F21" i="5"/>
  <c r="F19" i="5"/>
  <c r="F18" i="5"/>
  <c r="F14" i="5"/>
  <c r="F12" i="5"/>
  <c r="A12" i="5"/>
  <c r="F11" i="5"/>
  <c r="F10" i="5"/>
  <c r="A10" i="5"/>
  <c r="F9" i="5"/>
  <c r="F8" i="5"/>
  <c r="F7" i="5"/>
  <c r="F5" i="5"/>
  <c r="A5" i="5"/>
  <c r="F4" i="5"/>
  <c r="F3" i="5"/>
  <c r="A3" i="5"/>
  <c r="A24" i="1"/>
  <c r="E58" i="5"/>
  <c r="F58" i="5"/>
  <c r="G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F23" i="1"/>
  <c r="A23" i="1"/>
  <c r="F21" i="1"/>
  <c r="A21" i="1"/>
  <c r="F20" i="1"/>
  <c r="A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A3" i="1"/>
  <c r="E63" i="1"/>
  <c r="F63" i="1"/>
</calcChain>
</file>

<file path=xl/sharedStrings.xml><?xml version="1.0" encoding="utf-8"?>
<sst xmlns="http://schemas.openxmlformats.org/spreadsheetml/2006/main" count="457" uniqueCount="214">
  <si>
    <t>Item Name</t>
  </si>
  <si>
    <t>Distributor</t>
  </si>
  <si>
    <t>Distributor's Item Name</t>
  </si>
  <si>
    <t>Units</t>
  </si>
  <si>
    <t>Cost per Unit ($)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</si>
  <si>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</si>
  <si>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</si>
  <si>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</si>
  <si>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</si>
  <si>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</si>
  <si>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</si>
  <si>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</si>
  <si>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</si>
  <si>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PRICE ($)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</si>
  <si>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</si>
  <si>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</si>
  <si>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</si>
  <si>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</si>
  <si>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</si>
  <si>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Corrugated plastic, white, 0.157" thick, 48" x 96"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</si>
  <si>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</si>
  <si>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</si>
  <si>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</si>
  <si>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</si>
  <si>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</si>
  <si>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</si>
  <si>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</si>
  <si>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</si>
  <si>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Hex bolts, 3/8"-16, 1 1/2" long</t>
  </si>
  <si>
    <t>motherboard panel to motherboard dock panel mounting</t>
  </si>
  <si>
    <t>Hex bolts, 3/8"-16, 1" long</t>
  </si>
  <si>
    <t>PVC to punched angle connections</t>
  </si>
  <si>
    <t>C2G / Cables To Go 03137 18 AWG Outlet Saver Power Extension Cord for NEMA 5-15P to NEMA 5-15R, Black (1 Foot/0.30 Meters)</t>
  </si>
  <si>
    <t>Hex bolts, 3/8"-16, 1/2" long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</si>
  <si>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</si>
  <si>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</si>
  <si>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</si>
  <si>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</si>
  <si>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</si>
  <si>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</si>
  <si>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</si>
  <si>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Nuts, 3/8"-16</t>
  </si>
  <si>
    <t>back of each hex bolt</t>
  </si>
  <si>
    <t>Polycarbonate sheet, 0.093" thick, 48" x 36"</t>
  </si>
  <si>
    <t>window, side plate</t>
  </si>
  <si>
    <t>Punched angle, 1 1/4" x 48"</t>
  </si>
  <si>
    <t>material for metal frame</t>
  </si>
  <si>
    <t>Punched flat, 1 3/8", 36"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</si>
  <si>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</si>
  <si>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</si>
  <si>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</si>
  <si>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</si>
  <si>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* link is to 48" x 96" because 24" x 96" is in stores but not online</t>
  </si>
  <si>
    <t>Reservoir bin</t>
  </si>
  <si>
    <t>holds water for hydroponic system</t>
  </si>
  <si>
    <t>Raspberry Pi 2 Model B Desktop (Quad Core CPU 900 MHz, 1 GB RAM, Linux)</t>
  </si>
  <si>
    <t>Threaded rod, 3/8", 36"</t>
  </si>
  <si>
    <t>Kingston 8 GB microSDHC Class 4 Flash Memory Card SDC4/8GBET</t>
  </si>
  <si>
    <t>TUFF-R insulation, 1" thick, 48" x 96"</t>
  </si>
  <si>
    <t>foam box</t>
  </si>
  <si>
    <t>Washers, 3/8"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</si>
  <si>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</si>
  <si>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</si>
  <si>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</si>
  <si>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</si>
  <si>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</si>
  <si>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</si>
  <si>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</si>
  <si>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</si>
  <si>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</si>
  <si>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</si>
  <si>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</si>
  <si>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</si>
  <si>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</si>
  <si>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</si>
  <si>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</si>
  <si>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</si>
  <si>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</si>
  <si>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</si>
  <si>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</si>
  <si>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</si>
  <si>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</si>
  <si>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</si>
  <si>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</si>
  <si>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</si>
  <si>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</si>
  <si>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</si>
  <si>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</si>
  <si>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</si>
  <si>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</si>
  <si>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</si>
  <si>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</si>
  <si>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</si>
  <si>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</si>
  <si>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</si>
  <si>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</si>
  <si>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</si>
  <si>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</si>
  <si>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</si>
  <si>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</si>
  <si>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</si>
  <si>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</si>
  <si>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</si>
  <si>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</si>
  <si>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</si>
  <si>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</si>
  <si>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</si>
  <si>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</si>
  <si>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</si>
  <si>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</si>
  <si>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</si>
  <si>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</si>
  <si>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</si>
  <si>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</si>
  <si>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</si>
  <si>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</si>
  <si>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</si>
  <si>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</si>
  <si>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</si>
  <si>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</si>
  <si>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</si>
  <si>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</si>
  <si>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</si>
  <si>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</si>
  <si>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</si>
  <si>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</si>
  <si>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</si>
  <si>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</si>
  <si>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</si>
  <si>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</si>
  <si>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</si>
  <si>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</si>
  <si>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</si>
  <si>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</si>
  <si>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</si>
  <si>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</si>
  <si>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</si>
  <si>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</si>
  <si>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</si>
  <si>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</si>
  <si>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</si>
  <si>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</si>
  <si>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</si>
  <si>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</si>
  <si>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</si>
  <si>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</si>
  <si>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</si>
  <si>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</si>
  <si>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</si>
  <si>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</si>
  <si>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</si>
  <si>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</si>
  <si>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</si>
  <si>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</si>
  <si>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</si>
  <si>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</si>
  <si>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</si>
  <si>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</si>
  <si>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</si>
  <si>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</si>
  <si>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</si>
  <si>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</si>
  <si>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</si>
  <si>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</si>
  <si>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</si>
  <si>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</si>
  <si>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</si>
  <si>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</si>
  <si>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</si>
  <si>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</si>
  <si>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</si>
  <si>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</si>
  <si>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</si>
  <si>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</si>
  <si>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</si>
  <si>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</si>
  <si>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</si>
  <si>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</si>
  <si>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</si>
  <si>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</si>
  <si>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</si>
  <si>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</si>
  <si>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</si>
  <si>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</si>
  <si>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</si>
  <si>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</si>
  <si>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</si>
  <si>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AmazonPrime UK</t>
  </si>
  <si>
    <t>HoneyWell Personal Ceramic Heater</t>
  </si>
  <si>
    <t>FOME Portable Bottle Cap Air Humidifier</t>
  </si>
  <si>
    <t>PIXNOR 5V/2A UK-plug Dual USB Output AC Power Adapter Wall Charger</t>
  </si>
  <si>
    <t xml:space="preserve">VIKINS Delta AFB1212VHE 120mm X 38mm Very High Speed cooling Fan 2Pin 2 wire Connector 148 CFM NEW </t>
  </si>
  <si>
    <t xml:space="preserve">5 Pcs Silver Tone Axial Fan Grill Protector 12cm Metal Finger Guards </t>
  </si>
  <si>
    <t xml:space="preserve">Kair Gravity Grille - 100mm Round Spigot - Black - SYS-100 Ducting 4 inch Plastic Air Vent PVC Ventilation Duct Shutter Flap Non-Return Outlet Gravity Grill DUCVKC243-BK </t>
  </si>
  <si>
    <t>Looks like only supplier available</t>
  </si>
  <si>
    <t xml:space="preserve">Available on Amazon but not prime </t>
  </si>
  <si>
    <t>Tetra Whisper Air Pump APS50</t>
  </si>
  <si>
    <t>Amazon UK (non prime)</t>
  </si>
  <si>
    <t xml:space="preserve">Gray Round Shape Air Pump Airstone for Aquarium Tank Fish </t>
  </si>
  <si>
    <t xml:space="preserve">Aquarium 6M x 5mm Clear White Silicon Air Line Pond Pump Fish Tube Pipe </t>
  </si>
  <si>
    <t>Hozelock 13 mm x 25 m Supply Hose</t>
  </si>
  <si>
    <t>AC Relay 2 Plug Outlet</t>
  </si>
  <si>
    <t>Masterplug NBS22UB Brushed Steel Twin Socket with USB Charger </t>
  </si>
  <si>
    <t>AC Relay 2 gang back box</t>
  </si>
  <si>
    <t>5x 2 GANG METAL BACK BOX</t>
  </si>
  <si>
    <t>Arduino Mega 2560 R3 for Arduino</t>
  </si>
  <si>
    <t>Pimoroni</t>
  </si>
  <si>
    <t>Belkin 6 Outlet Power Surge Protector - surge protector</t>
  </si>
  <si>
    <t>Insight</t>
  </si>
  <si>
    <t>Belkin 6 Outlet Power Surge Protector</t>
  </si>
  <si>
    <t>Farnell</t>
  </si>
  <si>
    <t>ARDUINO  A000077  ARDUINO SHIELD, PROTO SHIELD</t>
  </si>
  <si>
    <t>RobotShop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</si>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</sst>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28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u/>
      <sz val="8"/>
      <color rgb="FF0000FF"/>
      <name val="Arial"/>
    </font>
    <font>
      <sz val="10"/>
      <name val="Arial"/>
    </font>
    <font>
      <u/>
      <sz val="8"/>
      <color rgb="FF0000FF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0"/>
      <color theme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3C3C3C"/>
      <name val="Tahoma"/>
      <family val="2"/>
    </font>
    <font>
      <u/>
      <sz val="10"/>
      <color theme="0"/>
      <name val="Arial"/>
      <family val="2"/>
    </font>
    <font>
      <sz val="10"/>
      <color theme="0"/>
      <name val="Times New Roman"/>
      <family val="1"/>
    </font>
    <font>
      <u/>
      <sz val="11"/>
      <color theme="0"/>
      <name val="Arial"/>
      <family val="2"/>
    </font>
    <font>
      <sz val="11"/>
      <color theme="0"/>
      <name val="Times New Roman"/>
      <family val="1"/>
    </font>
    <font>
      <u/>
      <sz val="11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44" fontId="19" fillId="0" borderId="0" applyFont="0" applyFill="0" applyBorder="0" applyAlignment="0" applyProtection="0"/>
    <xf numFmtId="0" fontId="21" fillId="7" borderId="0" applyNumberFormat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2" fillId="0" borderId="0" xfId="0" applyFont="1"/>
    <xf numFmtId="0" fontId="1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3" borderId="0" xfId="0" applyFont="1" applyFill="1" applyAlignment="1"/>
    <xf numFmtId="0" fontId="17" fillId="0" borderId="0" xfId="0" applyFont="1"/>
    <xf numFmtId="0" fontId="18" fillId="0" borderId="0" xfId="1" applyAlignment="1">
      <alignment horizontal="left" wrapText="1"/>
    </xf>
    <xf numFmtId="0" fontId="18" fillId="4" borderId="0" xfId="1" applyFill="1" applyAlignment="1">
      <alignment horizontal="left" wrapTex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left" wrapText="1"/>
    </xf>
    <xf numFmtId="0" fontId="20" fillId="0" borderId="0" xfId="0" applyFont="1" applyAlignment="1"/>
    <xf numFmtId="164" fontId="2" fillId="4" borderId="0" xfId="0" applyNumberFormat="1" applyFont="1" applyFill="1" applyAlignment="1">
      <alignment horizontal="left" wrapText="1"/>
    </xf>
    <xf numFmtId="165" fontId="2" fillId="4" borderId="0" xfId="0" applyNumberFormat="1" applyFont="1" applyFill="1" applyAlignment="1">
      <alignment horizontal="left"/>
    </xf>
    <xf numFmtId="165" fontId="2" fillId="2" borderId="0" xfId="0" applyNumberFormat="1" applyFont="1" applyFill="1" applyAlignment="1"/>
    <xf numFmtId="165" fontId="2" fillId="4" borderId="0" xfId="0" applyNumberFormat="1" applyFont="1" applyFill="1" applyAlignment="1">
      <alignment horizontal="left" wrapText="1"/>
    </xf>
    <xf numFmtId="44" fontId="2" fillId="4" borderId="0" xfId="2" applyFont="1" applyFill="1" applyAlignment="1">
      <alignment horizontal="left" wrapText="1"/>
    </xf>
    <xf numFmtId="44" fontId="2" fillId="4" borderId="0" xfId="2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5" borderId="0" xfId="0" applyFont="1" applyFill="1" applyAlignment="1">
      <alignment horizontal="left"/>
    </xf>
    <xf numFmtId="0" fontId="10" fillId="5" borderId="0" xfId="0" applyFont="1" applyFill="1" applyAlignment="1">
      <alignment horizontal="center" wrapText="1"/>
    </xf>
    <xf numFmtId="0" fontId="22" fillId="0" borderId="0" xfId="0" applyFont="1" applyAlignment="1"/>
    <xf numFmtId="0" fontId="23" fillId="8" borderId="0" xfId="1" applyFont="1" applyFill="1" applyAlignment="1">
      <alignment horizontal="left" wrapText="1"/>
    </xf>
    <xf numFmtId="0" fontId="24" fillId="8" borderId="0" xfId="0" applyFont="1" applyFill="1" applyAlignment="1">
      <alignment horizontal="left" wrapText="1"/>
    </xf>
    <xf numFmtId="44" fontId="24" fillId="8" borderId="0" xfId="2" applyFont="1" applyFill="1" applyAlignment="1">
      <alignment horizontal="left" wrapText="1"/>
    </xf>
    <xf numFmtId="0" fontId="25" fillId="8" borderId="0" xfId="1" applyFont="1" applyFill="1" applyAlignment="1">
      <alignment horizontal="left" wrapText="1"/>
    </xf>
    <xf numFmtId="0" fontId="26" fillId="8" borderId="0" xfId="0" applyFont="1" applyFill="1" applyAlignment="1">
      <alignment horizontal="left"/>
    </xf>
    <xf numFmtId="0" fontId="26" fillId="8" borderId="0" xfId="0" applyFont="1" applyFill="1" applyAlignment="1">
      <alignment horizontal="left" wrapText="1"/>
    </xf>
    <xf numFmtId="44" fontId="26" fillId="8" borderId="0" xfId="2" applyFont="1" applyFill="1" applyAlignment="1">
      <alignment horizontal="left"/>
    </xf>
    <xf numFmtId="44" fontId="26" fillId="8" borderId="0" xfId="2" applyFont="1" applyFill="1" applyAlignment="1">
      <alignment horizontal="left" wrapText="1"/>
    </xf>
    <xf numFmtId="0" fontId="27" fillId="8" borderId="0" xfId="0" applyFont="1" applyFill="1" applyAlignment="1">
      <alignment horizontal="left" wrapText="1"/>
    </xf>
    <xf numFmtId="0" fontId="21" fillId="7" borderId="0" xfId="3" applyAlignment="1"/>
    <xf numFmtId="0" fontId="15" fillId="0" borderId="0" xfId="0" applyFont="1" applyAlignment="1">
      <alignment horizontal="left" wrapText="1"/>
    </xf>
  </cellXfs>
  <cellStyles count="4">
    <cellStyle name="Bad" xfId="3" builtinId="27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.uk/Gang-Metal-Flush-Mount-Pattress/dp/B01BLFS8N8/ref=sr_1_1?rps=1&amp;ie=UTF8&amp;qid=1463344049&amp;sr=8-1&amp;keywords=metal+back+box" TargetMode="External"/><Relationship Id="rId1" Type="http://schemas.openxmlformats.org/officeDocument/2006/relationships/hyperlink" Target="https://www.amazon.co.uk/Masterplug-NBS22UB-Brushed-Socket-Charger/dp/B00KMVYJX6/ref=sr_1_2?ie=UTF8&amp;qid=1463343819&amp;sr=8-2&amp;keywords=metal+socket+us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.uk/Gang-Metal-Flush-Mount-Pattress/dp/B01BLFS8N8/ref=sr_1_1?rps=1&amp;ie=UTF8&amp;qid=1463344049&amp;sr=8-1&amp;keywords=metal+back+box" TargetMode="External"/><Relationship Id="rId1" Type="http://schemas.openxmlformats.org/officeDocument/2006/relationships/hyperlink" Target="https://www.amazon.co.uk/Masterplug-NBS22UB-Brushed-Socket-Charger/dp/B00KMVYJX6/ref=sr_1_2?ie=UTF8&amp;qid=1463343819&amp;sr=8-2&amp;keywords=metal+socket+usb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homedepot.com/p/Crown-Bolt-1-1-4-in-x-48-in-Zinc-Plated-Punched-Angle-41790/202183466" TargetMode="External"/><Relationship Id="rId18" Type="http://schemas.openxmlformats.org/officeDocument/2006/relationships/hyperlink" Target="http://www.homedepot.com/p/Super-TUFF-R-1-in-x-4-ft-x-8-ft-R-6-5-Insulating-Sheathing-268426/100322374" TargetMode="External"/><Relationship Id="rId3" Type="http://schemas.openxmlformats.org/officeDocument/2006/relationships/hyperlink" Target="http://www.homedepot.com/p/Project-Panels-2-ft-x-2-ft-Project-Panel-PP1/203553730?keyword=foam+project+panel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homedepot.com/p/LEXAN-48-in-x-36-in-x-093-in-Polycarbonate-Sheet-GE-38/202038065" TargetMode="External"/><Relationship Id="rId17" Type="http://schemas.openxmlformats.org/officeDocument/2006/relationships/hyperlink" Target="http://www.homedepot.com/p/Crown-Bolt-3-8-in-x-36-in-Zinc-Threaded-Rod-17340/202183465" TargetMode="External"/><Relationship Id="rId2" Type="http://schemas.openxmlformats.org/officeDocument/2006/relationships/hyperlink" Target="http://www.homedepot.com/p/Coroplast-48-in-x-96-in-x-0-157-in-White-Corrugated-Plastic-Sheet-CP4896S/205351385" TargetMode="External"/><Relationship Id="rId16" Type="http://schemas.openxmlformats.org/officeDocument/2006/relationships/hyperlink" Target="http://www.amazon.com/gp/product/B000BC5EP8?psc=1&amp;redirect=true&amp;ref_=oh_aui_detailpage_o02_s00" TargetMode="External"/><Relationship Id="rId20" Type="http://schemas.openxmlformats.org/officeDocument/2006/relationships/hyperlink" Target="http://www.homedepot.com/p/Frost-King-E-O-9-16-in-x-5-16-in-x-10-ft-Gray-EPDM-Cellular-Rubber-Weatherstrip-Tape-V27GA/100546771" TargetMode="External"/><Relationship Id="rId1" Type="http://schemas.openxmlformats.org/officeDocument/2006/relationships/hyperlink" Target="http://www.lowes.com/pd_11288-1638-1AG2196A___?productId=3502046&amp;pl=1&amp;Ntt=.22+acrylic+sheet" TargetMode="External"/><Relationship Id="rId6" Type="http://schemas.openxmlformats.org/officeDocument/2006/relationships/hyperlink" Target="http://www.homedepot.com/p/Everbilt-3-8-in-16-tpi-x-1-1-2-in-Stainless-Steel-Hex-Bolt-804316/204633369" TargetMode="External"/><Relationship Id="rId11" Type="http://schemas.openxmlformats.org/officeDocument/2006/relationships/hyperlink" Target="http://www.homedepot.com/p/Everbilt-3-8-in-16-tpi-Zinc-Plated-Hex-Nut-100-Piece-per-Box-801750/204274086" TargetMode="External"/><Relationship Id="rId5" Type="http://schemas.openxmlformats.org/officeDocument/2006/relationships/hyperlink" Target="http://www.homedepot.com/p/Rust-Oleum-Specialty-11-oz-Frosted-Glass-Spray-Paint-1903830/100195608" TargetMode="External"/><Relationship Id="rId15" Type="http://schemas.openxmlformats.org/officeDocument/2006/relationships/hyperlink" Target="http://www.homedepot.com/p/Veranda-HP-1-2-in-x-48-in-x-8-ft-White-PVC-Trim-H120AWS6/205309788" TargetMode="External"/><Relationship Id="rId10" Type="http://schemas.openxmlformats.org/officeDocument/2006/relationships/hyperlink" Target="http://www.homedepot.com/p/MASTER-MAGNETICS-0-7-in-Neodymium-Rare-Earth-Magnet-Discs-3-per-Pack-07047HD/202526369" TargetMode="External"/><Relationship Id="rId19" Type="http://schemas.openxmlformats.org/officeDocument/2006/relationships/hyperlink" Target="http://www.homedepot.com/p/Crown-Bolt-3-8-in-Zinc-Plated-Cut-Washer-100-per-Box-46060/203639706" TargetMode="External"/><Relationship Id="rId4" Type="http://schemas.openxmlformats.org/officeDocument/2006/relationships/hyperlink" Target="http://www.homedepot.com/p/Everbilt-2-in-Self-Adhesive-Anti-Skid-Surface-Pads-8-per-Pack-49971/203661153" TargetMode="External"/><Relationship Id="rId9" Type="http://schemas.openxmlformats.org/officeDocument/2006/relationships/hyperlink" Target="http://www.homedepot.com/p/Loctite-13-5-oz-High-Performance-Spray-Adhesive-1408028/202365672" TargetMode="External"/><Relationship Id="rId14" Type="http://schemas.openxmlformats.org/officeDocument/2006/relationships/hyperlink" Target="http://www.homedepot.com/p/Everbilt-1-3-8-in-x-36-in-Zinc-Plated-Punch-Flat-Bar-800337/20432564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3" Type="http://schemas.openxmlformats.org/officeDocument/2006/relationships/hyperlink" Target="http://www.jrpeters.com/Products/Hydroponics/Buy-Hydroponics.html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2" Type="http://schemas.openxmlformats.org/officeDocument/2006/relationships/hyperlink" Target="http://www.jrpeters.com/Products/Hydroponics/Buy-Hydroponics.html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9" Type="http://schemas.openxmlformats.org/officeDocument/2006/relationships/hyperlink" Target="http://www.amazon.com/gp/product/B00YQLI1KK?psc=1&amp;redirect=true&amp;ref_=oh_aui_detailpage_o02_s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K13" sqref="K13"/>
    </sheetView>
  </sheetViews>
  <sheetFormatPr defaultRowHeight="12.75" x14ac:dyDescent="0.2"/>
  <cols>
    <col min="1" max="1" width="36.85546875" customWidth="1"/>
    <col min="2" max="2" width="19.7109375" customWidth="1"/>
    <col min="3" max="3" width="59.7109375" bestFit="1" customWidth="1"/>
    <col min="4" max="4" width="5.28515625" bestFit="1" customWidth="1"/>
    <col min="5" max="5" width="7.85546875" bestFit="1" customWidth="1"/>
    <col min="6" max="6" width="8.5703125" bestFit="1" customWidth="1"/>
  </cols>
  <sheetData>
    <row r="1" spans="1:8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8" t="s">
        <v>213</v>
      </c>
    </row>
    <row r="2" spans="1:8" x14ac:dyDescent="0.2">
      <c r="A2" s="26" t="s">
        <v>6</v>
      </c>
      <c r="B2" s="27"/>
      <c r="C2" s="27"/>
      <c r="D2" s="27"/>
      <c r="E2" s="27"/>
      <c r="F2" s="27"/>
    </row>
    <row r="3" spans="1:8" ht="15" x14ac:dyDescent="0.25">
      <c r="A3" s="71" t="str">
        <f>HYPERLINK("http://www.uk.insight.com/en-gb/productinfo/power-adapters/0003849924","Power Strip")</f>
        <v>Power Strip</v>
      </c>
      <c r="B3" s="72" t="s">
        <v>208</v>
      </c>
      <c r="C3" s="73" t="s">
        <v>209</v>
      </c>
      <c r="D3" s="72">
        <v>1</v>
      </c>
      <c r="E3" s="74">
        <v>9.26</v>
      </c>
      <c r="F3" s="74">
        <f t="shared" ref="F3:F5" si="0">E3*D3</f>
        <v>9.26</v>
      </c>
      <c r="G3" s="77"/>
      <c r="H3" s="67"/>
    </row>
    <row r="4" spans="1:8" ht="15" x14ac:dyDescent="0.25">
      <c r="A4" s="47" t="str">
        <f>HYPERLINK("https://www.amazon.co.uk/sourcingmap-Input-Output-Metallic-Supply/dp/B00E0K8LXO/ref=sr_1_2?ie=UTF8&amp;qid=1463345458&amp;sr=8-2&amp;keywords=12V+30A+360W","Main Power Supply")</f>
        <v>Main Power Supply</v>
      </c>
      <c r="B4" s="48" t="s">
        <v>16</v>
      </c>
      <c r="C4" s="49" t="s">
        <v>27</v>
      </c>
      <c r="D4" s="48">
        <v>1</v>
      </c>
      <c r="E4" s="59">
        <v>20.100000000000001</v>
      </c>
      <c r="F4" s="59">
        <f t="shared" si="0"/>
        <v>20.100000000000001</v>
      </c>
      <c r="G4" s="77"/>
    </row>
    <row r="5" spans="1:8" ht="25.5" hidden="1" x14ac:dyDescent="0.2">
      <c r="A5" s="61" t="str">
        <f>HYPERLINK("http://www.amazon.com/gp/product/B0002J1KS0/ref=ox_sc_act_title_1?ie=UTF8&amp;psc=1&amp;smid=ATVPDKIKX0DER","AC Extension Cable")</f>
        <v>AC Extension Cable</v>
      </c>
      <c r="B5" s="62" t="s">
        <v>16</v>
      </c>
      <c r="C5" s="62" t="s">
        <v>32</v>
      </c>
      <c r="D5" s="65">
        <v>1</v>
      </c>
      <c r="E5" s="65">
        <v>4.99</v>
      </c>
      <c r="F5" s="65">
        <f t="shared" si="0"/>
        <v>4.99</v>
      </c>
    </row>
    <row r="6" spans="1:8" x14ac:dyDescent="0.2">
      <c r="A6" s="26" t="s">
        <v>37</v>
      </c>
      <c r="B6" s="27"/>
      <c r="C6" s="27"/>
      <c r="D6" s="27"/>
      <c r="E6" s="27"/>
      <c r="F6" s="27"/>
    </row>
    <row r="7" spans="1:8" ht="15" x14ac:dyDescent="0.25">
      <c r="A7" s="71" t="str">
        <f>HYPERLINK("https://shop.pimoroni.com/products/raspberry-pi-3-essentials-kit?","Raspberry Pi 3 Essentials Kit")</f>
        <v>Raspberry Pi 3 Essentials Kit</v>
      </c>
      <c r="B7" s="73" t="s">
        <v>206</v>
      </c>
      <c r="C7" s="73" t="s">
        <v>40</v>
      </c>
      <c r="D7" s="73">
        <v>1</v>
      </c>
      <c r="E7" s="75">
        <v>52</v>
      </c>
      <c r="F7" s="75">
        <f t="shared" ref="F7:F12" si="1">E7*D7</f>
        <v>52</v>
      </c>
      <c r="G7" s="77"/>
    </row>
    <row r="8" spans="1:8" ht="15" x14ac:dyDescent="0.25">
      <c r="A8" s="71" t="str">
        <f>HYPERLINK("http://uk.farnell.com/arduino/a000067/atmega2560-arduino-mega2560-rev3/dp/2212779","Arduino Mega 2560")</f>
        <v>Arduino Mega 2560</v>
      </c>
      <c r="B8" s="73" t="s">
        <v>210</v>
      </c>
      <c r="C8" s="73" t="s">
        <v>205</v>
      </c>
      <c r="D8" s="73">
        <v>1</v>
      </c>
      <c r="E8" s="75">
        <v>28.76</v>
      </c>
      <c r="F8" s="75">
        <f t="shared" si="1"/>
        <v>28.76</v>
      </c>
      <c r="G8" s="77"/>
    </row>
    <row r="9" spans="1:8" ht="15" x14ac:dyDescent="0.25">
      <c r="A9" s="71" t="str">
        <f>HYPERLINK("http://onecall.farnell.com/arduino/a000077/arduino-shield-proto-shield/dp/SC13010","Arduino Mega Protoshield")</f>
        <v>Arduino Mega Protoshield</v>
      </c>
      <c r="B9" s="73" t="s">
        <v>210</v>
      </c>
      <c r="C9" s="73" t="s">
        <v>211</v>
      </c>
      <c r="D9" s="73">
        <v>1</v>
      </c>
      <c r="E9" s="75">
        <v>14</v>
      </c>
      <c r="F9" s="75">
        <f t="shared" si="1"/>
        <v>14</v>
      </c>
      <c r="G9" s="77"/>
    </row>
    <row r="10" spans="1:8" ht="15" x14ac:dyDescent="0.25">
      <c r="A10" s="63" t="str">
        <f>HYPERLINK("http://www.seeedstudio.com/depot/Base-Shield-V2-p-1378.html","Grove Base Shield")</f>
        <v>Grove Base Shield</v>
      </c>
      <c r="B10" s="64" t="s">
        <v>66</v>
      </c>
      <c r="C10" s="64" t="s">
        <v>67</v>
      </c>
      <c r="D10" s="64">
        <v>1</v>
      </c>
      <c r="E10" s="64">
        <v>8.9</v>
      </c>
      <c r="F10" s="64">
        <f t="shared" si="1"/>
        <v>8.9</v>
      </c>
      <c r="G10" s="77"/>
    </row>
    <row r="11" spans="1:8" ht="30" x14ac:dyDescent="0.25">
      <c r="A11" s="71" t="str">
        <f>HYPERLINK("https://shop.pimoroni.com/products/pitft-plus-480x320-3-5-tft-touchscreen-for-raspberry-pi-pi-2-and-model-a-b","Touchscreen Display")</f>
        <v>Touchscreen Display</v>
      </c>
      <c r="B11" s="73" t="s">
        <v>206</v>
      </c>
      <c r="C11" s="73" t="s">
        <v>69</v>
      </c>
      <c r="D11" s="73">
        <v>1</v>
      </c>
      <c r="E11" s="75">
        <v>39</v>
      </c>
      <c r="F11" s="75">
        <f t="shared" si="1"/>
        <v>39</v>
      </c>
      <c r="G11" s="77"/>
    </row>
    <row r="12" spans="1:8" ht="30" x14ac:dyDescent="0.25">
      <c r="A12" s="71" t="str">
        <f>HYPERLINK("http://onecall.farnell.com/cyntech/ctlgpiopi-01/raspberry-pi-gpio-ribbon-100mm/dp/SC12819","GPIO Cable ")</f>
        <v xml:space="preserve">GPIO Cable </v>
      </c>
      <c r="B12" s="73" t="s">
        <v>210</v>
      </c>
      <c r="C12" s="73" t="s">
        <v>70</v>
      </c>
      <c r="D12" s="72">
        <v>1</v>
      </c>
      <c r="E12" s="74">
        <v>1.19</v>
      </c>
      <c r="F12" s="75">
        <f t="shared" si="1"/>
        <v>1.19</v>
      </c>
      <c r="G12" s="77"/>
    </row>
    <row r="13" spans="1:8" x14ac:dyDescent="0.2">
      <c r="A13" s="26" t="s">
        <v>71</v>
      </c>
      <c r="B13" s="27"/>
      <c r="C13" s="27"/>
      <c r="D13" s="27"/>
      <c r="E13" s="27"/>
      <c r="F13" s="27"/>
    </row>
    <row r="14" spans="1:8" ht="26.25" x14ac:dyDescent="0.25">
      <c r="A14" s="47" t="str">
        <f>HYPERLINK("https://www.amazon.co.uk/Shield-Module-channels-optocoupler-Arduino/dp/B00X3VRMPY/ref=sr_1_3?ie=UTF8&amp;qid=1463342654&amp;sr=8-3&amp;keywords=5V+Relay+Module+for+Arduino","4-Channel Relay")</f>
        <v>4-Channel Relay</v>
      </c>
      <c r="B14" s="49" t="s">
        <v>187</v>
      </c>
      <c r="C14" s="49" t="s">
        <v>72</v>
      </c>
      <c r="D14" s="49">
        <v>2</v>
      </c>
      <c r="E14" s="58">
        <v>6.99</v>
      </c>
      <c r="F14" s="58">
        <f t="shared" ref="F14" si="2">E14*D14</f>
        <v>13.98</v>
      </c>
      <c r="G14" s="77"/>
    </row>
    <row r="15" spans="1:8" ht="15" x14ac:dyDescent="0.25">
      <c r="A15" s="47" t="s">
        <v>201</v>
      </c>
      <c r="B15" s="49" t="s">
        <v>187</v>
      </c>
      <c r="C15" s="49" t="s">
        <v>202</v>
      </c>
      <c r="D15" s="49">
        <v>2</v>
      </c>
      <c r="E15" s="58">
        <v>14.95</v>
      </c>
      <c r="F15" s="58">
        <f>E15*D15</f>
        <v>29.9</v>
      </c>
      <c r="G15" s="77"/>
    </row>
    <row r="16" spans="1:8" ht="15" x14ac:dyDescent="0.25">
      <c r="A16" s="47" t="s">
        <v>203</v>
      </c>
      <c r="B16" s="52" t="s">
        <v>187</v>
      </c>
      <c r="C16" s="52" t="s">
        <v>204</v>
      </c>
      <c r="D16" s="49">
        <v>1</v>
      </c>
      <c r="E16" s="58">
        <v>7.99</v>
      </c>
      <c r="F16" s="58">
        <f>E16*D16</f>
        <v>7.99</v>
      </c>
      <c r="G16" s="77"/>
    </row>
    <row r="17" spans="1:7" x14ac:dyDescent="0.2">
      <c r="A17" s="26" t="s">
        <v>77</v>
      </c>
      <c r="B17" s="27"/>
      <c r="C17" s="27"/>
      <c r="D17" s="27"/>
      <c r="E17" s="27"/>
      <c r="F17" s="27"/>
    </row>
    <row r="18" spans="1:7" ht="26.25" x14ac:dyDescent="0.25">
      <c r="A18" s="47" t="str">
        <f>HYPERLINK("https://www.amazon.co.uk/Waterproof-Flexible-Lights-3528-Daylight/dp/B00HSF66JO/ref=sr_1_5?ie=UTF8&amp;qid=1463060670&amp;sr=8-5&amp;keywords=waterproof+led+strip","White LED Strip")</f>
        <v>White LED Strip</v>
      </c>
      <c r="B18" s="48" t="s">
        <v>187</v>
      </c>
      <c r="C18" s="49" t="s">
        <v>78</v>
      </c>
      <c r="D18" s="48">
        <v>2</v>
      </c>
      <c r="E18" s="55">
        <v>9.99</v>
      </c>
      <c r="F18" s="55">
        <f t="shared" ref="F18:F19" si="3">E18*D18</f>
        <v>19.98</v>
      </c>
      <c r="G18" s="77"/>
    </row>
    <row r="19" spans="1:7" ht="26.25" x14ac:dyDescent="0.25">
      <c r="A19" s="47" t="str">
        <f>HYPERLINK("https://www.amazon.co.uk/dp/B00W54BHO2/ref=wl_it_dp_o_pC_nS_ttl?_encoding=UTF8&amp;colid=E7891C74300P&amp;coliid=I3MK2UTDFRU1HX","Grow LED Panel")</f>
        <v>Grow LED Panel</v>
      </c>
      <c r="B19" s="48" t="s">
        <v>187</v>
      </c>
      <c r="C19" s="49" t="s">
        <v>79</v>
      </c>
      <c r="D19" s="48">
        <v>2</v>
      </c>
      <c r="E19" s="55">
        <v>27.99</v>
      </c>
      <c r="F19" s="55">
        <f t="shared" si="3"/>
        <v>55.98</v>
      </c>
      <c r="G19" s="77"/>
    </row>
    <row r="20" spans="1:7" x14ac:dyDescent="0.2">
      <c r="A20" s="26" t="s">
        <v>80</v>
      </c>
      <c r="B20" s="27"/>
      <c r="C20" s="27"/>
      <c r="D20" s="27"/>
      <c r="E20" s="56"/>
      <c r="F20" s="56"/>
    </row>
    <row r="21" spans="1:7" ht="15" x14ac:dyDescent="0.25">
      <c r="A21" s="47" t="str">
        <f>HYPERLINK("https://www.amazon.co.uk/Honeywel-Personal-Heater/dp/B01BSEY5LQ/ref=sr_1_fkmr0_1?ie=UTF8&amp;qid=1463061340&amp;sr=8-1-fkmr0&amp;keywords=MyHeat+Personal+Ceramic+Heater","Heater")</f>
        <v>Heater</v>
      </c>
      <c r="B21" s="49" t="s">
        <v>187</v>
      </c>
      <c r="C21" s="49" t="s">
        <v>188</v>
      </c>
      <c r="D21" s="49">
        <v>1</v>
      </c>
      <c r="E21" s="57">
        <v>24.99</v>
      </c>
      <c r="F21" s="57">
        <f t="shared" ref="F21:F26" si="4">E21*D21</f>
        <v>24.99</v>
      </c>
      <c r="G21" s="77"/>
    </row>
    <row r="22" spans="1:7" ht="15" x14ac:dyDescent="0.25">
      <c r="A22" s="47" t="str">
        <f>HYPERLINK("https://www.amazon.co.uk/FOME-Portable-Bottle-Humidifier-bottle/dp/B00X3GA5JO/ref=sr_1_fkmr0_2?ie=UTF8&amp;qid=1463061939&amp;sr=8-2-fkmr0&amp;keywords=%C2%A8Portable+Bottle+Cap+Air+Humidifier+with+bottle+for+office+home+travel","Humidifier")</f>
        <v>Humidifier</v>
      </c>
      <c r="B22" s="49" t="s">
        <v>187</v>
      </c>
      <c r="C22" s="49" t="s">
        <v>189</v>
      </c>
      <c r="D22" s="49">
        <v>1</v>
      </c>
      <c r="E22" s="57">
        <v>8.99</v>
      </c>
      <c r="F22" s="57">
        <f t="shared" si="4"/>
        <v>8.99</v>
      </c>
      <c r="G22" s="77"/>
    </row>
    <row r="23" spans="1:7" ht="26.25" x14ac:dyDescent="0.25">
      <c r="A23" s="47" t="str">
        <f>HYPERLINK("https://www.amazon.co.uk/PIXNOR-UK-plug-Output-Adapter-Charger/dp/B00IVC8U24/ref=sr_1_1?ie=UTF8&amp;qid=1463063101&amp;sr=8-1&amp;keywords=USB+2A","USB Wall Adapter")</f>
        <v>USB Wall Adapter</v>
      </c>
      <c r="B23" s="51" t="s">
        <v>187</v>
      </c>
      <c r="C23" s="49" t="s">
        <v>190</v>
      </c>
      <c r="D23" s="48">
        <v>3</v>
      </c>
      <c r="E23" s="55">
        <v>4.99</v>
      </c>
      <c r="F23" s="57">
        <f t="shared" si="4"/>
        <v>14.97</v>
      </c>
      <c r="G23" s="77"/>
    </row>
    <row r="24" spans="1:7" ht="26.25" x14ac:dyDescent="0.25">
      <c r="A24" s="47" t="str">
        <f>HYPERLINK("https://www.amazon.co.uk/VIKINS-Delta-AFB1212VHE-cooling-Connector/dp/B01EURAYC2/ref=sr_1_1?s=computers&amp;ie=UTF8&amp;qid=1463063636&amp;sr=1-1&amp;keywords=120mm+CFM+fan+delta","Circulation/Vent Fans")</f>
        <v>Circulation/Vent Fans</v>
      </c>
      <c r="B24" s="52" t="s">
        <v>187</v>
      </c>
      <c r="C24" s="52" t="s">
        <v>191</v>
      </c>
      <c r="D24" s="49">
        <v>2</v>
      </c>
      <c r="E24" s="57">
        <v>10.99</v>
      </c>
      <c r="F24" s="57">
        <f t="shared" si="4"/>
        <v>21.98</v>
      </c>
      <c r="G24" s="77"/>
    </row>
    <row r="25" spans="1:7" ht="15" x14ac:dyDescent="0.25">
      <c r="A25" s="47" t="str">
        <f>HYPERLINK("https://www.amazon.co.uk/Silver-Axial-Protector-Finger-Guards/dp/B007PPEPJ0/ref=sr_1_5?s=computers&amp;ie=UTF8&amp;qid=1463064527&amp;sr=1-5&amp;keywords=120mm+fan+guard","Fan Guards")</f>
        <v>Fan Guards</v>
      </c>
      <c r="B25" s="52" t="s">
        <v>187</v>
      </c>
      <c r="C25" s="49" t="s">
        <v>192</v>
      </c>
      <c r="D25" s="49">
        <v>1</v>
      </c>
      <c r="E25" s="57">
        <v>5.43</v>
      </c>
      <c r="F25" s="57">
        <f t="shared" si="4"/>
        <v>5.43</v>
      </c>
      <c r="G25" s="77"/>
    </row>
    <row r="26" spans="1:7" ht="39" x14ac:dyDescent="0.25">
      <c r="A26" s="47" t="str">
        <f>HYPERLINK("https://www.amazon.co.uk/Kair-Gravity-Grille-Ventilation-DUCVKC243-BK/dp/B004X4RWJG/ref=sr_1_1?ie=UTF8&amp;qid=1463064963&amp;sr=8-1&amp;keywords=4+inch+fan+grill","Fan Louvres")</f>
        <v>Fan Louvres</v>
      </c>
      <c r="B26" s="52" t="s">
        <v>187</v>
      </c>
      <c r="C26" s="49" t="s">
        <v>193</v>
      </c>
      <c r="D26" s="49">
        <v>2</v>
      </c>
      <c r="E26" s="57">
        <v>5.49</v>
      </c>
      <c r="F26" s="57">
        <f t="shared" si="4"/>
        <v>10.98</v>
      </c>
      <c r="G26" s="77"/>
    </row>
    <row r="27" spans="1:7" x14ac:dyDescent="0.2">
      <c r="A27" s="26" t="s">
        <v>87</v>
      </c>
      <c r="B27" s="27"/>
      <c r="C27" s="27"/>
      <c r="D27" s="27"/>
      <c r="E27" s="27"/>
      <c r="F27" s="27"/>
    </row>
    <row r="28" spans="1:7" ht="15" x14ac:dyDescent="0.25">
      <c r="A28" s="50" t="str">
        <f>HYPERLINK("http://www.co2meter.com/products/cozir-0-2-co2-sensor","CO2 Sensor")</f>
        <v>CO2 Sensor</v>
      </c>
      <c r="B28" s="49" t="s">
        <v>88</v>
      </c>
      <c r="C28" s="49" t="s">
        <v>89</v>
      </c>
      <c r="D28" s="49">
        <v>1</v>
      </c>
      <c r="E28" s="54">
        <v>109</v>
      </c>
      <c r="F28" s="54">
        <f t="shared" ref="F28:F31" si="5">E28*D28</f>
        <v>109</v>
      </c>
      <c r="G28" s="77" t="s">
        <v>194</v>
      </c>
    </row>
    <row r="29" spans="1:7" ht="15" x14ac:dyDescent="0.25">
      <c r="A29" s="47" t="str">
        <f>HYPERLINK("https://www.amazon.co.uk/SeeedStudio-Temperature-Capacitive-Measurement-Compensation/dp/B00WX2BI5E/ref=sr_1_1?ie=UTF8&amp;qid=1463065686&amp;sr=8-1&amp;keywords=Temperature%26Humidity+Sensor+Pro","Air Temperature and Humidity Sensor")</f>
        <v>Air Temperature and Humidity Sensor</v>
      </c>
      <c r="B29" s="52" t="s">
        <v>187</v>
      </c>
      <c r="C29" s="49" t="s">
        <v>90</v>
      </c>
      <c r="D29" s="49">
        <v>1</v>
      </c>
      <c r="E29" s="58">
        <v>16.989999999999998</v>
      </c>
      <c r="F29" s="58">
        <f t="shared" si="5"/>
        <v>16.989999999999998</v>
      </c>
      <c r="G29" s="77"/>
    </row>
    <row r="30" spans="1:7" ht="15" x14ac:dyDescent="0.25">
      <c r="A30" s="6" t="str">
        <f>HYPERLINK("http://www.seeedstudio.com/depot/Grove-Digital-Light-Sensor-p-1281.html","Light Intensity Sensor")</f>
        <v>Light Intensity Sensor</v>
      </c>
      <c r="B30" s="18" t="s">
        <v>66</v>
      </c>
      <c r="C30" s="18" t="s">
        <v>91</v>
      </c>
      <c r="D30" s="18">
        <v>1</v>
      </c>
      <c r="E30" s="18">
        <v>9.9</v>
      </c>
      <c r="F30" s="18">
        <f t="shared" si="5"/>
        <v>9.9</v>
      </c>
      <c r="G30" s="77" t="s">
        <v>195</v>
      </c>
    </row>
    <row r="31" spans="1:7" ht="26.25" x14ac:dyDescent="0.25">
      <c r="A31" s="47" t="str">
        <f>HYPERLINK("https://www.amazon.co.uk/ELP-Camera-Megapixel-Windows-Android/dp/B00KA7WSSU/ref=sr_1_1?ie=UTF8&amp;qid=1463068014&amp;sr=8-1&amp;keywords=ELP+2.1mm+Lens+Wide","Webcam")</f>
        <v>Webcam</v>
      </c>
      <c r="B31" s="48" t="s">
        <v>187</v>
      </c>
      <c r="C31" s="49" t="s">
        <v>92</v>
      </c>
      <c r="D31" s="48">
        <v>1</v>
      </c>
      <c r="E31" s="59">
        <v>35.6</v>
      </c>
      <c r="F31" s="58">
        <f t="shared" si="5"/>
        <v>35.6</v>
      </c>
      <c r="G31" s="77"/>
    </row>
    <row r="32" spans="1:7" x14ac:dyDescent="0.2">
      <c r="A32" s="26" t="s">
        <v>93</v>
      </c>
      <c r="B32" s="27"/>
      <c r="C32" s="27"/>
      <c r="D32" s="27"/>
      <c r="E32" s="27"/>
      <c r="F32" s="27"/>
    </row>
    <row r="33" spans="1:7" ht="15" x14ac:dyDescent="0.25">
      <c r="A33" s="47" t="str">
        <f>HYPERLINK("https://www.amazon.co.uk/MC-31B-Optional-Sensor-Magnetic-Contact/dp/B00O9YULGQ/ref=sr_1_1?ie=UTF8&amp;qid=1463069087&amp;sr=8-1&amp;keywords=magnetic+switch","Magnetic Switch")</f>
        <v>Magnetic Switch</v>
      </c>
      <c r="B33" s="48" t="s">
        <v>187</v>
      </c>
      <c r="C33" s="48" t="s">
        <v>94</v>
      </c>
      <c r="D33" s="48">
        <v>1</v>
      </c>
      <c r="E33" s="59">
        <v>7.33</v>
      </c>
      <c r="F33" s="58">
        <f t="shared" ref="F33:F34" si="6">E33*D33</f>
        <v>7.33</v>
      </c>
      <c r="G33" s="77"/>
    </row>
    <row r="34" spans="1:7" ht="15" x14ac:dyDescent="0.25">
      <c r="A34" s="47" t="str">
        <f>HYPERLINK("https://www.amazon.co.uk/Micro-Limit-Switch-Straight-Action/dp/B00H53DUHA/ref=sr_1_2?ie=UTF8&amp;qid=1463069240&amp;sr=8-2&amp;keywords=micro+limit+switch","Limit Switch")</f>
        <v>Limit Switch</v>
      </c>
      <c r="B34" s="48" t="s">
        <v>187</v>
      </c>
      <c r="C34" s="49" t="s">
        <v>96</v>
      </c>
      <c r="D34" s="48">
        <v>1</v>
      </c>
      <c r="E34" s="59">
        <v>5.6</v>
      </c>
      <c r="F34" s="58">
        <f t="shared" si="6"/>
        <v>5.6</v>
      </c>
      <c r="G34" s="77"/>
    </row>
    <row r="35" spans="1:7" x14ac:dyDescent="0.2">
      <c r="A35" s="26" t="s">
        <v>97</v>
      </c>
      <c r="B35" s="27"/>
      <c r="C35" s="27"/>
      <c r="D35" s="27"/>
      <c r="E35" s="27"/>
      <c r="F35" s="27"/>
    </row>
    <row r="36" spans="1:7" ht="15" x14ac:dyDescent="0.25">
      <c r="A36" s="47" t="str">
        <f>HYPERLINK("https://www.amazon.co.uk/Tetra-T281-APS50-Air-Pump/dp/B0055F7G0C/ref=sr_1_1?ie=UTF8&amp;qid=1463069425&amp;sr=8-1&amp;keywords=air+pump+tetra","Air Pump")</f>
        <v>Air Pump</v>
      </c>
      <c r="B36" s="49" t="s">
        <v>187</v>
      </c>
      <c r="C36" s="49" t="s">
        <v>196</v>
      </c>
      <c r="D36" s="49">
        <v>1</v>
      </c>
      <c r="E36" s="58">
        <v>11.95</v>
      </c>
      <c r="F36" s="58">
        <f t="shared" ref="F36:F40" si="7">E36*D36</f>
        <v>11.95</v>
      </c>
      <c r="G36" s="77"/>
    </row>
    <row r="37" spans="1:7" ht="15" x14ac:dyDescent="0.25">
      <c r="A37" s="47" t="str">
        <f>HYPERLINK("https://www.amazon.co.uk/Gray-Round-Shape-Airstone-Aquarium/dp/B008MP019U/ref=sr_1_4?ie=UTF8&amp;qid=1463069627&amp;sr=8-4&amp;keywords=air+stone","Air Stone")</f>
        <v>Air Stone</v>
      </c>
      <c r="B37" s="49" t="s">
        <v>197</v>
      </c>
      <c r="C37" s="49" t="s">
        <v>198</v>
      </c>
      <c r="D37" s="49">
        <v>1</v>
      </c>
      <c r="E37" s="58">
        <v>1.1200000000000001</v>
      </c>
      <c r="F37" s="58">
        <f t="shared" si="7"/>
        <v>1.1200000000000001</v>
      </c>
      <c r="G37" s="77"/>
    </row>
    <row r="38" spans="1:7" ht="15" x14ac:dyDescent="0.25">
      <c r="A38" s="47" t="str">
        <f>HYPERLINK("https://www.amazon.co.uk/Aquarium-Clear-White-Silicon-Line/dp/B009IS90HY/ref=sr_1_6?ie=UTF8&amp;qid=1463069797&amp;sr=8-6&amp;keywords=aquarium+air+line","Air Pump Tubing")</f>
        <v>Air Pump Tubing</v>
      </c>
      <c r="B38" s="49" t="s">
        <v>187</v>
      </c>
      <c r="C38" s="60" t="s">
        <v>199</v>
      </c>
      <c r="D38" s="49">
        <v>1</v>
      </c>
      <c r="E38" s="58">
        <v>6.22</v>
      </c>
      <c r="F38" s="58">
        <f t="shared" si="7"/>
        <v>6.22</v>
      </c>
      <c r="G38" s="77"/>
    </row>
    <row r="39" spans="1:7" ht="26.25" x14ac:dyDescent="0.25">
      <c r="A39" s="47" t="str">
        <f>HYPERLINK("https://www.amazon.co.uk/Submersible-Water-Aquarium-Powerhead-Hydroponics/dp/B014W91OOK/ref=sr_1_1?ie=UTF8&amp;qid=1463070132&amp;sr=8-1-spons&amp;keywords=aquarium+pump&amp;psc=1","Aquarium Pump")</f>
        <v>Aquarium Pump</v>
      </c>
      <c r="B39" s="49" t="s">
        <v>187</v>
      </c>
      <c r="C39" s="49" t="s">
        <v>102</v>
      </c>
      <c r="D39" s="48">
        <v>1</v>
      </c>
      <c r="E39" s="59">
        <v>9.59</v>
      </c>
      <c r="F39" s="58">
        <f t="shared" si="7"/>
        <v>9.59</v>
      </c>
      <c r="G39" s="77"/>
    </row>
    <row r="40" spans="1:7" ht="15" x14ac:dyDescent="0.25">
      <c r="A40" s="47" t="str">
        <f>HYPERLINK("https://www.amazon.co.uk/Hozelock-13-25-Supply-Hose/dp/B0016OZFTK/ref=sr_1_4?ie=UTF8&amp;qid=1463071325&amp;sr=8-4&amp;keywords=13mm+tube","Pump Tubing")</f>
        <v>Pump Tubing</v>
      </c>
      <c r="B40" s="52" t="s">
        <v>187</v>
      </c>
      <c r="C40" s="49" t="s">
        <v>200</v>
      </c>
      <c r="D40" s="48">
        <v>1</v>
      </c>
      <c r="E40" s="59">
        <v>20.45</v>
      </c>
      <c r="F40" s="58">
        <f t="shared" si="7"/>
        <v>20.45</v>
      </c>
      <c r="G40" s="77"/>
    </row>
    <row r="41" spans="1:7" x14ac:dyDescent="0.2">
      <c r="A41" s="26" t="s">
        <v>104</v>
      </c>
      <c r="B41" s="27"/>
      <c r="C41" s="27"/>
      <c r="D41" s="27"/>
      <c r="E41" s="27"/>
      <c r="F41" s="27"/>
    </row>
    <row r="42" spans="1:7" ht="30" x14ac:dyDescent="0.25">
      <c r="A42" s="76" t="str">
        <f>HYPERLINK("http://www.dfrobot.com/index.php?route=product/product&amp;product_id=1123&amp;search=DFR0300#.VdTDoFNViko","Water Temperature and EC Sensor")</f>
        <v>Water Temperature and EC Sensor</v>
      </c>
      <c r="B42" s="73" t="s">
        <v>212</v>
      </c>
      <c r="C42" s="73" t="s">
        <v>106</v>
      </c>
      <c r="D42" s="73">
        <v>1</v>
      </c>
      <c r="E42" s="75">
        <v>48.54</v>
      </c>
      <c r="F42" s="75">
        <f t="shared" ref="F42:F43" si="8">E42*D42</f>
        <v>48.54</v>
      </c>
      <c r="G42" s="77"/>
    </row>
    <row r="43" spans="1:7" ht="15" x14ac:dyDescent="0.25">
      <c r="A43" s="76" t="str">
        <f>HYPERLINK("http://www.dfrobot.com/index.php?route=product/product&amp;product_id=1025#.Vg60SBNViko","pH Sensor")</f>
        <v>pH Sensor</v>
      </c>
      <c r="B43" s="73" t="s">
        <v>212</v>
      </c>
      <c r="C43" s="73" t="s">
        <v>107</v>
      </c>
      <c r="D43" s="73">
        <v>1</v>
      </c>
      <c r="E43" s="75">
        <v>20.18</v>
      </c>
      <c r="F43" s="75">
        <f t="shared" si="8"/>
        <v>20.18</v>
      </c>
      <c r="G43" s="77"/>
    </row>
    <row r="44" spans="1:7" x14ac:dyDescent="0.2">
      <c r="A44" s="26" t="s">
        <v>108</v>
      </c>
      <c r="B44" s="27"/>
      <c r="C44" s="27"/>
      <c r="D44" s="27"/>
      <c r="E44" s="27"/>
      <c r="F44" s="27"/>
    </row>
    <row r="45" spans="1:7" ht="26.25" x14ac:dyDescent="0.25">
      <c r="A45" s="47" t="str">
        <f>HYPERLINK("https://www.amazon.co.uk/ORICO%C2%AE-Adapter-Management-Storage-Box-PB3218/dp/B01C81BROG/ref=sr_1_2?ie=UTF8&amp;qid=1463345686&amp;sr=8-2&amp;keywords=ORICO+PB3218","Cable Management Box")</f>
        <v>Cable Management Box</v>
      </c>
      <c r="B45" s="51" t="s">
        <v>187</v>
      </c>
      <c r="C45" s="49" t="s">
        <v>109</v>
      </c>
      <c r="D45" s="48">
        <v>1</v>
      </c>
      <c r="E45" s="59">
        <v>15</v>
      </c>
      <c r="F45" s="58">
        <f>E45*D45</f>
        <v>15</v>
      </c>
      <c r="G45" s="77"/>
    </row>
    <row r="46" spans="1:7" x14ac:dyDescent="0.2">
      <c r="A46" s="35"/>
      <c r="B46" s="35"/>
      <c r="C46" s="35"/>
      <c r="D46" s="35"/>
      <c r="E46" s="35"/>
      <c r="F46" s="35"/>
    </row>
    <row r="47" spans="1:7" x14ac:dyDescent="0.2">
      <c r="A47" s="26" t="s">
        <v>110</v>
      </c>
      <c r="B47" s="27"/>
      <c r="C47" s="27"/>
      <c r="D47" s="27"/>
      <c r="E47" s="27"/>
      <c r="F47" s="27"/>
    </row>
    <row r="48" spans="1:7" ht="25.5" x14ac:dyDescent="0.2">
      <c r="A48" s="61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48" s="62" t="s">
        <v>16</v>
      </c>
      <c r="C48" s="62" t="s">
        <v>111</v>
      </c>
      <c r="D48" s="65">
        <v>1</v>
      </c>
      <c r="E48" s="65">
        <v>10.93</v>
      </c>
      <c r="F48" s="65">
        <f t="shared" ref="F48:F50" si="9">E48*D48</f>
        <v>10.93</v>
      </c>
    </row>
    <row r="49" spans="1:7" ht="15" x14ac:dyDescent="0.25">
      <c r="A49" s="47" t="str">
        <f>HYPERLINK("https://www.amazon.co.uk/WAGO-compact-connector-Cross-section-Stranded/dp/B000JJPA66/ref=sr_1_2?ie=UTF8&amp;qid=1463345823&amp;sr=8-2&amp;keywords=wago","Wago Lever Nut Assortment")</f>
        <v>Wago Lever Nut Assortment</v>
      </c>
      <c r="B49" s="51" t="s">
        <v>187</v>
      </c>
      <c r="C49" s="49" t="s">
        <v>112</v>
      </c>
      <c r="D49" s="48">
        <v>1</v>
      </c>
      <c r="E49" s="48">
        <v>39.99</v>
      </c>
      <c r="F49" s="48">
        <f t="shared" si="9"/>
        <v>39.99</v>
      </c>
      <c r="G49" s="77"/>
    </row>
    <row r="50" spans="1:7" ht="25.5" x14ac:dyDescent="0.2">
      <c r="A50" s="61" t="str">
        <f>HYPERLINK("http://www.amazon.com/Vktech-150pcs-Shrink-Tubing-Sleeving/dp/B00EXLPLTW/ref=sr_1_2?ie=UTF8&amp;qid=1440019080&amp;sr=8-2&amp;keywords=vktech+heat+shrink","Heat Shrink Tubing")</f>
        <v>Heat Shrink Tubing</v>
      </c>
      <c r="B50" s="62" t="s">
        <v>16</v>
      </c>
      <c r="C50" s="62" t="s">
        <v>113</v>
      </c>
      <c r="D50" s="62">
        <v>1</v>
      </c>
      <c r="E50" s="62">
        <v>6.2</v>
      </c>
      <c r="F50" s="62">
        <f t="shared" si="9"/>
        <v>6.2</v>
      </c>
    </row>
    <row r="51" spans="1:7" ht="15" x14ac:dyDescent="0.25">
      <c r="A51" s="6" t="str">
        <f>HYPERLINK("http://www.seeedstudio.com/depot/Grove-c-98_106_57/?ref=crumb","Grove Cables")</f>
        <v>Grove Cables</v>
      </c>
      <c r="B51" s="12" t="s">
        <v>66</v>
      </c>
      <c r="C51" s="12" t="s">
        <v>114</v>
      </c>
      <c r="D51" s="35"/>
      <c r="E51" s="35"/>
      <c r="F51" s="35"/>
      <c r="G51" s="77"/>
    </row>
    <row r="52" spans="1:7" x14ac:dyDescent="0.2">
      <c r="A52" s="35"/>
      <c r="B52" s="35"/>
      <c r="C52" s="12" t="s">
        <v>115</v>
      </c>
      <c r="D52" s="35"/>
      <c r="E52" s="35"/>
      <c r="F52" s="35"/>
    </row>
    <row r="53" spans="1:7" x14ac:dyDescent="0.2">
      <c r="A53" s="24" t="str">
        <f>HYPERLINK("http://www.homedepot.com/p/3M-Scotch-1-in-x-12-5-yds-Indoor-Outdoor-Mounting-Tape-411-LONG-DC/100153200","Foam mounting tape")</f>
        <v>Foam mounting tape</v>
      </c>
      <c r="B53" s="25" t="s">
        <v>116</v>
      </c>
      <c r="C53" s="12" t="s">
        <v>117</v>
      </c>
      <c r="D53" s="12">
        <v>1</v>
      </c>
      <c r="E53" s="12">
        <v>15.97</v>
      </c>
      <c r="F53" s="18">
        <f t="shared" ref="F53:F57" si="10">E53*D53</f>
        <v>15.97</v>
      </c>
    </row>
    <row r="54" spans="1:7" x14ac:dyDescent="0.2">
      <c r="A54" s="66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4" s="65" t="s">
        <v>95</v>
      </c>
      <c r="C54" s="65" t="s">
        <v>118</v>
      </c>
      <c r="D54" s="65">
        <v>1</v>
      </c>
      <c r="E54" s="65">
        <v>3.98</v>
      </c>
      <c r="F54" s="62">
        <f t="shared" si="10"/>
        <v>3.98</v>
      </c>
    </row>
    <row r="55" spans="1:7" x14ac:dyDescent="0.2">
      <c r="A55" s="24" t="str">
        <f>HYPERLINK("http://www.digikey.com/product-search/en?KeyWords=377-2132-ND&amp;WT.z_header=search_go","Air Exchange Box")</f>
        <v>Air Exchange Box</v>
      </c>
      <c r="B55" s="12" t="s">
        <v>119</v>
      </c>
      <c r="C55" s="12" t="s">
        <v>120</v>
      </c>
      <c r="D55" s="12">
        <v>1</v>
      </c>
      <c r="E55" s="12">
        <v>29.5</v>
      </c>
      <c r="F55" s="18">
        <f t="shared" si="10"/>
        <v>29.5</v>
      </c>
    </row>
    <row r="56" spans="1:7" ht="25.5" x14ac:dyDescent="0.2">
      <c r="A56" s="66" t="str">
        <f>HYPERLINK("http://www.homedepot.com/p/Everbilt-6-x-1-2-in-Stainless-Steel-Pan-Head-Phillips-Sheet-Metal-Screw-50-per-Pack-800162/204275035","Short Screws")</f>
        <v>Short Screws</v>
      </c>
      <c r="B56" s="65" t="s">
        <v>116</v>
      </c>
      <c r="C56" s="62" t="s">
        <v>121</v>
      </c>
      <c r="D56" s="65">
        <v>1</v>
      </c>
      <c r="E56" s="65">
        <v>5.8</v>
      </c>
      <c r="F56" s="62">
        <f t="shared" si="10"/>
        <v>5.8</v>
      </c>
    </row>
    <row r="57" spans="1:7" x14ac:dyDescent="0.2">
      <c r="A57" s="66" t="str">
        <f>HYPERLINK("http://www.homedepot.com/p/Everbilt-8-x-2-in-Zinc-Plated-Pan-Head-Phillips-Drive-Sheet-Metal-Screw-50-Piece-801632/204275094","Long Screws")</f>
        <v>Long Screws</v>
      </c>
      <c r="B57" s="65" t="s">
        <v>116</v>
      </c>
      <c r="C57" s="62" t="s">
        <v>122</v>
      </c>
      <c r="D57" s="65">
        <v>1</v>
      </c>
      <c r="E57" s="65">
        <v>3.51</v>
      </c>
      <c r="F57" s="62">
        <f t="shared" si="10"/>
        <v>3.51</v>
      </c>
    </row>
    <row r="58" spans="1:7" x14ac:dyDescent="0.2">
      <c r="A58" s="26" t="s">
        <v>123</v>
      </c>
      <c r="B58" s="27"/>
      <c r="C58" s="27"/>
      <c r="D58" s="26">
        <f>SUM(D2:D57)</f>
        <v>50</v>
      </c>
      <c r="E58" s="27">
        <f>SUM(F2:F57)</f>
        <v>826.72000000000025</v>
      </c>
      <c r="F58" s="26">
        <f>SUM(F2:F57)</f>
        <v>826.72000000000025</v>
      </c>
    </row>
  </sheetData>
  <hyperlinks>
    <hyperlink ref="A15" r:id="rId1"/>
    <hyperlink ref="A16" r:id="rId2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H7" sqref="H7"/>
    </sheetView>
  </sheetViews>
  <sheetFormatPr defaultRowHeight="12.75" x14ac:dyDescent="0.2"/>
  <cols>
    <col min="1" max="1" width="25.28515625" bestFit="1" customWidth="1"/>
    <col min="2" max="2" width="19.7109375" customWidth="1"/>
    <col min="3" max="3" width="59.7109375" bestFit="1" customWidth="1"/>
    <col min="4" max="4" width="5.140625" bestFit="1" customWidth="1"/>
    <col min="5" max="5" width="7.5703125" bestFit="1" customWidth="1"/>
    <col min="6" max="6" width="8.42578125" bestFit="1" customWidth="1"/>
  </cols>
  <sheetData>
    <row r="1" spans="1:13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">
      <c r="A2" s="26" t="s">
        <v>6</v>
      </c>
      <c r="B2" s="27"/>
      <c r="C2" s="27"/>
      <c r="D2" s="27"/>
      <c r="E2" s="27"/>
      <c r="F2" s="27"/>
    </row>
    <row r="3" spans="1:13" x14ac:dyDescent="0.2">
      <c r="A3" s="61" t="str">
        <f>HYPERLINK("http://www.amazon.com/CyberPower-CSB606-Protector-6-Outlets-Joules/dp/B00FLTTGYG/ref=pd_sim_23_1?ie=UTF8&amp;refRID=163NC2W6A2KW7EF2RB9B","Power Strip")</f>
        <v>Power Strip</v>
      </c>
      <c r="B3" s="65" t="s">
        <v>16</v>
      </c>
      <c r="C3" s="62" t="s">
        <v>18</v>
      </c>
      <c r="D3" s="65">
        <v>1</v>
      </c>
      <c r="E3" s="65">
        <v>10.15</v>
      </c>
      <c r="F3" s="65">
        <f t="shared" ref="F3:F5" si="0">E3*D3</f>
        <v>10.15</v>
      </c>
      <c r="H3" s="67" t="s">
        <v>207</v>
      </c>
      <c r="M3">
        <v>9.26</v>
      </c>
    </row>
    <row r="4" spans="1:13" x14ac:dyDescent="0.2">
      <c r="A4" s="47" t="str">
        <f>HYPERLINK("https://www.amazon.co.uk/sourcingmap-Input-Output-Metallic-Supply/dp/B00E0K8LXO/ref=sr_1_2?ie=UTF8&amp;qid=1463345458&amp;sr=8-2&amp;keywords=12V+30A+360W","Main Power Supply")</f>
        <v>Main Power Supply</v>
      </c>
      <c r="B4" s="48" t="s">
        <v>16</v>
      </c>
      <c r="C4" s="49" t="s">
        <v>27</v>
      </c>
      <c r="D4" s="48">
        <v>1</v>
      </c>
      <c r="E4" s="59">
        <v>20.100000000000001</v>
      </c>
      <c r="F4" s="59">
        <f t="shared" si="0"/>
        <v>20.100000000000001</v>
      </c>
    </row>
    <row r="5" spans="1:13" ht="25.5" x14ac:dyDescent="0.2">
      <c r="A5" s="61" t="str">
        <f>HYPERLINK("http://www.amazon.com/gp/product/B0002J1KS0/ref=ox_sc_act_title_1?ie=UTF8&amp;psc=1&amp;smid=ATVPDKIKX0DER","AC Extension Cable")</f>
        <v>AC Extension Cable</v>
      </c>
      <c r="B5" s="62" t="s">
        <v>16</v>
      </c>
      <c r="C5" s="62" t="s">
        <v>32</v>
      </c>
      <c r="D5" s="65">
        <v>1</v>
      </c>
      <c r="E5" s="65">
        <v>4.99</v>
      </c>
      <c r="F5" s="65">
        <f t="shared" si="0"/>
        <v>4.99</v>
      </c>
    </row>
    <row r="6" spans="1:13" x14ac:dyDescent="0.2">
      <c r="A6" s="26" t="s">
        <v>37</v>
      </c>
      <c r="B6" s="27"/>
      <c r="C6" s="27"/>
      <c r="D6" s="27"/>
      <c r="E6" s="27"/>
      <c r="F6" s="27"/>
    </row>
    <row r="7" spans="1:13" ht="25.5" x14ac:dyDescent="0.2">
      <c r="A7" s="68" t="str">
        <f>HYPERLINK("https://shop.pimoroni.com/products/raspberry-pi-3-essentials-kit?","Raspberry Pi 3 Essentials Kit")</f>
        <v>Raspberry Pi 3 Essentials Kit</v>
      </c>
      <c r="B7" s="69" t="s">
        <v>206</v>
      </c>
      <c r="C7" s="69" t="s">
        <v>40</v>
      </c>
      <c r="D7" s="69">
        <v>1</v>
      </c>
      <c r="E7" s="70">
        <v>52</v>
      </c>
      <c r="F7" s="70">
        <f t="shared" ref="F7:F8" si="1">E7*D7</f>
        <v>52</v>
      </c>
    </row>
    <row r="8" spans="1:13" x14ac:dyDescent="0.2">
      <c r="A8" s="47" t="str">
        <f>HYPERLINK("https://www.amazon.co.uk/Arduino-Mega-2560-R3-Microcontroller/dp/B0046AMGW0/ref=sr_1_3?ie=UTF8&amp;qid=1463344550&amp;sr=8-3&amp;keywords=arduino+mega","Arduino Mega 2560")</f>
        <v>Arduino Mega 2560</v>
      </c>
      <c r="B8" s="49" t="s">
        <v>16</v>
      </c>
      <c r="C8" s="52" t="s">
        <v>205</v>
      </c>
      <c r="D8" s="49">
        <v>1</v>
      </c>
      <c r="E8" s="58">
        <v>27.99</v>
      </c>
      <c r="F8" s="58">
        <f t="shared" si="1"/>
        <v>27.99</v>
      </c>
    </row>
    <row r="9" spans="1:13" ht="25.5" x14ac:dyDescent="0.2">
      <c r="A9" s="47" t="str">
        <f>HYPERLINK("https://www.amazon.co.uk/PROTO-SHIELD-Arduino-Prototyping-shield-buttons/dp/B018F1V0MW/ref=sr_1_2?rps=1&amp;ie=UTF8&amp;qid=1463344433&amp;sr=8-2&amp;keywords=arduino+protoshield","Arduino Mega Protoshield")</f>
        <v>Arduino Mega Protoshield</v>
      </c>
      <c r="B9" s="52" t="s">
        <v>187</v>
      </c>
      <c r="C9" s="49" t="s">
        <v>65</v>
      </c>
      <c r="D9" s="49">
        <v>1</v>
      </c>
      <c r="E9" s="58">
        <v>14</v>
      </c>
      <c r="F9" s="58">
        <f t="shared" ref="F9:F12" si="2">E9*D9</f>
        <v>14</v>
      </c>
    </row>
    <row r="10" spans="1:13" x14ac:dyDescent="0.2">
      <c r="A10" s="63" t="str">
        <f>HYPERLINK("http://www.seeedstudio.com/depot/Base-Shield-V2-p-1378.html","Grove Base Shield")</f>
        <v>Grove Base Shield</v>
      </c>
      <c r="B10" s="64" t="s">
        <v>66</v>
      </c>
      <c r="C10" s="64" t="s">
        <v>67</v>
      </c>
      <c r="D10" s="64">
        <v>1</v>
      </c>
      <c r="E10" s="64">
        <v>8.9</v>
      </c>
      <c r="F10" s="64">
        <f t="shared" si="2"/>
        <v>8.9</v>
      </c>
    </row>
    <row r="11" spans="1:13" x14ac:dyDescent="0.2">
      <c r="A11" s="47" t="str">
        <f>HYPERLINK("https://shop.pimoroni.com/products/pitft-plus-480x320-3-5-tft-touchscreen-for-raspberry-pi-pi-2-and-model-a-b","Touchscreen Display")</f>
        <v>Touchscreen Display</v>
      </c>
      <c r="B11" s="52" t="s">
        <v>206</v>
      </c>
      <c r="C11" s="49" t="s">
        <v>69</v>
      </c>
      <c r="D11" s="49">
        <v>1</v>
      </c>
      <c r="E11" s="58">
        <v>39</v>
      </c>
      <c r="F11" s="58">
        <f t="shared" si="2"/>
        <v>39</v>
      </c>
    </row>
    <row r="12" spans="1:13" ht="25.5" x14ac:dyDescent="0.2">
      <c r="A12" s="61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2" s="62" t="s">
        <v>16</v>
      </c>
      <c r="C12" s="62" t="s">
        <v>70</v>
      </c>
      <c r="D12" s="65">
        <v>1</v>
      </c>
      <c r="E12" s="65">
        <v>3.99</v>
      </c>
      <c r="F12" s="62">
        <f t="shared" si="2"/>
        <v>3.99</v>
      </c>
    </row>
    <row r="13" spans="1:13" x14ac:dyDescent="0.2">
      <c r="A13" s="26" t="s">
        <v>71</v>
      </c>
      <c r="B13" s="27"/>
      <c r="C13" s="27"/>
      <c r="D13" s="27"/>
      <c r="E13" s="27"/>
      <c r="F13" s="27"/>
    </row>
    <row r="14" spans="1:13" ht="25.5" x14ac:dyDescent="0.2">
      <c r="A14" s="47" t="str">
        <f>HYPERLINK("https://www.amazon.co.uk/Shield-Module-channels-optocoupler-Arduino/dp/B00X3VRMPY/ref=sr_1_3?ie=UTF8&amp;qid=1463342654&amp;sr=8-3&amp;keywords=5V+Relay+Module+for+Arduino","4-Channel Relay")</f>
        <v>4-Channel Relay</v>
      </c>
      <c r="B14" s="49" t="s">
        <v>187</v>
      </c>
      <c r="C14" s="49" t="s">
        <v>72</v>
      </c>
      <c r="D14" s="49">
        <v>2</v>
      </c>
      <c r="E14" s="58">
        <v>6.99</v>
      </c>
      <c r="F14" s="58">
        <f t="shared" ref="F14" si="3">E14*D14</f>
        <v>13.98</v>
      </c>
    </row>
    <row r="15" spans="1:13" x14ac:dyDescent="0.2">
      <c r="A15" s="47" t="s">
        <v>201</v>
      </c>
      <c r="B15" s="49" t="s">
        <v>187</v>
      </c>
      <c r="C15" s="49" t="s">
        <v>202</v>
      </c>
      <c r="D15" s="49">
        <v>2</v>
      </c>
      <c r="E15" s="58">
        <v>14.95</v>
      </c>
      <c r="F15" s="58">
        <f>E15*D15</f>
        <v>29.9</v>
      </c>
    </row>
    <row r="16" spans="1:13" x14ac:dyDescent="0.2">
      <c r="A16" s="47" t="s">
        <v>203</v>
      </c>
      <c r="B16" s="52" t="s">
        <v>187</v>
      </c>
      <c r="C16" s="52" t="s">
        <v>204</v>
      </c>
      <c r="D16" s="49">
        <v>1</v>
      </c>
      <c r="E16" s="58">
        <v>7.99</v>
      </c>
      <c r="F16" s="58">
        <f>E16*D16</f>
        <v>7.99</v>
      </c>
    </row>
    <row r="17" spans="1:7" x14ac:dyDescent="0.2">
      <c r="A17" s="26" t="s">
        <v>77</v>
      </c>
      <c r="B17" s="27"/>
      <c r="C17" s="27"/>
      <c r="D17" s="27"/>
      <c r="E17" s="27"/>
      <c r="F17" s="27"/>
    </row>
    <row r="18" spans="1:7" ht="25.5" x14ac:dyDescent="0.2">
      <c r="A18" s="47" t="str">
        <f>HYPERLINK("https://www.amazon.co.uk/Waterproof-Flexible-Lights-3528-Daylight/dp/B00HSF66JO/ref=sr_1_5?ie=UTF8&amp;qid=1463060670&amp;sr=8-5&amp;keywords=waterproof+led+strip","White LED Strip")</f>
        <v>White LED Strip</v>
      </c>
      <c r="B18" s="48" t="s">
        <v>187</v>
      </c>
      <c r="C18" s="49" t="s">
        <v>78</v>
      </c>
      <c r="D18" s="48">
        <v>2</v>
      </c>
      <c r="E18" s="55">
        <v>9.99</v>
      </c>
      <c r="F18" s="55">
        <f t="shared" ref="F18:F19" si="4">E18*D18</f>
        <v>19.98</v>
      </c>
    </row>
    <row r="19" spans="1:7" ht="25.5" x14ac:dyDescent="0.2">
      <c r="A19" s="47" t="str">
        <f>HYPERLINK("https://www.amazon.co.uk/dp/B00W54BHO2/ref=wl_it_dp_o_pC_nS_ttl?_encoding=UTF8&amp;colid=E7891C74300P&amp;coliid=I3MK2UTDFRU1HX","Grow LED Panel")</f>
        <v>Grow LED Panel</v>
      </c>
      <c r="B19" s="48" t="s">
        <v>187</v>
      </c>
      <c r="C19" s="49" t="s">
        <v>79</v>
      </c>
      <c r="D19" s="48">
        <v>2</v>
      </c>
      <c r="E19" s="55">
        <v>27.99</v>
      </c>
      <c r="F19" s="55">
        <f t="shared" si="4"/>
        <v>55.98</v>
      </c>
    </row>
    <row r="20" spans="1:7" x14ac:dyDescent="0.2">
      <c r="A20" s="26" t="s">
        <v>80</v>
      </c>
      <c r="B20" s="27"/>
      <c r="C20" s="27"/>
      <c r="D20" s="27"/>
      <c r="E20" s="56"/>
      <c r="F20" s="56"/>
    </row>
    <row r="21" spans="1:7" x14ac:dyDescent="0.2">
      <c r="A21" s="47" t="str">
        <f>HYPERLINK("https://www.amazon.co.uk/Honeywel-Personal-Heater/dp/B01BSEY5LQ/ref=sr_1_fkmr0_1?ie=UTF8&amp;qid=1463061340&amp;sr=8-1-fkmr0&amp;keywords=MyHeat+Personal+Ceramic+Heater","Heater")</f>
        <v>Heater</v>
      </c>
      <c r="B21" s="49" t="s">
        <v>187</v>
      </c>
      <c r="C21" s="49" t="s">
        <v>188</v>
      </c>
      <c r="D21" s="49">
        <v>1</v>
      </c>
      <c r="E21" s="57">
        <v>24.99</v>
      </c>
      <c r="F21" s="57">
        <f t="shared" ref="F21:F26" si="5">E21*D21</f>
        <v>24.99</v>
      </c>
    </row>
    <row r="22" spans="1:7" x14ac:dyDescent="0.2">
      <c r="A22" s="47" t="str">
        <f>HYPERLINK("https://www.amazon.co.uk/FOME-Portable-Bottle-Humidifier-bottle/dp/B00X3GA5JO/ref=sr_1_fkmr0_2?ie=UTF8&amp;qid=1463061939&amp;sr=8-2-fkmr0&amp;keywords=%C2%A8Portable+Bottle+Cap+Air+Humidifier+with+bottle+for+office+home+travel","Humidifier")</f>
        <v>Humidifier</v>
      </c>
      <c r="B22" s="49" t="s">
        <v>187</v>
      </c>
      <c r="C22" s="49" t="s">
        <v>189</v>
      </c>
      <c r="D22" s="49">
        <v>1</v>
      </c>
      <c r="E22" s="57">
        <v>8.99</v>
      </c>
      <c r="F22" s="57">
        <f t="shared" si="5"/>
        <v>8.99</v>
      </c>
    </row>
    <row r="23" spans="1:7" ht="25.5" x14ac:dyDescent="0.2">
      <c r="A23" s="47" t="str">
        <f>HYPERLINK("https://www.amazon.co.uk/PIXNOR-UK-plug-Output-Adapter-Charger/dp/B00IVC8U24/ref=sr_1_1?ie=UTF8&amp;qid=1463063101&amp;sr=8-1&amp;keywords=USB+2A","USB Wall Adapter")</f>
        <v>USB Wall Adapter</v>
      </c>
      <c r="B23" s="51" t="s">
        <v>187</v>
      </c>
      <c r="C23" s="49" t="s">
        <v>190</v>
      </c>
      <c r="D23" s="48">
        <v>3</v>
      </c>
      <c r="E23" s="55">
        <v>4.99</v>
      </c>
      <c r="F23" s="57">
        <f t="shared" si="5"/>
        <v>14.97</v>
      </c>
    </row>
    <row r="24" spans="1:7" ht="25.5" x14ac:dyDescent="0.2">
      <c r="A24" s="47" t="str">
        <f>HYPERLINK("https://www.amazon.co.uk/VIKINS-Delta-AFB1212VHE-cooling-Connector/dp/B01EURAYC2/ref=sr_1_1?s=computers&amp;ie=UTF8&amp;qid=1463063636&amp;sr=1-1&amp;keywords=120mm+CFM+fan+delta","Circulation/Vent Fans")</f>
        <v>Circulation/Vent Fans</v>
      </c>
      <c r="B24" s="52" t="s">
        <v>187</v>
      </c>
      <c r="C24" s="52" t="s">
        <v>191</v>
      </c>
      <c r="D24" s="49">
        <v>2</v>
      </c>
      <c r="E24" s="57">
        <v>10.99</v>
      </c>
      <c r="F24" s="57">
        <f t="shared" si="5"/>
        <v>21.98</v>
      </c>
    </row>
    <row r="25" spans="1:7" x14ac:dyDescent="0.2">
      <c r="A25" s="47" t="str">
        <f>HYPERLINK("https://www.amazon.co.uk/Silver-Axial-Protector-Finger-Guards/dp/B007PPEPJ0/ref=sr_1_5?s=computers&amp;ie=UTF8&amp;qid=1463064527&amp;sr=1-5&amp;keywords=120mm+fan+guard","Fan Guards")</f>
        <v>Fan Guards</v>
      </c>
      <c r="B25" s="52" t="s">
        <v>187</v>
      </c>
      <c r="C25" s="49" t="s">
        <v>192</v>
      </c>
      <c r="D25" s="49">
        <v>1</v>
      </c>
      <c r="E25" s="57">
        <v>5.43</v>
      </c>
      <c r="F25" s="57">
        <f t="shared" si="5"/>
        <v>5.43</v>
      </c>
    </row>
    <row r="26" spans="1:7" ht="38.25" x14ac:dyDescent="0.2">
      <c r="A26" s="47" t="str">
        <f>HYPERLINK("https://www.amazon.co.uk/Kair-Gravity-Grille-Ventilation-DUCVKC243-BK/dp/B004X4RWJG/ref=sr_1_1?ie=UTF8&amp;qid=1463064963&amp;sr=8-1&amp;keywords=4+inch+fan+grill","Fan Louvres")</f>
        <v>Fan Louvres</v>
      </c>
      <c r="B26" s="52" t="s">
        <v>187</v>
      </c>
      <c r="C26" s="49" t="s">
        <v>193</v>
      </c>
      <c r="D26" s="49">
        <v>2</v>
      </c>
      <c r="E26" s="57">
        <v>5.49</v>
      </c>
      <c r="F26" s="57">
        <f t="shared" si="5"/>
        <v>10.98</v>
      </c>
    </row>
    <row r="27" spans="1:7" x14ac:dyDescent="0.2">
      <c r="A27" s="26" t="s">
        <v>87</v>
      </c>
      <c r="B27" s="27"/>
      <c r="C27" s="27"/>
      <c r="D27" s="27"/>
      <c r="E27" s="27"/>
      <c r="F27" s="27"/>
    </row>
    <row r="28" spans="1:7" x14ac:dyDescent="0.2">
      <c r="A28" s="50" t="str">
        <f>HYPERLINK("http://www.co2meter.com/products/cozir-0-2-co2-sensor","CO2 Sensor")</f>
        <v>CO2 Sensor</v>
      </c>
      <c r="B28" s="49" t="s">
        <v>88</v>
      </c>
      <c r="C28" s="49" t="s">
        <v>89</v>
      </c>
      <c r="D28" s="49">
        <v>1</v>
      </c>
      <c r="E28" s="54">
        <v>109</v>
      </c>
      <c r="F28" s="54">
        <f t="shared" ref="F28:F31" si="6">E28*D28</f>
        <v>109</v>
      </c>
      <c r="G28" s="53" t="s">
        <v>194</v>
      </c>
    </row>
    <row r="29" spans="1:7" ht="25.5" x14ac:dyDescent="0.2">
      <c r="A29" s="47" t="str">
        <f>HYPERLINK("https://www.amazon.co.uk/SeeedStudio-Temperature-Capacitive-Measurement-Compensation/dp/B00WX2BI5E/ref=sr_1_1?ie=UTF8&amp;qid=1463065686&amp;sr=8-1&amp;keywords=Temperature%26Humidity+Sensor+Pro","Air Temperature and Humidity Sensor")</f>
        <v>Air Temperature and Humidity Sensor</v>
      </c>
      <c r="B29" s="52" t="s">
        <v>187</v>
      </c>
      <c r="C29" s="49" t="s">
        <v>90</v>
      </c>
      <c r="D29" s="49">
        <v>1</v>
      </c>
      <c r="E29" s="58">
        <v>16.989999999999998</v>
      </c>
      <c r="F29" s="58">
        <f t="shared" si="6"/>
        <v>16.989999999999998</v>
      </c>
    </row>
    <row r="30" spans="1:7" x14ac:dyDescent="0.2">
      <c r="A30" s="6" t="str">
        <f>HYPERLINK("http://www.seeedstudio.com/depot/Grove-Digital-Light-Sensor-p-1281.html","Light Intensity Sensor")</f>
        <v>Light Intensity Sensor</v>
      </c>
      <c r="B30" s="18" t="s">
        <v>66</v>
      </c>
      <c r="C30" s="18" t="s">
        <v>91</v>
      </c>
      <c r="D30" s="18">
        <v>1</v>
      </c>
      <c r="E30" s="18">
        <v>9.9</v>
      </c>
      <c r="F30" s="18">
        <f t="shared" si="6"/>
        <v>9.9</v>
      </c>
      <c r="G30" s="53" t="s">
        <v>195</v>
      </c>
    </row>
    <row r="31" spans="1:7" ht="25.5" x14ac:dyDescent="0.2">
      <c r="A31" s="47" t="str">
        <f>HYPERLINK("https://www.amazon.co.uk/ELP-Camera-Megapixel-Windows-Android/dp/B00KA7WSSU/ref=sr_1_1?ie=UTF8&amp;qid=1463068014&amp;sr=8-1&amp;keywords=ELP+2.1mm+Lens+Wide","Webcam")</f>
        <v>Webcam</v>
      </c>
      <c r="B31" s="48" t="s">
        <v>187</v>
      </c>
      <c r="C31" s="49" t="s">
        <v>92</v>
      </c>
      <c r="D31" s="48">
        <v>1</v>
      </c>
      <c r="E31" s="59">
        <v>35.6</v>
      </c>
      <c r="F31" s="58">
        <f t="shared" si="6"/>
        <v>35.6</v>
      </c>
    </row>
    <row r="32" spans="1:7" x14ac:dyDescent="0.2">
      <c r="A32" s="26" t="s">
        <v>93</v>
      </c>
      <c r="B32" s="27"/>
      <c r="C32" s="27"/>
      <c r="D32" s="27"/>
      <c r="E32" s="27"/>
      <c r="F32" s="27"/>
    </row>
    <row r="33" spans="1:6" x14ac:dyDescent="0.2">
      <c r="A33" s="47" t="str">
        <f>HYPERLINK("https://www.amazon.co.uk/MC-31B-Optional-Sensor-Magnetic-Contact/dp/B00O9YULGQ/ref=sr_1_1?ie=UTF8&amp;qid=1463069087&amp;sr=8-1&amp;keywords=magnetic+switch","Magnetic Switch")</f>
        <v>Magnetic Switch</v>
      </c>
      <c r="B33" s="48" t="s">
        <v>187</v>
      </c>
      <c r="C33" s="48" t="s">
        <v>94</v>
      </c>
      <c r="D33" s="48">
        <v>1</v>
      </c>
      <c r="E33" s="59">
        <v>7.33</v>
      </c>
      <c r="F33" s="58">
        <f t="shared" ref="F33:F34" si="7">E33*D33</f>
        <v>7.33</v>
      </c>
    </row>
    <row r="34" spans="1:6" x14ac:dyDescent="0.2">
      <c r="A34" s="47" t="str">
        <f>HYPERLINK("https://www.amazon.co.uk/Micro-Limit-Switch-Straight-Action/dp/B00H53DUHA/ref=sr_1_2?ie=UTF8&amp;qid=1463069240&amp;sr=8-2&amp;keywords=micro+limit+switch","Limit Switch")</f>
        <v>Limit Switch</v>
      </c>
      <c r="B34" s="48" t="s">
        <v>187</v>
      </c>
      <c r="C34" s="49" t="s">
        <v>96</v>
      </c>
      <c r="D34" s="48">
        <v>1</v>
      </c>
      <c r="E34" s="59">
        <v>5.6</v>
      </c>
      <c r="F34" s="58">
        <f t="shared" si="7"/>
        <v>5.6</v>
      </c>
    </row>
    <row r="35" spans="1:6" x14ac:dyDescent="0.2">
      <c r="A35" s="26" t="s">
        <v>97</v>
      </c>
      <c r="B35" s="27"/>
      <c r="C35" s="27"/>
      <c r="D35" s="27"/>
      <c r="E35" s="27"/>
      <c r="F35" s="27"/>
    </row>
    <row r="36" spans="1:6" x14ac:dyDescent="0.2">
      <c r="A36" s="47" t="str">
        <f>HYPERLINK("https://www.amazon.co.uk/Tetra-T281-APS50-Air-Pump/dp/B0055F7G0C/ref=sr_1_1?ie=UTF8&amp;qid=1463069425&amp;sr=8-1&amp;keywords=air+pump+tetra","Air Pump")</f>
        <v>Air Pump</v>
      </c>
      <c r="B36" s="49" t="s">
        <v>187</v>
      </c>
      <c r="C36" s="49" t="s">
        <v>196</v>
      </c>
      <c r="D36" s="49">
        <v>1</v>
      </c>
      <c r="E36" s="58">
        <v>11.95</v>
      </c>
      <c r="F36" s="58">
        <f t="shared" ref="F36:F40" si="8">E36*D36</f>
        <v>11.95</v>
      </c>
    </row>
    <row r="37" spans="1:6" x14ac:dyDescent="0.2">
      <c r="A37" s="47" t="str">
        <f>HYPERLINK("https://www.amazon.co.uk/Gray-Round-Shape-Airstone-Aquarium/dp/B008MP019U/ref=sr_1_4?ie=UTF8&amp;qid=1463069627&amp;sr=8-4&amp;keywords=air+stone","Air Stone")</f>
        <v>Air Stone</v>
      </c>
      <c r="B37" s="49" t="s">
        <v>197</v>
      </c>
      <c r="C37" s="49" t="s">
        <v>198</v>
      </c>
      <c r="D37" s="49">
        <v>1</v>
      </c>
      <c r="E37" s="58">
        <v>1.1200000000000001</v>
      </c>
      <c r="F37" s="58">
        <f t="shared" si="8"/>
        <v>1.1200000000000001</v>
      </c>
    </row>
    <row r="38" spans="1:6" x14ac:dyDescent="0.2">
      <c r="A38" s="47" t="str">
        <f>HYPERLINK("https://www.amazon.co.uk/Aquarium-Clear-White-Silicon-Line/dp/B009IS90HY/ref=sr_1_6?ie=UTF8&amp;qid=1463069797&amp;sr=8-6&amp;keywords=aquarium+air+line","Air Pump Tubing")</f>
        <v>Air Pump Tubing</v>
      </c>
      <c r="B38" s="49" t="s">
        <v>187</v>
      </c>
      <c r="C38" s="60" t="s">
        <v>199</v>
      </c>
      <c r="D38" s="49">
        <v>1</v>
      </c>
      <c r="E38" s="58">
        <v>6.22</v>
      </c>
      <c r="F38" s="58">
        <f t="shared" si="8"/>
        <v>6.22</v>
      </c>
    </row>
    <row r="39" spans="1:6" ht="25.5" x14ac:dyDescent="0.2">
      <c r="A39" s="47" t="str">
        <f>HYPERLINK("https://www.amazon.co.uk/Submersible-Water-Aquarium-Powerhead-Hydroponics/dp/B014W91OOK/ref=sr_1_1?ie=UTF8&amp;qid=1463070132&amp;sr=8-1-spons&amp;keywords=aquarium+pump&amp;psc=1","Aquarium Pump")</f>
        <v>Aquarium Pump</v>
      </c>
      <c r="B39" s="49" t="s">
        <v>187</v>
      </c>
      <c r="C39" s="49" t="s">
        <v>102</v>
      </c>
      <c r="D39" s="48">
        <v>1</v>
      </c>
      <c r="E39" s="59">
        <v>9.59</v>
      </c>
      <c r="F39" s="58">
        <f t="shared" si="8"/>
        <v>9.59</v>
      </c>
    </row>
    <row r="40" spans="1:6" x14ac:dyDescent="0.2">
      <c r="A40" s="47" t="str">
        <f>HYPERLINK("https://www.amazon.co.uk/Hozelock-13-25-Supply-Hose/dp/B0016OZFTK/ref=sr_1_4?ie=UTF8&amp;qid=1463071325&amp;sr=8-4&amp;keywords=13mm+tube","Pump Tubing")</f>
        <v>Pump Tubing</v>
      </c>
      <c r="B40" s="52" t="s">
        <v>187</v>
      </c>
      <c r="C40" s="49" t="s">
        <v>200</v>
      </c>
      <c r="D40" s="48">
        <v>1</v>
      </c>
      <c r="E40" s="59">
        <v>17.5</v>
      </c>
      <c r="F40" s="58">
        <f t="shared" si="8"/>
        <v>17.5</v>
      </c>
    </row>
    <row r="41" spans="1:6" x14ac:dyDescent="0.2">
      <c r="A41" s="26" t="s">
        <v>104</v>
      </c>
      <c r="B41" s="27"/>
      <c r="C41" s="27"/>
      <c r="D41" s="27"/>
      <c r="E41" s="27"/>
      <c r="F41" s="27"/>
    </row>
    <row r="42" spans="1:6" ht="25.5" x14ac:dyDescent="0.2">
      <c r="A42" s="6" t="str">
        <f>HYPERLINK("http://www.dfrobot.com/index.php?route=product/product&amp;product_id=1123&amp;search=DFR0300#.VdTDoFNViko","Water Temperature and EC Sensor")</f>
        <v>Water Temperature and EC Sensor</v>
      </c>
      <c r="B42" s="18" t="s">
        <v>105</v>
      </c>
      <c r="C42" s="18" t="s">
        <v>106</v>
      </c>
      <c r="D42" s="18">
        <v>1</v>
      </c>
      <c r="E42" s="18">
        <v>69.900000000000006</v>
      </c>
      <c r="F42" s="18">
        <f t="shared" ref="F42:F43" si="9">E42*D42</f>
        <v>69.900000000000006</v>
      </c>
    </row>
    <row r="43" spans="1:6" x14ac:dyDescent="0.2">
      <c r="A43" s="6" t="str">
        <f>HYPERLINK("http://www.dfrobot.com/index.php?route=product/product&amp;product_id=1025#.Vg60SBNViko","pH Sensor")</f>
        <v>pH Sensor</v>
      </c>
      <c r="B43" s="18" t="s">
        <v>105</v>
      </c>
      <c r="C43" s="18" t="s">
        <v>107</v>
      </c>
      <c r="D43" s="18">
        <v>1</v>
      </c>
      <c r="E43" s="18">
        <v>29.5</v>
      </c>
      <c r="F43" s="18">
        <f t="shared" si="9"/>
        <v>29.5</v>
      </c>
    </row>
    <row r="44" spans="1:6" x14ac:dyDescent="0.2">
      <c r="A44" s="26" t="s">
        <v>108</v>
      </c>
      <c r="B44" s="27"/>
      <c r="C44" s="27"/>
      <c r="D44" s="27"/>
      <c r="E44" s="27"/>
      <c r="F44" s="27"/>
    </row>
    <row r="45" spans="1:6" ht="25.5" x14ac:dyDescent="0.2">
      <c r="A45" s="47" t="str">
        <f>HYPERLINK("https://www.amazon.co.uk/ORICO%C2%AE-Adapter-Management-Storage-Box-PB3218/dp/B01C81BROG/ref=sr_1_2?ie=UTF8&amp;qid=1463345686&amp;sr=8-2&amp;keywords=ORICO+PB3218","Cable Management Box")</f>
        <v>Cable Management Box</v>
      </c>
      <c r="B45" s="51" t="s">
        <v>187</v>
      </c>
      <c r="C45" s="49" t="s">
        <v>109</v>
      </c>
      <c r="D45" s="48">
        <v>1</v>
      </c>
      <c r="E45" s="59">
        <v>15</v>
      </c>
      <c r="F45" s="58">
        <f>E45*D45</f>
        <v>15</v>
      </c>
    </row>
    <row r="46" spans="1:6" x14ac:dyDescent="0.2">
      <c r="A46" s="35"/>
      <c r="B46" s="35"/>
      <c r="C46" s="35"/>
      <c r="D46" s="35"/>
      <c r="E46" s="35"/>
      <c r="F46" s="35"/>
    </row>
    <row r="47" spans="1:6" x14ac:dyDescent="0.2">
      <c r="A47" s="26" t="s">
        <v>110</v>
      </c>
      <c r="B47" s="27"/>
      <c r="C47" s="27"/>
      <c r="D47" s="27"/>
      <c r="E47" s="27"/>
      <c r="F47" s="27"/>
    </row>
    <row r="48" spans="1:6" ht="25.5" x14ac:dyDescent="0.2">
      <c r="A48" s="61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48" s="62" t="s">
        <v>16</v>
      </c>
      <c r="C48" s="62" t="s">
        <v>111</v>
      </c>
      <c r="D48" s="65">
        <v>1</v>
      </c>
      <c r="E48" s="65">
        <v>10.93</v>
      </c>
      <c r="F48" s="65">
        <f t="shared" ref="F48:F50" si="10">E48*D48</f>
        <v>10.93</v>
      </c>
    </row>
    <row r="49" spans="1:6" x14ac:dyDescent="0.2">
      <c r="A49" s="47" t="str">
        <f>HYPERLINK("https://www.amazon.co.uk/WAGO-compact-connector-Cross-section-Stranded/dp/B000JJPA66/ref=sr_1_2?ie=UTF8&amp;qid=1463345823&amp;sr=8-2&amp;keywords=wago","Wago Lever Nut Assortment")</f>
        <v>Wago Lever Nut Assortment</v>
      </c>
      <c r="B49" s="51" t="s">
        <v>187</v>
      </c>
      <c r="C49" s="49" t="s">
        <v>112</v>
      </c>
      <c r="D49" s="48">
        <v>1</v>
      </c>
      <c r="E49" s="48">
        <v>39.99</v>
      </c>
      <c r="F49" s="48">
        <f t="shared" si="10"/>
        <v>39.99</v>
      </c>
    </row>
    <row r="50" spans="1:6" ht="25.5" x14ac:dyDescent="0.2">
      <c r="A50" s="61" t="str">
        <f>HYPERLINK("http://www.amazon.com/Vktech-150pcs-Shrink-Tubing-Sleeving/dp/B00EXLPLTW/ref=sr_1_2?ie=UTF8&amp;qid=1440019080&amp;sr=8-2&amp;keywords=vktech+heat+shrink","Heat Shrink Tubing")</f>
        <v>Heat Shrink Tubing</v>
      </c>
      <c r="B50" s="62" t="s">
        <v>16</v>
      </c>
      <c r="C50" s="62" t="s">
        <v>113</v>
      </c>
      <c r="D50" s="62">
        <v>1</v>
      </c>
      <c r="E50" s="62">
        <v>6.2</v>
      </c>
      <c r="F50" s="62">
        <f t="shared" si="10"/>
        <v>6.2</v>
      </c>
    </row>
    <row r="51" spans="1:6" x14ac:dyDescent="0.2">
      <c r="A51" s="6" t="str">
        <f>HYPERLINK("http://www.seeedstudio.com/depot/Grove-c-98_106_57/?ref=crumb","Grove Cables")</f>
        <v>Grove Cables</v>
      </c>
      <c r="B51" s="12" t="s">
        <v>66</v>
      </c>
      <c r="C51" s="12" t="s">
        <v>114</v>
      </c>
      <c r="D51" s="35"/>
      <c r="E51" s="35"/>
      <c r="F51" s="35"/>
    </row>
    <row r="52" spans="1:6" x14ac:dyDescent="0.2">
      <c r="A52" s="35"/>
      <c r="B52" s="35"/>
      <c r="C52" s="12" t="s">
        <v>115</v>
      </c>
      <c r="D52" s="35"/>
      <c r="E52" s="35"/>
      <c r="F52" s="35"/>
    </row>
    <row r="53" spans="1:6" x14ac:dyDescent="0.2">
      <c r="A53" s="24" t="str">
        <f>HYPERLINK("http://www.homedepot.com/p/3M-Scotch-1-in-x-12-5-yds-Indoor-Outdoor-Mounting-Tape-411-LONG-DC/100153200","Foam mounting tape")</f>
        <v>Foam mounting tape</v>
      </c>
      <c r="B53" s="25" t="s">
        <v>116</v>
      </c>
      <c r="C53" s="12" t="s">
        <v>117</v>
      </c>
      <c r="D53" s="12">
        <v>1</v>
      </c>
      <c r="E53" s="12">
        <v>15.97</v>
      </c>
      <c r="F53" s="18">
        <f t="shared" ref="F53:F57" si="11">E53*D53</f>
        <v>15.97</v>
      </c>
    </row>
    <row r="54" spans="1:6" x14ac:dyDescent="0.2">
      <c r="A54" s="66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4" s="65" t="s">
        <v>95</v>
      </c>
      <c r="C54" s="65" t="s">
        <v>118</v>
      </c>
      <c r="D54" s="65">
        <v>1</v>
      </c>
      <c r="E54" s="65">
        <v>3.98</v>
      </c>
      <c r="F54" s="62">
        <f t="shared" si="11"/>
        <v>3.98</v>
      </c>
    </row>
    <row r="55" spans="1:6" x14ac:dyDescent="0.2">
      <c r="A55" s="24" t="str">
        <f>HYPERLINK("http://www.digikey.com/product-search/en?KeyWords=377-2132-ND&amp;WT.z_header=search_go","Air Exchange Box")</f>
        <v>Air Exchange Box</v>
      </c>
      <c r="B55" s="12" t="s">
        <v>119</v>
      </c>
      <c r="C55" s="12" t="s">
        <v>120</v>
      </c>
      <c r="D55" s="12">
        <v>1</v>
      </c>
      <c r="E55" s="12">
        <v>29.5</v>
      </c>
      <c r="F55" s="18">
        <f t="shared" si="11"/>
        <v>29.5</v>
      </c>
    </row>
    <row r="56" spans="1:6" ht="25.5" x14ac:dyDescent="0.2">
      <c r="A56" s="66" t="str">
        <f>HYPERLINK("http://www.homedepot.com/p/Everbilt-6-x-1-2-in-Stainless-Steel-Pan-Head-Phillips-Sheet-Metal-Screw-50-per-Pack-800162/204275035","Short Screws")</f>
        <v>Short Screws</v>
      </c>
      <c r="B56" s="65" t="s">
        <v>116</v>
      </c>
      <c r="C56" s="62" t="s">
        <v>121</v>
      </c>
      <c r="D56" s="65">
        <v>1</v>
      </c>
      <c r="E56" s="65">
        <v>5.8</v>
      </c>
      <c r="F56" s="62">
        <f t="shared" si="11"/>
        <v>5.8</v>
      </c>
    </row>
    <row r="57" spans="1:6" x14ac:dyDescent="0.2">
      <c r="A57" s="66" t="str">
        <f>HYPERLINK("http://www.homedepot.com/p/Everbilt-8-x-2-in-Zinc-Plated-Pan-Head-Phillips-Drive-Sheet-Metal-Screw-50-Piece-801632/204275094","Long Screws")</f>
        <v>Long Screws</v>
      </c>
      <c r="B57" s="65" t="s">
        <v>116</v>
      </c>
      <c r="C57" s="62" t="s">
        <v>122</v>
      </c>
      <c r="D57" s="65">
        <v>1</v>
      </c>
      <c r="E57" s="65">
        <v>3.51</v>
      </c>
      <c r="F57" s="62">
        <f t="shared" si="11"/>
        <v>3.51</v>
      </c>
    </row>
    <row r="58" spans="1:6" x14ac:dyDescent="0.2">
      <c r="A58" s="26" t="s">
        <v>123</v>
      </c>
      <c r="B58" s="27"/>
      <c r="C58" s="27"/>
      <c r="D58" s="26">
        <f>SUM(D2:D57)</f>
        <v>50</v>
      </c>
      <c r="E58" s="27">
        <f>SUM(F2:F57)</f>
        <v>857.37000000000023</v>
      </c>
      <c r="F58" s="26">
        <f>SUM(F2:F57)</f>
        <v>857.37000000000023</v>
      </c>
    </row>
  </sheetData>
  <hyperlinks>
    <hyperlink ref="A15" r:id="rId1"/>
    <hyperlink ref="A16" r:id="rId2"/>
  </hyperlinks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2.75" x14ac:dyDescent="0.2"/>
  <cols>
    <col min="1" max="1" width="25.28515625" bestFit="1" customWidth="1"/>
    <col min="2" max="2" width="11.42578125" bestFit="1" customWidth="1"/>
    <col min="3" max="3" width="59.7109375" bestFit="1" customWidth="1"/>
    <col min="4" max="4" width="5.140625" bestFit="1" customWidth="1"/>
    <col min="5" max="5" width="7.5703125" bestFit="1" customWidth="1"/>
    <col min="6" max="6" width="8.42578125" bestFit="1" customWidth="1"/>
  </cols>
  <sheetData>
    <row r="1" spans="1:6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3"/>
      <c r="C2" s="3"/>
      <c r="D2" s="3"/>
      <c r="E2" s="3"/>
      <c r="F2" s="3"/>
    </row>
    <row r="3" spans="1:6" x14ac:dyDescent="0.2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16</v>
      </c>
      <c r="C3" s="9" t="s">
        <v>18</v>
      </c>
      <c r="D3" s="8">
        <v>1</v>
      </c>
      <c r="E3" s="8">
        <v>10.15</v>
      </c>
      <c r="F3" s="12">
        <f t="shared" ref="F3:F5" si="0">E3*D3</f>
        <v>10.15</v>
      </c>
    </row>
    <row r="4" spans="1:6" x14ac:dyDescent="0.2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16</v>
      </c>
      <c r="C4" s="9" t="s">
        <v>27</v>
      </c>
      <c r="D4" s="8">
        <v>1</v>
      </c>
      <c r="E4" s="8">
        <v>24.96</v>
      </c>
      <c r="F4" s="12">
        <f t="shared" si="0"/>
        <v>24.96</v>
      </c>
    </row>
    <row r="5" spans="1:6" ht="25.5" x14ac:dyDescent="0.2">
      <c r="A5" s="6" t="str">
        <f>HYPERLINK("http://www.amazon.com/gp/product/B0002J1KS0/ref=ox_sc_act_title_1?ie=UTF8&amp;psc=1&amp;smid=ATVPDKIKX0DER","AC Extension Cable")</f>
        <v>AC Extension Cable</v>
      </c>
      <c r="B5" s="15" t="s">
        <v>16</v>
      </c>
      <c r="C5" s="16" t="s">
        <v>32</v>
      </c>
      <c r="D5" s="8">
        <v>1</v>
      </c>
      <c r="E5" s="8">
        <v>4.99</v>
      </c>
      <c r="F5" s="12">
        <f t="shared" si="0"/>
        <v>4.99</v>
      </c>
    </row>
    <row r="6" spans="1:6" x14ac:dyDescent="0.2">
      <c r="A6" s="2" t="s">
        <v>37</v>
      </c>
      <c r="B6" s="3"/>
      <c r="C6" s="3"/>
      <c r="D6" s="3"/>
      <c r="E6" s="3"/>
      <c r="F6" s="3"/>
    </row>
    <row r="7" spans="1:6" x14ac:dyDescent="0.2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5" t="s">
        <v>16</v>
      </c>
      <c r="C7" s="15" t="s">
        <v>40</v>
      </c>
      <c r="D7" s="15">
        <v>1</v>
      </c>
      <c r="E7" s="15">
        <v>9.99</v>
      </c>
      <c r="F7" s="18">
        <f t="shared" ref="F7:F10" si="1">E7*D7</f>
        <v>9.99</v>
      </c>
    </row>
    <row r="8" spans="1:6" ht="25.5" x14ac:dyDescent="0.2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5" t="s">
        <v>16</v>
      </c>
      <c r="C8" s="15" t="s">
        <v>49</v>
      </c>
      <c r="D8" s="15">
        <v>1</v>
      </c>
      <c r="E8" s="15">
        <v>14.19</v>
      </c>
      <c r="F8" s="18">
        <f t="shared" si="1"/>
        <v>14.19</v>
      </c>
    </row>
    <row r="9" spans="1:6" ht="25.5" x14ac:dyDescent="0.2">
      <c r="A9" s="6" t="str">
        <f>HYPERLINK("http://www.amazon.com/Raspberry-Pi-Model-Desktop-Linux/dp/B00T2U7R7I","Raspberry Pi 2 Model B")</f>
        <v>Raspberry Pi 2 Model B</v>
      </c>
      <c r="B9" s="15" t="s">
        <v>16</v>
      </c>
      <c r="C9" s="15" t="s">
        <v>55</v>
      </c>
      <c r="D9" s="15">
        <v>1</v>
      </c>
      <c r="E9" s="15">
        <v>41.87</v>
      </c>
      <c r="F9" s="18">
        <f t="shared" si="1"/>
        <v>41.87</v>
      </c>
    </row>
    <row r="10" spans="1:6" x14ac:dyDescent="0.2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5" t="s">
        <v>16</v>
      </c>
      <c r="C10" s="15" t="s">
        <v>57</v>
      </c>
      <c r="D10" s="15">
        <v>1</v>
      </c>
      <c r="E10" s="15">
        <v>3.99</v>
      </c>
      <c r="F10" s="18">
        <f t="shared" si="1"/>
        <v>3.99</v>
      </c>
    </row>
    <row r="11" spans="1:6" x14ac:dyDescent="0.2">
      <c r="A11" s="6" t="str">
        <f>HYPERLINK("http://www.amazon.com/gp/product/B00EUHRLF6/ref=ox_sc_imb_mini_detail?ie=UTF8&amp;psc=1&amp;smid=A1DCPNQKKEISZB","Ethernet cable")</f>
        <v>Ethernet cable</v>
      </c>
      <c r="B11" s="15" t="s">
        <v>16</v>
      </c>
      <c r="C11" s="19"/>
      <c r="D11" s="15">
        <v>1</v>
      </c>
      <c r="E11" s="15">
        <v>5.99</v>
      </c>
      <c r="F11" s="15">
        <v>5.99</v>
      </c>
    </row>
    <row r="12" spans="1:6" ht="25.5" x14ac:dyDescent="0.2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5" t="s">
        <v>16</v>
      </c>
      <c r="C12" s="15" t="s">
        <v>65</v>
      </c>
      <c r="D12" s="15">
        <v>1</v>
      </c>
      <c r="E12" s="15">
        <v>8.99</v>
      </c>
      <c r="F12" s="18">
        <f t="shared" ref="F12:F15" si="2">E12*D12</f>
        <v>8.99</v>
      </c>
    </row>
    <row r="13" spans="1:6" x14ac:dyDescent="0.2">
      <c r="A13" s="6" t="str">
        <f>HYPERLINK("http://www.seeedstudio.com/depot/Base-Shield-V2-p-1378.html","Grove Base Shield")</f>
        <v>Grove Base Shield</v>
      </c>
      <c r="B13" s="15" t="s">
        <v>66</v>
      </c>
      <c r="C13" s="15" t="s">
        <v>67</v>
      </c>
      <c r="D13" s="15">
        <v>1</v>
      </c>
      <c r="E13" s="15">
        <v>8.9</v>
      </c>
      <c r="F13" s="18">
        <f t="shared" si="2"/>
        <v>8.9</v>
      </c>
    </row>
    <row r="14" spans="1:6" x14ac:dyDescent="0.2">
      <c r="A14" s="6" t="str">
        <f>HYPERLINK("https://www.adafruit.com/products/2097","Touchscreen Display")</f>
        <v>Touchscreen Display</v>
      </c>
      <c r="B14" s="15" t="s">
        <v>68</v>
      </c>
      <c r="C14" s="15" t="s">
        <v>69</v>
      </c>
      <c r="D14" s="15">
        <v>1</v>
      </c>
      <c r="E14" s="15">
        <v>44.95</v>
      </c>
      <c r="F14" s="18">
        <f t="shared" si="2"/>
        <v>44.95</v>
      </c>
    </row>
    <row r="15" spans="1:6" ht="25.5" x14ac:dyDescent="0.2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5" t="s">
        <v>16</v>
      </c>
      <c r="C15" s="15" t="s">
        <v>70</v>
      </c>
      <c r="D15" s="8">
        <v>1</v>
      </c>
      <c r="E15" s="8">
        <v>3.99</v>
      </c>
      <c r="F15" s="18">
        <f t="shared" si="2"/>
        <v>3.99</v>
      </c>
    </row>
    <row r="16" spans="1:6" x14ac:dyDescent="0.2">
      <c r="A16" s="2" t="s">
        <v>71</v>
      </c>
      <c r="B16" s="3"/>
      <c r="C16" s="3"/>
      <c r="D16" s="3"/>
      <c r="E16" s="3"/>
      <c r="F16" s="3"/>
    </row>
    <row r="17" spans="1:6" ht="25.5" x14ac:dyDescent="0.2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5" t="s">
        <v>16</v>
      </c>
      <c r="C17" s="15" t="s">
        <v>72</v>
      </c>
      <c r="D17" s="15">
        <v>2</v>
      </c>
      <c r="E17" s="15">
        <v>6.98</v>
      </c>
      <c r="F17" s="18">
        <f t="shared" ref="F17:F21" si="3">E17*D17</f>
        <v>13.96</v>
      </c>
    </row>
    <row r="18" spans="1:6" ht="25.5" x14ac:dyDescent="0.2">
      <c r="A18" s="6" t="str">
        <f>HYPERLINK("http://www.amazon.com/52171-4E-Pre-Galvanized-Eccentric-Knockouts/dp/B000HEFCKC/ref=pd_bxgy_60_text_y","AC Relay Box Back Receptacle")</f>
        <v>AC Relay Box Back Receptacle</v>
      </c>
      <c r="B18" s="15" t="s">
        <v>16</v>
      </c>
      <c r="C18" s="15" t="s">
        <v>73</v>
      </c>
      <c r="D18" s="15">
        <v>1</v>
      </c>
      <c r="E18" s="15">
        <v>2.04</v>
      </c>
      <c r="F18" s="18">
        <f t="shared" si="3"/>
        <v>2.04</v>
      </c>
    </row>
    <row r="19" spans="1:6" ht="25.5" x14ac:dyDescent="0.2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5" t="s">
        <v>16</v>
      </c>
      <c r="C19" s="15" t="s">
        <v>74</v>
      </c>
      <c r="D19" s="15">
        <v>1</v>
      </c>
      <c r="E19" s="15">
        <v>4.92</v>
      </c>
      <c r="F19" s="18">
        <f t="shared" si="3"/>
        <v>4.92</v>
      </c>
    </row>
    <row r="20" spans="1:6" ht="25.5" x14ac:dyDescent="0.2">
      <c r="A20" s="6" t="str">
        <f>HYPERLINK("http://www.amazon.com/Leviton-T5320-W-Resistant-Receptacle-Residential/dp/B0015R9M2Y/ref=pd_bxgy_60_img_z","AC Plug")</f>
        <v>AC Plug</v>
      </c>
      <c r="B20" s="15" t="s">
        <v>16</v>
      </c>
      <c r="C20" s="15" t="s">
        <v>75</v>
      </c>
      <c r="D20" s="15">
        <v>2</v>
      </c>
      <c r="E20" s="15">
        <v>1.19</v>
      </c>
      <c r="F20" s="18">
        <f t="shared" si="3"/>
        <v>2.38</v>
      </c>
    </row>
    <row r="21" spans="1:6" ht="25.5" x14ac:dyDescent="0.2">
      <c r="A21" s="6" t="str">
        <f>HYPERLINK("http://www.amazon.com/gp/product/B0002J1KS0/ref=ox_sc_act_title_1?ie=UTF8&amp;psc=1&amp;smid=ATVPDKIKX0DER","AC Extension Cable")</f>
        <v>AC Extension Cable</v>
      </c>
      <c r="B21" s="15" t="s">
        <v>16</v>
      </c>
      <c r="C21" s="15" t="s">
        <v>76</v>
      </c>
      <c r="D21" s="8">
        <v>1</v>
      </c>
      <c r="E21" s="8">
        <v>4.99</v>
      </c>
      <c r="F21" s="12">
        <f t="shared" si="3"/>
        <v>4.99</v>
      </c>
    </row>
    <row r="22" spans="1:6" x14ac:dyDescent="0.2">
      <c r="A22" s="2" t="s">
        <v>77</v>
      </c>
      <c r="B22" s="3"/>
      <c r="C22" s="3"/>
      <c r="D22" s="3"/>
      <c r="E22" s="3"/>
      <c r="F22" s="3"/>
    </row>
    <row r="23" spans="1:6" ht="25.5" x14ac:dyDescent="0.2">
      <c r="A23" s="6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8" t="s">
        <v>16</v>
      </c>
      <c r="C23" s="15" t="s">
        <v>78</v>
      </c>
      <c r="D23" s="8">
        <v>2</v>
      </c>
      <c r="E23" s="8">
        <v>9.99</v>
      </c>
      <c r="F23" s="12">
        <f t="shared" ref="F23:F24" si="4">E23*D23</f>
        <v>19.98</v>
      </c>
    </row>
    <row r="24" spans="1:6" ht="25.5" x14ac:dyDescent="0.2">
      <c r="A24" s="46" t="str">
        <f>HYPERLINK("http://www.amazon.com/Erligpowht-Indoor-Garden-Plant-Hanging/dp/B00S2DPYQM/ref=sr_1_fkmr2_2?ie=UTF8&amp;qid=1443799150&amp;sr=8-2-fkmr2&amp;keywords=grow+led+panel+erwl","Grow LED Panel")</f>
        <v>Grow LED Panel</v>
      </c>
      <c r="B24" s="8" t="s">
        <v>16</v>
      </c>
      <c r="C24" s="15" t="s">
        <v>79</v>
      </c>
      <c r="D24" s="8">
        <v>2</v>
      </c>
      <c r="E24" s="8">
        <v>37.99</v>
      </c>
      <c r="F24" s="12">
        <f t="shared" si="4"/>
        <v>75.98</v>
      </c>
    </row>
    <row r="25" spans="1:6" x14ac:dyDescent="0.2">
      <c r="A25" s="2" t="s">
        <v>80</v>
      </c>
      <c r="B25" s="3"/>
      <c r="C25" s="3"/>
      <c r="D25" s="3"/>
      <c r="E25" s="3"/>
      <c r="F25" s="3"/>
    </row>
    <row r="26" spans="1:6" x14ac:dyDescent="0.2">
      <c r="A26" s="6" t="str">
        <f>HYPERLINK("http://www.amazon.com/dp/B003XDTWN2/ref=sr_ph?&amp;ie=UTF8&amp;qid=1440085101&amp;sr=1&amp;keywords=heater","Heater")</f>
        <v>Heater</v>
      </c>
      <c r="B26" s="15" t="s">
        <v>16</v>
      </c>
      <c r="C26" s="15" t="s">
        <v>81</v>
      </c>
      <c r="D26" s="15">
        <v>1</v>
      </c>
      <c r="E26" s="15">
        <v>15.99</v>
      </c>
      <c r="F26" s="18">
        <f t="shared" ref="F26:F31" si="5">E26*D26</f>
        <v>15.99</v>
      </c>
    </row>
    <row r="27" spans="1:6" ht="25.5" x14ac:dyDescent="0.2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5" t="s">
        <v>16</v>
      </c>
      <c r="C27" s="15" t="s">
        <v>82</v>
      </c>
      <c r="D27" s="15">
        <v>1</v>
      </c>
      <c r="E27" s="15">
        <v>7.35</v>
      </c>
      <c r="F27" s="18">
        <f t="shared" si="5"/>
        <v>7.35</v>
      </c>
    </row>
    <row r="28" spans="1:6" ht="25.5" x14ac:dyDescent="0.2">
      <c r="A28" s="6" t="str">
        <f>HYPERLINK("http://www.amazon.com/dp/B00WJW3NM4/ref=twister_B00WJW3M3Y?_encoding=UTF8&amp;psc=1","USB Wall Adapter")</f>
        <v>USB Wall Adapter</v>
      </c>
      <c r="B28" s="8" t="s">
        <v>16</v>
      </c>
      <c r="C28" s="15" t="s">
        <v>83</v>
      </c>
      <c r="D28" s="8">
        <v>1</v>
      </c>
      <c r="E28" s="8">
        <v>7.99</v>
      </c>
      <c r="F28" s="18">
        <f t="shared" si="5"/>
        <v>7.99</v>
      </c>
    </row>
    <row r="29" spans="1:6" x14ac:dyDescent="0.2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5" t="s">
        <v>16</v>
      </c>
      <c r="C29" s="15" t="s">
        <v>84</v>
      </c>
      <c r="D29" s="15">
        <v>2</v>
      </c>
      <c r="E29" s="15">
        <v>12.93</v>
      </c>
      <c r="F29" s="18">
        <f t="shared" si="5"/>
        <v>25.86</v>
      </c>
    </row>
    <row r="30" spans="1:6" x14ac:dyDescent="0.2">
      <c r="A30" s="6" t="str">
        <f>HYPERLINK("http://www.amazon.com/Tjernlund-1519003-Wire-Fan-Guard/dp/B008RMKFTO/ref=sr_1_2?ie=UTF8&amp;qid=1440019946&amp;sr=8-2&amp;keywords=fan+guard","Fan Guards")</f>
        <v>Fan Guards</v>
      </c>
      <c r="B30" s="15" t="s">
        <v>16</v>
      </c>
      <c r="C30" s="15" t="s">
        <v>85</v>
      </c>
      <c r="D30" s="15">
        <v>2</v>
      </c>
      <c r="E30" s="15">
        <v>2</v>
      </c>
      <c r="F30" s="18">
        <f t="shared" si="5"/>
        <v>4</v>
      </c>
    </row>
    <row r="31" spans="1:6" x14ac:dyDescent="0.2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5" t="s">
        <v>16</v>
      </c>
      <c r="C31" s="15" t="s">
        <v>86</v>
      </c>
      <c r="D31" s="15">
        <v>2</v>
      </c>
      <c r="E31" s="15">
        <v>6.84</v>
      </c>
      <c r="F31" s="18">
        <f t="shared" si="5"/>
        <v>13.68</v>
      </c>
    </row>
    <row r="32" spans="1:6" x14ac:dyDescent="0.2">
      <c r="A32" s="2" t="s">
        <v>87</v>
      </c>
      <c r="B32" s="3"/>
      <c r="C32" s="3"/>
      <c r="D32" s="3"/>
      <c r="E32" s="3"/>
      <c r="F32" s="3"/>
    </row>
    <row r="33" spans="1:6" ht="25.5" x14ac:dyDescent="0.2">
      <c r="A33" s="6" t="str">
        <f>HYPERLINK("http://www.co2meter.com/products/cozir-0-2-co2-sensor","CO2 Sensor")</f>
        <v>CO2 Sensor</v>
      </c>
      <c r="B33" s="15" t="s">
        <v>88</v>
      </c>
      <c r="C33" s="15" t="s">
        <v>89</v>
      </c>
      <c r="D33" s="15">
        <v>1</v>
      </c>
      <c r="E33" s="15">
        <v>109</v>
      </c>
      <c r="F33" s="18">
        <f t="shared" ref="F33:F36" si="6">E33*D33</f>
        <v>109</v>
      </c>
    </row>
    <row r="34" spans="1:6" ht="25.5" x14ac:dyDescent="0.2">
      <c r="A34" s="6" t="str">
        <f>HYPERLINK("http://www.seeedstudio.com/depot/Grove-TemperatureHumidity-Sensor-Pro-p-838.html","Air Temperature and Humidity Sensor")</f>
        <v>Air Temperature and Humidity Sensor</v>
      </c>
      <c r="B34" s="15" t="s">
        <v>66</v>
      </c>
      <c r="C34" s="15" t="s">
        <v>90</v>
      </c>
      <c r="D34" s="15">
        <v>1</v>
      </c>
      <c r="E34" s="15">
        <v>14.9</v>
      </c>
      <c r="F34" s="18">
        <f t="shared" si="6"/>
        <v>14.9</v>
      </c>
    </row>
    <row r="35" spans="1:6" x14ac:dyDescent="0.2">
      <c r="A35" s="6" t="str">
        <f>HYPERLINK("http://www.seeedstudio.com/depot/Grove-Digital-Light-Sensor-p-1281.html","Light Intensity Sensor")</f>
        <v>Light Intensity Sensor</v>
      </c>
      <c r="B35" s="15" t="s">
        <v>66</v>
      </c>
      <c r="C35" s="15" t="s">
        <v>91</v>
      </c>
      <c r="D35" s="15">
        <v>1</v>
      </c>
      <c r="E35" s="15">
        <v>9.9</v>
      </c>
      <c r="F35" s="18">
        <f t="shared" si="6"/>
        <v>9.9</v>
      </c>
    </row>
    <row r="36" spans="1:6" ht="25.5" x14ac:dyDescent="0.2">
      <c r="A36" s="6" t="str">
        <f>HYPERLINK("http://www.amazon.com/gp/product/B00YCDHQ8K?psc=1&amp;redirect=true&amp;ref_=oh_aui_detailpage_o06_s00","Webcam")</f>
        <v>Webcam</v>
      </c>
      <c r="B36" s="8" t="s">
        <v>16</v>
      </c>
      <c r="C36" s="15" t="s">
        <v>92</v>
      </c>
      <c r="D36" s="8">
        <v>1</v>
      </c>
      <c r="E36" s="8">
        <v>39.9</v>
      </c>
      <c r="F36" s="18">
        <f t="shared" si="6"/>
        <v>39.9</v>
      </c>
    </row>
    <row r="37" spans="1:6" x14ac:dyDescent="0.2">
      <c r="A37" s="2" t="s">
        <v>93</v>
      </c>
      <c r="B37" s="3"/>
      <c r="C37" s="3"/>
      <c r="D37" s="3"/>
      <c r="E37" s="3"/>
      <c r="F37" s="3"/>
    </row>
    <row r="38" spans="1:6" x14ac:dyDescent="0.2">
      <c r="A38" s="6" t="str">
        <f>HYPERLINK("http://www.amazon.com/gp/product/B0009SUF08?keywords=reed%20switch&amp;qid=1443805349&amp;ref_=sr_1_1&amp;sr=8-1","Magnetic Switch")</f>
        <v>Magnetic Switch</v>
      </c>
      <c r="B38" s="8" t="s">
        <v>16</v>
      </c>
      <c r="C38" s="8" t="s">
        <v>94</v>
      </c>
      <c r="D38" s="8">
        <v>1</v>
      </c>
      <c r="E38" s="8">
        <v>7.2</v>
      </c>
      <c r="F38" s="18">
        <f t="shared" ref="F38:F39" si="7">E38*D38</f>
        <v>7.2</v>
      </c>
    </row>
    <row r="39" spans="1:6" x14ac:dyDescent="0.2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95</v>
      </c>
      <c r="C39" s="15" t="s">
        <v>96</v>
      </c>
      <c r="D39" s="8">
        <v>1</v>
      </c>
      <c r="E39" s="8">
        <v>3.4</v>
      </c>
      <c r="F39" s="18">
        <f t="shared" si="7"/>
        <v>3.4</v>
      </c>
    </row>
    <row r="40" spans="1:6" x14ac:dyDescent="0.2">
      <c r="A40" s="2" t="s">
        <v>97</v>
      </c>
      <c r="B40" s="3"/>
      <c r="C40" s="3"/>
      <c r="D40" s="3"/>
      <c r="E40" s="3"/>
      <c r="F40" s="3"/>
    </row>
    <row r="41" spans="1:6" x14ac:dyDescent="0.2">
      <c r="A41" s="6" t="str">
        <f>HYPERLINK("http://www.amazon.com/gp/product/B0009YJ4N6?psc=1&amp;redirect=true&amp;ref_=ox_sc_act_title_1&amp;smid=ATVPDKIKX0DER","Air Pump")</f>
        <v>Air Pump</v>
      </c>
      <c r="B41" s="15" t="s">
        <v>16</v>
      </c>
      <c r="C41" s="15" t="s">
        <v>98</v>
      </c>
      <c r="D41" s="15">
        <v>1</v>
      </c>
      <c r="E41" s="15">
        <v>9.3800000000000008</v>
      </c>
      <c r="F41" s="18">
        <f t="shared" ref="F41:F45" si="8">E41*D41</f>
        <v>9.3800000000000008</v>
      </c>
    </row>
    <row r="42" spans="1:6" ht="25.5" x14ac:dyDescent="0.2">
      <c r="A42" s="6" t="str">
        <f>HYPERLINK("http://www.amazon.com/Jardin-Aquarium-Ceramic-Diffusers-Diameter/dp/B0050HJ7Q6/ref=pd_bxgy_199_img_z","Air Stone")</f>
        <v>Air Stone</v>
      </c>
      <c r="B42" s="15" t="s">
        <v>16</v>
      </c>
      <c r="C42" s="15" t="s">
        <v>99</v>
      </c>
      <c r="D42" s="15">
        <v>1</v>
      </c>
      <c r="E42" s="15">
        <v>3.11</v>
      </c>
      <c r="F42" s="18">
        <f t="shared" si="8"/>
        <v>3.11</v>
      </c>
    </row>
    <row r="43" spans="1:6" x14ac:dyDescent="0.2">
      <c r="A43" s="6" t="str">
        <f>HYPERLINK("http://www.amazon.com/Standard-Airline-Tubing-Accessories-25-Feet/dp/B0002563MW/ref=pd_bxgy_199_img_y","Air Pump Tubing")</f>
        <v>Air Pump Tubing</v>
      </c>
      <c r="B43" s="15" t="s">
        <v>16</v>
      </c>
      <c r="C43" s="23" t="s">
        <v>100</v>
      </c>
      <c r="D43" s="15">
        <v>1</v>
      </c>
      <c r="E43" s="15">
        <v>4.04</v>
      </c>
      <c r="F43" s="18">
        <f t="shared" si="8"/>
        <v>4.04</v>
      </c>
    </row>
    <row r="44" spans="1:6" ht="25.5" x14ac:dyDescent="0.2">
      <c r="A44" s="6" t="str">
        <f>HYPERLINK("http://www.amazon.com/gp/product/B00EWENMAU?psc=1&amp;redirect=true&amp;ref_=ox_sc_act_title_2&amp;smid=A14L9DIA3NK9B0","Aquarium Pump")</f>
        <v>Aquarium Pump</v>
      </c>
      <c r="B44" s="15" t="s">
        <v>101</v>
      </c>
      <c r="C44" s="15" t="s">
        <v>102</v>
      </c>
      <c r="D44" s="8">
        <v>1</v>
      </c>
      <c r="E44" s="8">
        <v>7.99</v>
      </c>
      <c r="F44" s="18">
        <f t="shared" si="8"/>
        <v>7.99</v>
      </c>
    </row>
    <row r="45" spans="1:6" ht="25.5" x14ac:dyDescent="0.2">
      <c r="A45" s="6" t="str">
        <f>HYPERLINK("http://www.amazon.com/gp/product/B0079QUTSQ?psc=1&amp;redirect=true&amp;ref_=ox_sc_act_title_1&amp;smid=ATVPDKIKX0DER","Pump Tubing")</f>
        <v>Pump Tubing</v>
      </c>
      <c r="B45" s="15" t="s">
        <v>101</v>
      </c>
      <c r="C45" s="15" t="s">
        <v>103</v>
      </c>
      <c r="D45" s="8">
        <v>1</v>
      </c>
      <c r="E45" s="8">
        <v>14.39</v>
      </c>
      <c r="F45" s="18">
        <f t="shared" si="8"/>
        <v>14.39</v>
      </c>
    </row>
    <row r="46" spans="1:6" x14ac:dyDescent="0.2">
      <c r="A46" s="2" t="s">
        <v>104</v>
      </c>
      <c r="B46" s="3"/>
      <c r="C46" s="3"/>
      <c r="D46" s="3"/>
      <c r="E46" s="3"/>
      <c r="F46" s="3"/>
    </row>
    <row r="47" spans="1:6" ht="25.5" x14ac:dyDescent="0.2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5" t="s">
        <v>105</v>
      </c>
      <c r="C47" s="15" t="s">
        <v>106</v>
      </c>
      <c r="D47" s="15">
        <v>1</v>
      </c>
      <c r="E47" s="15">
        <v>69.900000000000006</v>
      </c>
      <c r="F47" s="18">
        <f t="shared" ref="F47:F48" si="9">E47*D47</f>
        <v>69.900000000000006</v>
      </c>
    </row>
    <row r="48" spans="1:6" x14ac:dyDescent="0.2">
      <c r="A48" s="6" t="str">
        <f>HYPERLINK("http://www.dfrobot.com/index.php?route=product/product&amp;product_id=1025#.Vg60SBNViko","pH Sensor")</f>
        <v>pH Sensor</v>
      </c>
      <c r="B48" s="15" t="s">
        <v>105</v>
      </c>
      <c r="C48" s="15" t="s">
        <v>107</v>
      </c>
      <c r="D48" s="15">
        <v>1</v>
      </c>
      <c r="E48" s="15">
        <v>29.5</v>
      </c>
      <c r="F48" s="18">
        <f t="shared" si="9"/>
        <v>29.5</v>
      </c>
    </row>
    <row r="49" spans="1:6" x14ac:dyDescent="0.2">
      <c r="A49" s="2" t="s">
        <v>108</v>
      </c>
      <c r="B49" s="3"/>
      <c r="C49" s="3"/>
      <c r="D49" s="3"/>
      <c r="E49" s="3"/>
      <c r="F49" s="3"/>
    </row>
    <row r="50" spans="1:6" ht="25.5" x14ac:dyDescent="0.2">
      <c r="A50" s="6" t="str">
        <f>HYPERLINK("http://www.amazon.com/gp/product/B00BL63ZU4?psc=1&amp;redirect=true&amp;ref_=oh_aui_detailpage_o01_s00","Cable Management Box")</f>
        <v>Cable Management Box</v>
      </c>
      <c r="B50" s="8" t="s">
        <v>16</v>
      </c>
      <c r="C50" s="15" t="s">
        <v>109</v>
      </c>
      <c r="D50" s="8">
        <v>1</v>
      </c>
      <c r="E50" s="8">
        <v>19.989999999999998</v>
      </c>
      <c r="F50" s="18">
        <f>E50*D50</f>
        <v>19.989999999999998</v>
      </c>
    </row>
    <row r="51" spans="1:6" x14ac:dyDescent="0.2">
      <c r="A51" s="19"/>
      <c r="B51" s="19"/>
      <c r="C51" s="19"/>
      <c r="D51" s="19"/>
      <c r="E51" s="19"/>
      <c r="F51" s="19"/>
    </row>
    <row r="52" spans="1:6" x14ac:dyDescent="0.2">
      <c r="A52" s="2" t="s">
        <v>110</v>
      </c>
      <c r="B52" s="3"/>
      <c r="C52" s="3"/>
      <c r="D52" s="3"/>
      <c r="E52" s="3"/>
      <c r="F52" s="3"/>
    </row>
    <row r="53" spans="1:6" ht="25.5" x14ac:dyDescent="0.2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5" t="s">
        <v>16</v>
      </c>
      <c r="C53" s="15" t="s">
        <v>111</v>
      </c>
      <c r="D53" s="8">
        <v>1</v>
      </c>
      <c r="E53" s="8">
        <v>10.93</v>
      </c>
      <c r="F53" s="12">
        <f t="shared" ref="F53:F55" si="10">E53*D53</f>
        <v>10.93</v>
      </c>
    </row>
    <row r="54" spans="1:6" x14ac:dyDescent="0.2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16</v>
      </c>
      <c r="C54" s="15" t="s">
        <v>112</v>
      </c>
      <c r="D54" s="8">
        <v>1</v>
      </c>
      <c r="E54" s="8">
        <v>39.99</v>
      </c>
      <c r="F54" s="12">
        <f t="shared" si="10"/>
        <v>39.99</v>
      </c>
    </row>
    <row r="55" spans="1:6" ht="25.5" x14ac:dyDescent="0.2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5" t="s">
        <v>16</v>
      </c>
      <c r="C55" s="15" t="s">
        <v>113</v>
      </c>
      <c r="D55" s="15">
        <v>1</v>
      </c>
      <c r="E55" s="15">
        <v>6.2</v>
      </c>
      <c r="F55" s="18">
        <f t="shared" si="10"/>
        <v>6.2</v>
      </c>
    </row>
    <row r="56" spans="1:6" x14ac:dyDescent="0.2">
      <c r="A56" s="6" t="str">
        <f>HYPERLINK("http://www.seeedstudio.com/depot/Grove-c-98_106_57/?ref=crumb","Grove Cables")</f>
        <v>Grove Cables</v>
      </c>
      <c r="B56" s="8" t="s">
        <v>66</v>
      </c>
      <c r="C56" s="8" t="s">
        <v>114</v>
      </c>
      <c r="D56" s="19"/>
      <c r="E56" s="19"/>
      <c r="F56" s="19"/>
    </row>
    <row r="57" spans="1:6" x14ac:dyDescent="0.2">
      <c r="A57" s="19"/>
      <c r="B57" s="19"/>
      <c r="C57" s="8" t="s">
        <v>115</v>
      </c>
      <c r="D57" s="19"/>
      <c r="E57" s="19"/>
      <c r="F57" s="19"/>
    </row>
    <row r="58" spans="1:6" x14ac:dyDescent="0.2">
      <c r="A58" s="24" t="str">
        <f>HYPERLINK("http://www.homedepot.com/p/3M-Scotch-1-in-x-12-5-yds-Indoor-Outdoor-Mounting-Tape-411-LONG-DC/100153200","Foam mounting tape")</f>
        <v>Foam mounting tape</v>
      </c>
      <c r="B58" s="25" t="s">
        <v>116</v>
      </c>
      <c r="C58" s="8" t="s">
        <v>117</v>
      </c>
      <c r="D58" s="8">
        <v>1</v>
      </c>
      <c r="E58" s="8">
        <v>15.97</v>
      </c>
      <c r="F58" s="18">
        <f t="shared" ref="F58:F62" si="11">E58*D58</f>
        <v>15.97</v>
      </c>
    </row>
    <row r="59" spans="1:6" x14ac:dyDescent="0.2">
      <c r="A59" s="24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95</v>
      </c>
      <c r="C59" s="8" t="s">
        <v>118</v>
      </c>
      <c r="D59" s="8">
        <v>1</v>
      </c>
      <c r="E59" s="8">
        <v>3.98</v>
      </c>
      <c r="F59" s="18">
        <f t="shared" si="11"/>
        <v>3.98</v>
      </c>
    </row>
    <row r="60" spans="1:6" x14ac:dyDescent="0.2">
      <c r="A60" s="24" t="str">
        <f>HYPERLINK("http://www.digikey.com/product-search/en?KeyWords=377-2132-ND&amp;WT.z_header=search_go","Air Exchange Box")</f>
        <v>Air Exchange Box</v>
      </c>
      <c r="B60" s="8" t="s">
        <v>119</v>
      </c>
      <c r="C60" s="8" t="s">
        <v>120</v>
      </c>
      <c r="D60" s="8">
        <v>1</v>
      </c>
      <c r="E60" s="8">
        <v>29.5</v>
      </c>
      <c r="F60" s="18">
        <f t="shared" si="11"/>
        <v>29.5</v>
      </c>
    </row>
    <row r="61" spans="1:6" ht="25.5" x14ac:dyDescent="0.2">
      <c r="A61" s="24" t="str">
        <f>HYPERLINK("http://www.homedepot.com/p/Everbilt-6-x-1-2-in-Stainless-Steel-Pan-Head-Phillips-Sheet-Metal-Screw-50-per-Pack-800162/204275035","Short Screws")</f>
        <v>Short Screws</v>
      </c>
      <c r="B61" s="8" t="s">
        <v>116</v>
      </c>
      <c r="C61" s="15" t="s">
        <v>121</v>
      </c>
      <c r="D61" s="8">
        <v>1</v>
      </c>
      <c r="E61" s="8">
        <v>5.8</v>
      </c>
      <c r="F61" s="18">
        <f t="shared" si="11"/>
        <v>5.8</v>
      </c>
    </row>
    <row r="62" spans="1:6" x14ac:dyDescent="0.2">
      <c r="A62" s="24" t="str">
        <f>HYPERLINK("http://www.homedepot.com/p/Everbilt-8-x-2-in-Zinc-Plated-Pan-Head-Phillips-Drive-Sheet-Metal-Screw-50-Piece-801632/204275094","Long Screws")</f>
        <v>Long Screws</v>
      </c>
      <c r="B62" s="8" t="s">
        <v>116</v>
      </c>
      <c r="C62" s="15" t="s">
        <v>122</v>
      </c>
      <c r="D62" s="8">
        <v>1</v>
      </c>
      <c r="E62" s="8">
        <v>3.51</v>
      </c>
      <c r="F62" s="18">
        <f t="shared" si="11"/>
        <v>3.51</v>
      </c>
    </row>
    <row r="63" spans="1:6" x14ac:dyDescent="0.2">
      <c r="A63" s="2" t="s">
        <v>123</v>
      </c>
      <c r="B63" s="3"/>
      <c r="C63" s="3"/>
      <c r="D63" s="26">
        <f>SUM(D2:D62)</f>
        <v>54</v>
      </c>
      <c r="E63" s="27">
        <f>SUM(F2:F62)</f>
        <v>840.56</v>
      </c>
      <c r="F63" s="26">
        <f>SUM(F2:F62)</f>
        <v>840.56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33.28515625" customWidth="1"/>
    <col min="3" max="3" width="42.7109375" customWidth="1"/>
    <col min="4" max="4" width="11.28515625" customWidth="1"/>
    <col min="5" max="5" width="10.85546875" customWidth="1"/>
    <col min="6" max="6" width="15.7109375" customWidth="1"/>
    <col min="7" max="7" width="7.85546875" customWidth="1"/>
  </cols>
  <sheetData>
    <row r="1" spans="1:8" ht="15.75" customHeight="1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</row>
    <row r="2" spans="1:8" ht="15.75" customHeight="1" x14ac:dyDescent="0.2">
      <c r="A2" s="4">
        <v>1</v>
      </c>
      <c r="B2" s="7" t="s">
        <v>15</v>
      </c>
      <c r="C2" s="7" t="s">
        <v>17</v>
      </c>
      <c r="D2" s="4">
        <v>1</v>
      </c>
      <c r="E2" s="10" t="str">
        <f>HYPERLINK("http://www.lowes.com/pd_11288-1638-1AG2196A___?productId=3502046&amp;pl=1&amp;Ntt=.22+acrylic+sheet","Lowe's")</f>
        <v>Lowe's</v>
      </c>
      <c r="F2" s="4">
        <v>1</v>
      </c>
      <c r="G2" s="4">
        <v>57.98</v>
      </c>
      <c r="H2" s="11"/>
    </row>
    <row r="3" spans="1:8" ht="15.75" customHeight="1" x14ac:dyDescent="0.2">
      <c r="A3" s="4">
        <v>2</v>
      </c>
      <c r="B3" s="7" t="s">
        <v>19</v>
      </c>
      <c r="C3" s="7" t="s">
        <v>20</v>
      </c>
      <c r="D3" s="4">
        <v>1</v>
      </c>
      <c r="E3" s="10" t="str">
        <f>HYPERLINK("http://www.homedepot.com/p/Coroplast-48-in-x-96-in-x-0-157-in-White-Corrugated-Plastic-Sheet-CP4896S/205351385","Home Depot")</f>
        <v>Home Depot</v>
      </c>
      <c r="F3" s="4">
        <v>1</v>
      </c>
      <c r="G3" s="4">
        <v>15.98</v>
      </c>
      <c r="H3" s="11"/>
    </row>
    <row r="4" spans="1:8" ht="15.75" customHeight="1" x14ac:dyDescent="0.2">
      <c r="A4" s="4">
        <v>3</v>
      </c>
      <c r="B4" s="7" t="s">
        <v>21</v>
      </c>
      <c r="C4" s="7" t="s">
        <v>22</v>
      </c>
      <c r="D4" s="4">
        <v>1</v>
      </c>
      <c r="E4" s="10" t="str">
        <f>HYPERLINK("http://www.homedepot.com/p/Project-Panels-2-ft-x-2-ft-Project-Panel-PP1/203553730?keyword=foam+project+panel","Home Depot")</f>
        <v>Home Depot</v>
      </c>
      <c r="F4" s="4">
        <v>1</v>
      </c>
      <c r="G4" s="4">
        <v>5.48</v>
      </c>
      <c r="H4" s="11"/>
    </row>
    <row r="5" spans="1:8" ht="15.75" customHeight="1" x14ac:dyDescent="0.2">
      <c r="A5" s="4">
        <v>4</v>
      </c>
      <c r="B5" s="7" t="s">
        <v>23</v>
      </c>
      <c r="C5" s="7" t="s">
        <v>24</v>
      </c>
      <c r="D5" s="4">
        <v>6</v>
      </c>
      <c r="E5" s="10" t="str">
        <f>HYPERLINK("http://www.homedepot.com/p/Everbilt-2-in-Self-Adhesive-Anti-Skid-Surface-Pads-8-per-Pack-49971/203661153","Home Depot")</f>
        <v>Home Depot</v>
      </c>
      <c r="F5" s="4">
        <v>8</v>
      </c>
      <c r="G5" s="4">
        <v>2.48</v>
      </c>
      <c r="H5" s="11"/>
    </row>
    <row r="6" spans="1:8" ht="15.75" customHeight="1" x14ac:dyDescent="0.2">
      <c r="A6" s="4">
        <v>5</v>
      </c>
      <c r="B6" s="5" t="s">
        <v>25</v>
      </c>
      <c r="C6" s="5" t="s">
        <v>26</v>
      </c>
      <c r="D6" s="13">
        <v>1</v>
      </c>
      <c r="E6" s="14" t="str">
        <f>HYPERLINK("http://www.homedepot.com/p/Rust-Oleum-Specialty-11-oz-Frosted-Glass-Spray-Paint-1903830/100195608","Home Depot")</f>
        <v>Home Depot</v>
      </c>
      <c r="F6" s="13">
        <v>1</v>
      </c>
      <c r="G6" s="13">
        <v>3.76</v>
      </c>
      <c r="H6" s="11"/>
    </row>
    <row r="7" spans="1:8" ht="15.75" customHeight="1" x14ac:dyDescent="0.2">
      <c r="A7" s="4">
        <v>6</v>
      </c>
      <c r="B7" s="7" t="s">
        <v>28</v>
      </c>
      <c r="C7" s="7" t="s">
        <v>29</v>
      </c>
      <c r="D7" s="4">
        <v>6</v>
      </c>
      <c r="E7" s="10" t="str">
        <f>HYPERLINK("http://www.homedepot.com/p/Everbilt-3-8-in-16-tpi-x-1-1-2-in-Stainless-Steel-Hex-Bolt-804316/204633369","Home Depot")</f>
        <v>Home Depot</v>
      </c>
      <c r="F7" s="4">
        <v>1</v>
      </c>
      <c r="G7" s="4">
        <v>1.5</v>
      </c>
      <c r="H7" s="11"/>
    </row>
    <row r="8" spans="1:8" ht="15.75" customHeight="1" x14ac:dyDescent="0.2">
      <c r="A8" s="4">
        <v>7</v>
      </c>
      <c r="B8" s="7" t="s">
        <v>30</v>
      </c>
      <c r="C8" s="7" t="s">
        <v>31</v>
      </c>
      <c r="D8" s="4">
        <v>26</v>
      </c>
      <c r="E8" s="10" t="str">
        <f>HYPERLINK("http://www.mcmaster.com/#92240a624/=z8h0sm","McMaster")</f>
        <v>McMaster</v>
      </c>
      <c r="F8" s="4">
        <v>25</v>
      </c>
      <c r="G8" s="4">
        <v>15.88</v>
      </c>
      <c r="H8" s="11"/>
    </row>
    <row r="9" spans="1:8" ht="15.75" customHeight="1" x14ac:dyDescent="0.2">
      <c r="A9" s="4">
        <v>8</v>
      </c>
      <c r="B9" s="7" t="s">
        <v>33</v>
      </c>
      <c r="C9" s="7" t="s">
        <v>34</v>
      </c>
      <c r="D9" s="4">
        <v>46</v>
      </c>
      <c r="E9" s="10" t="str">
        <f>HYPERLINK("http://www.mcmaster.com/#92240a619/=z8h0yk","McMaster")</f>
        <v>McMaster</v>
      </c>
      <c r="F9" s="4">
        <v>25</v>
      </c>
      <c r="G9" s="4">
        <v>11.76</v>
      </c>
      <c r="H9" s="11"/>
    </row>
    <row r="10" spans="1:8" ht="15.75" customHeight="1" x14ac:dyDescent="0.2">
      <c r="A10" s="4">
        <v>9</v>
      </c>
      <c r="B10" s="5" t="s">
        <v>35</v>
      </c>
      <c r="C10" s="5" t="s">
        <v>36</v>
      </c>
      <c r="D10" s="13">
        <v>1</v>
      </c>
      <c r="E10" s="14" t="str">
        <f>HYPERLINK("http://www.homedepot.com/p/Loctite-13-5-oz-High-Performance-Spray-Adhesive-1408028/202365672","Home Depot")</f>
        <v>Home Depot</v>
      </c>
      <c r="F10" s="13">
        <v>1</v>
      </c>
      <c r="G10" s="13">
        <v>7.97</v>
      </c>
      <c r="H10" s="17"/>
    </row>
    <row r="11" spans="1:8" ht="15.75" customHeight="1" x14ac:dyDescent="0.2">
      <c r="A11" s="4">
        <v>10</v>
      </c>
      <c r="B11" s="7" t="s">
        <v>38</v>
      </c>
      <c r="C11" s="7" t="s">
        <v>39</v>
      </c>
      <c r="D11" s="4">
        <v>44</v>
      </c>
      <c r="E11" s="10" t="str">
        <f>HYPERLINK("http://www.homedepot.com/p/MASTER-MAGNETICS-0-7-in-Neodymium-Rare-Earth-Magnet-Discs-3-per-Pack-07047HD/202526369","Home Depot")</f>
        <v>Home Depot</v>
      </c>
      <c r="F11" s="4">
        <v>3</v>
      </c>
      <c r="G11" s="4">
        <v>59.7</v>
      </c>
      <c r="H11" s="11"/>
    </row>
    <row r="12" spans="1:8" ht="15.75" customHeight="1" x14ac:dyDescent="0.2">
      <c r="A12" s="4">
        <v>11</v>
      </c>
      <c r="B12" s="7" t="s">
        <v>41</v>
      </c>
      <c r="C12" s="7" t="s">
        <v>42</v>
      </c>
      <c r="D12" s="4">
        <v>83</v>
      </c>
      <c r="E12" s="10" t="str">
        <f>HYPERLINK("http://www.homedepot.com/p/Everbilt-3-8-in-16-tpi-Zinc-Plated-Hex-Nut-100-Piece-per-Box-801750/204274086","Home Depot")</f>
        <v>Home Depot</v>
      </c>
      <c r="F12" s="4">
        <v>100</v>
      </c>
      <c r="G12" s="4">
        <v>9.57</v>
      </c>
      <c r="H12" s="11"/>
    </row>
    <row r="13" spans="1:8" ht="15.75" customHeight="1" x14ac:dyDescent="0.2">
      <c r="A13" s="4">
        <v>12</v>
      </c>
      <c r="B13" s="7" t="s">
        <v>43</v>
      </c>
      <c r="C13" s="7" t="s">
        <v>44</v>
      </c>
      <c r="D13" s="4">
        <v>1</v>
      </c>
      <c r="E13" s="10" t="str">
        <f>HYPERLINK("http://www.homedepot.com/p/LEXAN-48-in-x-36-in-x-093-in-Polycarbonate-Sheet-GE-38/202038065","Home Depot")</f>
        <v>Home Depot</v>
      </c>
      <c r="F13" s="4">
        <v>1</v>
      </c>
      <c r="G13" s="4">
        <v>72.73</v>
      </c>
      <c r="H13" s="11"/>
    </row>
    <row r="14" spans="1:8" ht="15.75" customHeight="1" x14ac:dyDescent="0.2">
      <c r="A14" s="4">
        <v>13</v>
      </c>
      <c r="B14" s="7" t="s">
        <v>45</v>
      </c>
      <c r="C14" s="7" t="s">
        <v>46</v>
      </c>
      <c r="D14" s="4">
        <v>10</v>
      </c>
      <c r="E14" s="10" t="str">
        <f>HYPERLINK("http://www.homedepot.com/p/Crown-Bolt-1-1-4-in-x-48-in-Zinc-Plated-Punched-Angle-41790/202183466","Home Depot")</f>
        <v>Home Depot</v>
      </c>
      <c r="F14" s="4">
        <v>1</v>
      </c>
      <c r="G14" s="4">
        <v>94.8</v>
      </c>
      <c r="H14" s="11"/>
    </row>
    <row r="15" spans="1:8" ht="15.75" customHeight="1" x14ac:dyDescent="0.2">
      <c r="A15" s="4">
        <v>14</v>
      </c>
      <c r="B15" s="5" t="s">
        <v>47</v>
      </c>
      <c r="C15" s="5" t="s">
        <v>48</v>
      </c>
      <c r="D15" s="13">
        <v>2</v>
      </c>
      <c r="E15" s="10" t="str">
        <f>HYPERLINK("http://www.homedepot.com/p/Everbilt-1-3-8-in-x-36-in-Zinc-Plated-Punch-Flat-Bar-800337/204325640","Home Depot")</f>
        <v>Home Depot</v>
      </c>
      <c r="F15" s="13">
        <v>1</v>
      </c>
      <c r="G15" s="13">
        <v>9.76</v>
      </c>
      <c r="H15" s="11"/>
    </row>
    <row r="16" spans="1:8" ht="15.75" customHeight="1" x14ac:dyDescent="0.2">
      <c r="A16" s="4">
        <v>15</v>
      </c>
      <c r="B16" s="7" t="s">
        <v>50</v>
      </c>
      <c r="C16" s="7" t="s">
        <v>51</v>
      </c>
      <c r="D16" s="4">
        <v>1</v>
      </c>
      <c r="E16" s="10" t="str">
        <f>HYPERLINK("http://www.homedepot.com/p/Veranda-HP-1-2-in-x-48-in-x-8-ft-White-PVC-Trim-H120AWS6/205309788","Home Depot")</f>
        <v>Home Depot</v>
      </c>
      <c r="F16" s="4">
        <v>1</v>
      </c>
      <c r="G16" s="4">
        <v>43</v>
      </c>
      <c r="H16" s="7" t="s">
        <v>52</v>
      </c>
    </row>
    <row r="17" spans="1:8" ht="15.75" customHeight="1" x14ac:dyDescent="0.2">
      <c r="A17" s="4">
        <v>16</v>
      </c>
      <c r="B17" s="7" t="s">
        <v>53</v>
      </c>
      <c r="C17" s="7" t="s">
        <v>54</v>
      </c>
      <c r="D17" s="4">
        <v>1</v>
      </c>
      <c r="E17" s="10" t="str">
        <f>HYPERLINK("http://www.amazon.com/gp/product/B000BC5EP8?psc=1&amp;redirect=true&amp;ref_=oh_aui_detailpage_o02_s00","Amazon Prime")</f>
        <v>Amazon Prime</v>
      </c>
      <c r="F17" s="4">
        <v>1</v>
      </c>
      <c r="G17" s="4">
        <v>13.75</v>
      </c>
      <c r="H17" s="11"/>
    </row>
    <row r="18" spans="1:8" ht="15.75" customHeight="1" x14ac:dyDescent="0.2">
      <c r="A18" s="4">
        <v>17</v>
      </c>
      <c r="B18" s="7" t="s">
        <v>56</v>
      </c>
      <c r="C18" s="5" t="s">
        <v>48</v>
      </c>
      <c r="D18" s="4">
        <v>1</v>
      </c>
      <c r="E18" s="14" t="str">
        <f>HYPERLINK("http://www.homedepot.com/p/Crown-Bolt-3-8-in-x-36-in-Zinc-Threaded-Rod-17340/202183465","Home Depot")</f>
        <v>Home Depot</v>
      </c>
      <c r="F18" s="4">
        <v>1</v>
      </c>
      <c r="G18" s="4">
        <v>2.87</v>
      </c>
      <c r="H18" s="11"/>
    </row>
    <row r="19" spans="1:8" ht="15.75" customHeight="1" x14ac:dyDescent="0.2">
      <c r="A19" s="4">
        <v>18</v>
      </c>
      <c r="B19" s="7" t="s">
        <v>58</v>
      </c>
      <c r="C19" s="7" t="s">
        <v>59</v>
      </c>
      <c r="D19" s="4">
        <v>1</v>
      </c>
      <c r="E19" s="10" t="str">
        <f>HYPERLINK("http://www.homedepot.com/p/Super-TUFF-R-1-in-x-4-ft-x-8-ft-R-6-5-Insulating-Sheathing-268426/100322374","Home Depot")</f>
        <v>Home Depot</v>
      </c>
      <c r="F19" s="4">
        <v>1</v>
      </c>
      <c r="G19" s="4">
        <v>18.850000000000001</v>
      </c>
      <c r="H19" s="11"/>
    </row>
    <row r="20" spans="1:8" ht="15.75" customHeight="1" x14ac:dyDescent="0.2">
      <c r="A20" s="4">
        <v>19</v>
      </c>
      <c r="B20" s="7" t="s">
        <v>60</v>
      </c>
      <c r="C20" s="7" t="s">
        <v>61</v>
      </c>
      <c r="D20" s="4">
        <v>84</v>
      </c>
      <c r="E20" s="10" t="str">
        <f>HYPERLINK("http://www.homedepot.com/p/Crown-Bolt-3-8-in-Zinc-Plated-Cut-Washer-100-per-Box-46060/203639706","Home Depot")</f>
        <v>Home Depot</v>
      </c>
      <c r="F20" s="4">
        <v>100</v>
      </c>
      <c r="G20" s="4">
        <v>10.98</v>
      </c>
      <c r="H20" s="11"/>
    </row>
    <row r="21" spans="1:8" ht="15.75" customHeight="1" x14ac:dyDescent="0.2">
      <c r="A21" s="4">
        <v>20</v>
      </c>
      <c r="B21" s="7" t="s">
        <v>62</v>
      </c>
      <c r="C21" s="7" t="s">
        <v>63</v>
      </c>
      <c r="D21" s="4">
        <v>2</v>
      </c>
      <c r="E21" s="10" t="str">
        <f>HYPERLINK("http://www.homedepot.com/p/Frost-King-E-O-9-16-in-x-5-16-in-x-10-ft-Gray-EPDM-Cellular-Rubber-Weatherstrip-Tape-V27GA/100546771","Home Depot")</f>
        <v>Home Depot</v>
      </c>
      <c r="F21" s="4">
        <v>1</v>
      </c>
      <c r="G21" s="4">
        <v>16.739999999999998</v>
      </c>
      <c r="H21" s="11"/>
    </row>
    <row r="22" spans="1:8" ht="15.75" customHeight="1" x14ac:dyDescent="0.2">
      <c r="A22" s="11"/>
      <c r="B22" s="11"/>
      <c r="C22" s="11"/>
      <c r="D22" s="11"/>
      <c r="E22" s="11"/>
      <c r="F22" s="4" t="s">
        <v>64</v>
      </c>
      <c r="G22" s="20">
        <f>SUM(G2:G21)</f>
        <v>475.54000000000008</v>
      </c>
      <c r="H22" s="11"/>
    </row>
    <row r="23" spans="1:8" ht="15.75" customHeight="1" x14ac:dyDescent="0.2">
      <c r="A23" s="11"/>
      <c r="B23" s="11"/>
      <c r="C23" s="11"/>
      <c r="D23" s="11"/>
      <c r="E23" s="11"/>
      <c r="F23" s="21"/>
      <c r="G23" s="21"/>
      <c r="H23" s="11"/>
    </row>
    <row r="24" spans="1:8" ht="15.75" customHeight="1" x14ac:dyDescent="0.2">
      <c r="A24" s="11"/>
      <c r="B24" s="11"/>
      <c r="C24" s="11"/>
      <c r="D24" s="11"/>
      <c r="E24" s="11"/>
      <c r="F24" s="21"/>
      <c r="G24" s="21"/>
      <c r="H24" s="11"/>
    </row>
    <row r="25" spans="1:8" ht="15.75" customHeight="1" x14ac:dyDescent="0.2">
      <c r="A25" s="11"/>
      <c r="B25" s="11"/>
      <c r="C25" s="11"/>
      <c r="D25" s="11"/>
      <c r="E25" s="11"/>
      <c r="F25" s="21"/>
      <c r="G25" s="21"/>
      <c r="H25" s="11"/>
    </row>
    <row r="26" spans="1:8" ht="15.75" customHeight="1" x14ac:dyDescent="0.2">
      <c r="F26" s="22"/>
      <c r="G26" s="22"/>
    </row>
    <row r="27" spans="1:8" ht="15.75" customHeight="1" x14ac:dyDescent="0.2">
      <c r="F27" s="22"/>
      <c r="G27" s="22"/>
    </row>
    <row r="28" spans="1:8" ht="15.75" customHeight="1" x14ac:dyDescent="0.2">
      <c r="F28" s="22"/>
      <c r="G28" s="22"/>
    </row>
    <row r="29" spans="1:8" ht="15.75" customHeight="1" x14ac:dyDescent="0.2">
      <c r="F29" s="22"/>
      <c r="G29" s="22"/>
    </row>
    <row r="30" spans="1:8" ht="12.75" x14ac:dyDescent="0.2">
      <c r="F30" s="22"/>
      <c r="G30" s="22"/>
    </row>
    <row r="31" spans="1:8" ht="12.75" x14ac:dyDescent="0.2">
      <c r="F31" s="22"/>
      <c r="G31" s="22"/>
    </row>
    <row r="32" spans="1:8" ht="12.75" x14ac:dyDescent="0.2">
      <c r="F32" s="22"/>
      <c r="G32" s="22"/>
    </row>
    <row r="33" spans="6:7" ht="12.75" x14ac:dyDescent="0.2">
      <c r="F33" s="22"/>
      <c r="G33" s="22"/>
    </row>
  </sheetData>
  <hyperlinks>
    <hyperlink ref="E2" r:id="rId1" display="http://www.lowes.com/pd_11288-1638-1AG2196A___?productId=3502046&amp;pl=1&amp;Ntt=.22+acrylic+sheet"/>
    <hyperlink ref="E3" r:id="rId2" display="http://www.homedepot.com/p/Coroplast-48-in-x-96-in-x-0-157-in-White-Corrugated-Plastic-Sheet-CP4896S/205351385"/>
    <hyperlink ref="E4" r:id="rId3" display="http://www.homedepot.com/p/Project-Panels-2-ft-x-2-ft-Project-Panel-PP1/203553730?keyword=foam+project+panel"/>
    <hyperlink ref="E5" r:id="rId4" display="http://www.homedepot.com/p/Everbilt-2-in-Self-Adhesive-Anti-Skid-Surface-Pads-8-per-Pack-49971/203661153"/>
    <hyperlink ref="E6" r:id="rId5" display="http://www.homedepot.com/p/Rust-Oleum-Specialty-11-oz-Frosted-Glass-Spray-Paint-1903830/100195608"/>
    <hyperlink ref="E7" r:id="rId6" display="http://www.homedepot.com/p/Everbilt-3-8-in-16-tpi-x-1-1-2-in-Stainless-Steel-Hex-Bolt-804316/204633369"/>
    <hyperlink ref="E8" r:id="rId7" location="92240a624/=z8h0sm" display="http://www.mcmaster.com/ - 92240a624/=z8h0sm"/>
    <hyperlink ref="E9" r:id="rId8" location="92240a619/=z8h0yk" display="http://www.mcmaster.com/ - 92240a619/=z8h0yk"/>
    <hyperlink ref="E10" r:id="rId9" display="http://www.homedepot.com/p/Loctite-13-5-oz-High-Performance-Spray-Adhesive-1408028/202365672"/>
    <hyperlink ref="E11" r:id="rId10" display="http://www.homedepot.com/p/MASTER-MAGNETICS-0-7-in-Neodymium-Rare-Earth-Magnet-Discs-3-per-Pack-07047HD/202526369"/>
    <hyperlink ref="E12" r:id="rId11" display="http://www.homedepot.com/p/Everbilt-3-8-in-16-tpi-Zinc-Plated-Hex-Nut-100-Piece-per-Box-801750/204274086"/>
    <hyperlink ref="E13" r:id="rId12" display="http://www.homedepot.com/p/LEXAN-48-in-x-36-in-x-093-in-Polycarbonate-Sheet-GE-38/202038065"/>
    <hyperlink ref="E14" r:id="rId13" display="http://www.homedepot.com/p/Crown-Bolt-1-1-4-in-x-48-in-Zinc-Plated-Punched-Angle-41790/202183466"/>
    <hyperlink ref="E15" r:id="rId14" display="http://www.homedepot.com/p/Everbilt-1-3-8-in-x-36-in-Zinc-Plated-Punch-Flat-Bar-800337/204325640"/>
    <hyperlink ref="E16" r:id="rId15" display="http://www.homedepot.com/p/Veranda-HP-1-2-in-x-48-in-x-8-ft-White-PVC-Trim-H120AWS6/205309788"/>
    <hyperlink ref="E17" r:id="rId16" display="http://www.amazon.com/gp/product/B000BC5EP8?psc=1&amp;redirect=true&amp;ref_=oh_aui_detailpage_o02_s00"/>
    <hyperlink ref="E18" r:id="rId17" display="http://www.homedepot.com/p/Crown-Bolt-3-8-in-x-36-in-Zinc-Threaded-Rod-17340/202183465"/>
    <hyperlink ref="E19" r:id="rId18" display="http://www.homedepot.com/p/Super-TUFF-R-1-in-x-4-ft-x-8-ft-R-6-5-Insulating-Sheathing-268426/100322374"/>
    <hyperlink ref="E20" r:id="rId19" display="http://www.homedepot.com/p/Crown-Bolt-3-8-in-Zinc-Plated-Cut-Washer-100-per-Box-46060/203639706"/>
    <hyperlink ref="E21" r:id="rId20" display="http://www.homedepot.com/p/Frost-King-E-O-9-16-in-x-5-16-in-x-10-ft-Gray-EPDM-Cellular-Rubber-Weatherstrip-Tape-V27GA/10054677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5" sqref="E5"/>
    </sheetView>
  </sheetViews>
  <sheetFormatPr defaultColWidth="14.42578125" defaultRowHeight="15.75" customHeight="1" x14ac:dyDescent="0.2"/>
  <cols>
    <col min="1" max="1" width="7.7109375" customWidth="1"/>
    <col min="2" max="2" width="30.42578125" customWidth="1"/>
    <col min="3" max="3" width="68.28515625" customWidth="1"/>
    <col min="4" max="4" width="11.28515625" customWidth="1"/>
    <col min="5" max="5" width="13.28515625" customWidth="1"/>
    <col min="6" max="6" width="15.7109375" customWidth="1"/>
    <col min="7" max="7" width="5.7109375" customWidth="1"/>
    <col min="8" max="8" width="18.42578125" customWidth="1"/>
  </cols>
  <sheetData>
    <row r="1" spans="1:12" ht="15.75" customHeight="1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124</v>
      </c>
      <c r="H1" s="5"/>
      <c r="I1" s="11"/>
    </row>
    <row r="2" spans="1:12" ht="15.75" customHeight="1" x14ac:dyDescent="0.2">
      <c r="A2" s="28">
        <v>1</v>
      </c>
      <c r="B2" s="19" t="s">
        <v>125</v>
      </c>
      <c r="C2" s="19" t="s">
        <v>126</v>
      </c>
      <c r="D2" s="28">
        <v>1</v>
      </c>
      <c r="E2" s="29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8">
        <v>1</v>
      </c>
      <c r="G2" s="28">
        <v>16.21</v>
      </c>
      <c r="H2" s="30"/>
      <c r="I2" s="30"/>
      <c r="J2" s="31"/>
      <c r="K2" s="31"/>
      <c r="L2" s="31"/>
    </row>
    <row r="3" spans="1:12" ht="15.75" customHeight="1" x14ac:dyDescent="0.2">
      <c r="A3" s="28">
        <v>2</v>
      </c>
      <c r="B3" s="19" t="s">
        <v>127</v>
      </c>
      <c r="C3" s="19" t="s">
        <v>128</v>
      </c>
      <c r="D3" s="32">
        <v>1</v>
      </c>
      <c r="E3" s="29" t="str">
        <f t="shared" ref="E3:E4" si="0">HYPERLINK("http://www.jrpeters.com/Products/Hydroponics/Buy-Hydroponics.html","JRPeters")</f>
        <v>JRPeters</v>
      </c>
      <c r="F3" s="28" t="s">
        <v>130</v>
      </c>
      <c r="G3" s="28">
        <v>29.99</v>
      </c>
      <c r="H3" s="28"/>
      <c r="I3" s="30"/>
      <c r="J3" s="31"/>
      <c r="K3" s="31"/>
      <c r="L3" s="31"/>
    </row>
    <row r="4" spans="1:12" ht="15.75" customHeight="1" x14ac:dyDescent="0.2">
      <c r="A4" s="28">
        <v>3</v>
      </c>
      <c r="B4" s="19" t="s">
        <v>131</v>
      </c>
      <c r="C4" s="19" t="s">
        <v>128</v>
      </c>
      <c r="D4" s="32">
        <v>1</v>
      </c>
      <c r="E4" s="29" t="str">
        <f t="shared" si="0"/>
        <v>JRPeters</v>
      </c>
      <c r="F4" s="28" t="s">
        <v>130</v>
      </c>
      <c r="G4" s="28">
        <v>29.99</v>
      </c>
      <c r="H4" s="28"/>
      <c r="I4" s="30"/>
      <c r="J4" s="31"/>
      <c r="K4" s="31"/>
      <c r="L4" s="31"/>
    </row>
    <row r="5" spans="1:12" ht="15.75" customHeight="1" x14ac:dyDescent="0.2">
      <c r="A5" s="28">
        <v>4</v>
      </c>
      <c r="B5" s="19" t="s">
        <v>132</v>
      </c>
      <c r="C5" s="19" t="s">
        <v>133</v>
      </c>
      <c r="D5" s="32">
        <v>1</v>
      </c>
      <c r="E5" s="33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2" t="s">
        <v>140</v>
      </c>
      <c r="G5" s="32">
        <v>9.99</v>
      </c>
      <c r="H5" s="30"/>
      <c r="I5" s="30"/>
      <c r="J5" s="31"/>
      <c r="K5" s="31"/>
      <c r="L5" s="31"/>
    </row>
    <row r="6" spans="1:12" ht="15.75" customHeight="1" x14ac:dyDescent="0.2">
      <c r="A6" s="28">
        <v>5</v>
      </c>
      <c r="B6" s="19" t="s">
        <v>141</v>
      </c>
      <c r="C6" s="19" t="s">
        <v>133</v>
      </c>
      <c r="D6" s="32">
        <v>1</v>
      </c>
      <c r="E6" s="33" t="str">
        <f>HYPERLINK("http://www.amazon.com/Pyramex-S4110SMP-Safety-Glasses-Intruder/dp/B002KA00KS/ref=sr_1_2?ie=UTF8&amp;qid=1440429198&amp;sr=8-2&amp;keywords=safety+glasses","Amazon Prime")</f>
        <v>Amazon Prime</v>
      </c>
      <c r="F6" s="32">
        <v>6</v>
      </c>
      <c r="G6" s="32">
        <v>12.28</v>
      </c>
      <c r="H6" s="30"/>
      <c r="I6" s="30"/>
      <c r="J6" s="31"/>
      <c r="K6" s="31"/>
      <c r="L6" s="31"/>
    </row>
    <row r="7" spans="1:12" ht="15.75" customHeight="1" x14ac:dyDescent="0.2">
      <c r="A7" s="28">
        <v>6</v>
      </c>
      <c r="B7" s="19" t="s">
        <v>142</v>
      </c>
      <c r="C7" s="34" t="s">
        <v>143</v>
      </c>
      <c r="D7" s="32">
        <v>10</v>
      </c>
      <c r="E7" s="33" t="str">
        <f>HYPERLINK("http://www.amazon.com/gp/product/B005IQTSE0/ref=ox_sc_imb_mini_detail?ie=UTF8&amp;psc=1&amp;smid=A1EHJTTD3AJH1J","Amazon Prime")</f>
        <v>Amazon Prime</v>
      </c>
      <c r="F7" s="32">
        <v>100</v>
      </c>
      <c r="G7" s="32">
        <v>4.5</v>
      </c>
      <c r="H7" s="30"/>
      <c r="I7" s="30"/>
      <c r="J7" s="31"/>
      <c r="K7" s="31"/>
      <c r="L7" s="31"/>
    </row>
    <row r="8" spans="1:12" ht="15.75" customHeight="1" x14ac:dyDescent="0.2">
      <c r="A8" s="28">
        <v>7</v>
      </c>
      <c r="B8" s="19" t="s">
        <v>169</v>
      </c>
      <c r="C8" s="35" t="s">
        <v>171</v>
      </c>
      <c r="D8" s="32">
        <v>1</v>
      </c>
      <c r="E8" s="33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2">
        <v>3</v>
      </c>
      <c r="G8" s="32">
        <v>3.99</v>
      </c>
      <c r="H8" s="30"/>
      <c r="I8" s="30"/>
      <c r="J8" s="31"/>
      <c r="K8" s="31"/>
      <c r="L8" s="31"/>
    </row>
    <row r="9" spans="1:12" ht="15.75" customHeight="1" x14ac:dyDescent="0.2">
      <c r="A9" s="28">
        <v>8</v>
      </c>
      <c r="B9" s="19" t="s">
        <v>173</v>
      </c>
      <c r="C9" s="35" t="s">
        <v>174</v>
      </c>
      <c r="D9" s="32">
        <v>1</v>
      </c>
      <c r="E9" s="33" t="str">
        <f>HYPERLINK("http://www.amazon.com/Domino-Sugar-Granulated-10-Pound-Bags/dp/B00060N5OW/ref=sr_1_2?s=grocery&amp;ie=UTF8&amp;qid=1445014968&amp;sr=1-2&amp;keywords=sugar","Amazon")</f>
        <v>Amazon</v>
      </c>
      <c r="F9" s="32">
        <v>1</v>
      </c>
      <c r="G9" s="32">
        <v>15.09</v>
      </c>
      <c r="H9" s="30"/>
      <c r="I9" s="30"/>
      <c r="J9" s="31"/>
      <c r="K9" s="31"/>
      <c r="L9" s="31"/>
    </row>
    <row r="10" spans="1:12" ht="15.75" customHeight="1" x14ac:dyDescent="0.2">
      <c r="A10" s="28">
        <v>9</v>
      </c>
      <c r="B10" s="19" t="s">
        <v>175</v>
      </c>
      <c r="C10" s="35" t="s">
        <v>176</v>
      </c>
      <c r="D10" s="32">
        <v>6</v>
      </c>
      <c r="E10" s="33" t="str">
        <f>HYPERLINK("http://www.amazon.com/gp/product/B00YQLI1KK?psc=1&amp;redirect=true&amp;ref_=oh_aui_detailpage_o02_s01","Amazon Prime")</f>
        <v>Amazon Prime</v>
      </c>
      <c r="F10" s="32">
        <v>10</v>
      </c>
      <c r="G10" s="32">
        <v>19.95</v>
      </c>
      <c r="H10" s="30"/>
      <c r="I10" s="30"/>
      <c r="J10" s="31"/>
      <c r="K10" s="31"/>
      <c r="L10" s="31"/>
    </row>
    <row r="11" spans="1:12" ht="15.75" customHeight="1" x14ac:dyDescent="0.2">
      <c r="A11" s="28">
        <v>10</v>
      </c>
      <c r="B11" s="19" t="s">
        <v>177</v>
      </c>
      <c r="C11" s="35" t="s">
        <v>178</v>
      </c>
      <c r="D11" s="32" t="s">
        <v>179</v>
      </c>
      <c r="E11" s="33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2" t="s">
        <v>180</v>
      </c>
      <c r="G11" s="32">
        <v>7.31</v>
      </c>
      <c r="H11" s="30"/>
      <c r="I11" s="30"/>
      <c r="J11" s="31"/>
      <c r="K11" s="31"/>
      <c r="L11" s="31"/>
    </row>
    <row r="12" spans="1:12" ht="15.75" customHeight="1" x14ac:dyDescent="0.2">
      <c r="A12" s="28">
        <v>11</v>
      </c>
      <c r="B12" s="19" t="s">
        <v>181</v>
      </c>
      <c r="C12" s="35" t="s">
        <v>182</v>
      </c>
      <c r="D12" s="32">
        <v>1</v>
      </c>
      <c r="E12" s="33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2">
        <v>4</v>
      </c>
      <c r="G12" s="32">
        <v>2.85</v>
      </c>
      <c r="H12" s="30"/>
      <c r="I12" s="30"/>
      <c r="J12" s="31"/>
      <c r="K12" s="31"/>
      <c r="L12" s="31"/>
    </row>
    <row r="13" spans="1:12" ht="15.75" customHeight="1" x14ac:dyDescent="0.2">
      <c r="A13" s="28">
        <v>12</v>
      </c>
      <c r="B13" s="19" t="s">
        <v>183</v>
      </c>
      <c r="C13" s="35" t="s">
        <v>184</v>
      </c>
      <c r="D13" s="32">
        <v>1</v>
      </c>
      <c r="E13" s="33" t="str">
        <f>HYPERLINK("http://www.amazon.com/Grodan-Rockwool-Stonewool-Cuttings-Propagation/dp/B0087SJ3U0/ref=sr_1_1?ie=UTF8&amp;qid=1440422481&amp;sr=8-1&amp;keywords=horticubes","Amazon Prime")</f>
        <v>Amazon Prime</v>
      </c>
      <c r="F13" s="32">
        <v>200</v>
      </c>
      <c r="G13" s="32">
        <v>18</v>
      </c>
      <c r="H13" s="30"/>
      <c r="I13" s="30"/>
      <c r="J13" s="31"/>
      <c r="K13" s="31"/>
      <c r="L13" s="31"/>
    </row>
    <row r="14" spans="1:12" ht="15.75" customHeight="1" x14ac:dyDescent="0.2">
      <c r="A14" s="36">
        <v>13</v>
      </c>
      <c r="B14" s="37" t="s">
        <v>185</v>
      </c>
      <c r="C14" s="37" t="s">
        <v>186</v>
      </c>
      <c r="D14" s="36">
        <v>1</v>
      </c>
      <c r="E14" s="38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6">
        <v>1</v>
      </c>
      <c r="G14" s="36">
        <v>3.97</v>
      </c>
      <c r="H14" s="31"/>
      <c r="I14" s="31"/>
      <c r="J14" s="31"/>
      <c r="K14" s="31"/>
      <c r="L14" s="31"/>
    </row>
    <row r="15" spans="1:12" ht="15.75" customHeight="1" x14ac:dyDescent="0.2">
      <c r="A15" s="39"/>
      <c r="B15" s="39"/>
      <c r="C15" s="39"/>
      <c r="D15" s="39"/>
      <c r="E15" s="39"/>
      <c r="F15" s="37" t="s">
        <v>64</v>
      </c>
      <c r="G15" s="40">
        <f>SUM(G2:G14)</f>
        <v>174.11999999999998</v>
      </c>
      <c r="H15" s="39"/>
      <c r="I15" s="39"/>
      <c r="J15" s="39"/>
      <c r="K15" s="39"/>
      <c r="L15" s="39"/>
    </row>
    <row r="16" spans="1:12" ht="15.75" customHeight="1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5.75" customHeight="1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ht="15.7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5.75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6" sqref="A6"/>
    </sheetView>
  </sheetViews>
  <sheetFormatPr defaultColWidth="14.42578125" defaultRowHeight="15.75" customHeight="1" x14ac:dyDescent="0.2"/>
  <cols>
    <col min="1" max="1" width="35.28515625" customWidth="1"/>
    <col min="2" max="2" width="12.7109375" customWidth="1"/>
    <col min="3" max="3" width="28.5703125" customWidth="1"/>
  </cols>
  <sheetData>
    <row r="1" spans="1:4" ht="15.75" customHeight="1" x14ac:dyDescent="0.2">
      <c r="A1" s="41" t="s">
        <v>129</v>
      </c>
      <c r="B1" s="41" t="s">
        <v>134</v>
      </c>
      <c r="C1" s="41" t="s">
        <v>135</v>
      </c>
      <c r="D1" s="42"/>
    </row>
    <row r="2" spans="1:4" ht="15.75" customHeight="1" x14ac:dyDescent="0.2">
      <c r="A2" s="43" t="s">
        <v>136</v>
      </c>
      <c r="B2" s="43" t="s">
        <v>137</v>
      </c>
      <c r="C2" s="43" t="s">
        <v>138</v>
      </c>
      <c r="D2" s="42"/>
    </row>
    <row r="3" spans="1:4" ht="15.75" customHeight="1" x14ac:dyDescent="0.2">
      <c r="A3" s="44" t="s">
        <v>139</v>
      </c>
      <c r="B3" s="43" t="s">
        <v>144</v>
      </c>
      <c r="C3" s="43" t="s">
        <v>145</v>
      </c>
      <c r="D3" s="42"/>
    </row>
    <row r="4" spans="1:4" ht="15.75" customHeight="1" x14ac:dyDescent="0.2">
      <c r="A4" s="43" t="s">
        <v>146</v>
      </c>
      <c r="B4" s="43" t="s">
        <v>147</v>
      </c>
      <c r="C4" s="45"/>
      <c r="D4" s="42"/>
    </row>
    <row r="5" spans="1:4" ht="15.75" customHeight="1" x14ac:dyDescent="0.2">
      <c r="A5" s="43" t="s">
        <v>148</v>
      </c>
      <c r="B5" s="43" t="s">
        <v>149</v>
      </c>
      <c r="C5" s="45"/>
      <c r="D5" s="42"/>
    </row>
    <row r="6" spans="1:4" ht="15.75" customHeight="1" x14ac:dyDescent="0.2">
      <c r="A6" s="43" t="s">
        <v>150</v>
      </c>
      <c r="B6" s="43" t="s">
        <v>151</v>
      </c>
      <c r="C6" s="45"/>
      <c r="D6" s="42"/>
    </row>
    <row r="7" spans="1:4" ht="15.75" customHeight="1" x14ac:dyDescent="0.2">
      <c r="A7" s="43" t="s">
        <v>152</v>
      </c>
      <c r="B7" s="45"/>
      <c r="C7" s="45"/>
      <c r="D7" s="42"/>
    </row>
    <row r="8" spans="1:4" ht="15.75" customHeight="1" x14ac:dyDescent="0.2">
      <c r="A8" s="43" t="s">
        <v>153</v>
      </c>
      <c r="B8" s="45"/>
      <c r="C8" s="45"/>
      <c r="D8" s="42"/>
    </row>
    <row r="9" spans="1:4" ht="15.75" customHeight="1" x14ac:dyDescent="0.2">
      <c r="A9" s="43" t="s">
        <v>154</v>
      </c>
      <c r="B9" s="45"/>
      <c r="C9" s="45"/>
      <c r="D9" s="42"/>
    </row>
    <row r="10" spans="1:4" ht="15.75" customHeight="1" x14ac:dyDescent="0.2">
      <c r="A10" s="43" t="s">
        <v>155</v>
      </c>
      <c r="B10" s="45"/>
      <c r="C10" s="45"/>
      <c r="D10" s="42"/>
    </row>
    <row r="11" spans="1:4" ht="15.75" customHeight="1" x14ac:dyDescent="0.2">
      <c r="A11" s="43" t="s">
        <v>156</v>
      </c>
      <c r="B11" s="45"/>
      <c r="C11" s="45"/>
      <c r="D11" s="42"/>
    </row>
    <row r="12" spans="1:4" ht="15.75" customHeight="1" x14ac:dyDescent="0.2">
      <c r="A12" s="43" t="s">
        <v>157</v>
      </c>
      <c r="B12" s="45"/>
      <c r="C12" s="45"/>
      <c r="D12" s="42"/>
    </row>
    <row r="13" spans="1:4" ht="15.75" customHeight="1" x14ac:dyDescent="0.2">
      <c r="A13" s="43" t="s">
        <v>158</v>
      </c>
      <c r="B13" s="45"/>
      <c r="C13" s="45"/>
      <c r="D13" s="42"/>
    </row>
    <row r="14" spans="1:4" ht="15.75" customHeight="1" x14ac:dyDescent="0.2">
      <c r="A14" s="43" t="s">
        <v>159</v>
      </c>
      <c r="B14" s="45"/>
      <c r="C14" s="45"/>
      <c r="D14" s="42"/>
    </row>
    <row r="15" spans="1:4" ht="15.75" customHeight="1" x14ac:dyDescent="0.2">
      <c r="A15" s="43" t="s">
        <v>160</v>
      </c>
      <c r="B15" s="45"/>
      <c r="C15" s="45"/>
      <c r="D15" s="42"/>
    </row>
    <row r="16" spans="1:4" ht="15.75" customHeight="1" x14ac:dyDescent="0.2">
      <c r="A16" s="43" t="s">
        <v>161</v>
      </c>
      <c r="B16" s="45"/>
      <c r="C16" s="45"/>
      <c r="D16" s="42"/>
    </row>
    <row r="17" spans="1:4" ht="15.75" customHeight="1" x14ac:dyDescent="0.2">
      <c r="A17" s="43" t="s">
        <v>162</v>
      </c>
      <c r="B17" s="45"/>
      <c r="C17" s="45"/>
      <c r="D17" s="42"/>
    </row>
    <row r="18" spans="1:4" ht="15.75" customHeight="1" x14ac:dyDescent="0.2">
      <c r="A18" s="43" t="s">
        <v>163</v>
      </c>
      <c r="B18" s="45"/>
      <c r="C18" s="45"/>
      <c r="D18" s="42"/>
    </row>
    <row r="19" spans="1:4" ht="15.75" customHeight="1" x14ac:dyDescent="0.2">
      <c r="A19" s="43" t="s">
        <v>164</v>
      </c>
      <c r="B19" s="45"/>
      <c r="C19" s="45"/>
      <c r="D19" s="42"/>
    </row>
    <row r="20" spans="1:4" ht="15.75" customHeight="1" x14ac:dyDescent="0.2">
      <c r="A20" s="43" t="s">
        <v>165</v>
      </c>
      <c r="B20" s="45"/>
      <c r="C20" s="45"/>
      <c r="D20" s="42"/>
    </row>
    <row r="21" spans="1:4" ht="15.75" customHeight="1" x14ac:dyDescent="0.2">
      <c r="A21" s="43" t="s">
        <v>166</v>
      </c>
      <c r="B21" s="45"/>
      <c r="C21" s="45"/>
      <c r="D21" s="42"/>
    </row>
    <row r="22" spans="1:4" ht="15.75" customHeight="1" x14ac:dyDescent="0.2">
      <c r="A22" s="43" t="s">
        <v>167</v>
      </c>
      <c r="B22" s="45"/>
      <c r="C22" s="45"/>
      <c r="D22" s="42"/>
    </row>
    <row r="23" spans="1:4" ht="15.75" customHeight="1" x14ac:dyDescent="0.2">
      <c r="A23" s="43" t="s">
        <v>168</v>
      </c>
      <c r="B23" s="45"/>
      <c r="C23" s="45"/>
      <c r="D23" s="42"/>
    </row>
    <row r="24" spans="1:4" ht="15.75" customHeight="1" x14ac:dyDescent="0.2">
      <c r="A24" s="43" t="s">
        <v>170</v>
      </c>
      <c r="B24" s="45"/>
      <c r="C24" s="45"/>
      <c r="D24" s="42"/>
    </row>
    <row r="25" spans="1:4" ht="15.75" customHeight="1" x14ac:dyDescent="0.2">
      <c r="A25" s="43" t="s">
        <v>172</v>
      </c>
      <c r="B25" s="45"/>
      <c r="C25" s="45"/>
      <c r="D25" s="42"/>
    </row>
    <row r="26" spans="1:4" ht="15.75" customHeight="1" x14ac:dyDescent="0.2">
      <c r="A26" s="11"/>
      <c r="B26" s="17"/>
      <c r="C26" s="17"/>
    </row>
    <row r="27" spans="1:4" ht="15.75" customHeight="1" x14ac:dyDescent="0.2">
      <c r="A27" s="11"/>
      <c r="B27" s="17"/>
      <c r="C27" s="17"/>
    </row>
    <row r="28" spans="1:4" ht="15.75" customHeight="1" x14ac:dyDescent="0.2">
      <c r="A28" s="11"/>
      <c r="B28" s="17"/>
      <c r="C28" s="17"/>
    </row>
    <row r="29" spans="1:4" ht="15.75" customHeight="1" x14ac:dyDescent="0.2">
      <c r="A29" s="11"/>
      <c r="B29" s="17"/>
      <c r="C29" s="17"/>
    </row>
    <row r="30" spans="1:4" ht="12.75" x14ac:dyDescent="0.2">
      <c r="A30" s="11"/>
      <c r="B30" s="17"/>
      <c r="C3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Motherboard University Supplier</vt:lpstr>
      <vt:lpstr>Motherboard UK</vt:lpstr>
      <vt:lpstr>Motherboard USA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Sam Walsh</cp:lastModifiedBy>
  <dcterms:created xsi:type="dcterms:W3CDTF">2015-10-16T21:29:19Z</dcterms:created>
  <dcterms:modified xsi:type="dcterms:W3CDTF">2016-05-17T09:16:28Z</dcterms:modified>
</cp:coreProperties>
</file>