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2260" windowHeight="12645"/>
  </bookViews>
  <sheets>
    <sheet name="Height experiments" sheetId="1" r:id="rId1"/>
    <sheet name="Line spread function" sheetId="3" r:id="rId2"/>
    <sheet name="other experiments " sheetId="4" r:id="rId3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B22" i="1"/>
  <c r="B23" i="1"/>
  <c r="B24" i="1"/>
  <c r="B25" i="1"/>
  <c r="B26" i="1"/>
  <c r="B27" i="1"/>
  <c r="B28" i="1"/>
  <c r="B29" i="1"/>
  <c r="B30" i="1"/>
  <c r="B31" i="1"/>
  <c r="B32" i="1"/>
  <c r="B33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E4" i="4"/>
  <c r="C4" i="4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B11" i="3"/>
  <c r="B12" i="3"/>
  <c r="B13" i="3"/>
  <c r="B14" i="3"/>
  <c r="J33" i="1"/>
  <c r="K33" i="1"/>
  <c r="L33" i="1"/>
  <c r="M33" i="1"/>
  <c r="I33" i="1"/>
  <c r="J32" i="1"/>
  <c r="K32" i="1"/>
  <c r="L32" i="1"/>
  <c r="M32" i="1"/>
  <c r="I32" i="1"/>
  <c r="J31" i="1"/>
  <c r="K31" i="1"/>
  <c r="L31" i="1"/>
  <c r="M31" i="1"/>
  <c r="I31" i="1"/>
  <c r="J30" i="1"/>
  <c r="K30" i="1"/>
  <c r="L30" i="1"/>
  <c r="M30" i="1"/>
  <c r="I30" i="1"/>
  <c r="J29" i="1"/>
  <c r="K29" i="1"/>
  <c r="L29" i="1"/>
  <c r="M29" i="1"/>
  <c r="I29" i="1"/>
  <c r="J28" i="1"/>
  <c r="K28" i="1"/>
  <c r="L28" i="1"/>
  <c r="M28" i="1"/>
  <c r="I28" i="1"/>
  <c r="J27" i="1"/>
  <c r="K27" i="1"/>
  <c r="L27" i="1"/>
  <c r="M27" i="1"/>
  <c r="I27" i="1"/>
  <c r="J26" i="1"/>
  <c r="K26" i="1"/>
  <c r="L26" i="1"/>
  <c r="M26" i="1"/>
  <c r="I26" i="1"/>
  <c r="J25" i="1"/>
  <c r="K25" i="1"/>
  <c r="L25" i="1"/>
  <c r="M25" i="1"/>
  <c r="I25" i="1"/>
  <c r="J24" i="1"/>
  <c r="K24" i="1"/>
  <c r="L24" i="1"/>
  <c r="M24" i="1"/>
  <c r="I24" i="1"/>
  <c r="J23" i="1"/>
  <c r="K23" i="1"/>
  <c r="L23" i="1"/>
  <c r="M23" i="1"/>
  <c r="I23" i="1"/>
  <c r="J22" i="1"/>
  <c r="K22" i="1"/>
  <c r="L22" i="1"/>
  <c r="M22" i="1"/>
  <c r="I22" i="1"/>
  <c r="J21" i="1"/>
  <c r="K21" i="1"/>
  <c r="L21" i="1"/>
  <c r="M21" i="1"/>
  <c r="I21" i="1"/>
  <c r="J20" i="1"/>
  <c r="K20" i="1"/>
  <c r="L20" i="1"/>
  <c r="M20" i="1"/>
  <c r="I20" i="1"/>
  <c r="J15" i="1"/>
  <c r="K15" i="1"/>
  <c r="L15" i="1"/>
  <c r="M15" i="1"/>
  <c r="I15" i="1"/>
  <c r="B4" i="1"/>
  <c r="B5" i="1"/>
  <c r="B6" i="1"/>
  <c r="B7" i="1"/>
  <c r="B8" i="1"/>
  <c r="B9" i="1"/>
  <c r="B10" i="1"/>
  <c r="B11" i="1"/>
  <c r="B12" i="1"/>
  <c r="B13" i="1"/>
  <c r="B14" i="1"/>
  <c r="B15" i="1"/>
  <c r="J14" i="1"/>
  <c r="K14" i="1"/>
  <c r="L14" i="1"/>
  <c r="M14" i="1"/>
  <c r="I14" i="1"/>
  <c r="J13" i="1"/>
  <c r="K13" i="1"/>
  <c r="L13" i="1"/>
  <c r="M13" i="1"/>
  <c r="I13" i="1"/>
  <c r="J12" i="1"/>
  <c r="K12" i="1"/>
  <c r="L12" i="1"/>
  <c r="M12" i="1"/>
  <c r="I12" i="1"/>
  <c r="J11" i="1"/>
  <c r="K11" i="1"/>
  <c r="L11" i="1"/>
  <c r="M11" i="1"/>
  <c r="I11" i="1"/>
  <c r="J10" i="1"/>
  <c r="K10" i="1"/>
  <c r="L10" i="1"/>
  <c r="M10" i="1"/>
  <c r="I10" i="1"/>
  <c r="J9" i="1"/>
  <c r="K9" i="1"/>
  <c r="L9" i="1"/>
  <c r="M9" i="1"/>
  <c r="I9" i="1"/>
  <c r="J8" i="1"/>
  <c r="K8" i="1"/>
  <c r="L8" i="1"/>
  <c r="M8" i="1"/>
  <c r="I8" i="1"/>
  <c r="J7" i="1"/>
  <c r="K7" i="1"/>
  <c r="L7" i="1"/>
  <c r="M7" i="1"/>
  <c r="I7" i="1"/>
  <c r="J6" i="1"/>
  <c r="K6" i="1"/>
  <c r="L6" i="1"/>
  <c r="M6" i="1"/>
  <c r="I6" i="1"/>
  <c r="J5" i="1"/>
  <c r="K5" i="1"/>
  <c r="L5" i="1"/>
  <c r="M5" i="1"/>
  <c r="I5" i="1"/>
  <c r="J4" i="1"/>
  <c r="K4" i="1"/>
  <c r="L4" i="1"/>
  <c r="M4" i="1"/>
  <c r="I4" i="1"/>
  <c r="J3" i="1"/>
  <c r="K3" i="1"/>
  <c r="L3" i="1"/>
  <c r="M3" i="1"/>
  <c r="I3" i="1"/>
  <c r="J2" i="1"/>
  <c r="K2" i="1"/>
  <c r="L2" i="1"/>
  <c r="M2" i="1"/>
  <c r="I2" i="1"/>
  <c r="F2" i="1"/>
</calcChain>
</file>

<file path=xl/sharedStrings.xml><?xml version="1.0" encoding="utf-8"?>
<sst xmlns="http://schemas.openxmlformats.org/spreadsheetml/2006/main" count="59" uniqueCount="44">
  <si>
    <t>Resistor 
LED (ohm)</t>
  </si>
  <si>
    <t>Resistor
 Trans (ohm)</t>
  </si>
  <si>
    <t>Voltage 
Res LED (V)</t>
  </si>
  <si>
    <t>Current 
LED (A)</t>
  </si>
  <si>
    <t>Voltage Res 
Trans (V)</t>
  </si>
  <si>
    <t>Current 
Trans (A)</t>
  </si>
  <si>
    <t>Power (W)</t>
  </si>
  <si>
    <t>Wasted
 Power (W)</t>
  </si>
  <si>
    <t>Overall 
Efficiency</t>
  </si>
  <si>
    <t>For white part</t>
  </si>
  <si>
    <t>For black part</t>
  </si>
  <si>
    <t xml:space="preserve"> </t>
  </si>
  <si>
    <t>Distance dragged across (mm)</t>
  </si>
  <si>
    <t>Voltage across resistor</t>
  </si>
  <si>
    <t>height measurement taken (mm)</t>
  </si>
  <si>
    <t>Transistor resistor</t>
  </si>
  <si>
    <t>dark
voltage of resistor (V)</t>
  </si>
  <si>
    <t>dark current (A)</t>
  </si>
  <si>
    <t>background illum
voltage (V)</t>
  </si>
  <si>
    <t>background illum current (A)</t>
  </si>
  <si>
    <t>Voltage VDD 
LED (V)</t>
  </si>
  <si>
    <t>Voltage Collector
 Emitter VDD (V)</t>
  </si>
  <si>
    <t>Height of Transistor from stripboard</t>
  </si>
  <si>
    <t xml:space="preserve">Height of first increment </t>
  </si>
  <si>
    <t>16mm</t>
  </si>
  <si>
    <t xml:space="preserve">Each increment </t>
  </si>
  <si>
    <t>5mm</t>
  </si>
  <si>
    <t>0</t>
  </si>
  <si>
    <t>Column1</t>
  </si>
  <si>
    <t>Technical results</t>
  </si>
  <si>
    <t>Voltage VDD LED (V)</t>
  </si>
  <si>
    <t>Voltage Of LED resistor</t>
  </si>
  <si>
    <t>Resistor used for LED</t>
  </si>
  <si>
    <t>Column2</t>
  </si>
  <si>
    <t>Column3</t>
  </si>
  <si>
    <t>LED</t>
  </si>
  <si>
    <t>CONTROL FACTORS</t>
  </si>
  <si>
    <t>AMBIENT LIGHT</t>
  </si>
  <si>
    <t>Illumination from external light</t>
  </si>
  <si>
    <t>VDD (V)</t>
  </si>
  <si>
    <t>HEIGHT of transistor mm</t>
  </si>
  <si>
    <t>Height of sensor mm</t>
  </si>
  <si>
    <t>Distance from transistor to black plate
 (mm)</t>
  </si>
  <si>
    <t>Distance from transistor to white strip
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</si>
</sst>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2" fillId="0" borderId="0" xfId="0" applyFont="1" applyAlignment="1">
      <alignment vertical="top"/>
    </xf>
    <xf numFmtId="0" fontId="1" fillId="2" borderId="0" xfId="1"/>
  </cellXfs>
  <cellStyles count="2">
    <cellStyle name="Good" xfId="1" builtinId="26"/>
    <cellStyle name="Normal" xfId="0" builtinId="0"/>
  </cellStyles>
  <dxfs count="32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708660</xdr:rowOff>
    </xdr:from>
    <xdr:to>
      <xdr:col>23</xdr:col>
      <xdr:colOff>548640</xdr:colOff>
      <xdr:row>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E1F7DE4D-D1D7-48BC-B34E-F3002B690A1A}"/>
            </a:ext>
          </a:extLst>
        </xdr:cNvPr>
        <xdr:cNvSpPr txBox="1"/>
      </xdr:nvSpPr>
      <xdr:spPr>
        <a:xfrm>
          <a:off x="12428220" y="708660"/>
          <a:ext cx="409194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Overview</a:t>
          </a:r>
          <a:r>
            <a:rPr lang="en-US" sz="1100" baseline="0"/>
            <a:t> of data collection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:M15" totalsRowShown="0" headerRowDxfId="31" headerRowBorderDxfId="30" tableBorderDxfId="29" totalsRowBorderDxfId="28">
  <autoFilter ref="B1:M15"/>
  <tableColumns count="12">
    <tableColumn id="1" name="Distance from transistor to black plate_x000a_ (mm)" dataDxfId="27">
      <calculatedColumnFormula>B1+5</calculatedColumnFormula>
    </tableColumn>
    <tableColumn id="2" name="Resistor _x000a_LED (ohm)" dataDxfId="26"/>
    <tableColumn id="3" name="Resistor_x000a_ Trans (ohm)" dataDxfId="25"/>
    <tableColumn id="4" name="Voltage _x000a_Res LED (V)" dataDxfId="24"/>
    <tableColumn id="5" name="Voltage VDD _x000a_LED (V)" dataDxfId="23">
      <calculatedColumnFormula>5 - E2</calculatedColumnFormula>
    </tableColumn>
    <tableColumn id="6" name="Current _x000a_LED (A)" dataDxfId="22">
      <calculatedColumnFormula>F2/C2</calculatedColumnFormula>
    </tableColumn>
    <tableColumn id="7" name="Voltage Res _x000a_Trans (V)" dataDxfId="21"/>
    <tableColumn id="8" name="Voltage Collector_x000a_ Emitter VDD (V)" dataDxfId="20">
      <calculatedColumnFormula>5-H2</calculatedColumnFormula>
    </tableColumn>
    <tableColumn id="9" name="Current _x000a_Trans (A)" dataDxfId="19">
      <calculatedColumnFormula>H2/D2</calculatedColumnFormula>
    </tableColumn>
    <tableColumn id="10" name="Power (W)" dataDxfId="18">
      <calculatedColumnFormula>(5*G2)+(5*J2)</calculatedColumnFormula>
    </tableColumn>
    <tableColumn id="11" name="Wasted_x000a_ Power (W)" dataDxfId="17">
      <calculatedColumnFormula>(G2*G2*C2) + (J2*J2*D2)</calculatedColumnFormula>
    </tableColumn>
    <tableColumn id="12" name="Overall _x000a_Efficiency" dataDxfId="16">
      <calculatedColumnFormula>((K2-L2)/K2)*100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9:M33" totalsRowShown="0" headerRowDxfId="15" headerRowBorderDxfId="14" tableBorderDxfId="13" totalsRowBorderDxfId="12">
  <autoFilter ref="B19:M33"/>
  <tableColumns count="12">
    <tableColumn id="1" name="Distance from transistor to white strip_x000a_ (mm)" dataDxfId="5"/>
    <tableColumn id="2" name="Resistor _x000a_LED (ohm)" dataDxfId="4"/>
    <tableColumn id="3" name="Resistor_x000a_ Trans (ohm)" dataDxfId="3"/>
    <tableColumn id="4" name="Voltage _x000a_Res LED (V)" dataDxfId="2"/>
    <tableColumn id="5" name="Voltage VDD _x000a_LED (V)" dataDxfId="1">
      <calculatedColumnFormula>5 - E20</calculatedColumnFormula>
    </tableColumn>
    <tableColumn id="6" name="Current _x000a_LED (A)" dataDxfId="0">
      <calculatedColumnFormula>F20/C20</calculatedColumnFormula>
    </tableColumn>
    <tableColumn id="7" name="Voltage Res _x000a_Trans (V)" dataDxfId="11"/>
    <tableColumn id="8" name="Voltage Collector_x000a_ Emitter VDD (V)" dataDxfId="10">
      <calculatedColumnFormula>5-H20</calculatedColumnFormula>
    </tableColumn>
    <tableColumn id="9" name="Current _x000a_Trans (A)" dataDxfId="9">
      <calculatedColumnFormula>H20/D20</calculatedColumnFormula>
    </tableColumn>
    <tableColumn id="10" name="Power (W)" dataDxfId="8">
      <calculatedColumnFormula>(5*G20)+(5*J20)</calculatedColumnFormula>
    </tableColumn>
    <tableColumn id="11" name="Wasted_x000a_ Power (W)" dataDxfId="7">
      <calculatedColumnFormula>(G20*G20*C20) + (J20*J20*D20)</calculatedColumnFormula>
    </tableColumn>
    <tableColumn id="12" name="Overall _x000a_Efficiency" dataDxfId="6">
      <calculatedColumnFormula>((K20-L20)/K20)*100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O2:Q4" totalsRowShown="0">
  <autoFilter ref="O2:Q4"/>
  <tableColumns count="3">
    <tableColumn id="1" name="Height of Transistor from stripboard"/>
    <tableColumn id="2" name="0"/>
    <tableColumn id="3" name="Column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O6:Q10" totalsRowShown="0">
  <autoFilter ref="O6:Q10"/>
  <tableColumns count="3">
    <tableColumn id="1" name="LED"/>
    <tableColumn id="2" name="Column2"/>
    <tableColumn id="3" name="Column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B2:C26" totalsRowShown="0">
  <autoFilter ref="B2:C26"/>
  <tableColumns count="2">
    <tableColumn id="1" name="Distance dragged across (mm)"/>
    <tableColumn id="2" name="Voltage across resistor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3:F4" totalsRowShown="0">
  <autoFilter ref="A3:F4"/>
  <tableColumns count="6">
    <tableColumn id="1" name="Transistor resistor"/>
    <tableColumn id="2" name="dark_x000a_voltage of resistor (V)"/>
    <tableColumn id="3" name="dark current (A)">
      <calculatedColumnFormula>B4/A4</calculatedColumnFormula>
    </tableColumn>
    <tableColumn id="4" name="background illum_x000a_voltage (V)"/>
    <tableColumn id="5" name="background illum current (A)">
      <calculatedColumnFormula>D4/A4</calculatedColumnFormula>
    </tableColumn>
    <tableColumn id="6" name="Illumination from external ligh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G21" sqref="G21"/>
    </sheetView>
  </sheetViews>
  <sheetFormatPr defaultRowHeight="15" x14ac:dyDescent="0.25"/>
  <cols>
    <col min="11" max="11" width="11.7109375" customWidth="1"/>
    <col min="15" max="15" width="32.85546875" customWidth="1"/>
    <col min="16" max="17" width="10.42578125" customWidth="1"/>
  </cols>
  <sheetData>
    <row r="1" spans="1:17" ht="90" x14ac:dyDescent="0.25">
      <c r="A1" s="13" t="s">
        <v>10</v>
      </c>
      <c r="B1" s="5" t="s">
        <v>42</v>
      </c>
      <c r="C1" s="6" t="s">
        <v>0</v>
      </c>
      <c r="D1" s="6" t="s">
        <v>1</v>
      </c>
      <c r="E1" s="6" t="s">
        <v>2</v>
      </c>
      <c r="F1" s="6" t="s">
        <v>20</v>
      </c>
      <c r="G1" s="6" t="s">
        <v>3</v>
      </c>
      <c r="H1" s="6" t="s">
        <v>4</v>
      </c>
      <c r="I1" s="6" t="s">
        <v>21</v>
      </c>
      <c r="J1" s="6" t="s">
        <v>5</v>
      </c>
      <c r="K1" s="7" t="s">
        <v>6</v>
      </c>
      <c r="L1" s="6" t="s">
        <v>7</v>
      </c>
      <c r="M1" s="8" t="s">
        <v>8</v>
      </c>
      <c r="O1" s="12" t="s">
        <v>29</v>
      </c>
    </row>
    <row r="2" spans="1:17" ht="14.45" x14ac:dyDescent="0.3">
      <c r="B2" s="3">
        <v>-3</v>
      </c>
      <c r="C2" s="2">
        <v>33</v>
      </c>
      <c r="D2" s="2">
        <v>470000</v>
      </c>
      <c r="E2" s="2">
        <v>3.1</v>
      </c>
      <c r="F2" s="2">
        <f>5 - E2</f>
        <v>1.9</v>
      </c>
      <c r="G2" s="2">
        <f t="shared" ref="G2:G15" si="0">F2/C2</f>
        <v>5.7575757575757572E-2</v>
      </c>
      <c r="H2" s="2"/>
      <c r="I2" s="2">
        <f>5-H2</f>
        <v>5</v>
      </c>
      <c r="J2" s="2">
        <f>H2/D2</f>
        <v>0</v>
      </c>
      <c r="K2" s="2">
        <f>(5*G2)+(5*J2)</f>
        <v>0.28787878787878785</v>
      </c>
      <c r="L2" s="2">
        <f>(G2*G2*C2) + (J2*J2*D2)</f>
        <v>0.10939393939393938</v>
      </c>
      <c r="M2" s="4">
        <f>((K2-L2)/K2)*100</f>
        <v>62</v>
      </c>
      <c r="O2" t="s">
        <v>22</v>
      </c>
      <c r="P2" t="s">
        <v>27</v>
      </c>
      <c r="Q2" t="s">
        <v>28</v>
      </c>
    </row>
    <row r="3" spans="1:17" ht="14.45" x14ac:dyDescent="0.3">
      <c r="B3" s="3">
        <v>4</v>
      </c>
      <c r="C3" s="2">
        <v>33</v>
      </c>
      <c r="D3" s="2">
        <v>470000</v>
      </c>
      <c r="E3" s="2">
        <v>3.1</v>
      </c>
      <c r="F3" s="2">
        <f t="shared" ref="F3:F15" si="1">5 - E3</f>
        <v>1.9</v>
      </c>
      <c r="G3" s="2">
        <f t="shared" si="0"/>
        <v>5.7575757575757572E-2</v>
      </c>
      <c r="H3" s="2">
        <v>0.81299999999999994</v>
      </c>
      <c r="I3" s="2">
        <f t="shared" ref="I3:I15" si="2">5-H3</f>
        <v>4.1870000000000003</v>
      </c>
      <c r="J3" s="2">
        <f t="shared" ref="J3:J15" si="3">H3/D3</f>
        <v>1.729787234042553E-6</v>
      </c>
      <c r="K3" s="2">
        <f t="shared" ref="K3:K14" si="4">(5*G3)+(5*J3)</f>
        <v>0.28788743681495804</v>
      </c>
      <c r="L3" s="2">
        <f t="shared" ref="L3:L15" si="5">(G3*G3*C3) + (J3*J3*D3)</f>
        <v>0.10939534571096066</v>
      </c>
      <c r="M3" s="4">
        <f t="shared" ref="M3:M15" si="6">((K3-L3)/K3)*100</f>
        <v>62.000653129828862</v>
      </c>
      <c r="O3" t="s">
        <v>23</v>
      </c>
      <c r="P3" t="s">
        <v>24</v>
      </c>
      <c r="Q3" t="s">
        <v>24</v>
      </c>
    </row>
    <row r="4" spans="1:17" ht="14.45" x14ac:dyDescent="0.3">
      <c r="B4" s="3">
        <f>B3+5</f>
        <v>9</v>
      </c>
      <c r="C4" s="2">
        <v>33</v>
      </c>
      <c r="D4" s="2">
        <v>470000</v>
      </c>
      <c r="E4" s="2">
        <v>3.1</v>
      </c>
      <c r="F4" s="2">
        <f>5 - E4</f>
        <v>1.9</v>
      </c>
      <c r="G4" s="2">
        <f t="shared" si="0"/>
        <v>5.7575757575757572E-2</v>
      </c>
      <c r="H4" s="2">
        <v>0.64600000000000002</v>
      </c>
      <c r="I4" s="2">
        <f t="shared" si="2"/>
        <v>4.3540000000000001</v>
      </c>
      <c r="J4" s="2">
        <f t="shared" si="3"/>
        <v>1.374468085106383E-6</v>
      </c>
      <c r="K4" s="2">
        <f t="shared" si="4"/>
        <v>0.28788566021921336</v>
      </c>
      <c r="L4" s="2">
        <f t="shared" si="5"/>
        <v>0.10939482730032235</v>
      </c>
      <c r="M4" s="4">
        <f t="shared" si="6"/>
        <v>62.000598704005405</v>
      </c>
      <c r="O4" t="s">
        <v>25</v>
      </c>
      <c r="P4" t="s">
        <v>26</v>
      </c>
      <c r="Q4" t="s">
        <v>26</v>
      </c>
    </row>
    <row r="5" spans="1:17" ht="14.45" x14ac:dyDescent="0.3">
      <c r="B5" s="3">
        <f t="shared" ref="B5:B15" si="7">B4+5</f>
        <v>14</v>
      </c>
      <c r="C5" s="2">
        <v>33</v>
      </c>
      <c r="D5" s="2">
        <v>470000</v>
      </c>
      <c r="E5" s="2">
        <v>3.1</v>
      </c>
      <c r="F5" s="2">
        <f t="shared" si="1"/>
        <v>1.9</v>
      </c>
      <c r="G5" s="2">
        <f t="shared" si="0"/>
        <v>5.7575757575757572E-2</v>
      </c>
      <c r="H5" s="2">
        <v>0.499</v>
      </c>
      <c r="I5" s="2">
        <f t="shared" si="2"/>
        <v>4.5010000000000003</v>
      </c>
      <c r="J5" s="2">
        <f t="shared" si="3"/>
        <v>1.0617021276595745E-6</v>
      </c>
      <c r="K5" s="2">
        <f t="shared" si="4"/>
        <v>0.28788409638942614</v>
      </c>
      <c r="L5" s="2">
        <f t="shared" si="5"/>
        <v>0.10939446918330108</v>
      </c>
      <c r="M5" s="4">
        <f t="shared" si="6"/>
        <v>62.000516681782528</v>
      </c>
    </row>
    <row r="6" spans="1:17" ht="14.45" x14ac:dyDescent="0.3">
      <c r="B6" s="3">
        <f t="shared" si="7"/>
        <v>19</v>
      </c>
      <c r="C6" s="2">
        <v>33</v>
      </c>
      <c r="D6" s="2">
        <v>470000</v>
      </c>
      <c r="E6" s="2">
        <v>3.1</v>
      </c>
      <c r="F6" s="2">
        <f t="shared" si="1"/>
        <v>1.9</v>
      </c>
      <c r="G6" s="2">
        <f t="shared" si="0"/>
        <v>5.7575757575757572E-2</v>
      </c>
      <c r="H6" s="2">
        <v>0.436</v>
      </c>
      <c r="I6" s="2">
        <f t="shared" si="2"/>
        <v>4.5640000000000001</v>
      </c>
      <c r="J6" s="2">
        <f t="shared" si="3"/>
        <v>9.2765957446808515E-7</v>
      </c>
      <c r="K6" s="2">
        <f t="shared" si="4"/>
        <v>0.28788342617666018</v>
      </c>
      <c r="L6" s="2">
        <f t="shared" si="5"/>
        <v>0.10939434385351385</v>
      </c>
      <c r="M6" s="4">
        <f t="shared" si="6"/>
        <v>62.000471751234542</v>
      </c>
      <c r="O6" t="s">
        <v>35</v>
      </c>
      <c r="P6" t="s">
        <v>33</v>
      </c>
      <c r="Q6" t="s">
        <v>34</v>
      </c>
    </row>
    <row r="7" spans="1:17" ht="14.45" x14ac:dyDescent="0.3">
      <c r="B7" s="3">
        <f t="shared" si="7"/>
        <v>24</v>
      </c>
      <c r="C7" s="2">
        <v>33</v>
      </c>
      <c r="D7" s="2">
        <v>470000</v>
      </c>
      <c r="E7" s="2">
        <v>3.1</v>
      </c>
      <c r="F7" s="2">
        <f t="shared" si="1"/>
        <v>1.9</v>
      </c>
      <c r="G7" s="2">
        <f t="shared" si="0"/>
        <v>5.7575757575757572E-2</v>
      </c>
      <c r="H7" s="2">
        <v>0.40400000000000003</v>
      </c>
      <c r="I7" s="2">
        <f t="shared" si="2"/>
        <v>4.5960000000000001</v>
      </c>
      <c r="J7" s="2">
        <f t="shared" si="3"/>
        <v>8.595744680851064E-7</v>
      </c>
      <c r="K7" s="2">
        <f t="shared" si="4"/>
        <v>0.28788308575112825</v>
      </c>
      <c r="L7" s="2">
        <f t="shared" si="5"/>
        <v>0.10939428666202448</v>
      </c>
      <c r="M7" s="4">
        <f t="shared" si="6"/>
        <v>62.000446682513797</v>
      </c>
      <c r="O7" t="s">
        <v>30</v>
      </c>
    </row>
    <row r="8" spans="1:17" ht="14.45" x14ac:dyDescent="0.3">
      <c r="B8" s="3">
        <f t="shared" si="7"/>
        <v>29</v>
      </c>
      <c r="C8" s="2">
        <v>33</v>
      </c>
      <c r="D8" s="2">
        <v>470000</v>
      </c>
      <c r="E8" s="2">
        <v>3.1</v>
      </c>
      <c r="F8" s="2">
        <f t="shared" si="1"/>
        <v>1.9</v>
      </c>
      <c r="G8" s="2">
        <f t="shared" si="0"/>
        <v>5.7575757575757572E-2</v>
      </c>
      <c r="H8" s="2">
        <v>0.38900000000000001</v>
      </c>
      <c r="I8" s="2">
        <f t="shared" si="2"/>
        <v>4.6109999999999998</v>
      </c>
      <c r="J8" s="2">
        <f t="shared" si="3"/>
        <v>8.2765957446808515E-7</v>
      </c>
      <c r="K8" s="2">
        <f t="shared" si="4"/>
        <v>0.28788292617666017</v>
      </c>
      <c r="L8" s="2">
        <f t="shared" si="5"/>
        <v>0.10939426135351385</v>
      </c>
      <c r="M8" s="4">
        <f t="shared" si="6"/>
        <v>62.000434410485404</v>
      </c>
      <c r="O8" t="s">
        <v>31</v>
      </c>
    </row>
    <row r="9" spans="1:17" ht="14.45" x14ac:dyDescent="0.3">
      <c r="B9" s="3">
        <f t="shared" si="7"/>
        <v>34</v>
      </c>
      <c r="C9" s="2">
        <v>33</v>
      </c>
      <c r="D9" s="2">
        <v>470000</v>
      </c>
      <c r="E9" s="2">
        <v>3.1</v>
      </c>
      <c r="F9" s="2">
        <f t="shared" si="1"/>
        <v>1.9</v>
      </c>
      <c r="G9" s="2">
        <f t="shared" si="0"/>
        <v>5.7575757575757572E-2</v>
      </c>
      <c r="H9" s="2">
        <v>0.40500000000000003</v>
      </c>
      <c r="I9" s="2">
        <f t="shared" si="2"/>
        <v>4.5949999999999998</v>
      </c>
      <c r="J9" s="2">
        <f t="shared" si="3"/>
        <v>8.6170212765957453E-7</v>
      </c>
      <c r="K9" s="2">
        <f t="shared" si="4"/>
        <v>0.28788309638942616</v>
      </c>
      <c r="L9" s="2">
        <f t="shared" si="5"/>
        <v>0.10939428838330108</v>
      </c>
      <c r="M9" s="4">
        <f t="shared" si="6"/>
        <v>62.000447488823426</v>
      </c>
      <c r="O9" t="s">
        <v>31</v>
      </c>
    </row>
    <row r="10" spans="1:17" ht="14.45" x14ac:dyDescent="0.3">
      <c r="B10" s="3">
        <f t="shared" si="7"/>
        <v>39</v>
      </c>
      <c r="C10" s="2">
        <v>33</v>
      </c>
      <c r="D10" s="2">
        <v>470000</v>
      </c>
      <c r="E10" s="2">
        <v>3.1</v>
      </c>
      <c r="F10" s="2">
        <f t="shared" si="1"/>
        <v>1.9</v>
      </c>
      <c r="G10" s="2">
        <f t="shared" si="0"/>
        <v>5.7575757575757572E-2</v>
      </c>
      <c r="H10" s="2">
        <v>0.374</v>
      </c>
      <c r="I10" s="2">
        <f t="shared" si="2"/>
        <v>4.6260000000000003</v>
      </c>
      <c r="J10" s="2">
        <f t="shared" si="3"/>
        <v>7.9574468085106381E-7</v>
      </c>
      <c r="K10" s="2">
        <f t="shared" si="4"/>
        <v>0.28788276660219209</v>
      </c>
      <c r="L10" s="2">
        <f t="shared" si="5"/>
        <v>0.10939423700245002</v>
      </c>
      <c r="M10" s="4">
        <f t="shared" si="6"/>
        <v>62.000421805861215</v>
      </c>
      <c r="O10" t="s">
        <v>32</v>
      </c>
    </row>
    <row r="11" spans="1:17" ht="14.45" x14ac:dyDescent="0.3">
      <c r="B11" s="3">
        <f t="shared" si="7"/>
        <v>44</v>
      </c>
      <c r="C11" s="2">
        <v>33</v>
      </c>
      <c r="D11" s="2">
        <v>470000</v>
      </c>
      <c r="E11" s="2">
        <v>3.1</v>
      </c>
      <c r="F11" s="2">
        <f t="shared" si="1"/>
        <v>1.9</v>
      </c>
      <c r="G11" s="2">
        <f t="shared" si="0"/>
        <v>5.7575757575757572E-2</v>
      </c>
      <c r="H11" s="2">
        <v>0.38900000000000001</v>
      </c>
      <c r="I11" s="2">
        <f t="shared" si="2"/>
        <v>4.6109999999999998</v>
      </c>
      <c r="J11" s="2">
        <f t="shared" si="3"/>
        <v>8.2765957446808515E-7</v>
      </c>
      <c r="K11" s="2">
        <f t="shared" si="4"/>
        <v>0.28788292617666017</v>
      </c>
      <c r="L11" s="2">
        <f t="shared" si="5"/>
        <v>0.10939426135351385</v>
      </c>
      <c r="M11" s="4">
        <f t="shared" si="6"/>
        <v>62.000434410485404</v>
      </c>
    </row>
    <row r="12" spans="1:17" ht="14.45" x14ac:dyDescent="0.3">
      <c r="B12" s="3">
        <f t="shared" si="7"/>
        <v>49</v>
      </c>
      <c r="C12" s="2">
        <v>33</v>
      </c>
      <c r="D12" s="2">
        <v>470000</v>
      </c>
      <c r="E12" s="2">
        <v>3.1</v>
      </c>
      <c r="F12" s="2">
        <f t="shared" si="1"/>
        <v>1.9</v>
      </c>
      <c r="G12" s="2">
        <f t="shared" si="0"/>
        <v>5.7575757575757572E-2</v>
      </c>
      <c r="H12" s="2">
        <v>0.42099999999999999</v>
      </c>
      <c r="I12" s="2">
        <f t="shared" si="2"/>
        <v>4.5789999999999997</v>
      </c>
      <c r="J12" s="2">
        <f t="shared" si="3"/>
        <v>8.957446808510638E-7</v>
      </c>
      <c r="K12" s="2">
        <f t="shared" si="4"/>
        <v>0.2878832666021921</v>
      </c>
      <c r="L12" s="2">
        <f t="shared" si="5"/>
        <v>0.10939431650245002</v>
      </c>
      <c r="M12" s="4">
        <f t="shared" si="6"/>
        <v>62.000460188741989</v>
      </c>
    </row>
    <row r="13" spans="1:17" ht="14.45" x14ac:dyDescent="0.3">
      <c r="B13" s="3">
        <f t="shared" si="7"/>
        <v>54</v>
      </c>
      <c r="C13" s="2">
        <v>33</v>
      </c>
      <c r="D13" s="2">
        <v>470000</v>
      </c>
      <c r="E13" s="2">
        <v>3.1</v>
      </c>
      <c r="F13" s="2">
        <f t="shared" si="1"/>
        <v>1.9</v>
      </c>
      <c r="G13" s="2">
        <f t="shared" si="0"/>
        <v>5.7575757575757572E-2</v>
      </c>
      <c r="H13" s="2">
        <v>0.42699999999999999</v>
      </c>
      <c r="I13" s="2">
        <f t="shared" si="2"/>
        <v>4.5730000000000004</v>
      </c>
      <c r="J13" s="2">
        <f t="shared" si="3"/>
        <v>9.0851063829787228E-7</v>
      </c>
      <c r="K13" s="2">
        <f t="shared" si="4"/>
        <v>0.28788333043197933</v>
      </c>
      <c r="L13" s="2">
        <f t="shared" si="5"/>
        <v>0.10939432732798193</v>
      </c>
      <c r="M13" s="4">
        <f t="shared" si="6"/>
        <v>62.000464853650328</v>
      </c>
      <c r="O13" t="s">
        <v>36</v>
      </c>
    </row>
    <row r="14" spans="1:17" ht="14.45" x14ac:dyDescent="0.3">
      <c r="B14" s="3">
        <f t="shared" si="7"/>
        <v>59</v>
      </c>
      <c r="C14" s="2">
        <v>33</v>
      </c>
      <c r="D14" s="2">
        <v>470000</v>
      </c>
      <c r="E14" s="2">
        <v>3.1</v>
      </c>
      <c r="F14" s="2">
        <f t="shared" si="1"/>
        <v>1.9</v>
      </c>
      <c r="G14" s="2">
        <f t="shared" si="0"/>
        <v>5.7575757575757572E-2</v>
      </c>
      <c r="H14" s="2">
        <v>0.435</v>
      </c>
      <c r="I14" s="2">
        <f t="shared" si="2"/>
        <v>4.5650000000000004</v>
      </c>
      <c r="J14" s="2">
        <f t="shared" si="3"/>
        <v>9.2553191489361702E-7</v>
      </c>
      <c r="K14" s="2">
        <f t="shared" si="4"/>
        <v>0.28788341553836233</v>
      </c>
      <c r="L14" s="2">
        <f t="shared" si="5"/>
        <v>0.10939434200032236</v>
      </c>
      <c r="M14" s="4">
        <f t="shared" si="6"/>
        <v>62.000470990749079</v>
      </c>
      <c r="O14" t="s">
        <v>37</v>
      </c>
    </row>
    <row r="15" spans="1:17" ht="14.45" x14ac:dyDescent="0.3">
      <c r="B15" s="9">
        <f t="shared" si="7"/>
        <v>64</v>
      </c>
      <c r="C15" s="2">
        <v>33</v>
      </c>
      <c r="D15" s="2">
        <v>470000</v>
      </c>
      <c r="E15" s="2">
        <v>3.1</v>
      </c>
      <c r="F15" s="10">
        <f t="shared" si="1"/>
        <v>1.9</v>
      </c>
      <c r="G15" s="10">
        <f t="shared" si="0"/>
        <v>5.7575757575757572E-2</v>
      </c>
      <c r="H15" s="10">
        <v>0.436</v>
      </c>
      <c r="I15" s="10">
        <f t="shared" si="2"/>
        <v>4.5640000000000001</v>
      </c>
      <c r="J15" s="10">
        <f t="shared" si="3"/>
        <v>9.2765957446808515E-7</v>
      </c>
      <c r="K15" s="10">
        <f>(5*G15)+(5*J15)</f>
        <v>0.28788342617666018</v>
      </c>
      <c r="L15" s="10">
        <f t="shared" si="5"/>
        <v>0.10939434385351385</v>
      </c>
      <c r="M15" s="11">
        <f t="shared" si="6"/>
        <v>62.000471751234542</v>
      </c>
    </row>
    <row r="17" spans="1:16" x14ac:dyDescent="0.25">
      <c r="O17" t="s">
        <v>40</v>
      </c>
      <c r="P17">
        <v>17</v>
      </c>
    </row>
    <row r="18" spans="1:16" x14ac:dyDescent="0.25">
      <c r="O18" t="s">
        <v>41</v>
      </c>
      <c r="P18">
        <v>21</v>
      </c>
    </row>
    <row r="19" spans="1:16" ht="105" x14ac:dyDescent="0.25">
      <c r="A19" s="13" t="s">
        <v>9</v>
      </c>
      <c r="B19" s="5" t="s">
        <v>43</v>
      </c>
      <c r="C19" s="6" t="s">
        <v>0</v>
      </c>
      <c r="D19" s="6" t="s">
        <v>1</v>
      </c>
      <c r="E19" s="6" t="s">
        <v>2</v>
      </c>
      <c r="F19" s="6" t="s">
        <v>20</v>
      </c>
      <c r="G19" s="6" t="s">
        <v>3</v>
      </c>
      <c r="H19" s="6" t="s">
        <v>4</v>
      </c>
      <c r="I19" s="6" t="s">
        <v>21</v>
      </c>
      <c r="J19" s="6" t="s">
        <v>5</v>
      </c>
      <c r="K19" s="7" t="s">
        <v>6</v>
      </c>
      <c r="L19" s="6" t="s">
        <v>7</v>
      </c>
      <c r="M19" s="8" t="s">
        <v>8</v>
      </c>
      <c r="O19" t="s">
        <v>39</v>
      </c>
      <c r="P19">
        <v>4.59</v>
      </c>
    </row>
    <row r="20" spans="1:16" ht="14.45" x14ac:dyDescent="0.3">
      <c r="B20" s="3">
        <v>-3</v>
      </c>
      <c r="C20" s="2">
        <v>33</v>
      </c>
      <c r="D20" s="2">
        <v>470000</v>
      </c>
      <c r="E20" s="2">
        <v>3.1</v>
      </c>
      <c r="F20" s="2">
        <f>5 - E20</f>
        <v>1.9</v>
      </c>
      <c r="G20" s="2">
        <f t="shared" ref="G20:G33" si="8">F20/C20</f>
        <v>5.7575757575757572E-2</v>
      </c>
      <c r="H20" s="2"/>
      <c r="I20" s="2">
        <f>5-H20</f>
        <v>5</v>
      </c>
      <c r="J20" s="2">
        <f>H20/D20</f>
        <v>0</v>
      </c>
      <c r="K20" s="2">
        <f>(5*G20)+(5*J20)</f>
        <v>0.28787878787878785</v>
      </c>
      <c r="L20" s="2">
        <f>(G20*G20*C20) + (J20*J20*D20)</f>
        <v>0.10939393939393938</v>
      </c>
      <c r="M20" s="4">
        <f>((K20-L20)/K20)*100</f>
        <v>62</v>
      </c>
    </row>
    <row r="21" spans="1:16" ht="14.45" x14ac:dyDescent="0.3">
      <c r="B21" s="3">
        <v>4</v>
      </c>
      <c r="C21" s="2">
        <v>33</v>
      </c>
      <c r="D21" s="2">
        <v>470000</v>
      </c>
      <c r="E21" s="2">
        <v>3.1</v>
      </c>
      <c r="F21" s="2">
        <f t="shared" ref="F21:F33" si="9">5 - E21</f>
        <v>1.9</v>
      </c>
      <c r="G21" s="2">
        <f t="shared" si="8"/>
        <v>5.7575757575757572E-2</v>
      </c>
      <c r="H21" s="2">
        <v>4.91</v>
      </c>
      <c r="I21" s="2">
        <f t="shared" ref="I21:I33" si="10">5-H21</f>
        <v>8.9999999999999858E-2</v>
      </c>
      <c r="J21" s="2">
        <f t="shared" ref="J21:J33" si="11">H21/D21</f>
        <v>1.0446808510638298E-5</v>
      </c>
      <c r="K21" s="2">
        <f t="shared" ref="K21:K32" si="12">(5*G21)+(5*J21)</f>
        <v>0.28793102192134101</v>
      </c>
      <c r="L21" s="2">
        <f t="shared" ref="L21:L33" si="13">(G21*G21*C21) + (J21*J21*D21)</f>
        <v>0.10944523322372661</v>
      </c>
      <c r="M21" s="4">
        <f t="shared" ref="M21:M33" si="14">((K21-L21)/K21)*100</f>
        <v>61.989079018506864</v>
      </c>
    </row>
    <row r="22" spans="1:16" ht="14.45" x14ac:dyDescent="0.3">
      <c r="B22" s="3">
        <f>B21+5</f>
        <v>9</v>
      </c>
      <c r="C22" s="2">
        <v>33</v>
      </c>
      <c r="D22" s="2">
        <v>470000</v>
      </c>
      <c r="E22" s="2">
        <v>3.1</v>
      </c>
      <c r="F22" s="2">
        <f>5 - E22</f>
        <v>1.9</v>
      </c>
      <c r="G22" s="2">
        <f t="shared" si="8"/>
        <v>5.7575757575757572E-2</v>
      </c>
      <c r="H22" s="2">
        <v>4.91</v>
      </c>
      <c r="I22" s="2">
        <f t="shared" si="10"/>
        <v>8.9999999999999858E-2</v>
      </c>
      <c r="J22" s="2">
        <f t="shared" si="11"/>
        <v>1.0446808510638298E-5</v>
      </c>
      <c r="K22" s="2">
        <f t="shared" si="12"/>
        <v>0.28793102192134101</v>
      </c>
      <c r="L22" s="2">
        <f t="shared" si="13"/>
        <v>0.10944523322372661</v>
      </c>
      <c r="M22" s="4">
        <f t="shared" si="14"/>
        <v>61.989079018506864</v>
      </c>
    </row>
    <row r="23" spans="1:16" ht="14.45" x14ac:dyDescent="0.3">
      <c r="B23" s="3">
        <f t="shared" ref="B23:B33" si="15">B22+5</f>
        <v>14</v>
      </c>
      <c r="C23" s="2">
        <v>33</v>
      </c>
      <c r="D23" s="2">
        <v>470000</v>
      </c>
      <c r="E23" s="2">
        <v>3.1</v>
      </c>
      <c r="F23" s="2">
        <f t="shared" ref="F23:F33" si="16">5 - E23</f>
        <v>1.9</v>
      </c>
      <c r="G23" s="2">
        <f t="shared" si="8"/>
        <v>5.7575757575757572E-2</v>
      </c>
      <c r="H23" s="2">
        <v>4.6399999999999997</v>
      </c>
      <c r="I23" s="2">
        <f t="shared" si="10"/>
        <v>0.36000000000000032</v>
      </c>
      <c r="J23" s="2">
        <f t="shared" si="11"/>
        <v>9.8723404255319137E-6</v>
      </c>
      <c r="K23" s="2">
        <f t="shared" si="12"/>
        <v>0.2879281495809155</v>
      </c>
      <c r="L23" s="2">
        <f t="shared" si="13"/>
        <v>0.10943974705351385</v>
      </c>
      <c r="M23" s="4">
        <f t="shared" si="14"/>
        <v>61.990605221196574</v>
      </c>
    </row>
    <row r="24" spans="1:16" ht="14.45" x14ac:dyDescent="0.3">
      <c r="B24" s="3">
        <f t="shared" si="15"/>
        <v>19</v>
      </c>
      <c r="C24" s="2">
        <v>33</v>
      </c>
      <c r="D24" s="2">
        <v>470000</v>
      </c>
      <c r="E24" s="2">
        <v>3.1</v>
      </c>
      <c r="F24" s="2">
        <f t="shared" si="16"/>
        <v>1.9</v>
      </c>
      <c r="G24" s="2">
        <f t="shared" si="8"/>
        <v>5.7575757575757572E-2</v>
      </c>
      <c r="H24" s="2">
        <v>3.04</v>
      </c>
      <c r="I24" s="2">
        <f t="shared" si="10"/>
        <v>1.96</v>
      </c>
      <c r="J24" s="2">
        <f t="shared" si="11"/>
        <v>6.4680851063829791E-6</v>
      </c>
      <c r="K24" s="2">
        <f t="shared" si="12"/>
        <v>0.28791112830431975</v>
      </c>
      <c r="L24" s="2">
        <f t="shared" si="13"/>
        <v>0.10941360237266277</v>
      </c>
      <c r="M24" s="4">
        <f t="shared" si="14"/>
        <v>61.997438926010005</v>
      </c>
    </row>
    <row r="25" spans="1:16" ht="14.45" x14ac:dyDescent="0.3">
      <c r="B25" s="3">
        <f t="shared" si="15"/>
        <v>24</v>
      </c>
      <c r="C25" s="2">
        <v>33</v>
      </c>
      <c r="D25" s="2">
        <v>470000</v>
      </c>
      <c r="E25" s="2">
        <v>3.1</v>
      </c>
      <c r="F25" s="2">
        <f t="shared" si="16"/>
        <v>1.9</v>
      </c>
      <c r="G25" s="2">
        <f t="shared" si="8"/>
        <v>5.7575757575757572E-2</v>
      </c>
      <c r="H25" s="2">
        <v>2.0499999999999998</v>
      </c>
      <c r="I25" s="2">
        <f t="shared" si="10"/>
        <v>2.95</v>
      </c>
      <c r="J25" s="2">
        <f t="shared" si="11"/>
        <v>4.3617021276595743E-6</v>
      </c>
      <c r="K25" s="2">
        <f t="shared" si="12"/>
        <v>0.28790059638942617</v>
      </c>
      <c r="L25" s="2">
        <f t="shared" si="13"/>
        <v>0.10940288088330108</v>
      </c>
      <c r="M25" s="4">
        <f t="shared" si="14"/>
        <v>61.999772749578383</v>
      </c>
    </row>
    <row r="26" spans="1:16" ht="14.45" x14ac:dyDescent="0.3">
      <c r="B26" s="3">
        <f t="shared" si="15"/>
        <v>29</v>
      </c>
      <c r="C26" s="2">
        <v>33</v>
      </c>
      <c r="D26" s="2">
        <v>470000</v>
      </c>
      <c r="E26" s="2">
        <v>3.1</v>
      </c>
      <c r="F26" s="2">
        <f t="shared" si="16"/>
        <v>1.9</v>
      </c>
      <c r="G26" s="2">
        <f t="shared" si="8"/>
        <v>5.7575757575757572E-2</v>
      </c>
      <c r="H26" s="2">
        <v>1.556</v>
      </c>
      <c r="I26" s="2">
        <f t="shared" si="10"/>
        <v>3.444</v>
      </c>
      <c r="J26" s="2">
        <f t="shared" si="11"/>
        <v>3.3106382978723406E-6</v>
      </c>
      <c r="K26" s="2">
        <f t="shared" si="12"/>
        <v>0.2878953410702772</v>
      </c>
      <c r="L26" s="2">
        <f t="shared" si="13"/>
        <v>0.10939909074713086</v>
      </c>
      <c r="M26" s="4">
        <f t="shared" si="14"/>
        <v>62.000395581106048</v>
      </c>
    </row>
    <row r="27" spans="1:16" ht="14.45" x14ac:dyDescent="0.3">
      <c r="B27" s="3">
        <f t="shared" si="15"/>
        <v>34</v>
      </c>
      <c r="C27" s="2">
        <v>33</v>
      </c>
      <c r="D27" s="2">
        <v>470000</v>
      </c>
      <c r="E27" s="2">
        <v>3.1</v>
      </c>
      <c r="F27" s="2">
        <f t="shared" si="16"/>
        <v>1.9</v>
      </c>
      <c r="G27" s="2">
        <f t="shared" si="8"/>
        <v>5.7575757575757572E-2</v>
      </c>
      <c r="H27" s="2">
        <v>1.246</v>
      </c>
      <c r="I27" s="2">
        <f t="shared" si="10"/>
        <v>3.754</v>
      </c>
      <c r="J27" s="2">
        <f t="shared" si="11"/>
        <v>2.651063829787234E-6</v>
      </c>
      <c r="K27" s="2">
        <f t="shared" si="12"/>
        <v>0.28789204319793676</v>
      </c>
      <c r="L27" s="2">
        <f t="shared" si="13"/>
        <v>0.10939724261947129</v>
      </c>
      <c r="M27" s="4">
        <f t="shared" si="14"/>
        <v>62.000602238160326</v>
      </c>
    </row>
    <row r="28" spans="1:16" ht="14.45" x14ac:dyDescent="0.3">
      <c r="B28" s="3">
        <f t="shared" si="15"/>
        <v>39</v>
      </c>
      <c r="C28" s="2">
        <v>33</v>
      </c>
      <c r="D28" s="2">
        <v>470000</v>
      </c>
      <c r="E28" s="2">
        <v>3.1</v>
      </c>
      <c r="F28" s="2">
        <f t="shared" si="16"/>
        <v>1.9</v>
      </c>
      <c r="G28" s="2">
        <f t="shared" si="8"/>
        <v>5.7575757575757572E-2</v>
      </c>
      <c r="H28" s="2">
        <v>1</v>
      </c>
      <c r="I28" s="2">
        <f t="shared" si="10"/>
        <v>4</v>
      </c>
      <c r="J28" s="2">
        <f t="shared" si="11"/>
        <v>2.1276595744680853E-6</v>
      </c>
      <c r="K28" s="2">
        <f t="shared" si="12"/>
        <v>0.28788942617666019</v>
      </c>
      <c r="L28" s="2">
        <f t="shared" si="13"/>
        <v>0.10939606705351385</v>
      </c>
      <c r="M28" s="4">
        <f t="shared" si="14"/>
        <v>62.000665148992255</v>
      </c>
    </row>
    <row r="29" spans="1:16" ht="14.45" x14ac:dyDescent="0.3">
      <c r="B29" s="3">
        <f t="shared" si="15"/>
        <v>44</v>
      </c>
      <c r="C29" s="2">
        <v>33</v>
      </c>
      <c r="D29" s="2">
        <v>470000</v>
      </c>
      <c r="E29" s="2">
        <v>3.1</v>
      </c>
      <c r="F29" s="2">
        <f t="shared" si="16"/>
        <v>1.9</v>
      </c>
      <c r="G29" s="2">
        <f t="shared" si="8"/>
        <v>5.7575757575757572E-2</v>
      </c>
      <c r="H29" s="2">
        <v>0.82899999999999996</v>
      </c>
      <c r="I29" s="2">
        <f t="shared" si="10"/>
        <v>4.1710000000000003</v>
      </c>
      <c r="J29" s="2">
        <f t="shared" si="11"/>
        <v>1.7638297872340425E-6</v>
      </c>
      <c r="K29" s="2">
        <f t="shared" si="12"/>
        <v>0.28788760702772404</v>
      </c>
      <c r="L29" s="2">
        <f t="shared" si="13"/>
        <v>0.10939540160883299</v>
      </c>
      <c r="M29" s="4">
        <f t="shared" si="14"/>
        <v>62.000656180278703</v>
      </c>
    </row>
    <row r="30" spans="1:16" x14ac:dyDescent="0.25">
      <c r="B30" s="3">
        <f t="shared" si="15"/>
        <v>49</v>
      </c>
      <c r="C30" s="2">
        <v>33</v>
      </c>
      <c r="D30" s="2">
        <v>470000</v>
      </c>
      <c r="E30" s="2">
        <v>3.1</v>
      </c>
      <c r="F30" s="2">
        <f t="shared" si="16"/>
        <v>1.9</v>
      </c>
      <c r="G30" s="2">
        <f t="shared" si="8"/>
        <v>5.7575757575757572E-2</v>
      </c>
      <c r="H30" s="2">
        <v>0.745</v>
      </c>
      <c r="I30" s="2">
        <f t="shared" si="10"/>
        <v>4.2549999999999999</v>
      </c>
      <c r="J30" s="2">
        <f t="shared" si="11"/>
        <v>1.5851063829787234E-6</v>
      </c>
      <c r="K30" s="2">
        <f t="shared" si="12"/>
        <v>0.28788671341070277</v>
      </c>
      <c r="L30" s="2">
        <f t="shared" si="13"/>
        <v>0.10939512029819469</v>
      </c>
      <c r="M30" s="4">
        <f t="shared" si="14"/>
        <v>62.000635943858143</v>
      </c>
    </row>
    <row r="31" spans="1:16" x14ac:dyDescent="0.25">
      <c r="B31" s="3">
        <f t="shared" si="15"/>
        <v>54</v>
      </c>
      <c r="C31" s="2">
        <v>33</v>
      </c>
      <c r="D31" s="2">
        <v>470000</v>
      </c>
      <c r="E31" s="2">
        <v>3.1</v>
      </c>
      <c r="F31" s="2">
        <f t="shared" si="16"/>
        <v>1.9</v>
      </c>
      <c r="G31" s="2">
        <f t="shared" si="8"/>
        <v>5.7575757575757572E-2</v>
      </c>
      <c r="H31" s="2">
        <v>0.48699999999999999</v>
      </c>
      <c r="I31" s="2">
        <f t="shared" si="10"/>
        <v>4.5129999999999999</v>
      </c>
      <c r="J31" s="2">
        <f t="shared" si="11"/>
        <v>1.0361702127659574E-6</v>
      </c>
      <c r="K31" s="2">
        <f t="shared" si="12"/>
        <v>0.28788396872985167</v>
      </c>
      <c r="L31" s="2">
        <f t="shared" si="13"/>
        <v>0.109394444008833</v>
      </c>
      <c r="M31" s="4">
        <f t="shared" si="14"/>
        <v>62.000508575908931</v>
      </c>
    </row>
    <row r="32" spans="1:16" x14ac:dyDescent="0.25">
      <c r="B32" s="3">
        <f t="shared" si="15"/>
        <v>59</v>
      </c>
      <c r="C32" s="2">
        <v>33</v>
      </c>
      <c r="D32" s="2">
        <v>470000</v>
      </c>
      <c r="E32" s="2">
        <v>3.1</v>
      </c>
      <c r="F32" s="2">
        <f t="shared" si="16"/>
        <v>1.9</v>
      </c>
      <c r="G32" s="2">
        <f t="shared" si="8"/>
        <v>5.7575757575757572E-2</v>
      </c>
      <c r="H32" s="2">
        <v>0.61399999999999999</v>
      </c>
      <c r="I32" s="2">
        <f t="shared" si="10"/>
        <v>4.3860000000000001</v>
      </c>
      <c r="J32" s="2">
        <f t="shared" si="11"/>
        <v>1.3063829787234042E-6</v>
      </c>
      <c r="K32" s="2">
        <f t="shared" si="12"/>
        <v>0.28788531979368148</v>
      </c>
      <c r="L32" s="2">
        <f t="shared" si="13"/>
        <v>0.10939474151308831</v>
      </c>
      <c r="M32" s="4">
        <f t="shared" si="14"/>
        <v>62.000583568662634</v>
      </c>
    </row>
    <row r="33" spans="2:13" x14ac:dyDescent="0.25">
      <c r="B33" s="9">
        <f t="shared" si="15"/>
        <v>64</v>
      </c>
      <c r="C33" s="2">
        <v>33</v>
      </c>
      <c r="D33" s="2">
        <v>470000</v>
      </c>
      <c r="E33" s="2">
        <v>3.1</v>
      </c>
      <c r="F33" s="10">
        <f t="shared" si="16"/>
        <v>1.9</v>
      </c>
      <c r="G33" s="10">
        <f t="shared" si="8"/>
        <v>5.7575757575757572E-2</v>
      </c>
      <c r="H33" s="10">
        <v>0.57399999999999995</v>
      </c>
      <c r="I33" s="10">
        <f t="shared" si="10"/>
        <v>4.4260000000000002</v>
      </c>
      <c r="J33" s="10">
        <f t="shared" si="11"/>
        <v>1.2212765957446808E-6</v>
      </c>
      <c r="K33" s="10">
        <f>(5*G33)+(5*J33)</f>
        <v>0.28788489426176656</v>
      </c>
      <c r="L33" s="10">
        <f t="shared" si="13"/>
        <v>0.10939464040670534</v>
      </c>
      <c r="M33" s="11">
        <f t="shared" si="14"/>
        <v>62.000562520923552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41" sqref="C41"/>
    </sheetView>
  </sheetViews>
  <sheetFormatPr defaultRowHeight="15" x14ac:dyDescent="0.25"/>
  <cols>
    <col min="2" max="2" width="28.140625" customWidth="1"/>
    <col min="3" max="3" width="21.5703125" customWidth="1"/>
    <col min="5" max="5" width="26.85546875" customWidth="1"/>
  </cols>
  <sheetData>
    <row r="1" spans="1:6" x14ac:dyDescent="0.3">
      <c r="A1" t="s">
        <v>11</v>
      </c>
    </row>
    <row r="2" spans="1:6" x14ac:dyDescent="0.3">
      <c r="B2" t="s">
        <v>12</v>
      </c>
      <c r="C2" t="s">
        <v>13</v>
      </c>
      <c r="E2" s="14" t="s">
        <v>14</v>
      </c>
      <c r="F2" s="14">
        <v>9</v>
      </c>
    </row>
    <row r="3" spans="1:6" x14ac:dyDescent="0.3">
      <c r="A3" t="s">
        <v>11</v>
      </c>
      <c r="B3">
        <v>27</v>
      </c>
      <c r="C3">
        <v>0.65300000000000002</v>
      </c>
      <c r="E3" s="14"/>
      <c r="F3" s="14"/>
    </row>
    <row r="4" spans="1:6" x14ac:dyDescent="0.3">
      <c r="B4">
        <v>25</v>
      </c>
      <c r="C4">
        <v>0.65900000000000003</v>
      </c>
    </row>
    <row r="5" spans="1:6" x14ac:dyDescent="0.3">
      <c r="B5">
        <f>B4 - 4</f>
        <v>21</v>
      </c>
      <c r="C5">
        <v>0.64700000000000002</v>
      </c>
    </row>
    <row r="6" spans="1:6" x14ac:dyDescent="0.3">
      <c r="B6">
        <f>B5 - 4</f>
        <v>17</v>
      </c>
      <c r="C6">
        <v>0.69899999999999995</v>
      </c>
    </row>
    <row r="7" spans="1:6" x14ac:dyDescent="0.3">
      <c r="B7">
        <f>B6-2</f>
        <v>15</v>
      </c>
      <c r="C7">
        <v>0.82899999999999996</v>
      </c>
    </row>
    <row r="8" spans="1:6" x14ac:dyDescent="0.3">
      <c r="B8">
        <f t="shared" ref="B8:B14" si="0">B7-2</f>
        <v>13</v>
      </c>
      <c r="C8">
        <v>1.155</v>
      </c>
    </row>
    <row r="9" spans="1:6" x14ac:dyDescent="0.3">
      <c r="B9">
        <f t="shared" si="0"/>
        <v>11</v>
      </c>
      <c r="C9">
        <v>2.33</v>
      </c>
    </row>
    <row r="10" spans="1:6" x14ac:dyDescent="0.3">
      <c r="B10">
        <f t="shared" si="0"/>
        <v>9</v>
      </c>
      <c r="C10">
        <v>3.32</v>
      </c>
    </row>
    <row r="11" spans="1:6" x14ac:dyDescent="0.3">
      <c r="B11">
        <f t="shared" si="0"/>
        <v>7</v>
      </c>
      <c r="C11">
        <v>4.87</v>
      </c>
    </row>
    <row r="12" spans="1:6" x14ac:dyDescent="0.3">
      <c r="B12">
        <f t="shared" si="0"/>
        <v>5</v>
      </c>
      <c r="C12">
        <v>4.9000000000000004</v>
      </c>
    </row>
    <row r="13" spans="1:6" x14ac:dyDescent="0.3">
      <c r="B13">
        <f t="shared" si="0"/>
        <v>3</v>
      </c>
      <c r="C13">
        <v>4.9000000000000004</v>
      </c>
    </row>
    <row r="14" spans="1:6" x14ac:dyDescent="0.3">
      <c r="B14">
        <f t="shared" si="0"/>
        <v>1</v>
      </c>
      <c r="C14">
        <v>4.9000000000000004</v>
      </c>
    </row>
    <row r="15" spans="1:6" x14ac:dyDescent="0.3">
      <c r="B15">
        <v>0</v>
      </c>
      <c r="C15">
        <v>4.91</v>
      </c>
    </row>
    <row r="16" spans="1:6" x14ac:dyDescent="0.3">
      <c r="B16">
        <v>-1</v>
      </c>
      <c r="C16">
        <v>4.9000000000000004</v>
      </c>
    </row>
    <row r="17" spans="2:3" x14ac:dyDescent="0.3">
      <c r="B17">
        <f>B16 -2</f>
        <v>-3</v>
      </c>
      <c r="C17">
        <v>4.9000000000000004</v>
      </c>
    </row>
    <row r="18" spans="2:3" x14ac:dyDescent="0.3">
      <c r="B18">
        <f t="shared" ref="B18:B20" si="1">B17 -2</f>
        <v>-5</v>
      </c>
      <c r="C18">
        <v>4.9000000000000004</v>
      </c>
    </row>
    <row r="19" spans="2:3" x14ac:dyDescent="0.3">
      <c r="B19">
        <f t="shared" si="1"/>
        <v>-7</v>
      </c>
      <c r="C19">
        <v>4.87</v>
      </c>
    </row>
    <row r="20" spans="2:3" x14ac:dyDescent="0.3">
      <c r="B20">
        <f t="shared" si="1"/>
        <v>-9</v>
      </c>
      <c r="C20">
        <v>4.28</v>
      </c>
    </row>
    <row r="21" spans="2:3" x14ac:dyDescent="0.3">
      <c r="B21">
        <f>B20 - 2</f>
        <v>-11</v>
      </c>
      <c r="C21">
        <v>2.64</v>
      </c>
    </row>
    <row r="22" spans="2:3" x14ac:dyDescent="0.3">
      <c r="B22">
        <f t="shared" ref="B22:B24" si="2">B21 - 2</f>
        <v>-13</v>
      </c>
      <c r="C22">
        <v>1.762</v>
      </c>
    </row>
    <row r="23" spans="2:3" x14ac:dyDescent="0.3">
      <c r="B23">
        <f t="shared" si="2"/>
        <v>-15</v>
      </c>
      <c r="C23">
        <v>1.157</v>
      </c>
    </row>
    <row r="24" spans="2:3" x14ac:dyDescent="0.3">
      <c r="B24">
        <f t="shared" si="2"/>
        <v>-17</v>
      </c>
      <c r="C24">
        <v>0.77900000000000003</v>
      </c>
    </row>
    <row r="25" spans="2:3" x14ac:dyDescent="0.3">
      <c r="B25">
        <f>B24 - 4</f>
        <v>-21</v>
      </c>
      <c r="C25">
        <v>0.67400000000000004</v>
      </c>
    </row>
    <row r="26" spans="2:3" x14ac:dyDescent="0.3">
      <c r="B26">
        <f>B25 - 4</f>
        <v>-25</v>
      </c>
      <c r="C26">
        <v>0.64500000000000002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"/>
  <sheetViews>
    <sheetView workbookViewId="0">
      <selection activeCell="F5" sqref="F5"/>
    </sheetView>
  </sheetViews>
  <sheetFormatPr defaultRowHeight="15" x14ac:dyDescent="0.25"/>
  <cols>
    <col min="1" max="1" width="20.7109375" customWidth="1"/>
    <col min="3" max="3" width="18" customWidth="1"/>
    <col min="4" max="4" width="11.7109375" customWidth="1"/>
    <col min="5" max="5" width="27.85546875" customWidth="1"/>
  </cols>
  <sheetData>
    <row r="3" spans="1:6" ht="72" x14ac:dyDescent="0.3">
      <c r="A3" t="s">
        <v>15</v>
      </c>
      <c r="B3" s="1" t="s">
        <v>16</v>
      </c>
      <c r="C3" t="s">
        <v>17</v>
      </c>
      <c r="D3" s="1" t="s">
        <v>18</v>
      </c>
      <c r="E3" t="s">
        <v>19</v>
      </c>
      <c r="F3" t="s">
        <v>38</v>
      </c>
    </row>
    <row r="4" spans="1:6" ht="14.45" x14ac:dyDescent="0.3">
      <c r="A4">
        <v>470000</v>
      </c>
      <c r="B4">
        <v>2.5000000000000001E-4</v>
      </c>
      <c r="C4">
        <f>B4/A4</f>
        <v>5.3191489361702129E-10</v>
      </c>
      <c r="D4">
        <v>0.373</v>
      </c>
      <c r="E4">
        <f>D4/A4</f>
        <v>7.9361702127659578E-7</v>
      </c>
      <c r="F4">
        <v>0.37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Height experiments</vt:lpstr>
      <vt:lpstr>Line spread function</vt:lpstr>
      <vt:lpstr>other experiments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2018-11-20T13:21:47Z</dcterms:modified>
</cp:coreProperties>
</file>