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filterPrivacy="1"/>
  <xr:revisionPtr revIDLastSave="0" documentId="13_ncr:1_{AA303C55-403B-5C4A-A3D9-0D2F073A1EC2}" xr6:coauthVersionLast="40" xr6:coauthVersionMax="40" xr10:uidLastSave="{00000000-0000-0000-0000-000000000000}"/>
  <bookViews>
    <workbookView xWindow="0" yWindow="460" windowWidth="29500" windowHeight="16440" xr2:uid="{00000000-000D-0000-FFFF-FFFF00000000}"/>
  </bookViews>
  <sheets>
    <sheet name="Height experiments" sheetId="1" r:id="rId1"/>
    <sheet name="Line spread function" sheetId="3" r:id="rId2"/>
    <sheet name="other experiments " sheetId="4" r:id="rId3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G15" i="1"/>
  <c r="F15" i="1"/>
  <c r="I14" i="1"/>
  <c r="G14" i="1"/>
  <c r="F14" i="1"/>
  <c r="I13" i="1"/>
  <c r="G13" i="1"/>
  <c r="F13" i="1"/>
  <c r="I12" i="1"/>
  <c r="G12" i="1"/>
  <c r="F12" i="1"/>
  <c r="I11" i="1"/>
  <c r="G11" i="1"/>
  <c r="F11" i="1"/>
  <c r="I10" i="1"/>
  <c r="G10" i="1"/>
  <c r="F10" i="1"/>
  <c r="I9" i="1"/>
  <c r="G9" i="1"/>
  <c r="F9" i="1"/>
  <c r="I8" i="1"/>
  <c r="G8" i="1"/>
  <c r="F8" i="1"/>
  <c r="I7" i="1"/>
  <c r="G7" i="1"/>
  <c r="F7" i="1"/>
  <c r="I6" i="1"/>
  <c r="G6" i="1"/>
  <c r="F6" i="1"/>
  <c r="I5" i="1"/>
  <c r="G5" i="1"/>
  <c r="F5" i="1"/>
  <c r="I4" i="1"/>
  <c r="G4" i="1"/>
  <c r="F4" i="1"/>
  <c r="B17" i="3"/>
  <c r="B18" i="3"/>
  <c r="B19" i="3"/>
  <c r="B20" i="3"/>
  <c r="B21" i="3"/>
  <c r="B22" i="3"/>
  <c r="B23" i="3"/>
  <c r="B24" i="3"/>
  <c r="B25" i="3"/>
  <c r="B26" i="3"/>
  <c r="B6" i="3"/>
  <c r="B7" i="3"/>
  <c r="B8" i="3"/>
  <c r="B9" i="3"/>
  <c r="B10" i="3"/>
  <c r="B11" i="3"/>
  <c r="B12" i="3"/>
  <c r="B13" i="3"/>
  <c r="B14" i="3"/>
  <c r="E4" i="4"/>
  <c r="C4" i="4"/>
  <c r="G33" i="1"/>
  <c r="J33" i="1"/>
  <c r="K33" i="1"/>
  <c r="L33" i="1"/>
  <c r="M33" i="1"/>
  <c r="I33" i="1"/>
  <c r="F33" i="1"/>
  <c r="B22" i="1"/>
  <c r="B23" i="1"/>
  <c r="B24" i="1"/>
  <c r="B25" i="1"/>
  <c r="B26" i="1"/>
  <c r="B27" i="1"/>
  <c r="B28" i="1"/>
  <c r="B29" i="1"/>
  <c r="B30" i="1"/>
  <c r="B31" i="1"/>
  <c r="B32" i="1"/>
  <c r="B33" i="1"/>
  <c r="G32" i="1"/>
  <c r="J32" i="1"/>
  <c r="K32" i="1"/>
  <c r="L32" i="1"/>
  <c r="M32" i="1"/>
  <c r="I32" i="1"/>
  <c r="F32" i="1"/>
  <c r="G31" i="1"/>
  <c r="J31" i="1"/>
  <c r="K31" i="1"/>
  <c r="L31" i="1"/>
  <c r="M31" i="1"/>
  <c r="I31" i="1"/>
  <c r="F31" i="1"/>
  <c r="G30" i="1"/>
  <c r="J30" i="1"/>
  <c r="K30" i="1"/>
  <c r="L30" i="1"/>
  <c r="M30" i="1"/>
  <c r="I30" i="1"/>
  <c r="F30" i="1"/>
  <c r="G29" i="1"/>
  <c r="J29" i="1"/>
  <c r="K29" i="1"/>
  <c r="L29" i="1"/>
  <c r="M29" i="1"/>
  <c r="I29" i="1"/>
  <c r="F29" i="1"/>
  <c r="G28" i="1"/>
  <c r="J28" i="1"/>
  <c r="K28" i="1"/>
  <c r="L28" i="1"/>
  <c r="M28" i="1"/>
  <c r="I28" i="1"/>
  <c r="F28" i="1"/>
  <c r="G27" i="1"/>
  <c r="J27" i="1"/>
  <c r="K27" i="1"/>
  <c r="L27" i="1"/>
  <c r="M27" i="1"/>
  <c r="I27" i="1"/>
  <c r="F27" i="1"/>
  <c r="G26" i="1"/>
  <c r="J26" i="1"/>
  <c r="K26" i="1"/>
  <c r="L26" i="1"/>
  <c r="M26" i="1"/>
  <c r="I26" i="1"/>
  <c r="F26" i="1"/>
  <c r="G25" i="1"/>
  <c r="J25" i="1"/>
  <c r="K25" i="1"/>
  <c r="L25" i="1"/>
  <c r="M25" i="1"/>
  <c r="I25" i="1"/>
  <c r="F25" i="1"/>
  <c r="G24" i="1"/>
  <c r="J24" i="1"/>
  <c r="K24" i="1"/>
  <c r="L24" i="1"/>
  <c r="M24" i="1"/>
  <c r="I24" i="1"/>
  <c r="F24" i="1"/>
  <c r="G23" i="1"/>
  <c r="J23" i="1"/>
  <c r="K23" i="1"/>
  <c r="L23" i="1"/>
  <c r="M23" i="1"/>
  <c r="I23" i="1"/>
  <c r="F23" i="1"/>
  <c r="G22" i="1"/>
  <c r="J22" i="1"/>
  <c r="K22" i="1"/>
  <c r="L22" i="1"/>
  <c r="M22" i="1"/>
  <c r="I22" i="1"/>
  <c r="F22" i="1"/>
  <c r="G21" i="1"/>
  <c r="J21" i="1"/>
  <c r="K21" i="1"/>
  <c r="L21" i="1"/>
  <c r="M21" i="1"/>
  <c r="I21" i="1"/>
  <c r="F21" i="1"/>
  <c r="G20" i="1"/>
  <c r="J20" i="1"/>
  <c r="K20" i="1"/>
  <c r="L20" i="1"/>
  <c r="M20" i="1"/>
  <c r="I20" i="1"/>
  <c r="F20" i="1"/>
  <c r="J15" i="1"/>
  <c r="K15" i="1"/>
  <c r="L15" i="1"/>
  <c r="M15" i="1"/>
  <c r="B4" i="1"/>
  <c r="B5" i="1"/>
  <c r="B6" i="1"/>
  <c r="B7" i="1"/>
  <c r="B8" i="1"/>
  <c r="B9" i="1"/>
  <c r="B10" i="1"/>
  <c r="B11" i="1"/>
  <c r="B12" i="1"/>
  <c r="B13" i="1"/>
  <c r="B14" i="1"/>
  <c r="B15" i="1"/>
  <c r="J14" i="1"/>
  <c r="K14" i="1"/>
  <c r="L14" i="1"/>
  <c r="M14" i="1"/>
  <c r="J13" i="1"/>
  <c r="K13" i="1"/>
  <c r="L13" i="1"/>
  <c r="M13" i="1"/>
  <c r="J12" i="1"/>
  <c r="K12" i="1"/>
  <c r="L12" i="1"/>
  <c r="M12" i="1"/>
  <c r="J11" i="1"/>
  <c r="K11" i="1"/>
  <c r="L11" i="1"/>
  <c r="M11" i="1"/>
  <c r="J10" i="1"/>
  <c r="K10" i="1"/>
  <c r="L10" i="1"/>
  <c r="M10" i="1"/>
  <c r="J9" i="1"/>
  <c r="K9" i="1"/>
  <c r="L9" i="1"/>
  <c r="M9" i="1"/>
  <c r="J8" i="1"/>
  <c r="K8" i="1"/>
  <c r="L8" i="1"/>
  <c r="M8" i="1"/>
  <c r="J7" i="1"/>
  <c r="K7" i="1"/>
  <c r="L7" i="1"/>
  <c r="M7" i="1"/>
  <c r="J6" i="1"/>
  <c r="K6" i="1"/>
  <c r="L6" i="1"/>
  <c r="M6" i="1"/>
  <c r="J5" i="1"/>
  <c r="K5" i="1"/>
  <c r="L5" i="1"/>
  <c r="M5" i="1"/>
  <c r="J4" i="1"/>
  <c r="K4" i="1"/>
  <c r="L4" i="1"/>
  <c r="M4" i="1"/>
  <c r="J3" i="1"/>
  <c r="K3" i="1"/>
  <c r="L3" i="1"/>
  <c r="M3" i="1"/>
  <c r="J2" i="1"/>
  <c r="K2" i="1"/>
  <c r="L2" i="1"/>
  <c r="M2" i="1"/>
</calcChain>
</file>

<file path=xl/sharedStrings.xml><?xml version="1.0" encoding="utf-8"?>
<sst xmlns="http://schemas.openxmlformats.org/spreadsheetml/2006/main" count="72" uniqueCount="54">
  <si>
    <t>Distance
 (mm)</t>
  </si>
  <si>
    <t>Resistor 
LED (ohm)</t>
  </si>
  <si>
    <t>Resistor
 Trans (ohm)</t>
  </si>
  <si>
    <t>Voltage 
Res LED (V)</t>
  </si>
  <si>
    <t>Current 
LED (A)</t>
  </si>
  <si>
    <t>Voltage Res 
Trans (V)</t>
  </si>
  <si>
    <t>Current 
Trans (A)</t>
  </si>
  <si>
    <t>Power (W)</t>
  </si>
  <si>
    <t>Wasted
 Power (W)</t>
  </si>
  <si>
    <t>Overall 
Efficiency</t>
  </si>
  <si>
    <t>For white part</t>
  </si>
  <si>
    <t>For black part</t>
  </si>
  <si>
    <t xml:space="preserve"> </t>
  </si>
  <si>
    <t>Distance dragged across (mm)</t>
  </si>
  <si>
    <t>Voltage across resistor</t>
  </si>
  <si>
    <t>height measurement taken (mm)</t>
  </si>
  <si>
    <t>Transistor resistor</t>
  </si>
  <si>
    <t>dark
voltage of resistor (V)</t>
  </si>
  <si>
    <t>dark current (A)</t>
  </si>
  <si>
    <t>background illum
voltage (V)</t>
  </si>
  <si>
    <t>background illum current (A)</t>
  </si>
  <si>
    <t>Voltage VDD 
LED (V)</t>
  </si>
  <si>
    <t>Voltage Collector
 Emitter VDD (V)</t>
  </si>
  <si>
    <t>Height of Transistor from stripboard</t>
  </si>
  <si>
    <t xml:space="preserve">Height of first increment </t>
  </si>
  <si>
    <t>16mm</t>
  </si>
  <si>
    <t xml:space="preserve">Each increment </t>
  </si>
  <si>
    <t>5mm</t>
  </si>
  <si>
    <t>0</t>
  </si>
  <si>
    <t>Column1</t>
  </si>
  <si>
    <t>Technical results</t>
  </si>
  <si>
    <t>Voltage VDD LED (V)</t>
  </si>
  <si>
    <t>Voltage Of LED resistor</t>
  </si>
  <si>
    <t>Resistor used for LED</t>
  </si>
  <si>
    <t>Column2</t>
  </si>
  <si>
    <t>Column3</t>
  </si>
  <si>
    <t>LED</t>
  </si>
  <si>
    <t>CONTROL FACTORS</t>
  </si>
  <si>
    <t>AMBIENT LIGHT</t>
  </si>
  <si>
    <t>bright floursecent and little sun</t>
  </si>
  <si>
    <t>resistor</t>
  </si>
  <si>
    <t>height</t>
  </si>
  <si>
    <t>light</t>
  </si>
  <si>
    <t xml:space="preserve">Voltage Of LED </t>
  </si>
  <si>
    <t>height of sensor from stripboard</t>
  </si>
  <si>
    <t>height of first increment</t>
  </si>
  <si>
    <t>using 4th increment on test rig</t>
  </si>
  <si>
    <t>standard florescent lighting conditions</t>
  </si>
  <si>
    <t>background illumination</t>
  </si>
  <si>
    <t xml:space="preserve">1.6 v </t>
  </si>
  <si>
    <t>on black</t>
  </si>
  <si>
    <t>on white</t>
  </si>
  <si>
    <t>on flash from 1m</t>
  </si>
  <si>
    <t>background illumination when we took these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</si>
</sst>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2" fillId="0" borderId="0" xfId="0" applyFont="1" applyAlignment="1">
      <alignment vertical="top"/>
    </xf>
    <xf numFmtId="0" fontId="1" fillId="2" borderId="0" xfId="1"/>
  </cellXfs>
  <cellStyles count="2">
    <cellStyle name="Good" xfId="1" builtinId="26"/>
    <cellStyle name="Normal" xfId="0" builtinId="0"/>
  </cellStyles>
  <dxfs count="3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411480</xdr:colOff>
      <xdr:row>14</xdr:row>
      <xdr:rowOff>175260</xdr:rowOff>
    </xdr:from>
    <xdr:to>
      <xdr:col>17</xdr:col>
      <xdr:colOff>205740</xdr:colOff>
      <xdr:row>18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7DE4D-D1D7-48BC-B34E-F3002B690A1A}"/>
            </a:ext>
          </a:extLst>
        </xdr:cNvPr>
        <xdr:cNvSpPr txBox="1"/>
      </xdr:nvSpPr>
      <xdr:spPr>
        <a:xfrm>
          <a:off x="8534400" y="3284220"/>
          <a:ext cx="4091940" cy="746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Overview</a:t>
          </a:r>
          <a:r>
            <a:rPr lang="en-US" sz="1100" baseline="0"/>
            <a:t> of data collection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5</xdr:row>
      <xdr:rowOff>129540</xdr:rowOff>
    </xdr:from>
    <xdr:to>
      <xdr:col>10</xdr:col>
      <xdr:colOff>381000</xdr:colOff>
      <xdr:row>11</xdr:row>
      <xdr:rowOff>30480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30571E-99BB-4763-B9EF-23175EC15598}"/>
            </a:ext>
          </a:extLst>
        </xdr:cNvPr>
        <xdr:cNvSpPr txBox="1"/>
      </xdr:nvSpPr>
      <xdr:spPr>
        <a:xfrm>
          <a:off x="6400800" y="1775460"/>
          <a:ext cx="3009900" cy="9982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</a:t>
          </a:r>
          <a:r>
            <a:rPr lang="en-US" sz="1100" baseline="0"/>
            <a:t> i am not sure about the results of background and dark illumination. i got them from the file that is not in template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C8227C-D854-4B52-AB64-16F82768D9C7}" name="Table1" displayName="Table1" ref="B1:M15" totalsRowShown="0" headerRowDxfId="31" headerRowBorderDxfId="30" tableBorderDxfId="29" totalsRowBorderDxfId="28">
  <autoFilter ref="B1:M15" xr:uid="{B9240A6A-CFB3-44F6-ADEA-8332A23DA30F}"/>
  <tableColumns count="12">
    <tableColumn id="1" xr3:uid="{83EE7BC3-4474-41FC-8273-626B352DF18E}" name="Distance_x000a_ (mm)" dataDxfId="27">
      <calculatedColumnFormula>B1+5</calculatedColumnFormula>
    </tableColumn>
    <tableColumn id="2" xr3:uid="{092A407B-5194-430C-839C-1371170B3FA9}" name="Resistor _x000a_LED (ohm)" dataDxfId="26"/>
    <tableColumn id="3" xr3:uid="{03C10D65-3984-433F-BCC5-6E1869B742B7}" name="Resistor_x000a_ Trans (ohm)" dataDxfId="25"/>
    <tableColumn id="4" xr3:uid="{D77ABE12-E56D-498D-8B37-B2F159940EB4}" name="Voltage _x000a_Res LED (V)" dataDxfId="24"/>
    <tableColumn id="5" xr3:uid="{70FCCDEE-1439-49C2-91C6-B198F85254B7}" name="Voltage VDD _x000a_LED (V)" dataDxfId="23"/>
    <tableColumn id="6" xr3:uid="{2D9C3B14-6A80-4378-82E3-837607C2D768}" name="Current _x000a_LED (A)" dataDxfId="22"/>
    <tableColumn id="7" xr3:uid="{E068FC75-1676-4B62-910B-A61C47D90654}" name="Voltage Res _x000a_Trans (V)" dataDxfId="21"/>
    <tableColumn id="8" xr3:uid="{38455A4C-4CAB-485D-9E5C-8B99EDDF05B8}" name="Voltage Collector_x000a_ Emitter VDD (V)" dataDxfId="20"/>
    <tableColumn id="9" xr3:uid="{CF2C013B-0DE1-43A9-B091-11226F7C3CEC}" name="Current _x000a_Trans (A)" dataDxfId="19">
      <calculatedColumnFormula>H2/D2</calculatedColumnFormula>
    </tableColumn>
    <tableColumn id="10" xr3:uid="{6BD7A964-CAC7-46EE-8841-3DBF86723113}" name="Power (W)" dataDxfId="18">
      <calculatedColumnFormula>(5*G2)+(5*J2)</calculatedColumnFormula>
    </tableColumn>
    <tableColumn id="11" xr3:uid="{B7CD24D8-AE28-4F2A-BBE1-37B34E524D24}" name="Wasted_x000a_ Power (W)" dataDxfId="17">
      <calculatedColumnFormula>(G2*G2*C2) + (J2*J2*D2)</calculatedColumnFormula>
    </tableColumn>
    <tableColumn id="12" xr3:uid="{64981A88-2131-4AC6-8440-F8AE949D1B19}" name="Overall _x000a_Efficiency" dataDxfId="16">
      <calculatedColumnFormula>((K2-L2)/K2)*100</calculatedColumnFormula>
    </tableColumn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BFD072-FEF1-4E3D-AFBE-05F54EF29239}" name="Table13" displayName="Table13" ref="B19:M33" totalsRowShown="0" headerRowDxfId="15" headerRowBorderDxfId="14" tableBorderDxfId="13" totalsRowBorderDxfId="12">
  <autoFilter ref="B19:M33" xr:uid="{B485061A-95D6-4AD2-9A8A-43C4C03C3B7B}"/>
  <tableColumns count="12">
    <tableColumn id="1" xr3:uid="{04A1C945-44B6-4D35-8091-F2EB5D712CE1}" name="Distance_x000a_ (mm)" dataDxfId="11">
      <calculatedColumnFormula>B19+5</calculatedColumnFormula>
    </tableColumn>
    <tableColumn id="2" xr3:uid="{230504E7-FCB4-4BA6-A541-CE130D0696C4}" name="Resistor _x000a_LED (ohm)" dataDxfId="10"/>
    <tableColumn id="3" xr3:uid="{594D7FE0-084C-419F-987D-7E2D46BEADA1}" name="Resistor_x000a_ Trans (ohm)" dataDxfId="9"/>
    <tableColumn id="4" xr3:uid="{87540DCD-7A7F-4F1D-B19D-C5B36E923870}" name="Voltage _x000a_Res LED (V)" dataDxfId="8"/>
    <tableColumn id="5" xr3:uid="{0288FFFD-F348-410E-B1EB-6C9FED7AF2E8}" name="Voltage VDD _x000a_LED (V)" dataDxfId="7">
      <calculatedColumnFormula>5 - E20</calculatedColumnFormula>
    </tableColumn>
    <tableColumn id="6" xr3:uid="{AF2F7B5D-BD47-4A9B-8CAC-56577CC9D0ED}" name="Current _x000a_LED (A)" dataDxfId="6">
      <calculatedColumnFormula>E20/C20</calculatedColumnFormula>
    </tableColumn>
    <tableColumn id="7" xr3:uid="{D05E3DA6-A087-424A-B082-DA37E7FD164E}" name="Voltage Res _x000a_Trans (V)" dataDxfId="5"/>
    <tableColumn id="8" xr3:uid="{6E294362-322C-46D2-9851-E9627B591CF6}" name="Voltage Collector_x000a_ Emitter VDD (V)" dataDxfId="4">
      <calculatedColumnFormula>5-H20</calculatedColumnFormula>
    </tableColumn>
    <tableColumn id="9" xr3:uid="{168BF36E-98E2-4832-A3F3-0E2AD48338B2}" name="Current _x000a_Trans (A)" dataDxfId="3">
      <calculatedColumnFormula>H20/D20</calculatedColumnFormula>
    </tableColumn>
    <tableColumn id="10" xr3:uid="{4682CFED-831D-4AA1-85A6-604A34FB5912}" name="Power (W)" dataDxfId="2">
      <calculatedColumnFormula>(5*G20)+(5*J20)</calculatedColumnFormula>
    </tableColumn>
    <tableColumn id="11" xr3:uid="{39854D3B-DF52-4C5A-9EF8-2FED09774512}" name="Wasted_x000a_ Power (W)" dataDxfId="1">
      <calculatedColumnFormula>(G20*G20*C20) + (J20*J20*D20)</calculatedColumnFormula>
    </tableColumn>
    <tableColumn id="12" xr3:uid="{D3E1B4AB-6B82-4565-A931-8B6E6ECA3C84}" name="Overall _x000a_Efficiency" dataDxfId="0">
      <calculatedColumnFormula>((K20-L20)/K20)*100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390D07-119E-4327-B059-3B0D42B6B234}" name="Table5" displayName="Table5" ref="O2:Q4" totalsRowShown="0">
  <autoFilter ref="O2:Q4" xr:uid="{BD734A27-F8B9-4AC8-9BB2-B7458F365059}"/>
  <tableColumns count="3">
    <tableColumn id="1" xr3:uid="{D6856518-EAC1-4174-9D19-765BE828A546}" name="Height of Transistor from stripboard"/>
    <tableColumn id="2" xr3:uid="{F49524A8-AE84-4DC1-B16C-67734F9DF53D}" name="0"/>
    <tableColumn id="3" xr3:uid="{F5EC2C14-B498-4D86-A7C9-D989B66A6B39}" name="Column1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CE55E0-84B0-468D-8BE0-86C04986C7FB}" name="Table6" displayName="Table6" ref="O6:Q10" totalsRowShown="0">
  <autoFilter ref="O6:Q10" xr:uid="{F3EAB9A6-B7C2-4471-8D84-C421B533A81E}"/>
  <tableColumns count="3">
    <tableColumn id="1" xr3:uid="{3AF0AFAE-583E-4591-B072-41DAE61912D3}" name="LED"/>
    <tableColumn id="2" xr3:uid="{740A01D8-320E-46B6-B93E-8166B38BE359}" name="Column2"/>
    <tableColumn id="3" xr3:uid="{46490AD3-F902-4FCC-A96E-69CE50728D5F}" name="Column3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3F1302-8003-4012-8758-A6FAFDB00A5B}" name="Table38" displayName="Table38" ref="B2:C26" totalsRowShown="0">
  <autoFilter ref="B2:C26" xr:uid="{27D93699-0339-43D7-A7B1-F25518929B8E}"/>
  <tableColumns count="2">
    <tableColumn id="1" xr3:uid="{3D301E89-1730-4EE9-87F3-EF12D043A525}" name="Distance dragged across (mm)"/>
    <tableColumn id="2" xr3:uid="{B248208F-C58D-4713-8A5B-7A9FFC0C9013}" name="Voltage across resistor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255DB0-324F-43FA-AF73-95B71A33D3AB}" name="Table4" displayName="Table4" ref="A3:E4" totalsRowShown="0">
  <autoFilter ref="A3:E4" xr:uid="{5FE8029D-ECD4-4A38-8FAD-7E6866AC3752}"/>
  <tableColumns count="5">
    <tableColumn id="1" xr3:uid="{392DED0A-7C72-4545-9B76-838699677908}" name="Transistor resistor"/>
    <tableColumn id="2" xr3:uid="{C4B774CD-1DEE-4BE2-84DA-F80E4CD4F767}" name="dark_x000a_voltage of resistor (V)"/>
    <tableColumn id="3" xr3:uid="{E5FCD4AF-3FCB-4AB1-B99D-51A9A890AB87}" name="dark current (A)">
      <calculatedColumnFormula>B4/A4</calculatedColumnFormula>
    </tableColumn>
    <tableColumn id="4" xr3:uid="{B9883687-B777-4ED7-B0F2-7A6FB30F8DD0}" name="background illum_x000a_voltage (V)"/>
    <tableColumn id="5" xr3:uid="{5C05C277-AD1E-45F8-8E80-9BA98FCE2301}" name="background illum current (A)">
      <calculatedColumnFormula>D4/A4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H4" sqref="H4:H15"/>
    </sheetView>
  </sheetViews>
  <sheetFormatPr baseColWidth="10" defaultColWidth="8.83203125" defaultRowHeight="15" x14ac:dyDescent="0.2"/>
  <cols>
    <col min="11" max="11" width="11.83203125" customWidth="1"/>
    <col min="15" max="15" width="32.83203125" customWidth="1"/>
    <col min="16" max="17" width="10.5" customWidth="1"/>
  </cols>
  <sheetData>
    <row r="1" spans="1:18" ht="64" x14ac:dyDescent="0.2">
      <c r="A1" s="13" t="s">
        <v>11</v>
      </c>
      <c r="B1" s="5" t="s">
        <v>0</v>
      </c>
      <c r="C1" s="6" t="s">
        <v>1</v>
      </c>
      <c r="D1" s="6" t="s">
        <v>2</v>
      </c>
      <c r="E1" s="6" t="s">
        <v>3</v>
      </c>
      <c r="F1" s="6" t="s">
        <v>21</v>
      </c>
      <c r="G1" s="6" t="s">
        <v>4</v>
      </c>
      <c r="H1" s="6" t="s">
        <v>5</v>
      </c>
      <c r="I1" s="6" t="s">
        <v>22</v>
      </c>
      <c r="J1" s="6" t="s">
        <v>6</v>
      </c>
      <c r="K1" s="7" t="s">
        <v>7</v>
      </c>
      <c r="L1" s="6" t="s">
        <v>8</v>
      </c>
      <c r="M1" s="8" t="s">
        <v>9</v>
      </c>
      <c r="O1" s="12" t="s">
        <v>30</v>
      </c>
    </row>
    <row r="2" spans="1:18" x14ac:dyDescent="0.2">
      <c r="B2" s="3">
        <v>0</v>
      </c>
      <c r="C2">
        <v>62</v>
      </c>
      <c r="D2">
        <v>10000</v>
      </c>
      <c r="E2">
        <v>1.81</v>
      </c>
      <c r="J2" s="2">
        <f>H2/D2</f>
        <v>0</v>
      </c>
      <c r="K2" s="2">
        <f>(5*G2)+(5*J2)</f>
        <v>0</v>
      </c>
      <c r="L2" s="2">
        <f>(G2*G2*C2) + (J2*J2*D2)</f>
        <v>0</v>
      </c>
      <c r="M2" s="4" t="e">
        <f>((K2-L2)/K2)*100</f>
        <v>#DIV/0!</v>
      </c>
      <c r="O2" t="s">
        <v>23</v>
      </c>
      <c r="P2" t="s">
        <v>28</v>
      </c>
      <c r="Q2" t="s">
        <v>29</v>
      </c>
    </row>
    <row r="3" spans="1:18" x14ac:dyDescent="0.2">
      <c r="B3" s="3">
        <v>4</v>
      </c>
      <c r="C3">
        <v>62</v>
      </c>
      <c r="D3">
        <v>10000</v>
      </c>
      <c r="E3">
        <v>1.81</v>
      </c>
      <c r="J3" s="2">
        <f t="shared" ref="J3:J15" si="0">H3/D3</f>
        <v>0</v>
      </c>
      <c r="K3" s="2">
        <f t="shared" ref="K3:K14" si="1">(5*G3)+(5*J3)</f>
        <v>0</v>
      </c>
      <c r="L3" s="2">
        <f t="shared" ref="L3:L15" si="2">(G3*G3*C3) + (J3*J3*D3)</f>
        <v>0</v>
      </c>
      <c r="M3" s="4" t="e">
        <f t="shared" ref="M3:M15" si="3">((K3-L3)/K3)*100</f>
        <v>#DIV/0!</v>
      </c>
      <c r="O3" t="s">
        <v>24</v>
      </c>
      <c r="P3" t="s">
        <v>25</v>
      </c>
      <c r="Q3" t="s">
        <v>25</v>
      </c>
    </row>
    <row r="4" spans="1:18" x14ac:dyDescent="0.2">
      <c r="B4" s="3">
        <f>B3+5</f>
        <v>9</v>
      </c>
      <c r="C4">
        <v>62</v>
      </c>
      <c r="D4">
        <v>10000</v>
      </c>
      <c r="E4">
        <v>1.81</v>
      </c>
      <c r="F4">
        <f t="shared" ref="F4:F15" si="4">5 - E4</f>
        <v>3.19</v>
      </c>
      <c r="G4">
        <f t="shared" ref="G4:G15" si="5">E4/C4</f>
        <v>2.9193548387096774E-2</v>
      </c>
      <c r="H4">
        <v>1.274</v>
      </c>
      <c r="I4">
        <f t="shared" ref="I4:I15" si="6">5-H4</f>
        <v>3.726</v>
      </c>
      <c r="J4" s="2">
        <f t="shared" si="0"/>
        <v>1.2740000000000001E-4</v>
      </c>
      <c r="K4" s="2">
        <f t="shared" si="1"/>
        <v>0.14660474193548387</v>
      </c>
      <c r="L4" s="2">
        <f t="shared" si="2"/>
        <v>5.3002630180645161E-2</v>
      </c>
      <c r="M4" s="4">
        <f t="shared" si="3"/>
        <v>63.846578575221017</v>
      </c>
      <c r="O4" t="s">
        <v>26</v>
      </c>
      <c r="P4" t="s">
        <v>27</v>
      </c>
      <c r="Q4" t="s">
        <v>27</v>
      </c>
    </row>
    <row r="5" spans="1:18" x14ac:dyDescent="0.2">
      <c r="B5" s="3">
        <f t="shared" ref="B5:B15" si="7">B4+5</f>
        <v>14</v>
      </c>
      <c r="C5">
        <v>62</v>
      </c>
      <c r="D5">
        <v>10000</v>
      </c>
      <c r="E5">
        <v>1.81</v>
      </c>
      <c r="F5">
        <f t="shared" si="4"/>
        <v>3.19</v>
      </c>
      <c r="G5">
        <f t="shared" si="5"/>
        <v>2.9193548387096774E-2</v>
      </c>
      <c r="H5">
        <v>2.12</v>
      </c>
      <c r="I5">
        <f t="shared" si="6"/>
        <v>2.88</v>
      </c>
      <c r="J5" s="2">
        <f t="shared" si="0"/>
        <v>2.12E-4</v>
      </c>
      <c r="K5" s="2">
        <f t="shared" si="1"/>
        <v>0.14702774193548387</v>
      </c>
      <c r="L5" s="2">
        <f t="shared" si="2"/>
        <v>5.3289762580645161E-2</v>
      </c>
      <c r="M5" s="4">
        <f t="shared" si="3"/>
        <v>63.755300952640056</v>
      </c>
    </row>
    <row r="6" spans="1:18" x14ac:dyDescent="0.2">
      <c r="B6" s="3">
        <f t="shared" si="7"/>
        <v>19</v>
      </c>
      <c r="C6">
        <v>62</v>
      </c>
      <c r="D6">
        <v>10000</v>
      </c>
      <c r="E6">
        <v>1.81</v>
      </c>
      <c r="F6">
        <f t="shared" si="4"/>
        <v>3.19</v>
      </c>
      <c r="G6">
        <f t="shared" si="5"/>
        <v>2.9193548387096774E-2</v>
      </c>
      <c r="H6">
        <v>2.27</v>
      </c>
      <c r="I6">
        <f t="shared" si="6"/>
        <v>2.73</v>
      </c>
      <c r="J6" s="2">
        <f t="shared" si="0"/>
        <v>2.2699999999999999E-4</v>
      </c>
      <c r="K6" s="2">
        <f t="shared" si="1"/>
        <v>0.14710274193548387</v>
      </c>
      <c r="L6" s="2">
        <f t="shared" si="2"/>
        <v>5.3355612580645161E-2</v>
      </c>
      <c r="M6" s="4">
        <f t="shared" si="3"/>
        <v>63.729015599147829</v>
      </c>
      <c r="O6" t="s">
        <v>36</v>
      </c>
      <c r="P6" t="s">
        <v>34</v>
      </c>
      <c r="Q6" t="s">
        <v>35</v>
      </c>
    </row>
    <row r="7" spans="1:18" x14ac:dyDescent="0.2">
      <c r="B7" s="3">
        <f t="shared" si="7"/>
        <v>24</v>
      </c>
      <c r="C7">
        <v>62</v>
      </c>
      <c r="D7">
        <v>10000</v>
      </c>
      <c r="E7">
        <v>1.81</v>
      </c>
      <c r="F7">
        <f t="shared" si="4"/>
        <v>3.19</v>
      </c>
      <c r="G7">
        <f t="shared" si="5"/>
        <v>2.9193548387096774E-2</v>
      </c>
      <c r="H7">
        <v>1.98</v>
      </c>
      <c r="I7">
        <f t="shared" si="6"/>
        <v>3.02</v>
      </c>
      <c r="J7" s="2">
        <f t="shared" si="0"/>
        <v>1.9799999999999999E-4</v>
      </c>
      <c r="K7" s="2">
        <f t="shared" si="1"/>
        <v>0.14695774193548386</v>
      </c>
      <c r="L7" s="2">
        <f t="shared" si="2"/>
        <v>5.3232362580645162E-2</v>
      </c>
      <c r="M7" s="4">
        <f t="shared" si="3"/>
        <v>63.777095456451164</v>
      </c>
      <c r="O7" t="s">
        <v>31</v>
      </c>
      <c r="P7">
        <v>5</v>
      </c>
    </row>
    <row r="8" spans="1:18" x14ac:dyDescent="0.2">
      <c r="B8" s="3">
        <f t="shared" si="7"/>
        <v>29</v>
      </c>
      <c r="C8">
        <v>62</v>
      </c>
      <c r="D8">
        <v>10000</v>
      </c>
      <c r="E8">
        <v>1.81</v>
      </c>
      <c r="F8">
        <f t="shared" si="4"/>
        <v>3.19</v>
      </c>
      <c r="G8">
        <f t="shared" si="5"/>
        <v>2.9193548387096774E-2</v>
      </c>
      <c r="H8">
        <v>2.4</v>
      </c>
      <c r="I8">
        <f t="shared" si="6"/>
        <v>2.6</v>
      </c>
      <c r="J8" s="2">
        <f t="shared" si="0"/>
        <v>2.3999999999999998E-4</v>
      </c>
      <c r="K8" s="2">
        <f t="shared" si="1"/>
        <v>0.14716774193548388</v>
      </c>
      <c r="L8" s="2">
        <f t="shared" si="2"/>
        <v>5.3416322580645159E-2</v>
      </c>
      <c r="M8" s="4">
        <f t="shared" si="3"/>
        <v>63.703783262461101</v>
      </c>
      <c r="O8" t="s">
        <v>32</v>
      </c>
      <c r="P8">
        <v>1.7</v>
      </c>
    </row>
    <row r="9" spans="1:18" x14ac:dyDescent="0.2">
      <c r="B9" s="3">
        <f t="shared" si="7"/>
        <v>34</v>
      </c>
      <c r="C9">
        <v>62</v>
      </c>
      <c r="D9">
        <v>10000</v>
      </c>
      <c r="E9">
        <v>1.81</v>
      </c>
      <c r="F9">
        <f t="shared" si="4"/>
        <v>3.19</v>
      </c>
      <c r="G9">
        <f t="shared" si="5"/>
        <v>2.9193548387096774E-2</v>
      </c>
      <c r="H9">
        <v>2.4700000000000002</v>
      </c>
      <c r="I9">
        <f t="shared" si="6"/>
        <v>2.5299999999999998</v>
      </c>
      <c r="J9" s="2">
        <f t="shared" si="0"/>
        <v>2.4700000000000004E-4</v>
      </c>
      <c r="K9" s="2">
        <f t="shared" si="1"/>
        <v>0.14720274193548388</v>
      </c>
      <c r="L9" s="2">
        <f t="shared" si="2"/>
        <v>5.345041258064516E-2</v>
      </c>
      <c r="M9" s="4">
        <f t="shared" si="3"/>
        <v>63.68925478027343</v>
      </c>
      <c r="O9" t="s">
        <v>43</v>
      </c>
      <c r="P9">
        <v>3.3</v>
      </c>
    </row>
    <row r="10" spans="1:18" x14ac:dyDescent="0.2">
      <c r="B10" s="3">
        <f t="shared" si="7"/>
        <v>39</v>
      </c>
      <c r="C10">
        <v>62</v>
      </c>
      <c r="D10">
        <v>10000</v>
      </c>
      <c r="E10">
        <v>1.81</v>
      </c>
      <c r="F10">
        <f t="shared" si="4"/>
        <v>3.19</v>
      </c>
      <c r="G10">
        <f t="shared" si="5"/>
        <v>2.9193548387096774E-2</v>
      </c>
      <c r="H10">
        <v>2.56</v>
      </c>
      <c r="I10">
        <f t="shared" si="6"/>
        <v>2.44</v>
      </c>
      <c r="J10" s="2">
        <f t="shared" si="0"/>
        <v>2.5599999999999999E-4</v>
      </c>
      <c r="K10" s="2">
        <f t="shared" si="1"/>
        <v>0.14724774193548387</v>
      </c>
      <c r="L10" s="2">
        <f t="shared" si="2"/>
        <v>5.349568258064516E-2</v>
      </c>
      <c r="M10" s="4">
        <f t="shared" si="3"/>
        <v>63.669607508083814</v>
      </c>
      <c r="O10" t="s">
        <v>33</v>
      </c>
      <c r="P10">
        <v>64</v>
      </c>
    </row>
    <row r="11" spans="1:18" x14ac:dyDescent="0.2">
      <c r="B11" s="3">
        <f t="shared" si="7"/>
        <v>44</v>
      </c>
      <c r="C11">
        <v>62</v>
      </c>
      <c r="D11">
        <v>10000</v>
      </c>
      <c r="E11">
        <v>1.81</v>
      </c>
      <c r="F11">
        <f t="shared" si="4"/>
        <v>3.19</v>
      </c>
      <c r="G11">
        <f t="shared" si="5"/>
        <v>2.9193548387096774E-2</v>
      </c>
      <c r="H11">
        <v>2.54</v>
      </c>
      <c r="I11">
        <f t="shared" si="6"/>
        <v>2.46</v>
      </c>
      <c r="J11" s="2">
        <f t="shared" si="0"/>
        <v>2.5399999999999999E-4</v>
      </c>
      <c r="K11" s="2">
        <f t="shared" si="1"/>
        <v>0.14723774193548386</v>
      </c>
      <c r="L11" s="2">
        <f t="shared" si="2"/>
        <v>5.3485482580645158E-2</v>
      </c>
      <c r="M11" s="4">
        <f t="shared" si="3"/>
        <v>63.674067615026829</v>
      </c>
    </row>
    <row r="12" spans="1:18" x14ac:dyDescent="0.2">
      <c r="B12" s="3">
        <f t="shared" si="7"/>
        <v>49</v>
      </c>
      <c r="C12">
        <v>62</v>
      </c>
      <c r="D12">
        <v>10000</v>
      </c>
      <c r="E12">
        <v>1.81</v>
      </c>
      <c r="F12">
        <f t="shared" si="4"/>
        <v>3.19</v>
      </c>
      <c r="G12">
        <f t="shared" si="5"/>
        <v>2.9193548387096774E-2</v>
      </c>
      <c r="H12">
        <v>2.72</v>
      </c>
      <c r="I12">
        <f>5-H12</f>
        <v>2.2799999999999998</v>
      </c>
      <c r="J12" s="2">
        <f t="shared" si="0"/>
        <v>2.72E-4</v>
      </c>
      <c r="K12" s="2">
        <f t="shared" si="1"/>
        <v>0.14732774193548387</v>
      </c>
      <c r="L12" s="2">
        <f t="shared" si="2"/>
        <v>5.3580162580645158E-2</v>
      </c>
      <c r="M12" s="4">
        <f t="shared" si="3"/>
        <v>63.631993624046459</v>
      </c>
    </row>
    <row r="13" spans="1:18" x14ac:dyDescent="0.2">
      <c r="B13" s="3">
        <f t="shared" si="7"/>
        <v>54</v>
      </c>
      <c r="C13">
        <v>62</v>
      </c>
      <c r="D13">
        <v>10000</v>
      </c>
      <c r="E13">
        <v>1.81</v>
      </c>
      <c r="F13">
        <f t="shared" si="4"/>
        <v>3.19</v>
      </c>
      <c r="G13">
        <f t="shared" si="5"/>
        <v>2.9193548387096774E-2</v>
      </c>
      <c r="H13">
        <v>2.72</v>
      </c>
      <c r="I13">
        <f>5-H13</f>
        <v>2.2799999999999998</v>
      </c>
      <c r="J13" s="2">
        <f t="shared" si="0"/>
        <v>2.72E-4</v>
      </c>
      <c r="K13" s="2">
        <f t="shared" si="1"/>
        <v>0.14732774193548387</v>
      </c>
      <c r="L13" s="2">
        <f t="shared" si="2"/>
        <v>5.3580162580645158E-2</v>
      </c>
      <c r="M13" s="4">
        <f t="shared" si="3"/>
        <v>63.631993624046459</v>
      </c>
      <c r="O13" t="s">
        <v>37</v>
      </c>
      <c r="P13" t="s">
        <v>40</v>
      </c>
      <c r="Q13" t="s">
        <v>41</v>
      </c>
      <c r="R13" t="s">
        <v>42</v>
      </c>
    </row>
    <row r="14" spans="1:18" x14ac:dyDescent="0.2">
      <c r="B14" s="3">
        <f t="shared" si="7"/>
        <v>59</v>
      </c>
      <c r="C14">
        <v>62</v>
      </c>
      <c r="D14">
        <v>10000</v>
      </c>
      <c r="E14">
        <v>1.81</v>
      </c>
      <c r="F14">
        <f t="shared" si="4"/>
        <v>3.19</v>
      </c>
      <c r="G14">
        <f t="shared" si="5"/>
        <v>2.9193548387096774E-2</v>
      </c>
      <c r="H14">
        <v>2.72</v>
      </c>
      <c r="I14">
        <f t="shared" si="6"/>
        <v>2.2799999999999998</v>
      </c>
      <c r="J14" s="2">
        <f t="shared" si="0"/>
        <v>2.72E-4</v>
      </c>
      <c r="K14" s="2">
        <f t="shared" si="1"/>
        <v>0.14732774193548387</v>
      </c>
      <c r="L14" s="2">
        <f t="shared" si="2"/>
        <v>5.3580162580645158E-2</v>
      </c>
      <c r="M14" s="4">
        <f t="shared" si="3"/>
        <v>63.631993624046459</v>
      </c>
      <c r="O14" t="s">
        <v>38</v>
      </c>
      <c r="P14" t="s">
        <v>39</v>
      </c>
    </row>
    <row r="15" spans="1:18" x14ac:dyDescent="0.2">
      <c r="B15" s="9">
        <f t="shared" si="7"/>
        <v>64</v>
      </c>
      <c r="C15">
        <v>62</v>
      </c>
      <c r="D15">
        <v>10000</v>
      </c>
      <c r="E15">
        <v>1.81</v>
      </c>
      <c r="F15">
        <f t="shared" si="4"/>
        <v>3.19</v>
      </c>
      <c r="G15">
        <f t="shared" si="5"/>
        <v>2.9193548387096774E-2</v>
      </c>
      <c r="H15">
        <v>2.6</v>
      </c>
      <c r="I15">
        <f t="shared" si="6"/>
        <v>2.4</v>
      </c>
      <c r="J15" s="10">
        <f t="shared" si="0"/>
        <v>2.6000000000000003E-4</v>
      </c>
      <c r="K15" s="10">
        <f>(5*G15)+(5*J15)</f>
        <v>0.14726774193548386</v>
      </c>
      <c r="L15" s="10">
        <f t="shared" si="2"/>
        <v>5.3516322580645162E-2</v>
      </c>
      <c r="M15" s="11">
        <f t="shared" si="3"/>
        <v>63.660526142860277</v>
      </c>
    </row>
    <row r="19" spans="1:13" ht="64" x14ac:dyDescent="0.2">
      <c r="A19" s="13" t="s">
        <v>10</v>
      </c>
      <c r="B19" s="5" t="s">
        <v>0</v>
      </c>
      <c r="C19" s="6" t="s">
        <v>1</v>
      </c>
      <c r="D19" s="6" t="s">
        <v>2</v>
      </c>
      <c r="E19" s="6" t="s">
        <v>3</v>
      </c>
      <c r="F19" s="6" t="s">
        <v>21</v>
      </c>
      <c r="G19" s="6" t="s">
        <v>4</v>
      </c>
      <c r="H19" s="6" t="s">
        <v>5</v>
      </c>
      <c r="I19" s="6" t="s">
        <v>22</v>
      </c>
      <c r="J19" s="6" t="s">
        <v>6</v>
      </c>
      <c r="K19" s="7" t="s">
        <v>7</v>
      </c>
      <c r="L19" s="6" t="s">
        <v>8</v>
      </c>
      <c r="M19" s="8" t="s">
        <v>9</v>
      </c>
    </row>
    <row r="20" spans="1:13" x14ac:dyDescent="0.2">
      <c r="B20" s="3">
        <v>0</v>
      </c>
      <c r="C20" s="2">
        <v>62</v>
      </c>
      <c r="D20" s="2">
        <v>10000</v>
      </c>
      <c r="E20" s="2">
        <v>1.81</v>
      </c>
      <c r="F20" s="2">
        <f>5 - E20</f>
        <v>3.19</v>
      </c>
      <c r="G20" s="2">
        <f>E20/C20</f>
        <v>2.9193548387096774E-2</v>
      </c>
      <c r="I20" s="2">
        <f>5-H20</f>
        <v>5</v>
      </c>
      <c r="J20" s="2">
        <f>H20/D20</f>
        <v>0</v>
      </c>
      <c r="K20" s="2">
        <f>(5*G20)+(5*J20)</f>
        <v>0.14596774193548387</v>
      </c>
      <c r="L20" s="2">
        <f>(G20*G20*C20) + (J20*J20*D20)</f>
        <v>5.2840322580645159E-2</v>
      </c>
      <c r="M20" s="4">
        <f>((K20-L20)/K20)*100</f>
        <v>63.800000000000004</v>
      </c>
    </row>
    <row r="21" spans="1:13" x14ac:dyDescent="0.2">
      <c r="B21" s="3">
        <v>4</v>
      </c>
      <c r="C21" s="2">
        <v>62</v>
      </c>
      <c r="D21" s="2">
        <v>10000</v>
      </c>
      <c r="E21" s="2">
        <v>1.81</v>
      </c>
      <c r="F21" s="2">
        <f t="shared" ref="F21" si="8">5 - E21</f>
        <v>3.19</v>
      </c>
      <c r="G21" s="2">
        <f t="shared" ref="G21:G33" si="9">E21/C21</f>
        <v>2.9193548387096774E-2</v>
      </c>
      <c r="I21" s="2">
        <f t="shared" ref="I21:I33" si="10">5-H21</f>
        <v>5</v>
      </c>
      <c r="J21" s="2">
        <f t="shared" ref="J21:J33" si="11">H21/D21</f>
        <v>0</v>
      </c>
      <c r="K21" s="2">
        <f t="shared" ref="K21:K32" si="12">(5*G21)+(5*J21)</f>
        <v>0.14596774193548387</v>
      </c>
      <c r="L21" s="2">
        <f t="shared" ref="L21:L33" si="13">(G21*G21*C21) + (J21*J21*D21)</f>
        <v>5.2840322580645159E-2</v>
      </c>
      <c r="M21" s="4">
        <f t="shared" ref="M21:M33" si="14">((K21-L21)/K21)*100</f>
        <v>63.800000000000004</v>
      </c>
    </row>
    <row r="22" spans="1:13" x14ac:dyDescent="0.2">
      <c r="B22" s="3">
        <f>B21+5</f>
        <v>9</v>
      </c>
      <c r="C22" s="2">
        <v>62</v>
      </c>
      <c r="D22" s="2">
        <v>10000</v>
      </c>
      <c r="E22" s="2">
        <v>1.81</v>
      </c>
      <c r="F22" s="2">
        <f>5 - E22</f>
        <v>3.19</v>
      </c>
      <c r="G22" s="2">
        <f t="shared" si="9"/>
        <v>2.9193548387096774E-2</v>
      </c>
      <c r="H22">
        <v>3.1</v>
      </c>
      <c r="I22" s="2">
        <f t="shared" si="10"/>
        <v>1.9</v>
      </c>
      <c r="J22" s="2">
        <f t="shared" si="11"/>
        <v>3.1E-4</v>
      </c>
      <c r="K22" s="2">
        <f t="shared" si="12"/>
        <v>0.14751774193548386</v>
      </c>
      <c r="L22" s="2">
        <f t="shared" si="13"/>
        <v>5.3801322580645156E-2</v>
      </c>
      <c r="M22" s="4">
        <f t="shared" si="14"/>
        <v>63.528913963328634</v>
      </c>
    </row>
    <row r="23" spans="1:13" x14ac:dyDescent="0.2">
      <c r="B23" s="3">
        <f t="shared" ref="B23:B33" si="15">B22+5</f>
        <v>14</v>
      </c>
      <c r="C23" s="2">
        <v>62</v>
      </c>
      <c r="D23" s="2">
        <v>10000</v>
      </c>
      <c r="E23" s="2">
        <v>1.81</v>
      </c>
      <c r="F23" s="2">
        <f t="shared" ref="F23:F33" si="16">5 - E23</f>
        <v>3.19</v>
      </c>
      <c r="G23" s="2">
        <f t="shared" si="9"/>
        <v>2.9193548387096774E-2</v>
      </c>
      <c r="H23">
        <v>4.2</v>
      </c>
      <c r="I23" s="2">
        <f t="shared" si="10"/>
        <v>0.79999999999999982</v>
      </c>
      <c r="J23" s="2">
        <f t="shared" si="11"/>
        <v>4.2000000000000002E-4</v>
      </c>
      <c r="K23" s="2">
        <f t="shared" si="12"/>
        <v>0.14806774193548386</v>
      </c>
      <c r="L23" s="2">
        <f t="shared" si="13"/>
        <v>5.4604322580645161E-2</v>
      </c>
      <c r="M23" s="4">
        <f t="shared" si="14"/>
        <v>63.122067057362585</v>
      </c>
    </row>
    <row r="24" spans="1:13" x14ac:dyDescent="0.2">
      <c r="B24" s="3">
        <f t="shared" si="15"/>
        <v>19</v>
      </c>
      <c r="C24" s="2">
        <v>62</v>
      </c>
      <c r="D24" s="2">
        <v>10000</v>
      </c>
      <c r="E24" s="2">
        <v>1.81</v>
      </c>
      <c r="F24" s="2">
        <f t="shared" si="16"/>
        <v>3.19</v>
      </c>
      <c r="G24" s="2">
        <f t="shared" si="9"/>
        <v>2.9193548387096774E-2</v>
      </c>
      <c r="H24">
        <v>4.0999999999999996</v>
      </c>
      <c r="I24" s="2">
        <f t="shared" si="10"/>
        <v>0.90000000000000036</v>
      </c>
      <c r="J24" s="2">
        <f t="shared" si="11"/>
        <v>4.0999999999999999E-4</v>
      </c>
      <c r="K24" s="2">
        <f t="shared" si="12"/>
        <v>0.14801774193548387</v>
      </c>
      <c r="L24" s="2">
        <f t="shared" si="13"/>
        <v>5.4521322580645161E-2</v>
      </c>
      <c r="M24" s="4">
        <f t="shared" si="14"/>
        <v>63.165684148587253</v>
      </c>
    </row>
    <row r="25" spans="1:13" x14ac:dyDescent="0.2">
      <c r="B25" s="3">
        <f t="shared" si="15"/>
        <v>24</v>
      </c>
      <c r="C25" s="2">
        <v>62</v>
      </c>
      <c r="D25" s="2">
        <v>10000</v>
      </c>
      <c r="E25" s="2">
        <v>1.81</v>
      </c>
      <c r="F25" s="2">
        <f t="shared" si="16"/>
        <v>3.19</v>
      </c>
      <c r="G25" s="2">
        <f t="shared" si="9"/>
        <v>2.9193548387096774E-2</v>
      </c>
      <c r="H25">
        <v>3.96</v>
      </c>
      <c r="I25" s="2">
        <f t="shared" si="10"/>
        <v>1.04</v>
      </c>
      <c r="J25" s="2">
        <f t="shared" si="11"/>
        <v>3.9599999999999998E-4</v>
      </c>
      <c r="K25" s="2">
        <f t="shared" si="12"/>
        <v>0.14794774193548388</v>
      </c>
      <c r="L25" s="2">
        <f t="shared" si="13"/>
        <v>5.4408482580645158E-2</v>
      </c>
      <c r="M25" s="4">
        <f t="shared" si="14"/>
        <v>63.224526532908321</v>
      </c>
    </row>
    <row r="26" spans="1:13" x14ac:dyDescent="0.2">
      <c r="B26" s="3">
        <f t="shared" si="15"/>
        <v>29</v>
      </c>
      <c r="C26" s="2">
        <v>62</v>
      </c>
      <c r="D26" s="2">
        <v>10000</v>
      </c>
      <c r="E26" s="2">
        <v>1.81</v>
      </c>
      <c r="F26" s="2">
        <f t="shared" si="16"/>
        <v>3.19</v>
      </c>
      <c r="G26" s="2">
        <f t="shared" si="9"/>
        <v>2.9193548387096774E-2</v>
      </c>
      <c r="H26">
        <v>3.82</v>
      </c>
      <c r="I26" s="2">
        <f t="shared" si="10"/>
        <v>1.1800000000000002</v>
      </c>
      <c r="J26" s="2">
        <f t="shared" si="11"/>
        <v>3.8199999999999996E-4</v>
      </c>
      <c r="K26" s="2">
        <f t="shared" si="12"/>
        <v>0.14787774193548386</v>
      </c>
      <c r="L26" s="2">
        <f t="shared" si="13"/>
        <v>5.429956258064516E-2</v>
      </c>
      <c r="M26" s="4">
        <f t="shared" si="14"/>
        <v>63.280773786541189</v>
      </c>
    </row>
    <row r="27" spans="1:13" x14ac:dyDescent="0.2">
      <c r="B27" s="3">
        <f t="shared" si="15"/>
        <v>34</v>
      </c>
      <c r="C27" s="2">
        <v>62</v>
      </c>
      <c r="D27" s="2">
        <v>10000</v>
      </c>
      <c r="E27" s="2">
        <v>1.81</v>
      </c>
      <c r="F27" s="2">
        <f t="shared" si="16"/>
        <v>3.19</v>
      </c>
      <c r="G27" s="2">
        <f t="shared" si="9"/>
        <v>2.9193548387096774E-2</v>
      </c>
      <c r="H27">
        <v>3.68</v>
      </c>
      <c r="I27" s="2">
        <f t="shared" si="10"/>
        <v>1.3199999999999998</v>
      </c>
      <c r="J27" s="2">
        <f t="shared" si="11"/>
        <v>3.68E-4</v>
      </c>
      <c r="K27" s="2">
        <f t="shared" si="12"/>
        <v>0.14780774193548388</v>
      </c>
      <c r="L27" s="2">
        <f t="shared" si="13"/>
        <v>5.4194562580645159E-2</v>
      </c>
      <c r="M27" s="4">
        <f t="shared" si="14"/>
        <v>63.334422222416222</v>
      </c>
    </row>
    <row r="28" spans="1:13" x14ac:dyDescent="0.2">
      <c r="B28" s="3">
        <f t="shared" si="15"/>
        <v>39</v>
      </c>
      <c r="C28" s="2">
        <v>62</v>
      </c>
      <c r="D28" s="2">
        <v>10000</v>
      </c>
      <c r="E28" s="2">
        <v>1.81</v>
      </c>
      <c r="F28" s="2">
        <f t="shared" si="16"/>
        <v>3.19</v>
      </c>
      <c r="G28" s="2">
        <f t="shared" si="9"/>
        <v>2.9193548387096774E-2</v>
      </c>
      <c r="H28">
        <v>3.54</v>
      </c>
      <c r="I28" s="2">
        <f t="shared" si="10"/>
        <v>1.46</v>
      </c>
      <c r="J28" s="2">
        <f t="shared" si="11"/>
        <v>3.5399999999999999E-4</v>
      </c>
      <c r="K28" s="2">
        <f t="shared" si="12"/>
        <v>0.14773774193548386</v>
      </c>
      <c r="L28" s="2">
        <f t="shared" si="13"/>
        <v>5.4093482580645162E-2</v>
      </c>
      <c r="M28" s="4">
        <f t="shared" si="14"/>
        <v>63.385468146475766</v>
      </c>
    </row>
    <row r="29" spans="1:13" x14ac:dyDescent="0.2">
      <c r="B29" s="3">
        <f t="shared" si="15"/>
        <v>44</v>
      </c>
      <c r="C29" s="2">
        <v>62</v>
      </c>
      <c r="D29" s="2">
        <v>10000</v>
      </c>
      <c r="E29" s="2">
        <v>1.81</v>
      </c>
      <c r="F29" s="2">
        <f t="shared" si="16"/>
        <v>3.19</v>
      </c>
      <c r="G29" s="2">
        <f t="shared" si="9"/>
        <v>2.9193548387096774E-2</v>
      </c>
      <c r="H29">
        <v>3.37</v>
      </c>
      <c r="I29" s="2">
        <f t="shared" si="10"/>
        <v>1.63</v>
      </c>
      <c r="J29" s="2">
        <f t="shared" si="11"/>
        <v>3.3700000000000001E-4</v>
      </c>
      <c r="K29" s="2">
        <f t="shared" si="12"/>
        <v>0.14765274193548386</v>
      </c>
      <c r="L29" s="2">
        <f t="shared" si="13"/>
        <v>5.3976012580645161E-2</v>
      </c>
      <c r="M29" s="4">
        <f t="shared" si="14"/>
        <v>63.443948366207984</v>
      </c>
    </row>
    <row r="30" spans="1:13" x14ac:dyDescent="0.2">
      <c r="B30" s="3">
        <f t="shared" si="15"/>
        <v>49</v>
      </c>
      <c r="C30" s="2">
        <v>62</v>
      </c>
      <c r="D30" s="2">
        <v>10000</v>
      </c>
      <c r="E30" s="2">
        <v>1.81</v>
      </c>
      <c r="F30" s="2">
        <f t="shared" si="16"/>
        <v>3.19</v>
      </c>
      <c r="G30" s="2">
        <f t="shared" si="9"/>
        <v>2.9193548387096774E-2</v>
      </c>
      <c r="H30">
        <v>3.19</v>
      </c>
      <c r="I30" s="2">
        <f t="shared" si="10"/>
        <v>1.81</v>
      </c>
      <c r="J30" s="2">
        <f t="shared" si="11"/>
        <v>3.19E-4</v>
      </c>
      <c r="K30" s="2">
        <f t="shared" si="12"/>
        <v>0.14756274193548388</v>
      </c>
      <c r="L30" s="2">
        <f t="shared" si="13"/>
        <v>5.3857932580645161E-2</v>
      </c>
      <c r="M30" s="4">
        <f t="shared" si="14"/>
        <v>63.501672661929476</v>
      </c>
    </row>
    <row r="31" spans="1:13" x14ac:dyDescent="0.2">
      <c r="B31" s="3">
        <f t="shared" si="15"/>
        <v>54</v>
      </c>
      <c r="C31" s="2">
        <v>62</v>
      </c>
      <c r="D31" s="2">
        <v>10000</v>
      </c>
      <c r="E31" s="2">
        <v>1.81</v>
      </c>
      <c r="F31" s="2">
        <f t="shared" si="16"/>
        <v>3.19</v>
      </c>
      <c r="G31" s="2">
        <f t="shared" si="9"/>
        <v>2.9193548387096774E-2</v>
      </c>
      <c r="H31">
        <v>3.03</v>
      </c>
      <c r="I31" s="2">
        <f t="shared" si="10"/>
        <v>1.9700000000000002</v>
      </c>
      <c r="J31" s="2">
        <f t="shared" si="11"/>
        <v>3.0299999999999999E-4</v>
      </c>
      <c r="K31" s="2">
        <f t="shared" si="12"/>
        <v>0.14748274193548386</v>
      </c>
      <c r="L31" s="2">
        <f t="shared" si="13"/>
        <v>5.3758412580645162E-2</v>
      </c>
      <c r="M31" s="4">
        <f t="shared" si="14"/>
        <v>63.549353724273914</v>
      </c>
    </row>
    <row r="32" spans="1:13" x14ac:dyDescent="0.2">
      <c r="B32" s="3">
        <f t="shared" si="15"/>
        <v>59</v>
      </c>
      <c r="C32" s="2">
        <v>62</v>
      </c>
      <c r="D32" s="2">
        <v>10000</v>
      </c>
      <c r="E32" s="2">
        <v>1.81</v>
      </c>
      <c r="F32" s="2">
        <f t="shared" si="16"/>
        <v>3.19</v>
      </c>
      <c r="G32" s="2">
        <f t="shared" si="9"/>
        <v>2.9193548387096774E-2</v>
      </c>
      <c r="H32">
        <v>3.06</v>
      </c>
      <c r="I32" s="2">
        <f t="shared" si="10"/>
        <v>1.94</v>
      </c>
      <c r="J32" s="2">
        <f t="shared" si="11"/>
        <v>3.0600000000000001E-4</v>
      </c>
      <c r="K32" s="2">
        <f t="shared" si="12"/>
        <v>0.14749774193548387</v>
      </c>
      <c r="L32" s="2">
        <f t="shared" si="13"/>
        <v>5.3776682580645156E-2</v>
      </c>
      <c r="M32" s="4">
        <f t="shared" si="14"/>
        <v>63.540673996102726</v>
      </c>
    </row>
    <row r="33" spans="2:13" x14ac:dyDescent="0.2">
      <c r="B33" s="9">
        <f t="shared" si="15"/>
        <v>64</v>
      </c>
      <c r="C33" s="2">
        <v>62</v>
      </c>
      <c r="D33" s="2">
        <v>10000</v>
      </c>
      <c r="E33" s="2">
        <v>1.81</v>
      </c>
      <c r="F33" s="10">
        <f t="shared" si="16"/>
        <v>3.19</v>
      </c>
      <c r="G33" s="10">
        <f t="shared" si="9"/>
        <v>2.9193548387096774E-2</v>
      </c>
      <c r="H33">
        <v>3.17</v>
      </c>
      <c r="I33" s="10">
        <f t="shared" si="10"/>
        <v>1.83</v>
      </c>
      <c r="J33" s="10">
        <f t="shared" si="11"/>
        <v>3.1700000000000001E-4</v>
      </c>
      <c r="K33" s="10">
        <f>(5*G33)+(5*J33)</f>
        <v>0.14755274193548387</v>
      </c>
      <c r="L33" s="10">
        <f t="shared" si="13"/>
        <v>5.384521258064516E-2</v>
      </c>
      <c r="M33" s="11">
        <f t="shared" si="14"/>
        <v>63.507819729850567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444B3-494E-4E64-98F8-5F94C653CCEE}">
  <dimension ref="A1:H26"/>
  <sheetViews>
    <sheetView workbookViewId="0">
      <selection activeCell="E13" sqref="E13"/>
    </sheetView>
  </sheetViews>
  <sheetFormatPr baseColWidth="10" defaultColWidth="8.83203125" defaultRowHeight="15" x14ac:dyDescent="0.2"/>
  <cols>
    <col min="2" max="2" width="28.1640625" customWidth="1"/>
    <col min="3" max="3" width="21.5" customWidth="1"/>
    <col min="5" max="5" width="26.83203125" customWidth="1"/>
  </cols>
  <sheetData>
    <row r="1" spans="1:8" x14ac:dyDescent="0.2">
      <c r="A1" t="s">
        <v>12</v>
      </c>
    </row>
    <row r="2" spans="1:8" x14ac:dyDescent="0.2">
      <c r="B2" t="s">
        <v>13</v>
      </c>
      <c r="C2" t="s">
        <v>14</v>
      </c>
      <c r="E2" s="14" t="s">
        <v>15</v>
      </c>
      <c r="F2" s="14">
        <v>9</v>
      </c>
    </row>
    <row r="3" spans="1:8" x14ac:dyDescent="0.2">
      <c r="B3">
        <v>27</v>
      </c>
      <c r="C3">
        <v>2.42</v>
      </c>
      <c r="E3" s="14"/>
      <c r="F3" s="14"/>
    </row>
    <row r="4" spans="1:8" x14ac:dyDescent="0.2">
      <c r="B4">
        <v>25</v>
      </c>
      <c r="C4">
        <v>2.5099999999999998</v>
      </c>
    </row>
    <row r="5" spans="1:8" x14ac:dyDescent="0.2">
      <c r="B5">
        <v>21</v>
      </c>
      <c r="C5">
        <v>2.61</v>
      </c>
    </row>
    <row r="6" spans="1:8" x14ac:dyDescent="0.2">
      <c r="B6">
        <f>B5 - 4</f>
        <v>17</v>
      </c>
      <c r="C6">
        <v>2.81</v>
      </c>
      <c r="E6" t="s">
        <v>44</v>
      </c>
      <c r="F6">
        <v>20</v>
      </c>
    </row>
    <row r="7" spans="1:8" x14ac:dyDescent="0.2">
      <c r="B7">
        <f>B6-2</f>
        <v>15</v>
      </c>
      <c r="C7">
        <v>3.01</v>
      </c>
      <c r="E7" t="s">
        <v>45</v>
      </c>
      <c r="F7">
        <v>16</v>
      </c>
    </row>
    <row r="8" spans="1:8" x14ac:dyDescent="0.2">
      <c r="B8">
        <f t="shared" ref="B8:B14" si="0">B7-2</f>
        <v>13</v>
      </c>
      <c r="C8">
        <v>3.31</v>
      </c>
      <c r="E8" t="s">
        <v>46</v>
      </c>
    </row>
    <row r="9" spans="1:8" x14ac:dyDescent="0.2">
      <c r="B9">
        <f t="shared" si="0"/>
        <v>11</v>
      </c>
      <c r="C9">
        <v>3.82</v>
      </c>
      <c r="E9" t="s">
        <v>47</v>
      </c>
    </row>
    <row r="10" spans="1:8" x14ac:dyDescent="0.2">
      <c r="B10">
        <f t="shared" si="0"/>
        <v>9</v>
      </c>
      <c r="C10">
        <v>4.0199999999999996</v>
      </c>
    </row>
    <row r="11" spans="1:8" x14ac:dyDescent="0.2">
      <c r="B11">
        <f t="shared" si="0"/>
        <v>7</v>
      </c>
      <c r="C11">
        <v>4.1500000000000004</v>
      </c>
    </row>
    <row r="12" spans="1:8" x14ac:dyDescent="0.2">
      <c r="B12">
        <f t="shared" si="0"/>
        <v>5</v>
      </c>
      <c r="C12">
        <v>4.21</v>
      </c>
      <c r="E12" t="s">
        <v>53</v>
      </c>
      <c r="G12" t="s">
        <v>49</v>
      </c>
      <c r="H12" t="s">
        <v>50</v>
      </c>
    </row>
    <row r="13" spans="1:8" x14ac:dyDescent="0.2">
      <c r="B13">
        <f t="shared" si="0"/>
        <v>3</v>
      </c>
      <c r="C13">
        <v>4.22</v>
      </c>
      <c r="G13">
        <v>2</v>
      </c>
      <c r="H13" t="s">
        <v>51</v>
      </c>
    </row>
    <row r="14" spans="1:8" x14ac:dyDescent="0.2">
      <c r="B14">
        <f t="shared" si="0"/>
        <v>1</v>
      </c>
      <c r="C14">
        <v>4.2300000000000004</v>
      </c>
      <c r="G14">
        <v>3.94</v>
      </c>
      <c r="H14" t="s">
        <v>52</v>
      </c>
    </row>
    <row r="15" spans="1:8" x14ac:dyDescent="0.2">
      <c r="B15">
        <v>0</v>
      </c>
      <c r="C15">
        <v>4.2300000000000004</v>
      </c>
    </row>
    <row r="16" spans="1:8" x14ac:dyDescent="0.2">
      <c r="B16">
        <v>-1</v>
      </c>
      <c r="C16">
        <v>4.2300000000000004</v>
      </c>
    </row>
    <row r="17" spans="2:3" x14ac:dyDescent="0.2">
      <c r="B17">
        <f>B16 -2</f>
        <v>-3</v>
      </c>
      <c r="C17">
        <v>4.22</v>
      </c>
    </row>
    <row r="18" spans="2:3" x14ac:dyDescent="0.2">
      <c r="B18">
        <f t="shared" ref="B18:B20" si="1">B17 -2</f>
        <v>-5</v>
      </c>
      <c r="C18">
        <v>4.21</v>
      </c>
    </row>
    <row r="19" spans="2:3" x14ac:dyDescent="0.2">
      <c r="B19">
        <f t="shared" si="1"/>
        <v>-7</v>
      </c>
      <c r="C19">
        <v>4.1100000000000003</v>
      </c>
    </row>
    <row r="20" spans="2:3" x14ac:dyDescent="0.2">
      <c r="B20">
        <f t="shared" si="1"/>
        <v>-9</v>
      </c>
      <c r="C20">
        <v>3.93</v>
      </c>
    </row>
    <row r="21" spans="2:3" x14ac:dyDescent="0.2">
      <c r="B21">
        <f>B20 - 2</f>
        <v>-11</v>
      </c>
      <c r="C21">
        <v>3.64</v>
      </c>
    </row>
    <row r="22" spans="2:3" x14ac:dyDescent="0.2">
      <c r="B22">
        <f t="shared" ref="B22:B24" si="2">B21 - 2</f>
        <v>-13</v>
      </c>
      <c r="C22">
        <v>3.18</v>
      </c>
    </row>
    <row r="23" spans="2:3" x14ac:dyDescent="0.2">
      <c r="B23">
        <f t="shared" si="2"/>
        <v>-15</v>
      </c>
      <c r="C23">
        <v>2.96</v>
      </c>
    </row>
    <row r="24" spans="2:3" x14ac:dyDescent="0.2">
      <c r="B24">
        <f t="shared" si="2"/>
        <v>-17</v>
      </c>
      <c r="C24">
        <v>2.87</v>
      </c>
    </row>
    <row r="25" spans="2:3" x14ac:dyDescent="0.2">
      <c r="B25">
        <f>B24 - 4</f>
        <v>-21</v>
      </c>
      <c r="C25">
        <v>2.74</v>
      </c>
    </row>
    <row r="26" spans="2:3" x14ac:dyDescent="0.2">
      <c r="B26">
        <f>B25 - 4</f>
        <v>-25</v>
      </c>
      <c r="C26">
        <v>2.66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323FA-F965-4024-A679-1DB8297446F0}">
  <dimension ref="A3:E15"/>
  <sheetViews>
    <sheetView workbookViewId="0">
      <selection activeCell="A13" sqref="A13:D15"/>
    </sheetView>
  </sheetViews>
  <sheetFormatPr baseColWidth="10" defaultColWidth="8.83203125" defaultRowHeight="15" x14ac:dyDescent="0.2"/>
  <cols>
    <col min="1" max="1" width="20.6640625" customWidth="1"/>
    <col min="3" max="3" width="18" customWidth="1"/>
    <col min="4" max="4" width="11.83203125" customWidth="1"/>
    <col min="5" max="5" width="27.83203125" customWidth="1"/>
  </cols>
  <sheetData>
    <row r="3" spans="1:5" ht="64" x14ac:dyDescent="0.2">
      <c r="A3" t="s">
        <v>16</v>
      </c>
      <c r="B3" s="1" t="s">
        <v>17</v>
      </c>
      <c r="C3" t="s">
        <v>18</v>
      </c>
      <c r="D3" s="1" t="s">
        <v>19</v>
      </c>
      <c r="E3" t="s">
        <v>20</v>
      </c>
    </row>
    <row r="4" spans="1:5" x14ac:dyDescent="0.2">
      <c r="A4">
        <v>10000</v>
      </c>
      <c r="B4">
        <v>4.4999999999999998E-2</v>
      </c>
      <c r="C4">
        <f>B4/A4</f>
        <v>4.5000000000000001E-6</v>
      </c>
      <c r="D4">
        <v>1.639</v>
      </c>
      <c r="E4">
        <f>D4/A4</f>
        <v>1.639E-4</v>
      </c>
    </row>
    <row r="13" spans="1:5" x14ac:dyDescent="0.2">
      <c r="A13" t="s">
        <v>48</v>
      </c>
      <c r="C13" t="s">
        <v>49</v>
      </c>
      <c r="D13" t="s">
        <v>50</v>
      </c>
    </row>
    <row r="14" spans="1:5" x14ac:dyDescent="0.2">
      <c r="C14">
        <v>2</v>
      </c>
      <c r="D14" t="s">
        <v>51</v>
      </c>
    </row>
    <row r="15" spans="1:5" x14ac:dyDescent="0.2">
      <c r="C15">
        <v>3.94</v>
      </c>
      <c r="D15" t="s">
        <v>52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Height experiments</vt:lpstr>
      <vt:lpstr>Line spread function</vt:lpstr>
      <vt:lpstr>other experiments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2018-11-22T22:05:23Z</dcterms:modified>
</cp:coreProperties>
</file>