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defaultThemeVersion="166925"/>
  <mc:AlternateContent xmlns:mc="http://schemas.openxmlformats.org/markup-compatibility/2006">
    <mc:Choice Requires="x15">
      <x15ac:absPath xmlns:x15ac="http://schemas.microsoft.com/office/spreadsheetml/2010/11/ac" url="/Users/aarambhsinha/Dropbox/Group 22/Sensors Lab/Sensors results/"/>
    </mc:Choice>
  </mc:AlternateContent>
  <xr:revisionPtr revIDLastSave="0" documentId="13_ncr:1_{3724D73C-52A7-0644-ADA3-30A922DC9DA7}" xr6:coauthVersionLast="40" xr6:coauthVersionMax="40" xr10:uidLastSave="{00000000-0000-0000-0000-000000000000}"/>
  <bookViews>
    <workbookView xWindow="0" yWindow="460" windowWidth="33600" windowHeight="20000" activeTab="1" xr2:uid="{00000000-000D-0000-FFFF-FFFF00000000}"/>
  </bookViews>
  <sheets>
    <sheet name="height black" sheetId="1" r:id="rId1"/>
    <sheet name="line spread" sheetId="2" r:id="rId2"/>
    <sheet name="height white" sheetId="3" r:id="rId3"/>
  </sheet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1" i="2" l="1"/>
  <c r="I32" i="2"/>
  <c r="I33" i="2"/>
  <c r="I34" i="2"/>
  <c r="I35" i="2"/>
  <c r="I36" i="2"/>
  <c r="I37" i="2"/>
  <c r="I38" i="2"/>
  <c r="I39" i="2"/>
  <c r="I40" i="2"/>
  <c r="I41" i="2"/>
  <c r="I42" i="2"/>
  <c r="I43" i="2"/>
  <c r="I44" i="2"/>
  <c r="I45" i="2"/>
  <c r="I46" i="2"/>
  <c r="I47" i="2"/>
  <c r="I48" i="2"/>
  <c r="I49" i="2"/>
  <c r="I50" i="2"/>
  <c r="I51" i="2"/>
  <c r="I52" i="2"/>
  <c r="I30" i="2"/>
  <c r="J31" i="2"/>
  <c r="J32" i="2"/>
  <c r="J33" i="2"/>
  <c r="J34" i="2"/>
  <c r="J35" i="2"/>
  <c r="J36" i="2"/>
  <c r="J37" i="2"/>
  <c r="J38" i="2"/>
  <c r="J39" i="2"/>
  <c r="J40" i="2"/>
  <c r="J41" i="2"/>
  <c r="J42" i="2"/>
  <c r="J43" i="2"/>
  <c r="J44" i="2"/>
  <c r="J45" i="2"/>
  <c r="J46" i="2"/>
  <c r="J47" i="2"/>
  <c r="J48" i="2"/>
  <c r="J49" i="2"/>
  <c r="J50" i="2"/>
  <c r="J51" i="2"/>
  <c r="J52" i="2"/>
  <c r="J30" i="2"/>
  <c r="H53" i="2"/>
  <c r="H52" i="2"/>
  <c r="H51" i="2"/>
  <c r="H50" i="2"/>
  <c r="H49" i="2"/>
  <c r="H48" i="2"/>
  <c r="H47" i="2"/>
  <c r="H46" i="2"/>
  <c r="H45" i="2"/>
  <c r="H44" i="2"/>
  <c r="H43" i="2"/>
  <c r="H42" i="2"/>
  <c r="H41" i="2"/>
  <c r="H40" i="2"/>
  <c r="H39" i="2"/>
  <c r="H38" i="2"/>
  <c r="H37" i="2"/>
  <c r="H36" i="2"/>
  <c r="H35" i="2"/>
  <c r="H34" i="2"/>
  <c r="H33" i="2"/>
  <c r="H32" i="2"/>
  <c r="H31" i="2"/>
  <c r="H30" i="2"/>
  <c r="C29" i="2"/>
  <c r="A34" i="2"/>
  <c r="A35" i="2"/>
  <c r="A36" i="2"/>
  <c r="A37" i="2"/>
  <c r="A38" i="2"/>
  <c r="A39" i="2"/>
  <c r="A40" i="2"/>
  <c r="A32" i="2"/>
  <c r="B30" i="2"/>
  <c r="C30" i="2"/>
  <c r="D30" i="2"/>
  <c r="E30" i="2"/>
  <c r="F30" i="2"/>
  <c r="B31" i="2"/>
  <c r="C31" i="2"/>
  <c r="D31" i="2"/>
  <c r="E31" i="2"/>
  <c r="F31" i="2"/>
  <c r="B32" i="2"/>
  <c r="C32" i="2"/>
  <c r="D32" i="2"/>
  <c r="E32" i="2"/>
  <c r="F32" i="2"/>
  <c r="B33" i="2"/>
  <c r="C33" i="2"/>
  <c r="D33" i="2"/>
  <c r="E33" i="2"/>
  <c r="F33" i="2"/>
  <c r="B34" i="2"/>
  <c r="C34" i="2"/>
  <c r="D34" i="2"/>
  <c r="E34" i="2"/>
  <c r="F34" i="2"/>
  <c r="B35" i="2"/>
  <c r="C35" i="2"/>
  <c r="D35" i="2"/>
  <c r="E35" i="2"/>
  <c r="F35" i="2"/>
  <c r="B36" i="2"/>
  <c r="C36" i="2"/>
  <c r="D36" i="2"/>
  <c r="E36" i="2"/>
  <c r="F36" i="2"/>
  <c r="B37" i="2"/>
  <c r="C37" i="2"/>
  <c r="D37" i="2"/>
  <c r="E37" i="2"/>
  <c r="F37" i="2"/>
  <c r="B38" i="2"/>
  <c r="C38" i="2"/>
  <c r="D38" i="2"/>
  <c r="E38" i="2"/>
  <c r="F38" i="2"/>
  <c r="B39" i="2"/>
  <c r="C39" i="2"/>
  <c r="D39" i="2"/>
  <c r="E39" i="2"/>
  <c r="F39" i="2"/>
  <c r="B40" i="2"/>
  <c r="C40" i="2"/>
  <c r="D40" i="2"/>
  <c r="E40" i="2"/>
  <c r="F40" i="2"/>
  <c r="B41" i="2"/>
  <c r="C41" i="2"/>
  <c r="D41" i="2"/>
  <c r="E41" i="2"/>
  <c r="F41" i="2"/>
  <c r="B42" i="2"/>
  <c r="C42" i="2"/>
  <c r="D42" i="2"/>
  <c r="E42" i="2"/>
  <c r="F42" i="2"/>
  <c r="B43" i="2"/>
  <c r="C43" i="2"/>
  <c r="D43" i="2"/>
  <c r="E43" i="2"/>
  <c r="F43" i="2"/>
  <c r="B44" i="2"/>
  <c r="C44" i="2"/>
  <c r="D44" i="2"/>
  <c r="E44" i="2"/>
  <c r="F44" i="2"/>
  <c r="B45" i="2"/>
  <c r="C45" i="2"/>
  <c r="D45" i="2"/>
  <c r="E45" i="2"/>
  <c r="F45" i="2"/>
  <c r="B46" i="2"/>
  <c r="C46" i="2"/>
  <c r="D46" i="2"/>
  <c r="E46" i="2"/>
  <c r="F46" i="2"/>
  <c r="B47" i="2"/>
  <c r="C47" i="2"/>
  <c r="D47" i="2"/>
  <c r="E47" i="2"/>
  <c r="F47" i="2"/>
  <c r="B48" i="2"/>
  <c r="C48" i="2"/>
  <c r="D48" i="2"/>
  <c r="E48" i="2"/>
  <c r="F48" i="2"/>
  <c r="B49" i="2"/>
  <c r="C49" i="2"/>
  <c r="D49" i="2"/>
  <c r="E49" i="2"/>
  <c r="F49" i="2"/>
  <c r="B50" i="2"/>
  <c r="C50" i="2"/>
  <c r="D50" i="2"/>
  <c r="E50" i="2"/>
  <c r="F50" i="2"/>
  <c r="B51" i="2"/>
  <c r="C51" i="2"/>
  <c r="D51" i="2"/>
  <c r="E51" i="2"/>
  <c r="F51" i="2"/>
  <c r="B52" i="2"/>
  <c r="C52" i="2"/>
  <c r="D52" i="2"/>
  <c r="E52" i="2"/>
  <c r="F52" i="2"/>
  <c r="D29" i="2"/>
  <c r="E29" i="2"/>
  <c r="F29" i="2"/>
  <c r="B29" i="2"/>
  <c r="B53" i="2"/>
  <c r="C53" i="2"/>
  <c r="D53" i="2"/>
  <c r="E53" i="2"/>
  <c r="F53" i="2"/>
  <c r="A4" i="1"/>
  <c r="A5" i="2"/>
  <c r="A7" i="2"/>
  <c r="A8" i="2"/>
  <c r="A9" i="2"/>
  <c r="A10" i="2"/>
  <c r="A11" i="2"/>
  <c r="A12" i="2"/>
  <c r="A13" i="2"/>
  <c r="A5" i="1"/>
  <c r="A6" i="1"/>
  <c r="A7" i="1"/>
  <c r="A8" i="1"/>
  <c r="A9" i="1"/>
  <c r="A10" i="1"/>
  <c r="A11" i="1"/>
  <c r="A12" i="1"/>
  <c r="A13" i="1"/>
  <c r="A14" i="1"/>
  <c r="A15" i="1"/>
  <c r="P15" i="1"/>
  <c r="Q15" i="1"/>
  <c r="O15" i="1"/>
  <c r="I15" i="1"/>
  <c r="H15" i="1"/>
  <c r="F15" i="1"/>
  <c r="E15" i="1"/>
  <c r="P14" i="1"/>
  <c r="Q14" i="1"/>
  <c r="O14" i="1"/>
  <c r="I14" i="1"/>
  <c r="H14" i="1"/>
  <c r="F14" i="1"/>
  <c r="E14" i="1"/>
  <c r="P13" i="1"/>
  <c r="Q13" i="1"/>
  <c r="O13" i="1"/>
  <c r="I13" i="1"/>
  <c r="H13" i="1"/>
  <c r="F13" i="1"/>
  <c r="E13" i="1"/>
  <c r="P12" i="1"/>
  <c r="O12" i="1"/>
  <c r="I12" i="1"/>
  <c r="H12" i="1"/>
  <c r="F12" i="1"/>
  <c r="J12" i="1"/>
  <c r="E12" i="1"/>
  <c r="P11" i="1"/>
  <c r="Q11" i="1"/>
  <c r="O11" i="1"/>
  <c r="I11" i="1"/>
  <c r="H11" i="1"/>
  <c r="F11" i="1"/>
  <c r="E11" i="1"/>
  <c r="P10" i="1"/>
  <c r="Q10" i="1"/>
  <c r="O10" i="1"/>
  <c r="I10" i="1"/>
  <c r="H10" i="1"/>
  <c r="F10" i="1"/>
  <c r="E10" i="1"/>
  <c r="P9" i="1"/>
  <c r="Q9" i="1"/>
  <c r="O9" i="1"/>
  <c r="F9" i="1"/>
  <c r="I9" i="1"/>
  <c r="K9" i="1"/>
  <c r="J9" i="1"/>
  <c r="H9" i="1"/>
  <c r="E9" i="1"/>
  <c r="P8" i="1"/>
  <c r="O8" i="1"/>
  <c r="I8" i="1"/>
  <c r="H8" i="1"/>
  <c r="F8" i="1"/>
  <c r="E8" i="1"/>
  <c r="P7" i="1"/>
  <c r="Q7" i="1"/>
  <c r="O7" i="1"/>
  <c r="I7" i="1"/>
  <c r="H7" i="1"/>
  <c r="F7" i="1"/>
  <c r="E7" i="1"/>
  <c r="P6" i="1"/>
  <c r="O6" i="1"/>
  <c r="I6" i="1"/>
  <c r="H6" i="1"/>
  <c r="F6" i="1"/>
  <c r="J6" i="1"/>
  <c r="E6" i="1"/>
  <c r="P5" i="1"/>
  <c r="O5" i="1"/>
  <c r="I5" i="1"/>
  <c r="H5" i="1"/>
  <c r="F5" i="1"/>
  <c r="E5" i="1"/>
  <c r="P4" i="1"/>
  <c r="Q4" i="1"/>
  <c r="O4" i="1"/>
  <c r="I4" i="1"/>
  <c r="H4" i="1"/>
  <c r="F4" i="1"/>
  <c r="E4" i="1"/>
  <c r="P3" i="1"/>
  <c r="O3" i="1"/>
  <c r="I3" i="1"/>
  <c r="H3" i="1"/>
  <c r="F3" i="1"/>
  <c r="E3" i="1"/>
  <c r="W2" i="1"/>
  <c r="U2" i="1"/>
  <c r="P2" i="1"/>
  <c r="Q2" i="1"/>
  <c r="O2" i="1"/>
  <c r="I2" i="1"/>
  <c r="H2" i="1"/>
  <c r="F2" i="1"/>
  <c r="E2" i="1"/>
  <c r="L9" i="1"/>
  <c r="K5" i="1"/>
  <c r="K3" i="1"/>
  <c r="J3" i="1"/>
  <c r="R3" i="1"/>
  <c r="K10" i="1"/>
  <c r="K11" i="1"/>
  <c r="K2" i="1"/>
  <c r="K15" i="1"/>
  <c r="J11" i="1"/>
  <c r="J4" i="1"/>
  <c r="R4" i="1"/>
  <c r="S4" i="1"/>
  <c r="K8" i="1"/>
  <c r="R9" i="1"/>
  <c r="S9" i="1"/>
  <c r="R12" i="1"/>
  <c r="K14" i="1"/>
  <c r="K7" i="1"/>
  <c r="K13" i="1"/>
  <c r="J7" i="1"/>
  <c r="R7" i="1"/>
  <c r="S7" i="1"/>
  <c r="J15" i="1"/>
  <c r="J5" i="1"/>
  <c r="J13" i="1"/>
  <c r="R13" i="1"/>
  <c r="S13" i="1"/>
  <c r="R6" i="1"/>
  <c r="Q6" i="1"/>
  <c r="Q12" i="1"/>
  <c r="J2" i="1"/>
  <c r="J8" i="1"/>
  <c r="J10" i="1"/>
  <c r="J14" i="1"/>
  <c r="R14" i="1"/>
  <c r="S14" i="1"/>
  <c r="Q3" i="1"/>
  <c r="K4" i="1"/>
  <c r="Q5" i="1"/>
  <c r="K6" i="1"/>
  <c r="L6" i="1"/>
  <c r="K12" i="1"/>
  <c r="L12" i="1"/>
  <c r="Q8" i="1"/>
  <c r="L3" i="1"/>
  <c r="L15" i="1"/>
  <c r="L11" i="1"/>
  <c r="L5" i="1"/>
  <c r="L10" i="1"/>
  <c r="R11" i="1"/>
  <c r="S11" i="1"/>
  <c r="L4" i="1"/>
  <c r="L8" i="1"/>
  <c r="L13" i="1"/>
  <c r="S12" i="1"/>
  <c r="L14" i="1"/>
  <c r="L7" i="1"/>
  <c r="R5" i="1"/>
  <c r="S5" i="1"/>
  <c r="R8" i="1"/>
  <c r="S8" i="1"/>
  <c r="R15" i="1"/>
  <c r="S15" i="1"/>
  <c r="R10" i="1"/>
  <c r="S10" i="1"/>
  <c r="S3" i="1"/>
  <c r="S6" i="1"/>
  <c r="L2" i="1"/>
  <c r="R2" i="1"/>
  <c r="S2" i="1"/>
</calcChain>
</file>

<file path=xl/sharedStrings.xml><?xml version="1.0" encoding="utf-8"?>
<sst xmlns="http://schemas.openxmlformats.org/spreadsheetml/2006/main" count="57" uniqueCount="49">
  <si>
    <t>Distance
 (mm)</t>
  </si>
  <si>
    <t>Resistor 
LED (ohm)</t>
  </si>
  <si>
    <t>Resistor
 Trans (ohm)</t>
  </si>
  <si>
    <t>Voltage 
Res LED (V)</t>
  </si>
  <si>
    <t>Voltage 
LED (V)</t>
  </si>
  <si>
    <t>Current 
LED (A)</t>
  </si>
  <si>
    <t>Voltage Res 
Trans (V)</t>
  </si>
  <si>
    <t>Voltage Collector
 Emitter (V)</t>
  </si>
  <si>
    <t>Current 
Trans (A)</t>
  </si>
  <si>
    <t>Power (W)</t>
  </si>
  <si>
    <t>Wasted
 Power (W)</t>
  </si>
  <si>
    <t>Overall 
Efficiency</t>
  </si>
  <si>
    <t>white line</t>
  </si>
  <si>
    <t>dark
voltage of resistor</t>
  </si>
  <si>
    <t>dark current</t>
  </si>
  <si>
    <t>background illum
voltage</t>
  </si>
  <si>
    <t>background illum current</t>
  </si>
  <si>
    <t>distance dragged across (mm)</t>
  </si>
  <si>
    <t xml:space="preserve"> </t>
  </si>
  <si>
    <t xml:space="preserve">at height </t>
  </si>
  <si>
    <t>(second increment)</t>
  </si>
  <si>
    <t xml:space="preserve">height from first increment lower end  </t>
  </si>
  <si>
    <t>16mm</t>
  </si>
  <si>
    <t>each increment change</t>
  </si>
  <si>
    <t>5mm</t>
  </si>
  <si>
    <t>17mm</t>
  </si>
  <si>
    <t>4.1cm</t>
  </si>
  <si>
    <t xml:space="preserve">effective height from sensor </t>
  </si>
  <si>
    <t>2.4cm</t>
  </si>
  <si>
    <t>width of white line</t>
  </si>
  <si>
    <t>1.8cm</t>
  </si>
  <si>
    <t>12mm</t>
  </si>
  <si>
    <t>start at black line from edge of white line with the sensor middle plate at the edge of the stand starting at the 20 mm from whit line</t>
  </si>
  <si>
    <t>total of tcrt5000 transistor from stripboard on top</t>
  </si>
  <si>
    <t>resistor voltage (V) SECOND STEP</t>
  </si>
  <si>
    <t>resistor voltage (V) THIRD STEP</t>
  </si>
  <si>
    <t>resistor voltage (V) T4TH STEP</t>
  </si>
  <si>
    <t>background illum voltage</t>
  </si>
  <si>
    <t>USING PHONE TORCH</t>
  </si>
  <si>
    <t xml:space="preserve">TRANS RESISTOR </t>
  </si>
  <si>
    <t>resistor voltage (V) T5TH STEP</t>
  </si>
  <si>
    <t>6TH STEP</t>
  </si>
  <si>
    <t>Distance from centre (mm)</t>
  </si>
  <si>
    <t>standard deviation TCRT5000</t>
  </si>
  <si>
    <t>14 mm</t>
  </si>
  <si>
    <t>19 mm</t>
  </si>
  <si>
    <t>24 mm</t>
  </si>
  <si>
    <t>29 mm</t>
  </si>
  <si>
    <t>34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</si>
</sst>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errBars>
            <c:errDir val="y"/>
            <c:errBarType val="both"/>
            <c:errValType val="cust"/>
            <c:noEndCap val="0"/>
            <c:plus>
              <c:numRef>
                <c:f>'line spread'!$J$30:$J$52</c:f>
                <c:numCache>
                  <c:formatCode>General</c:formatCode>
                  <c:ptCount val="23"/>
                  <c:pt idx="0">
                    <c:v>1.0500000000002174E-3</c:v>
                  </c:pt>
                  <c:pt idx="1">
                    <c:v>9.9999999999988987E-4</c:v>
                  </c:pt>
                  <c:pt idx="2">
                    <c:v>-1.6000000000002679E-3</c:v>
                  </c:pt>
                  <c:pt idx="3">
                    <c:v>7.9999999999991189E-4</c:v>
                  </c:pt>
                  <c:pt idx="4">
                    <c:v>7.0500000000000007E-3</c:v>
                  </c:pt>
                  <c:pt idx="5">
                    <c:v>1.285000000000025E-2</c:v>
                  </c:pt>
                  <c:pt idx="6">
                    <c:v>4.3299999999999894E-2</c:v>
                  </c:pt>
                  <c:pt idx="7">
                    <c:v>6.6500000000000004E-2</c:v>
                  </c:pt>
                  <c:pt idx="8">
                    <c:v>8.8300000000000267E-2</c:v>
                  </c:pt>
                  <c:pt idx="9">
                    <c:v>0.10400000000000009</c:v>
                  </c:pt>
                  <c:pt idx="10">
                    <c:v>0.11299999999999999</c:v>
                  </c:pt>
                  <c:pt idx="11">
                    <c:v>0.12149999999999972</c:v>
                  </c:pt>
                  <c:pt idx="12">
                    <c:v>0.12349999999999994</c:v>
                  </c:pt>
                  <c:pt idx="13">
                    <c:v>0.12249999999999961</c:v>
                  </c:pt>
                  <c:pt idx="14">
                    <c:v>0.12299999999999978</c:v>
                  </c:pt>
                  <c:pt idx="15">
                    <c:v>9.3500000000000139E-2</c:v>
                  </c:pt>
                  <c:pt idx="16">
                    <c:v>7.7500000000000124E-2</c:v>
                  </c:pt>
                  <c:pt idx="17">
                    <c:v>3.6999999999999922E-2</c:v>
                  </c:pt>
                  <c:pt idx="18">
                    <c:v>2.7000000000000135E-2</c:v>
                  </c:pt>
                  <c:pt idx="19">
                    <c:v>2.1999999999999797E-2</c:v>
                  </c:pt>
                  <c:pt idx="20">
                    <c:v>1.2500000000000178E-2</c:v>
                  </c:pt>
                  <c:pt idx="21">
                    <c:v>4.0000000000000036E-3</c:v>
                  </c:pt>
                  <c:pt idx="22">
                    <c:v>7.5000000000002842E-3</c:v>
                  </c:pt>
                </c:numCache>
              </c:numRef>
            </c:plus>
            <c:minus>
              <c:numRef>
                <c:f>'line spread'!$I$30:$I$52</c:f>
                <c:numCache>
                  <c:formatCode>General</c:formatCode>
                  <c:ptCount val="23"/>
                  <c:pt idx="0">
                    <c:v>1.0500000000002174E-3</c:v>
                  </c:pt>
                  <c:pt idx="1">
                    <c:v>9.9999999999988987E-4</c:v>
                  </c:pt>
                  <c:pt idx="2">
                    <c:v>-1.6000000000002679E-3</c:v>
                  </c:pt>
                  <c:pt idx="3">
                    <c:v>7.9999999999991189E-4</c:v>
                  </c:pt>
                  <c:pt idx="4">
                    <c:v>7.0500000000000007E-3</c:v>
                  </c:pt>
                  <c:pt idx="5">
                    <c:v>1.285000000000025E-2</c:v>
                  </c:pt>
                  <c:pt idx="6">
                    <c:v>4.3299999999999894E-2</c:v>
                  </c:pt>
                  <c:pt idx="7">
                    <c:v>6.6500000000000004E-2</c:v>
                  </c:pt>
                  <c:pt idx="8">
                    <c:v>8.8300000000000267E-2</c:v>
                  </c:pt>
                  <c:pt idx="9">
                    <c:v>0.10400000000000009</c:v>
                  </c:pt>
                  <c:pt idx="10">
                    <c:v>0.11299999999999999</c:v>
                  </c:pt>
                  <c:pt idx="11">
                    <c:v>0.12149999999999972</c:v>
                  </c:pt>
                  <c:pt idx="12">
                    <c:v>0.12349999999999994</c:v>
                  </c:pt>
                  <c:pt idx="13">
                    <c:v>0.12249999999999961</c:v>
                  </c:pt>
                  <c:pt idx="14">
                    <c:v>0.12299999999999978</c:v>
                  </c:pt>
                  <c:pt idx="15">
                    <c:v>9.3500000000000139E-2</c:v>
                  </c:pt>
                  <c:pt idx="16">
                    <c:v>7.7500000000000124E-2</c:v>
                  </c:pt>
                  <c:pt idx="17">
                    <c:v>3.6999999999999922E-2</c:v>
                  </c:pt>
                  <c:pt idx="18">
                    <c:v>2.7000000000000135E-2</c:v>
                  </c:pt>
                  <c:pt idx="19">
                    <c:v>2.1999999999999797E-2</c:v>
                  </c:pt>
                  <c:pt idx="20">
                    <c:v>1.2500000000000178E-2</c:v>
                  </c:pt>
                  <c:pt idx="21">
                    <c:v>4.0000000000000036E-3</c:v>
                  </c:pt>
                  <c:pt idx="22">
                    <c:v>7.5000000000002842E-3</c:v>
                  </c:pt>
                </c:numCache>
              </c:numRef>
            </c:minus>
          </c:errBars>
          <c:xVal>
            <c:numRef>
              <c:f>'line spread'!$A$2:$A$25</c:f>
              <c:numCache>
                <c:formatCode>General</c:formatCode>
                <c:ptCount val="24"/>
                <c:pt idx="0">
                  <c:v>-27</c:v>
                </c:pt>
                <c:pt idx="1">
                  <c:v>-25</c:v>
                </c:pt>
                <c:pt idx="2">
                  <c:v>-21</c:v>
                </c:pt>
                <c:pt idx="3">
                  <c:v>-17</c:v>
                </c:pt>
                <c:pt idx="4">
                  <c:v>-15</c:v>
                </c:pt>
                <c:pt idx="5">
                  <c:v>-13</c:v>
                </c:pt>
                <c:pt idx="6">
                  <c:v>-11</c:v>
                </c:pt>
                <c:pt idx="7">
                  <c:v>-9</c:v>
                </c:pt>
                <c:pt idx="8">
                  <c:v>-7</c:v>
                </c:pt>
                <c:pt idx="9">
                  <c:v>-5</c:v>
                </c:pt>
                <c:pt idx="10">
                  <c:v>-3</c:v>
                </c:pt>
                <c:pt idx="11">
                  <c:v>-1</c:v>
                </c:pt>
                <c:pt idx="12">
                  <c:v>0</c:v>
                </c:pt>
                <c:pt idx="13">
                  <c:v>1</c:v>
                </c:pt>
                <c:pt idx="14">
                  <c:v>3</c:v>
                </c:pt>
                <c:pt idx="15">
                  <c:v>5</c:v>
                </c:pt>
                <c:pt idx="16">
                  <c:v>7</c:v>
                </c:pt>
                <c:pt idx="17">
                  <c:v>9</c:v>
                </c:pt>
                <c:pt idx="18">
                  <c:v>11</c:v>
                </c:pt>
                <c:pt idx="19">
                  <c:v>13</c:v>
                </c:pt>
                <c:pt idx="20">
                  <c:v>15</c:v>
                </c:pt>
                <c:pt idx="21">
                  <c:v>17</c:v>
                </c:pt>
                <c:pt idx="22">
                  <c:v>21</c:v>
                </c:pt>
                <c:pt idx="23">
                  <c:v>25</c:v>
                </c:pt>
              </c:numCache>
            </c:numRef>
          </c:xVal>
          <c:yVal>
            <c:numRef>
              <c:f>'line spread'!$B$2:$B$25</c:f>
              <c:numCache>
                <c:formatCode>General</c:formatCode>
                <c:ptCount val="24"/>
                <c:pt idx="0">
                  <c:v>0.14099999999999999</c:v>
                </c:pt>
                <c:pt idx="1">
                  <c:v>0.13800000000000001</c:v>
                </c:pt>
                <c:pt idx="2">
                  <c:v>0.14499999999999999</c:v>
                </c:pt>
                <c:pt idx="3">
                  <c:v>0.16600000000000001</c:v>
                </c:pt>
                <c:pt idx="4">
                  <c:v>0.18099999999999999</c:v>
                </c:pt>
                <c:pt idx="5">
                  <c:v>0.22500000000000001</c:v>
                </c:pt>
                <c:pt idx="6">
                  <c:v>0.85799999999999998</c:v>
                </c:pt>
                <c:pt idx="7">
                  <c:v>2.2000000000000002</c:v>
                </c:pt>
                <c:pt idx="8">
                  <c:v>3.99</c:v>
                </c:pt>
                <c:pt idx="9">
                  <c:v>4.46</c:v>
                </c:pt>
                <c:pt idx="10">
                  <c:v>4.4800000000000004</c:v>
                </c:pt>
                <c:pt idx="11">
                  <c:v>4.4800000000000004</c:v>
                </c:pt>
                <c:pt idx="12">
                  <c:v>4.4800000000000004</c:v>
                </c:pt>
                <c:pt idx="13">
                  <c:v>4.4800000000000004</c:v>
                </c:pt>
                <c:pt idx="14">
                  <c:v>4.4800000000000004</c:v>
                </c:pt>
                <c:pt idx="15">
                  <c:v>4.47</c:v>
                </c:pt>
                <c:pt idx="16">
                  <c:v>4.4800000000000004</c:v>
                </c:pt>
                <c:pt idx="17">
                  <c:v>4.46</c:v>
                </c:pt>
                <c:pt idx="18">
                  <c:v>3.06</c:v>
                </c:pt>
                <c:pt idx="19">
                  <c:v>1.27</c:v>
                </c:pt>
                <c:pt idx="20">
                  <c:v>0.28999999999999998</c:v>
                </c:pt>
                <c:pt idx="21">
                  <c:v>0.18</c:v>
                </c:pt>
                <c:pt idx="22">
                  <c:v>0.15</c:v>
                </c:pt>
                <c:pt idx="23">
                  <c:v>0.16</c:v>
                </c:pt>
              </c:numCache>
            </c:numRef>
          </c:yVal>
          <c:smooth val="1"/>
          <c:extLst>
            <c:ext xmlns:c16="http://schemas.microsoft.com/office/drawing/2014/chart" uri="{C3380CC4-5D6E-409C-BE32-E72D297353CC}">
              <c16:uniqueId val="{00000000-2B4C-3848-8237-A16992916D88}"/>
            </c:ext>
          </c:extLst>
        </c:ser>
        <c:ser>
          <c:idx val="1"/>
          <c:order val="1"/>
          <c:xVal>
            <c:numRef>
              <c:f>'line spread'!$A$2:$A$25</c:f>
              <c:numCache>
                <c:formatCode>General</c:formatCode>
                <c:ptCount val="24"/>
                <c:pt idx="0">
                  <c:v>-27</c:v>
                </c:pt>
                <c:pt idx="1">
                  <c:v>-25</c:v>
                </c:pt>
                <c:pt idx="2">
                  <c:v>-21</c:v>
                </c:pt>
                <c:pt idx="3">
                  <c:v>-17</c:v>
                </c:pt>
                <c:pt idx="4">
                  <c:v>-15</c:v>
                </c:pt>
                <c:pt idx="5">
                  <c:v>-13</c:v>
                </c:pt>
                <c:pt idx="6">
                  <c:v>-11</c:v>
                </c:pt>
                <c:pt idx="7">
                  <c:v>-9</c:v>
                </c:pt>
                <c:pt idx="8">
                  <c:v>-7</c:v>
                </c:pt>
                <c:pt idx="9">
                  <c:v>-5</c:v>
                </c:pt>
                <c:pt idx="10">
                  <c:v>-3</c:v>
                </c:pt>
                <c:pt idx="11">
                  <c:v>-1</c:v>
                </c:pt>
                <c:pt idx="12">
                  <c:v>0</c:v>
                </c:pt>
                <c:pt idx="13">
                  <c:v>1</c:v>
                </c:pt>
                <c:pt idx="14">
                  <c:v>3</c:v>
                </c:pt>
                <c:pt idx="15">
                  <c:v>5</c:v>
                </c:pt>
                <c:pt idx="16">
                  <c:v>7</c:v>
                </c:pt>
                <c:pt idx="17">
                  <c:v>9</c:v>
                </c:pt>
                <c:pt idx="18">
                  <c:v>11</c:v>
                </c:pt>
                <c:pt idx="19">
                  <c:v>13</c:v>
                </c:pt>
                <c:pt idx="20">
                  <c:v>15</c:v>
                </c:pt>
                <c:pt idx="21">
                  <c:v>17</c:v>
                </c:pt>
                <c:pt idx="22">
                  <c:v>21</c:v>
                </c:pt>
                <c:pt idx="23">
                  <c:v>25</c:v>
                </c:pt>
              </c:numCache>
            </c:numRef>
          </c:xVal>
          <c:yVal>
            <c:numRef>
              <c:f>'line spread'!$C$2:$C$25</c:f>
              <c:numCache>
                <c:formatCode>General</c:formatCode>
                <c:ptCount val="24"/>
                <c:pt idx="0">
                  <c:v>4.5999999999999999E-2</c:v>
                </c:pt>
                <c:pt idx="1">
                  <c:v>4.4999999999999998E-2</c:v>
                </c:pt>
                <c:pt idx="2">
                  <c:v>0.49</c:v>
                </c:pt>
                <c:pt idx="3">
                  <c:v>0.06</c:v>
                </c:pt>
                <c:pt idx="4">
                  <c:v>7.6999999999999999E-2</c:v>
                </c:pt>
                <c:pt idx="5">
                  <c:v>0.13100000000000001</c:v>
                </c:pt>
                <c:pt idx="6">
                  <c:v>0.28699999999999998</c:v>
                </c:pt>
                <c:pt idx="7">
                  <c:v>0.76900000000000002</c:v>
                </c:pt>
                <c:pt idx="8">
                  <c:v>1.194</c:v>
                </c:pt>
                <c:pt idx="9">
                  <c:v>1.774</c:v>
                </c:pt>
                <c:pt idx="10">
                  <c:v>2.23</c:v>
                </c:pt>
                <c:pt idx="11">
                  <c:v>2.35</c:v>
                </c:pt>
                <c:pt idx="12">
                  <c:v>2.38</c:v>
                </c:pt>
                <c:pt idx="13">
                  <c:v>2.37</c:v>
                </c:pt>
                <c:pt idx="14">
                  <c:v>2.37</c:v>
                </c:pt>
                <c:pt idx="15">
                  <c:v>2.3199999999999998</c:v>
                </c:pt>
                <c:pt idx="16">
                  <c:v>2.0099999999999998</c:v>
                </c:pt>
                <c:pt idx="17">
                  <c:v>1.59</c:v>
                </c:pt>
                <c:pt idx="18">
                  <c:v>1.01</c:v>
                </c:pt>
                <c:pt idx="19">
                  <c:v>0.62</c:v>
                </c:pt>
                <c:pt idx="20">
                  <c:v>0.23</c:v>
                </c:pt>
                <c:pt idx="21">
                  <c:v>0.1</c:v>
                </c:pt>
                <c:pt idx="22">
                  <c:v>4.9000000000000002E-2</c:v>
                </c:pt>
                <c:pt idx="23">
                  <c:v>4.8000000000000001E-2</c:v>
                </c:pt>
              </c:numCache>
            </c:numRef>
          </c:yVal>
          <c:smooth val="1"/>
          <c:extLst>
            <c:ext xmlns:c16="http://schemas.microsoft.com/office/drawing/2014/chart" uri="{C3380CC4-5D6E-409C-BE32-E72D297353CC}">
              <c16:uniqueId val="{00000001-2B4C-3848-8237-A16992916D88}"/>
            </c:ext>
          </c:extLst>
        </c:ser>
        <c:ser>
          <c:idx val="2"/>
          <c:order val="2"/>
          <c:xVal>
            <c:numRef>
              <c:f>'line spread'!$A$2:$A$25</c:f>
              <c:numCache>
                <c:formatCode>General</c:formatCode>
                <c:ptCount val="24"/>
                <c:pt idx="0">
                  <c:v>-27</c:v>
                </c:pt>
                <c:pt idx="1">
                  <c:v>-25</c:v>
                </c:pt>
                <c:pt idx="2">
                  <c:v>-21</c:v>
                </c:pt>
                <c:pt idx="3">
                  <c:v>-17</c:v>
                </c:pt>
                <c:pt idx="4">
                  <c:v>-15</c:v>
                </c:pt>
                <c:pt idx="5">
                  <c:v>-13</c:v>
                </c:pt>
                <c:pt idx="6">
                  <c:v>-11</c:v>
                </c:pt>
                <c:pt idx="7">
                  <c:v>-9</c:v>
                </c:pt>
                <c:pt idx="8">
                  <c:v>-7</c:v>
                </c:pt>
                <c:pt idx="9">
                  <c:v>-5</c:v>
                </c:pt>
                <c:pt idx="10">
                  <c:v>-3</c:v>
                </c:pt>
                <c:pt idx="11">
                  <c:v>-1</c:v>
                </c:pt>
                <c:pt idx="12">
                  <c:v>0</c:v>
                </c:pt>
                <c:pt idx="13">
                  <c:v>1</c:v>
                </c:pt>
                <c:pt idx="14">
                  <c:v>3</c:v>
                </c:pt>
                <c:pt idx="15">
                  <c:v>5</c:v>
                </c:pt>
                <c:pt idx="16">
                  <c:v>7</c:v>
                </c:pt>
                <c:pt idx="17">
                  <c:v>9</c:v>
                </c:pt>
                <c:pt idx="18">
                  <c:v>11</c:v>
                </c:pt>
                <c:pt idx="19">
                  <c:v>13</c:v>
                </c:pt>
                <c:pt idx="20">
                  <c:v>15</c:v>
                </c:pt>
                <c:pt idx="21">
                  <c:v>17</c:v>
                </c:pt>
                <c:pt idx="22">
                  <c:v>21</c:v>
                </c:pt>
                <c:pt idx="23">
                  <c:v>25</c:v>
                </c:pt>
              </c:numCache>
            </c:numRef>
          </c:xVal>
          <c:yVal>
            <c:numRef>
              <c:f>'line spread'!$D$2:$D$25</c:f>
              <c:numCache>
                <c:formatCode>General</c:formatCode>
                <c:ptCount val="24"/>
                <c:pt idx="0">
                  <c:v>1.7000000000000001E-2</c:v>
                </c:pt>
                <c:pt idx="1">
                  <c:v>1.8800000000000001E-2</c:v>
                </c:pt>
                <c:pt idx="2">
                  <c:v>2.07E-2</c:v>
                </c:pt>
                <c:pt idx="3">
                  <c:v>2.7699999999999999E-2</c:v>
                </c:pt>
                <c:pt idx="4">
                  <c:v>4.9700000000000001E-2</c:v>
                </c:pt>
                <c:pt idx="5">
                  <c:v>0.1027</c:v>
                </c:pt>
                <c:pt idx="6">
                  <c:v>0.24199999999999999</c:v>
                </c:pt>
                <c:pt idx="7">
                  <c:v>0.41099999999999998</c:v>
                </c:pt>
                <c:pt idx="8">
                  <c:v>0.54500000000000004</c:v>
                </c:pt>
                <c:pt idx="9">
                  <c:v>0.72099999999999997</c:v>
                </c:pt>
                <c:pt idx="10">
                  <c:v>0.90300000000000002</c:v>
                </c:pt>
                <c:pt idx="11">
                  <c:v>1.0109999999999999</c:v>
                </c:pt>
                <c:pt idx="12">
                  <c:v>1.0369999999999999</c:v>
                </c:pt>
                <c:pt idx="13">
                  <c:v>1.0389999999999999</c:v>
                </c:pt>
                <c:pt idx="14">
                  <c:v>1.0209999999999999</c:v>
                </c:pt>
                <c:pt idx="15">
                  <c:v>0.94699999999999995</c:v>
                </c:pt>
                <c:pt idx="16">
                  <c:v>0.79800000000000004</c:v>
                </c:pt>
                <c:pt idx="17">
                  <c:v>0.64700000000000002</c:v>
                </c:pt>
                <c:pt idx="18">
                  <c:v>0.441</c:v>
                </c:pt>
                <c:pt idx="19">
                  <c:v>0.27800000000000002</c:v>
                </c:pt>
                <c:pt idx="20">
                  <c:v>0.15</c:v>
                </c:pt>
                <c:pt idx="21">
                  <c:v>7.0999999999999994E-2</c:v>
                </c:pt>
                <c:pt idx="22">
                  <c:v>2.5999999999999999E-2</c:v>
                </c:pt>
                <c:pt idx="23">
                  <c:v>2.3E-2</c:v>
                </c:pt>
              </c:numCache>
            </c:numRef>
          </c:yVal>
          <c:smooth val="1"/>
          <c:extLst>
            <c:ext xmlns:c16="http://schemas.microsoft.com/office/drawing/2014/chart" uri="{C3380CC4-5D6E-409C-BE32-E72D297353CC}">
              <c16:uniqueId val="{00000002-2B4C-3848-8237-A16992916D88}"/>
            </c:ext>
          </c:extLst>
        </c:ser>
        <c:ser>
          <c:idx val="3"/>
          <c:order val="3"/>
          <c:xVal>
            <c:numRef>
              <c:f>'line spread'!$A$2:$A$25</c:f>
              <c:numCache>
                <c:formatCode>General</c:formatCode>
                <c:ptCount val="24"/>
                <c:pt idx="0">
                  <c:v>-27</c:v>
                </c:pt>
                <c:pt idx="1">
                  <c:v>-25</c:v>
                </c:pt>
                <c:pt idx="2">
                  <c:v>-21</c:v>
                </c:pt>
                <c:pt idx="3">
                  <c:v>-17</c:v>
                </c:pt>
                <c:pt idx="4">
                  <c:v>-15</c:v>
                </c:pt>
                <c:pt idx="5">
                  <c:v>-13</c:v>
                </c:pt>
                <c:pt idx="6">
                  <c:v>-11</c:v>
                </c:pt>
                <c:pt idx="7">
                  <c:v>-9</c:v>
                </c:pt>
                <c:pt idx="8">
                  <c:v>-7</c:v>
                </c:pt>
                <c:pt idx="9">
                  <c:v>-5</c:v>
                </c:pt>
                <c:pt idx="10">
                  <c:v>-3</c:v>
                </c:pt>
                <c:pt idx="11">
                  <c:v>-1</c:v>
                </c:pt>
                <c:pt idx="12">
                  <c:v>0</c:v>
                </c:pt>
                <c:pt idx="13">
                  <c:v>1</c:v>
                </c:pt>
                <c:pt idx="14">
                  <c:v>3</c:v>
                </c:pt>
                <c:pt idx="15">
                  <c:v>5</c:v>
                </c:pt>
                <c:pt idx="16">
                  <c:v>7</c:v>
                </c:pt>
                <c:pt idx="17">
                  <c:v>9</c:v>
                </c:pt>
                <c:pt idx="18">
                  <c:v>11</c:v>
                </c:pt>
                <c:pt idx="19">
                  <c:v>13</c:v>
                </c:pt>
                <c:pt idx="20">
                  <c:v>15</c:v>
                </c:pt>
                <c:pt idx="21">
                  <c:v>17</c:v>
                </c:pt>
                <c:pt idx="22">
                  <c:v>21</c:v>
                </c:pt>
                <c:pt idx="23">
                  <c:v>25</c:v>
                </c:pt>
              </c:numCache>
            </c:numRef>
          </c:xVal>
          <c:yVal>
            <c:numRef>
              <c:f>'line spread'!$E$2:$E$25</c:f>
              <c:numCache>
                <c:formatCode>General</c:formatCode>
                <c:ptCount val="24"/>
                <c:pt idx="0">
                  <c:v>9.9000000000000008E-3</c:v>
                </c:pt>
                <c:pt idx="1">
                  <c:v>1.01E-2</c:v>
                </c:pt>
                <c:pt idx="2">
                  <c:v>1.15E-2</c:v>
                </c:pt>
                <c:pt idx="3">
                  <c:v>1.8800000000000001E-2</c:v>
                </c:pt>
                <c:pt idx="4">
                  <c:v>3.7699999999999997E-2</c:v>
                </c:pt>
                <c:pt idx="5">
                  <c:v>6.9000000000000006E-2</c:v>
                </c:pt>
                <c:pt idx="6">
                  <c:v>0.112</c:v>
                </c:pt>
                <c:pt idx="7">
                  <c:v>0.20499999999999999</c:v>
                </c:pt>
                <c:pt idx="8">
                  <c:v>0.28799999999999998</c:v>
                </c:pt>
                <c:pt idx="9">
                  <c:v>0.35699999999999998</c:v>
                </c:pt>
                <c:pt idx="10">
                  <c:v>0.42499999999999999</c:v>
                </c:pt>
                <c:pt idx="11">
                  <c:v>0.46500000000000002</c:v>
                </c:pt>
                <c:pt idx="12">
                  <c:v>0.49099999999999999</c:v>
                </c:pt>
                <c:pt idx="13">
                  <c:v>0.497</c:v>
                </c:pt>
                <c:pt idx="14">
                  <c:v>0.49099999999999999</c:v>
                </c:pt>
                <c:pt idx="15">
                  <c:v>0.46500000000000002</c:v>
                </c:pt>
                <c:pt idx="16">
                  <c:v>0.378</c:v>
                </c:pt>
                <c:pt idx="17">
                  <c:v>0.312</c:v>
                </c:pt>
                <c:pt idx="18">
                  <c:v>0.191</c:v>
                </c:pt>
                <c:pt idx="19">
                  <c:v>0.14099999999999999</c:v>
                </c:pt>
                <c:pt idx="20">
                  <c:v>0.10100000000000001</c:v>
                </c:pt>
                <c:pt idx="21">
                  <c:v>6.5000000000000002E-2</c:v>
                </c:pt>
                <c:pt idx="22">
                  <c:v>2.5000000000000001E-2</c:v>
                </c:pt>
                <c:pt idx="23">
                  <c:v>2.5000000000000001E-2</c:v>
                </c:pt>
              </c:numCache>
            </c:numRef>
          </c:yVal>
          <c:smooth val="1"/>
          <c:extLst>
            <c:ext xmlns:c16="http://schemas.microsoft.com/office/drawing/2014/chart" uri="{C3380CC4-5D6E-409C-BE32-E72D297353CC}">
              <c16:uniqueId val="{00000003-2B4C-3848-8237-A16992916D88}"/>
            </c:ext>
          </c:extLst>
        </c:ser>
        <c:ser>
          <c:idx val="4"/>
          <c:order val="4"/>
          <c:xVal>
            <c:numRef>
              <c:f>'line spread'!$A$2:$A$25</c:f>
              <c:numCache>
                <c:formatCode>General</c:formatCode>
                <c:ptCount val="24"/>
                <c:pt idx="0">
                  <c:v>-27</c:v>
                </c:pt>
                <c:pt idx="1">
                  <c:v>-25</c:v>
                </c:pt>
                <c:pt idx="2">
                  <c:v>-21</c:v>
                </c:pt>
                <c:pt idx="3">
                  <c:v>-17</c:v>
                </c:pt>
                <c:pt idx="4">
                  <c:v>-15</c:v>
                </c:pt>
                <c:pt idx="5">
                  <c:v>-13</c:v>
                </c:pt>
                <c:pt idx="6">
                  <c:v>-11</c:v>
                </c:pt>
                <c:pt idx="7">
                  <c:v>-9</c:v>
                </c:pt>
                <c:pt idx="8">
                  <c:v>-7</c:v>
                </c:pt>
                <c:pt idx="9">
                  <c:v>-5</c:v>
                </c:pt>
                <c:pt idx="10">
                  <c:v>-3</c:v>
                </c:pt>
                <c:pt idx="11">
                  <c:v>-1</c:v>
                </c:pt>
                <c:pt idx="12">
                  <c:v>0</c:v>
                </c:pt>
                <c:pt idx="13">
                  <c:v>1</c:v>
                </c:pt>
                <c:pt idx="14">
                  <c:v>3</c:v>
                </c:pt>
                <c:pt idx="15">
                  <c:v>5</c:v>
                </c:pt>
                <c:pt idx="16">
                  <c:v>7</c:v>
                </c:pt>
                <c:pt idx="17">
                  <c:v>9</c:v>
                </c:pt>
                <c:pt idx="18">
                  <c:v>11</c:v>
                </c:pt>
                <c:pt idx="19">
                  <c:v>13</c:v>
                </c:pt>
                <c:pt idx="20">
                  <c:v>15</c:v>
                </c:pt>
                <c:pt idx="21">
                  <c:v>17</c:v>
                </c:pt>
                <c:pt idx="22">
                  <c:v>21</c:v>
                </c:pt>
                <c:pt idx="23">
                  <c:v>25</c:v>
                </c:pt>
              </c:numCache>
            </c:numRef>
          </c:xVal>
          <c:yVal>
            <c:numRef>
              <c:f>'line spread'!$F$2:$F$25</c:f>
              <c:numCache>
                <c:formatCode>General</c:formatCode>
                <c:ptCount val="24"/>
                <c:pt idx="0">
                  <c:v>7.6E-3</c:v>
                </c:pt>
                <c:pt idx="1">
                  <c:v>8.0000000000000002E-3</c:v>
                </c:pt>
                <c:pt idx="2">
                  <c:v>9.4999999999999998E-3</c:v>
                </c:pt>
                <c:pt idx="3">
                  <c:v>2.1999999999999999E-2</c:v>
                </c:pt>
                <c:pt idx="4">
                  <c:v>3.61E-2</c:v>
                </c:pt>
                <c:pt idx="5">
                  <c:v>5.4899999999999997E-2</c:v>
                </c:pt>
                <c:pt idx="6">
                  <c:v>8.6300000000000002E-2</c:v>
                </c:pt>
                <c:pt idx="7">
                  <c:v>0.11840000000000001</c:v>
                </c:pt>
                <c:pt idx="8">
                  <c:v>0.155</c:v>
                </c:pt>
                <c:pt idx="9">
                  <c:v>0.1804</c:v>
                </c:pt>
                <c:pt idx="10">
                  <c:v>0.217</c:v>
                </c:pt>
                <c:pt idx="11">
                  <c:v>0.23899999999999999</c:v>
                </c:pt>
                <c:pt idx="12">
                  <c:v>0.248</c:v>
                </c:pt>
                <c:pt idx="13">
                  <c:v>0.25</c:v>
                </c:pt>
                <c:pt idx="14">
                  <c:v>0.246</c:v>
                </c:pt>
                <c:pt idx="15">
                  <c:v>0.219</c:v>
                </c:pt>
                <c:pt idx="16">
                  <c:v>0.191</c:v>
                </c:pt>
                <c:pt idx="17">
                  <c:v>0.157</c:v>
                </c:pt>
                <c:pt idx="18">
                  <c:v>0.11700000000000001</c:v>
                </c:pt>
                <c:pt idx="19">
                  <c:v>8.6999999999999994E-2</c:v>
                </c:pt>
                <c:pt idx="20">
                  <c:v>5.7000000000000002E-2</c:v>
                </c:pt>
                <c:pt idx="21">
                  <c:v>0.04</c:v>
                </c:pt>
                <c:pt idx="22">
                  <c:v>1.7000000000000001E-2</c:v>
                </c:pt>
                <c:pt idx="23">
                  <c:v>0.01</c:v>
                </c:pt>
              </c:numCache>
            </c:numRef>
          </c:yVal>
          <c:smooth val="1"/>
          <c:extLst>
            <c:ext xmlns:c16="http://schemas.microsoft.com/office/drawing/2014/chart" uri="{C3380CC4-5D6E-409C-BE32-E72D297353CC}">
              <c16:uniqueId val="{00000004-2B4C-3848-8237-A16992916D88}"/>
            </c:ext>
          </c:extLst>
        </c:ser>
        <c:dLbls>
          <c:showLegendKey val="0"/>
          <c:showVal val="0"/>
          <c:showCatName val="0"/>
          <c:showSerName val="0"/>
          <c:showPercent val="0"/>
          <c:showBubbleSize val="0"/>
        </c:dLbls>
        <c:axId val="41805312"/>
        <c:axId val="41803776"/>
      </c:scatterChart>
      <c:valAx>
        <c:axId val="41805312"/>
        <c:scaling>
          <c:orientation val="minMax"/>
        </c:scaling>
        <c:delete val="0"/>
        <c:axPos val="b"/>
        <c:numFmt formatCode="General" sourceLinked="1"/>
        <c:majorTickMark val="out"/>
        <c:minorTickMark val="none"/>
        <c:tickLblPos val="nextTo"/>
        <c:crossAx val="41803776"/>
        <c:crosses val="autoZero"/>
        <c:crossBetween val="midCat"/>
      </c:valAx>
      <c:valAx>
        <c:axId val="41803776"/>
        <c:scaling>
          <c:orientation val="minMax"/>
        </c:scaling>
        <c:delete val="0"/>
        <c:axPos val="l"/>
        <c:majorGridlines/>
        <c:numFmt formatCode="General" sourceLinked="1"/>
        <c:majorTickMark val="out"/>
        <c:minorTickMark val="none"/>
        <c:tickLblPos val="nextTo"/>
        <c:crossAx val="4180531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'line spread'!$B$28</c:f>
              <c:strCache>
                <c:ptCount val="1"/>
                <c:pt idx="0">
                  <c:v>14 mm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'line spread'!$J$30:$J$52</c:f>
                <c:numCache>
                  <c:formatCode>General</c:formatCode>
                  <c:ptCount val="23"/>
                  <c:pt idx="0">
                    <c:v>1.0500000000002174E-3</c:v>
                  </c:pt>
                  <c:pt idx="1">
                    <c:v>9.9999999999988987E-4</c:v>
                  </c:pt>
                  <c:pt idx="2">
                    <c:v>-1.6000000000002679E-3</c:v>
                  </c:pt>
                  <c:pt idx="3">
                    <c:v>7.9999999999991189E-4</c:v>
                  </c:pt>
                  <c:pt idx="4">
                    <c:v>7.0500000000000007E-3</c:v>
                  </c:pt>
                  <c:pt idx="5">
                    <c:v>1.285000000000025E-2</c:v>
                  </c:pt>
                  <c:pt idx="6">
                    <c:v>4.3299999999999894E-2</c:v>
                  </c:pt>
                  <c:pt idx="7">
                    <c:v>6.6500000000000004E-2</c:v>
                  </c:pt>
                  <c:pt idx="8">
                    <c:v>8.8300000000000267E-2</c:v>
                  </c:pt>
                  <c:pt idx="9">
                    <c:v>0.10400000000000009</c:v>
                  </c:pt>
                  <c:pt idx="10">
                    <c:v>0.11299999999999999</c:v>
                  </c:pt>
                  <c:pt idx="11">
                    <c:v>0.12149999999999972</c:v>
                  </c:pt>
                  <c:pt idx="12">
                    <c:v>0.12349999999999994</c:v>
                  </c:pt>
                  <c:pt idx="13">
                    <c:v>0.12249999999999961</c:v>
                  </c:pt>
                  <c:pt idx="14">
                    <c:v>0.12299999999999978</c:v>
                  </c:pt>
                  <c:pt idx="15">
                    <c:v>9.3500000000000139E-2</c:v>
                  </c:pt>
                  <c:pt idx="16">
                    <c:v>7.7500000000000124E-2</c:v>
                  </c:pt>
                  <c:pt idx="17">
                    <c:v>3.6999999999999922E-2</c:v>
                  </c:pt>
                  <c:pt idx="18">
                    <c:v>2.7000000000000135E-2</c:v>
                  </c:pt>
                  <c:pt idx="19">
                    <c:v>2.1999999999999797E-2</c:v>
                  </c:pt>
                  <c:pt idx="20">
                    <c:v>1.2500000000000178E-2</c:v>
                  </c:pt>
                  <c:pt idx="21">
                    <c:v>4.0000000000000036E-3</c:v>
                  </c:pt>
                  <c:pt idx="22">
                    <c:v>7.5000000000002842E-3</c:v>
                  </c:pt>
                </c:numCache>
              </c:numRef>
            </c:plus>
            <c:minus>
              <c:numRef>
                <c:f>'line spread'!$I$30:$I$52</c:f>
                <c:numCache>
                  <c:formatCode>General</c:formatCode>
                  <c:ptCount val="23"/>
                  <c:pt idx="0">
                    <c:v>1.0500000000002174E-3</c:v>
                  </c:pt>
                  <c:pt idx="1">
                    <c:v>9.9999999999988987E-4</c:v>
                  </c:pt>
                  <c:pt idx="2">
                    <c:v>-1.6000000000002679E-3</c:v>
                  </c:pt>
                  <c:pt idx="3">
                    <c:v>7.9999999999991189E-4</c:v>
                  </c:pt>
                  <c:pt idx="4">
                    <c:v>7.0500000000000007E-3</c:v>
                  </c:pt>
                  <c:pt idx="5">
                    <c:v>1.285000000000025E-2</c:v>
                  </c:pt>
                  <c:pt idx="6">
                    <c:v>4.3299999999999894E-2</c:v>
                  </c:pt>
                  <c:pt idx="7">
                    <c:v>6.6500000000000004E-2</c:v>
                  </c:pt>
                  <c:pt idx="8">
                    <c:v>8.8300000000000267E-2</c:v>
                  </c:pt>
                  <c:pt idx="9">
                    <c:v>0.10400000000000009</c:v>
                  </c:pt>
                  <c:pt idx="10">
                    <c:v>0.11299999999999999</c:v>
                  </c:pt>
                  <c:pt idx="11">
                    <c:v>0.12149999999999972</c:v>
                  </c:pt>
                  <c:pt idx="12">
                    <c:v>0.12349999999999994</c:v>
                  </c:pt>
                  <c:pt idx="13">
                    <c:v>0.12249999999999961</c:v>
                  </c:pt>
                  <c:pt idx="14">
                    <c:v>0.12299999999999978</c:v>
                  </c:pt>
                  <c:pt idx="15">
                    <c:v>9.3500000000000139E-2</c:v>
                  </c:pt>
                  <c:pt idx="16">
                    <c:v>7.7500000000000124E-2</c:v>
                  </c:pt>
                  <c:pt idx="17">
                    <c:v>3.6999999999999922E-2</c:v>
                  </c:pt>
                  <c:pt idx="18">
                    <c:v>2.7000000000000135E-2</c:v>
                  </c:pt>
                  <c:pt idx="19">
                    <c:v>2.1999999999999797E-2</c:v>
                  </c:pt>
                  <c:pt idx="20">
                    <c:v>1.2500000000000178E-2</c:v>
                  </c:pt>
                  <c:pt idx="21">
                    <c:v>4.0000000000000036E-3</c:v>
                  </c:pt>
                  <c:pt idx="22">
                    <c:v>7.5000000000002842E-3</c:v>
                  </c:pt>
                </c:numCache>
              </c:numRef>
            </c:minus>
            <c:spPr>
              <a:noFill/>
              <a:ln w="9525" cap="flat" cmpd="sng" algn="ctr">
                <a:solidFill>
                  <a:schemeClr val="tx1">
                    <a:lumMod val="65000"/>
                    <a:lumOff val="35000"/>
                  </a:schemeClr>
                </a:solidFill>
                <a:round/>
              </a:ln>
              <a:effectLst/>
            </c:spPr>
          </c:errBars>
          <c:xVal>
            <c:numRef>
              <c:f>'line spread'!$A$29:$A$52</c:f>
              <c:numCache>
                <c:formatCode>General</c:formatCode>
                <c:ptCount val="24"/>
                <c:pt idx="0">
                  <c:v>-27</c:v>
                </c:pt>
                <c:pt idx="1">
                  <c:v>-25</c:v>
                </c:pt>
                <c:pt idx="2">
                  <c:v>-21</c:v>
                </c:pt>
                <c:pt idx="3">
                  <c:v>-17</c:v>
                </c:pt>
                <c:pt idx="4">
                  <c:v>-15</c:v>
                </c:pt>
                <c:pt idx="5">
                  <c:v>-13</c:v>
                </c:pt>
                <c:pt idx="6">
                  <c:v>-11</c:v>
                </c:pt>
                <c:pt idx="7">
                  <c:v>-9</c:v>
                </c:pt>
                <c:pt idx="8">
                  <c:v>-7</c:v>
                </c:pt>
                <c:pt idx="9">
                  <c:v>-5</c:v>
                </c:pt>
                <c:pt idx="10">
                  <c:v>-3</c:v>
                </c:pt>
                <c:pt idx="11">
                  <c:v>-1</c:v>
                </c:pt>
                <c:pt idx="12">
                  <c:v>0</c:v>
                </c:pt>
                <c:pt idx="13">
                  <c:v>1</c:v>
                </c:pt>
                <c:pt idx="14">
                  <c:v>3</c:v>
                </c:pt>
                <c:pt idx="15">
                  <c:v>5</c:v>
                </c:pt>
                <c:pt idx="16">
                  <c:v>7</c:v>
                </c:pt>
                <c:pt idx="17">
                  <c:v>9</c:v>
                </c:pt>
                <c:pt idx="18">
                  <c:v>11</c:v>
                </c:pt>
                <c:pt idx="19">
                  <c:v>13</c:v>
                </c:pt>
                <c:pt idx="20">
                  <c:v>15</c:v>
                </c:pt>
                <c:pt idx="21">
                  <c:v>17</c:v>
                </c:pt>
                <c:pt idx="22">
                  <c:v>21</c:v>
                </c:pt>
                <c:pt idx="23">
                  <c:v>25</c:v>
                </c:pt>
              </c:numCache>
            </c:numRef>
          </c:xVal>
          <c:yVal>
            <c:numRef>
              <c:f>'line spread'!$B$29:$B$52</c:f>
              <c:numCache>
                <c:formatCode>General</c:formatCode>
                <c:ptCount val="24"/>
                <c:pt idx="0">
                  <c:v>4.4409999999999998</c:v>
                </c:pt>
                <c:pt idx="1">
                  <c:v>4.444</c:v>
                </c:pt>
                <c:pt idx="2">
                  <c:v>4.4370000000000003</c:v>
                </c:pt>
                <c:pt idx="3">
                  <c:v>4.4159999999999995</c:v>
                </c:pt>
                <c:pt idx="4">
                  <c:v>4.4009999999999998</c:v>
                </c:pt>
                <c:pt idx="5">
                  <c:v>4.3570000000000002</c:v>
                </c:pt>
                <c:pt idx="6">
                  <c:v>3.7239999999999998</c:v>
                </c:pt>
                <c:pt idx="7">
                  <c:v>2.3819999999999997</c:v>
                </c:pt>
                <c:pt idx="8">
                  <c:v>0.59199999999999942</c:v>
                </c:pt>
                <c:pt idx="9">
                  <c:v>0.12199999999999968</c:v>
                </c:pt>
                <c:pt idx="10">
                  <c:v>0.10199999999999922</c:v>
                </c:pt>
                <c:pt idx="11">
                  <c:v>0.10199999999999922</c:v>
                </c:pt>
                <c:pt idx="12">
                  <c:v>0.10199999999999922</c:v>
                </c:pt>
                <c:pt idx="13">
                  <c:v>0.10199999999999922</c:v>
                </c:pt>
                <c:pt idx="14">
                  <c:v>0.10199999999999922</c:v>
                </c:pt>
                <c:pt idx="15">
                  <c:v>0.11199999999999989</c:v>
                </c:pt>
                <c:pt idx="16">
                  <c:v>0.10199999999999922</c:v>
                </c:pt>
                <c:pt idx="17">
                  <c:v>0.12199999999999968</c:v>
                </c:pt>
                <c:pt idx="18">
                  <c:v>1.5219999999999996</c:v>
                </c:pt>
                <c:pt idx="19">
                  <c:v>3.3119999999999998</c:v>
                </c:pt>
                <c:pt idx="20">
                  <c:v>4.2919999999999998</c:v>
                </c:pt>
                <c:pt idx="21">
                  <c:v>4.4020000000000001</c:v>
                </c:pt>
                <c:pt idx="22">
                  <c:v>4.4319999999999995</c:v>
                </c:pt>
                <c:pt idx="23">
                  <c:v>4.4219999999999997</c:v>
                </c:pt>
              </c:numCache>
            </c:numRef>
          </c:yVal>
          <c:smooth val="1"/>
          <c:extLst>
            <c:ext xmlns:c16="http://schemas.microsoft.com/office/drawing/2014/chart" uri="{C3380CC4-5D6E-409C-BE32-E72D297353CC}">
              <c16:uniqueId val="{00000000-8BFB-E84F-BFA0-A7FCB654626D}"/>
            </c:ext>
          </c:extLst>
        </c:ser>
        <c:ser>
          <c:idx val="1"/>
          <c:order val="1"/>
          <c:tx>
            <c:strRef>
              <c:f>'line spread'!$C$28</c:f>
              <c:strCache>
                <c:ptCount val="1"/>
                <c:pt idx="0">
                  <c:v>19 mm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'line spread'!$A$29:$A$52</c:f>
              <c:numCache>
                <c:formatCode>General</c:formatCode>
                <c:ptCount val="24"/>
                <c:pt idx="0">
                  <c:v>-27</c:v>
                </c:pt>
                <c:pt idx="1">
                  <c:v>-25</c:v>
                </c:pt>
                <c:pt idx="2">
                  <c:v>-21</c:v>
                </c:pt>
                <c:pt idx="3">
                  <c:v>-17</c:v>
                </c:pt>
                <c:pt idx="4">
                  <c:v>-15</c:v>
                </c:pt>
                <c:pt idx="5">
                  <c:v>-13</c:v>
                </c:pt>
                <c:pt idx="6">
                  <c:v>-11</c:v>
                </c:pt>
                <c:pt idx="7">
                  <c:v>-9</c:v>
                </c:pt>
                <c:pt idx="8">
                  <c:v>-7</c:v>
                </c:pt>
                <c:pt idx="9">
                  <c:v>-5</c:v>
                </c:pt>
                <c:pt idx="10">
                  <c:v>-3</c:v>
                </c:pt>
                <c:pt idx="11">
                  <c:v>-1</c:v>
                </c:pt>
                <c:pt idx="12">
                  <c:v>0</c:v>
                </c:pt>
                <c:pt idx="13">
                  <c:v>1</c:v>
                </c:pt>
                <c:pt idx="14">
                  <c:v>3</c:v>
                </c:pt>
                <c:pt idx="15">
                  <c:v>5</c:v>
                </c:pt>
                <c:pt idx="16">
                  <c:v>7</c:v>
                </c:pt>
                <c:pt idx="17">
                  <c:v>9</c:v>
                </c:pt>
                <c:pt idx="18">
                  <c:v>11</c:v>
                </c:pt>
                <c:pt idx="19">
                  <c:v>13</c:v>
                </c:pt>
                <c:pt idx="20">
                  <c:v>15</c:v>
                </c:pt>
                <c:pt idx="21">
                  <c:v>17</c:v>
                </c:pt>
                <c:pt idx="22">
                  <c:v>21</c:v>
                </c:pt>
                <c:pt idx="23">
                  <c:v>25</c:v>
                </c:pt>
              </c:numCache>
            </c:numRef>
          </c:xVal>
          <c:yVal>
            <c:numRef>
              <c:f>'line spread'!$C$29:$C$52</c:f>
              <c:numCache>
                <c:formatCode>General</c:formatCode>
                <c:ptCount val="24"/>
                <c:pt idx="0">
                  <c:v>4.5359999999999996</c:v>
                </c:pt>
                <c:pt idx="1">
                  <c:v>4.5369999999999999</c:v>
                </c:pt>
                <c:pt idx="2">
                  <c:v>4.0919999999999996</c:v>
                </c:pt>
                <c:pt idx="3">
                  <c:v>4.5220000000000002</c:v>
                </c:pt>
                <c:pt idx="4">
                  <c:v>4.5049999999999999</c:v>
                </c:pt>
                <c:pt idx="5">
                  <c:v>4.4509999999999996</c:v>
                </c:pt>
                <c:pt idx="6">
                  <c:v>4.2949999999999999</c:v>
                </c:pt>
                <c:pt idx="7">
                  <c:v>3.8129999999999997</c:v>
                </c:pt>
                <c:pt idx="8">
                  <c:v>3.3879999999999999</c:v>
                </c:pt>
                <c:pt idx="9">
                  <c:v>2.8079999999999998</c:v>
                </c:pt>
                <c:pt idx="10">
                  <c:v>2.3519999999999999</c:v>
                </c:pt>
                <c:pt idx="11">
                  <c:v>2.2319999999999998</c:v>
                </c:pt>
                <c:pt idx="12">
                  <c:v>2.202</c:v>
                </c:pt>
                <c:pt idx="13">
                  <c:v>2.2119999999999997</c:v>
                </c:pt>
                <c:pt idx="14">
                  <c:v>2.2119999999999997</c:v>
                </c:pt>
                <c:pt idx="15">
                  <c:v>2.262</c:v>
                </c:pt>
                <c:pt idx="16">
                  <c:v>2.5720000000000001</c:v>
                </c:pt>
                <c:pt idx="17">
                  <c:v>2.992</c:v>
                </c:pt>
                <c:pt idx="18">
                  <c:v>3.5720000000000001</c:v>
                </c:pt>
                <c:pt idx="19">
                  <c:v>3.9619999999999997</c:v>
                </c:pt>
                <c:pt idx="20">
                  <c:v>4.3519999999999994</c:v>
                </c:pt>
                <c:pt idx="21">
                  <c:v>4.4820000000000002</c:v>
                </c:pt>
                <c:pt idx="22">
                  <c:v>4.5329999999999995</c:v>
                </c:pt>
                <c:pt idx="23">
                  <c:v>4.5339999999999998</c:v>
                </c:pt>
              </c:numCache>
            </c:numRef>
          </c:yVal>
          <c:smooth val="1"/>
          <c:extLst>
            <c:ext xmlns:c16="http://schemas.microsoft.com/office/drawing/2014/chart" uri="{C3380CC4-5D6E-409C-BE32-E72D297353CC}">
              <c16:uniqueId val="{00000001-8BFB-E84F-BFA0-A7FCB654626D}"/>
            </c:ext>
          </c:extLst>
        </c:ser>
        <c:ser>
          <c:idx val="2"/>
          <c:order val="2"/>
          <c:tx>
            <c:strRef>
              <c:f>'line spread'!$D$28</c:f>
              <c:strCache>
                <c:ptCount val="1"/>
                <c:pt idx="0">
                  <c:v>24 mm</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'line spread'!$A$29:$A$52</c:f>
              <c:numCache>
                <c:formatCode>General</c:formatCode>
                <c:ptCount val="24"/>
                <c:pt idx="0">
                  <c:v>-27</c:v>
                </c:pt>
                <c:pt idx="1">
                  <c:v>-25</c:v>
                </c:pt>
                <c:pt idx="2">
                  <c:v>-21</c:v>
                </c:pt>
                <c:pt idx="3">
                  <c:v>-17</c:v>
                </c:pt>
                <c:pt idx="4">
                  <c:v>-15</c:v>
                </c:pt>
                <c:pt idx="5">
                  <c:v>-13</c:v>
                </c:pt>
                <c:pt idx="6">
                  <c:v>-11</c:v>
                </c:pt>
                <c:pt idx="7">
                  <c:v>-9</c:v>
                </c:pt>
                <c:pt idx="8">
                  <c:v>-7</c:v>
                </c:pt>
                <c:pt idx="9">
                  <c:v>-5</c:v>
                </c:pt>
                <c:pt idx="10">
                  <c:v>-3</c:v>
                </c:pt>
                <c:pt idx="11">
                  <c:v>-1</c:v>
                </c:pt>
                <c:pt idx="12">
                  <c:v>0</c:v>
                </c:pt>
                <c:pt idx="13">
                  <c:v>1</c:v>
                </c:pt>
                <c:pt idx="14">
                  <c:v>3</c:v>
                </c:pt>
                <c:pt idx="15">
                  <c:v>5</c:v>
                </c:pt>
                <c:pt idx="16">
                  <c:v>7</c:v>
                </c:pt>
                <c:pt idx="17">
                  <c:v>9</c:v>
                </c:pt>
                <c:pt idx="18">
                  <c:v>11</c:v>
                </c:pt>
                <c:pt idx="19">
                  <c:v>13</c:v>
                </c:pt>
                <c:pt idx="20">
                  <c:v>15</c:v>
                </c:pt>
                <c:pt idx="21">
                  <c:v>17</c:v>
                </c:pt>
                <c:pt idx="22">
                  <c:v>21</c:v>
                </c:pt>
                <c:pt idx="23">
                  <c:v>25</c:v>
                </c:pt>
              </c:numCache>
            </c:numRef>
          </c:xVal>
          <c:yVal>
            <c:numRef>
              <c:f>'line spread'!$D$29:$D$52</c:f>
              <c:numCache>
                <c:formatCode>General</c:formatCode>
                <c:ptCount val="24"/>
                <c:pt idx="0">
                  <c:v>4.5649999999999995</c:v>
                </c:pt>
                <c:pt idx="1">
                  <c:v>4.5632000000000001</c:v>
                </c:pt>
                <c:pt idx="2">
                  <c:v>4.5613000000000001</c:v>
                </c:pt>
                <c:pt idx="3">
                  <c:v>4.5542999999999996</c:v>
                </c:pt>
                <c:pt idx="4">
                  <c:v>4.5323000000000002</c:v>
                </c:pt>
                <c:pt idx="5">
                  <c:v>4.4793000000000003</c:v>
                </c:pt>
                <c:pt idx="6">
                  <c:v>4.34</c:v>
                </c:pt>
                <c:pt idx="7">
                  <c:v>4.1710000000000003</c:v>
                </c:pt>
                <c:pt idx="8">
                  <c:v>4.0369999999999999</c:v>
                </c:pt>
                <c:pt idx="9">
                  <c:v>3.8609999999999998</c:v>
                </c:pt>
                <c:pt idx="10">
                  <c:v>3.6789999999999998</c:v>
                </c:pt>
                <c:pt idx="11">
                  <c:v>3.5709999999999997</c:v>
                </c:pt>
                <c:pt idx="12">
                  <c:v>3.5449999999999999</c:v>
                </c:pt>
                <c:pt idx="13">
                  <c:v>3.5430000000000001</c:v>
                </c:pt>
                <c:pt idx="14">
                  <c:v>3.5609999999999999</c:v>
                </c:pt>
                <c:pt idx="15">
                  <c:v>3.6349999999999998</c:v>
                </c:pt>
                <c:pt idx="16">
                  <c:v>3.7839999999999998</c:v>
                </c:pt>
                <c:pt idx="17">
                  <c:v>3.9349999999999996</c:v>
                </c:pt>
                <c:pt idx="18">
                  <c:v>4.141</c:v>
                </c:pt>
                <c:pt idx="19">
                  <c:v>4.3039999999999994</c:v>
                </c:pt>
                <c:pt idx="20">
                  <c:v>4.4319999999999995</c:v>
                </c:pt>
                <c:pt idx="21">
                  <c:v>4.5110000000000001</c:v>
                </c:pt>
                <c:pt idx="22">
                  <c:v>4.556</c:v>
                </c:pt>
                <c:pt idx="23">
                  <c:v>4.5590000000000002</c:v>
                </c:pt>
              </c:numCache>
            </c:numRef>
          </c:yVal>
          <c:smooth val="1"/>
          <c:extLst>
            <c:ext xmlns:c16="http://schemas.microsoft.com/office/drawing/2014/chart" uri="{C3380CC4-5D6E-409C-BE32-E72D297353CC}">
              <c16:uniqueId val="{00000002-8BFB-E84F-BFA0-A7FCB654626D}"/>
            </c:ext>
          </c:extLst>
        </c:ser>
        <c:ser>
          <c:idx val="3"/>
          <c:order val="3"/>
          <c:tx>
            <c:strRef>
              <c:f>'line spread'!$E$28</c:f>
              <c:strCache>
                <c:ptCount val="1"/>
                <c:pt idx="0">
                  <c:v>29 mm</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'line spread'!$A$29:$A$52</c:f>
              <c:numCache>
                <c:formatCode>General</c:formatCode>
                <c:ptCount val="24"/>
                <c:pt idx="0">
                  <c:v>-27</c:v>
                </c:pt>
                <c:pt idx="1">
                  <c:v>-25</c:v>
                </c:pt>
                <c:pt idx="2">
                  <c:v>-21</c:v>
                </c:pt>
                <c:pt idx="3">
                  <c:v>-17</c:v>
                </c:pt>
                <c:pt idx="4">
                  <c:v>-15</c:v>
                </c:pt>
                <c:pt idx="5">
                  <c:v>-13</c:v>
                </c:pt>
                <c:pt idx="6">
                  <c:v>-11</c:v>
                </c:pt>
                <c:pt idx="7">
                  <c:v>-9</c:v>
                </c:pt>
                <c:pt idx="8">
                  <c:v>-7</c:v>
                </c:pt>
                <c:pt idx="9">
                  <c:v>-5</c:v>
                </c:pt>
                <c:pt idx="10">
                  <c:v>-3</c:v>
                </c:pt>
                <c:pt idx="11">
                  <c:v>-1</c:v>
                </c:pt>
                <c:pt idx="12">
                  <c:v>0</c:v>
                </c:pt>
                <c:pt idx="13">
                  <c:v>1</c:v>
                </c:pt>
                <c:pt idx="14">
                  <c:v>3</c:v>
                </c:pt>
                <c:pt idx="15">
                  <c:v>5</c:v>
                </c:pt>
                <c:pt idx="16">
                  <c:v>7</c:v>
                </c:pt>
                <c:pt idx="17">
                  <c:v>9</c:v>
                </c:pt>
                <c:pt idx="18">
                  <c:v>11</c:v>
                </c:pt>
                <c:pt idx="19">
                  <c:v>13</c:v>
                </c:pt>
                <c:pt idx="20">
                  <c:v>15</c:v>
                </c:pt>
                <c:pt idx="21">
                  <c:v>17</c:v>
                </c:pt>
                <c:pt idx="22">
                  <c:v>21</c:v>
                </c:pt>
                <c:pt idx="23">
                  <c:v>25</c:v>
                </c:pt>
              </c:numCache>
            </c:numRef>
          </c:xVal>
          <c:yVal>
            <c:numRef>
              <c:f>'line spread'!$E$29:$E$52</c:f>
              <c:numCache>
                <c:formatCode>General</c:formatCode>
                <c:ptCount val="24"/>
                <c:pt idx="0">
                  <c:v>4.5720999999999998</c:v>
                </c:pt>
                <c:pt idx="1">
                  <c:v>4.5718999999999994</c:v>
                </c:pt>
                <c:pt idx="2">
                  <c:v>4.5705</c:v>
                </c:pt>
                <c:pt idx="3">
                  <c:v>4.5632000000000001</c:v>
                </c:pt>
                <c:pt idx="4">
                  <c:v>4.5442999999999998</c:v>
                </c:pt>
                <c:pt idx="5">
                  <c:v>4.5129999999999999</c:v>
                </c:pt>
                <c:pt idx="6">
                  <c:v>4.47</c:v>
                </c:pt>
                <c:pt idx="7">
                  <c:v>4.3769999999999998</c:v>
                </c:pt>
                <c:pt idx="8">
                  <c:v>4.2939999999999996</c:v>
                </c:pt>
                <c:pt idx="9">
                  <c:v>4.2249999999999996</c:v>
                </c:pt>
                <c:pt idx="10">
                  <c:v>4.157</c:v>
                </c:pt>
                <c:pt idx="11">
                  <c:v>4.117</c:v>
                </c:pt>
                <c:pt idx="12">
                  <c:v>4.0910000000000002</c:v>
                </c:pt>
                <c:pt idx="13">
                  <c:v>4.085</c:v>
                </c:pt>
                <c:pt idx="14">
                  <c:v>4.0910000000000002</c:v>
                </c:pt>
                <c:pt idx="15">
                  <c:v>4.117</c:v>
                </c:pt>
                <c:pt idx="16">
                  <c:v>4.2039999999999997</c:v>
                </c:pt>
                <c:pt idx="17">
                  <c:v>4.2699999999999996</c:v>
                </c:pt>
                <c:pt idx="18">
                  <c:v>4.391</c:v>
                </c:pt>
                <c:pt idx="19">
                  <c:v>4.4409999999999998</c:v>
                </c:pt>
                <c:pt idx="20">
                  <c:v>4.4809999999999999</c:v>
                </c:pt>
                <c:pt idx="21">
                  <c:v>4.5169999999999995</c:v>
                </c:pt>
                <c:pt idx="22">
                  <c:v>4.5569999999999995</c:v>
                </c:pt>
                <c:pt idx="23">
                  <c:v>4.5569999999999995</c:v>
                </c:pt>
              </c:numCache>
            </c:numRef>
          </c:yVal>
          <c:smooth val="1"/>
          <c:extLst>
            <c:ext xmlns:c16="http://schemas.microsoft.com/office/drawing/2014/chart" uri="{C3380CC4-5D6E-409C-BE32-E72D297353CC}">
              <c16:uniqueId val="{00000003-8BFB-E84F-BFA0-A7FCB654626D}"/>
            </c:ext>
          </c:extLst>
        </c:ser>
        <c:ser>
          <c:idx val="4"/>
          <c:order val="4"/>
          <c:tx>
            <c:strRef>
              <c:f>'line spread'!$F$28</c:f>
              <c:strCache>
                <c:ptCount val="1"/>
                <c:pt idx="0">
                  <c:v>34 mm</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'line spread'!$A$29:$A$52</c:f>
              <c:numCache>
                <c:formatCode>General</c:formatCode>
                <c:ptCount val="24"/>
                <c:pt idx="0">
                  <c:v>-27</c:v>
                </c:pt>
                <c:pt idx="1">
                  <c:v>-25</c:v>
                </c:pt>
                <c:pt idx="2">
                  <c:v>-21</c:v>
                </c:pt>
                <c:pt idx="3">
                  <c:v>-17</c:v>
                </c:pt>
                <c:pt idx="4">
                  <c:v>-15</c:v>
                </c:pt>
                <c:pt idx="5">
                  <c:v>-13</c:v>
                </c:pt>
                <c:pt idx="6">
                  <c:v>-11</c:v>
                </c:pt>
                <c:pt idx="7">
                  <c:v>-9</c:v>
                </c:pt>
                <c:pt idx="8">
                  <c:v>-7</c:v>
                </c:pt>
                <c:pt idx="9">
                  <c:v>-5</c:v>
                </c:pt>
                <c:pt idx="10">
                  <c:v>-3</c:v>
                </c:pt>
                <c:pt idx="11">
                  <c:v>-1</c:v>
                </c:pt>
                <c:pt idx="12">
                  <c:v>0</c:v>
                </c:pt>
                <c:pt idx="13">
                  <c:v>1</c:v>
                </c:pt>
                <c:pt idx="14">
                  <c:v>3</c:v>
                </c:pt>
                <c:pt idx="15">
                  <c:v>5</c:v>
                </c:pt>
                <c:pt idx="16">
                  <c:v>7</c:v>
                </c:pt>
                <c:pt idx="17">
                  <c:v>9</c:v>
                </c:pt>
                <c:pt idx="18">
                  <c:v>11</c:v>
                </c:pt>
                <c:pt idx="19">
                  <c:v>13</c:v>
                </c:pt>
                <c:pt idx="20">
                  <c:v>15</c:v>
                </c:pt>
                <c:pt idx="21">
                  <c:v>17</c:v>
                </c:pt>
                <c:pt idx="22">
                  <c:v>21</c:v>
                </c:pt>
                <c:pt idx="23">
                  <c:v>25</c:v>
                </c:pt>
              </c:numCache>
            </c:numRef>
          </c:xVal>
          <c:yVal>
            <c:numRef>
              <c:f>'line spread'!$F$29:$F$52</c:f>
              <c:numCache>
                <c:formatCode>General</c:formatCode>
                <c:ptCount val="24"/>
                <c:pt idx="0">
                  <c:v>4.5743999999999998</c:v>
                </c:pt>
                <c:pt idx="1">
                  <c:v>4.5739999999999998</c:v>
                </c:pt>
                <c:pt idx="2">
                  <c:v>4.5724999999999998</c:v>
                </c:pt>
                <c:pt idx="3">
                  <c:v>4.5599999999999996</c:v>
                </c:pt>
                <c:pt idx="4">
                  <c:v>4.5458999999999996</c:v>
                </c:pt>
                <c:pt idx="5">
                  <c:v>4.5270999999999999</c:v>
                </c:pt>
                <c:pt idx="6">
                  <c:v>4.4957000000000003</c:v>
                </c:pt>
                <c:pt idx="7">
                  <c:v>4.4635999999999996</c:v>
                </c:pt>
                <c:pt idx="8">
                  <c:v>4.4269999999999996</c:v>
                </c:pt>
                <c:pt idx="9">
                  <c:v>4.4016000000000002</c:v>
                </c:pt>
                <c:pt idx="10">
                  <c:v>4.3650000000000002</c:v>
                </c:pt>
                <c:pt idx="11">
                  <c:v>4.343</c:v>
                </c:pt>
                <c:pt idx="12">
                  <c:v>4.3339999999999996</c:v>
                </c:pt>
                <c:pt idx="13">
                  <c:v>4.3319999999999999</c:v>
                </c:pt>
                <c:pt idx="14">
                  <c:v>4.3359999999999994</c:v>
                </c:pt>
                <c:pt idx="15">
                  <c:v>4.3629999999999995</c:v>
                </c:pt>
                <c:pt idx="16">
                  <c:v>4.391</c:v>
                </c:pt>
                <c:pt idx="17">
                  <c:v>4.4249999999999998</c:v>
                </c:pt>
                <c:pt idx="18">
                  <c:v>4.4649999999999999</c:v>
                </c:pt>
                <c:pt idx="19">
                  <c:v>4.4950000000000001</c:v>
                </c:pt>
                <c:pt idx="20">
                  <c:v>4.5249999999999995</c:v>
                </c:pt>
                <c:pt idx="21">
                  <c:v>4.5419999999999998</c:v>
                </c:pt>
                <c:pt idx="22">
                  <c:v>4.5649999999999995</c:v>
                </c:pt>
                <c:pt idx="23">
                  <c:v>4.5720000000000001</c:v>
                </c:pt>
              </c:numCache>
            </c:numRef>
          </c:yVal>
          <c:smooth val="1"/>
          <c:extLst>
            <c:ext xmlns:c16="http://schemas.microsoft.com/office/drawing/2014/chart" uri="{C3380CC4-5D6E-409C-BE32-E72D297353CC}">
              <c16:uniqueId val="{00000004-8BFB-E84F-BFA0-A7FCB654626D}"/>
            </c:ext>
          </c:extLst>
        </c:ser>
        <c:dLbls>
          <c:showLegendKey val="0"/>
          <c:showVal val="0"/>
          <c:showCatName val="0"/>
          <c:showSerName val="0"/>
          <c:showPercent val="0"/>
          <c:showBubbleSize val="0"/>
        </c:dLbls>
        <c:axId val="676368240"/>
        <c:axId val="676369968"/>
      </c:scatterChart>
      <c:valAx>
        <c:axId val="676368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69968"/>
        <c:crosses val="autoZero"/>
        <c:crossBetween val="midCat"/>
      </c:valAx>
      <c:valAx>
        <c:axId val="67636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682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285750</xdr:colOff>
      <xdr:row>16</xdr:row>
      <xdr:rowOff>175260</xdr:rowOff>
    </xdr:from>
    <xdr:to>
      <xdr:col>12</xdr:col>
      <xdr:colOff>236220</xdr:colOff>
      <xdr:row>33</xdr:row>
      <xdr:rowOff>175260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966710" y="3741420"/>
          <a:ext cx="2510790" cy="3368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a:t>
          </a:r>
          <a:r>
            <a:rPr lang="en-US" sz="1100" baseline="0"/>
            <a:t> was a discovery that both the measurement of height and increment was wrong with reults on sheet 1 of tcrt 10k. there was also a discovery that the light from a led in rooms emit IR that affect results so to regulate the results and finally have a correct meaure of results, the correct sensitivity can be compared. a easy method to measure change of light is to use white tape and mark it with increments. 19 measurements was decided to be with increments of 4 mm on each side of black and 2 mm on white. so in total 9 measurements on white and 10 on black. NOTE: take measurements with the sensor parallel to line. must review how to take the measurements.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618685</xdr:colOff>
      <xdr:row>2</xdr:row>
      <xdr:rowOff>43375</xdr:rowOff>
    </xdr:from>
    <xdr:to>
      <xdr:col>15</xdr:col>
      <xdr:colOff>13188</xdr:colOff>
      <xdr:row>9</xdr:row>
      <xdr:rowOff>187862</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9088608" y="439029"/>
          <a:ext cx="4113042" cy="152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start at black line from edge of white line with the sensor middle plate at the edge of the stand, starting at the 20 mm from white line edge</a:t>
          </a:r>
          <a:r>
            <a:rPr lang="en-US" sz="1100" baseline="0"/>
            <a:t> and from </a:t>
          </a:r>
          <a:r>
            <a:rPr lang="en-US" sz="1100"/>
            <a:t>center</a:t>
          </a:r>
          <a:r>
            <a:rPr lang="en-US" sz="1100" baseline="0"/>
            <a:t> of white line at 25mm of total measurement. the black measurements will have 4 mm increments and the 2 mm increments in white line. there was significant background light from leds to resemble condition with lots sun, the condition of the room in which measurements were taken will be pictured. the left side is positive and right side is negative. new results will be made. </a:t>
          </a:r>
          <a:endParaRPr lang="en-US" sz="1100"/>
        </a:p>
      </xdr:txBody>
    </xdr:sp>
    <xdr:clientData/>
  </xdr:twoCellAnchor>
  <xdr:twoCellAnchor>
    <xdr:from>
      <xdr:col>7</xdr:col>
      <xdr:colOff>569448</xdr:colOff>
      <xdr:row>23</xdr:row>
      <xdr:rowOff>162365</xdr:rowOff>
    </xdr:from>
    <xdr:to>
      <xdr:col>13</xdr:col>
      <xdr:colOff>223031</xdr:colOff>
      <xdr:row>26</xdr:row>
      <xdr:rowOff>185225</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8365294" y="4712384"/>
          <a:ext cx="3698045" cy="6163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do not use this</a:t>
          </a:r>
          <a:r>
            <a:rPr lang="en-US" sz="1100" baseline="0"/>
            <a:t> - must repeat as mistake was made </a:t>
          </a:r>
        </a:p>
        <a:p>
          <a:endParaRPr lang="en-US" sz="1100"/>
        </a:p>
      </xdr:txBody>
    </xdr:sp>
    <xdr:clientData/>
  </xdr:twoCellAnchor>
  <xdr:twoCellAnchor>
    <xdr:from>
      <xdr:col>11</xdr:col>
      <xdr:colOff>449009</xdr:colOff>
      <xdr:row>23</xdr:row>
      <xdr:rowOff>35710</xdr:rowOff>
    </xdr:from>
    <xdr:to>
      <xdr:col>23</xdr:col>
      <xdr:colOff>617284</xdr:colOff>
      <xdr:row>46</xdr:row>
      <xdr:rowOff>30949</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850900</xdr:colOff>
      <xdr:row>53</xdr:row>
      <xdr:rowOff>82550</xdr:rowOff>
    </xdr:from>
    <xdr:to>
      <xdr:col>12</xdr:col>
      <xdr:colOff>444500</xdr:colOff>
      <xdr:row>87</xdr:row>
      <xdr:rowOff>114300</xdr:rowOff>
    </xdr:to>
    <xdr:graphicFrame macro="">
      <xdr:nvGraphicFramePr>
        <xdr:cNvPr id="4" name="Chart 3">
          <a:extLst>
            <a:ext uri="{FF2B5EF4-FFF2-40B4-BE49-F238E27FC236}">
              <a16:creationId xmlns:a16="http://schemas.microsoft.com/office/drawing/2014/main" id="{B7CECA45-9FB7-9744-8E71-676CA76B22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1"/>
  <sheetViews>
    <sheetView zoomScale="140" zoomScaleNormal="140" workbookViewId="0">
      <selection activeCell="U8" sqref="U8"/>
    </sheetView>
  </sheetViews>
  <sheetFormatPr baseColWidth="10" defaultColWidth="11.1640625" defaultRowHeight="16" x14ac:dyDescent="0.2"/>
  <sheetData>
    <row r="1" spans="1:23" ht="51" x14ac:dyDescent="0.2">
      <c r="A1" s="1" t="s">
        <v>0</v>
      </c>
      <c r="B1" s="2" t="s">
        <v>1</v>
      </c>
      <c r="C1" s="2" t="s">
        <v>2</v>
      </c>
      <c r="D1" s="2" t="s">
        <v>3</v>
      </c>
      <c r="E1" s="2" t="s">
        <v>4</v>
      </c>
      <c r="F1" s="2" t="s">
        <v>5</v>
      </c>
      <c r="G1" s="2" t="s">
        <v>6</v>
      </c>
      <c r="H1" s="2" t="s">
        <v>7</v>
      </c>
      <c r="I1" s="2" t="s">
        <v>8</v>
      </c>
      <c r="J1" s="3" t="s">
        <v>9</v>
      </c>
      <c r="K1" s="2" t="s">
        <v>10</v>
      </c>
      <c r="L1" s="4" t="s">
        <v>11</v>
      </c>
      <c r="M1" s="2" t="s">
        <v>12</v>
      </c>
      <c r="N1" s="2" t="s">
        <v>6</v>
      </c>
      <c r="O1" s="2" t="s">
        <v>7</v>
      </c>
      <c r="P1" s="2" t="s">
        <v>8</v>
      </c>
      <c r="Q1" s="3" t="s">
        <v>9</v>
      </c>
      <c r="R1" s="2" t="s">
        <v>10</v>
      </c>
      <c r="S1" s="4" t="s">
        <v>11</v>
      </c>
      <c r="T1" s="4" t="s">
        <v>13</v>
      </c>
      <c r="U1" t="s">
        <v>14</v>
      </c>
      <c r="V1" s="4" t="s">
        <v>15</v>
      </c>
      <c r="W1" t="s">
        <v>16</v>
      </c>
    </row>
    <row r="2" spans="1:23" x14ac:dyDescent="0.2">
      <c r="A2">
        <v>0</v>
      </c>
      <c r="B2">
        <v>100</v>
      </c>
      <c r="C2">
        <v>10000</v>
      </c>
      <c r="D2">
        <v>3.5</v>
      </c>
      <c r="E2">
        <f>5 - D2</f>
        <v>1.5</v>
      </c>
      <c r="F2">
        <f>D2/B2</f>
        <v>3.5000000000000003E-2</v>
      </c>
      <c r="G2">
        <v>5.3E-3</v>
      </c>
      <c r="H2">
        <f>5-G2</f>
        <v>4.9946999999999999</v>
      </c>
      <c r="I2">
        <f>G2/C2</f>
        <v>5.3000000000000001E-7</v>
      </c>
      <c r="J2">
        <f>(5*F2)+(5*I2)</f>
        <v>0.17500265000000001</v>
      </c>
      <c r="K2">
        <f>(F2*F2*B2) + (I2*I2*C2)</f>
        <v>0.12250000280900002</v>
      </c>
      <c r="L2">
        <f>((J2-K2)/J2)*100</f>
        <v>30.001058378830258</v>
      </c>
      <c r="N2">
        <v>0.433</v>
      </c>
      <c r="O2">
        <f>5-N2</f>
        <v>4.5670000000000002</v>
      </c>
      <c r="P2">
        <f>N2/C2</f>
        <v>4.3300000000000002E-5</v>
      </c>
      <c r="Q2">
        <f>(5*M2)+(5*P2)</f>
        <v>2.165E-4</v>
      </c>
      <c r="R2">
        <f>(M2*M2*I2) + (P2*P2*J2)</f>
        <v>3.2811071845850009E-10</v>
      </c>
      <c r="S2">
        <f>((Q2-R2)/Q2)*100</f>
        <v>99.999848447705105</v>
      </c>
      <c r="T2">
        <v>3.4000000000000002E-2</v>
      </c>
      <c r="U2">
        <f>T2/C2</f>
        <v>3.4000000000000001E-6</v>
      </c>
      <c r="V2">
        <v>4.4999999999999998E-2</v>
      </c>
      <c r="W2">
        <f>V2/C2</f>
        <v>4.5000000000000001E-6</v>
      </c>
    </row>
    <row r="3" spans="1:23" x14ac:dyDescent="0.2">
      <c r="A3">
        <v>4</v>
      </c>
      <c r="B3">
        <v>100</v>
      </c>
      <c r="C3">
        <v>10000</v>
      </c>
      <c r="D3">
        <v>3.5</v>
      </c>
      <c r="E3">
        <f t="shared" ref="E3:E15" si="0">5 - D3</f>
        <v>1.5</v>
      </c>
      <c r="F3">
        <f t="shared" ref="F3:F15" si="1">D3/B3</f>
        <v>3.5000000000000003E-2</v>
      </c>
      <c r="G3">
        <v>4.5699999999999998E-2</v>
      </c>
      <c r="H3">
        <f t="shared" ref="H3:H15" si="2">5-G3</f>
        <v>4.9542999999999999</v>
      </c>
      <c r="I3">
        <f t="shared" ref="I3:I15" si="3">G3/C3</f>
        <v>4.5699999999999994E-6</v>
      </c>
      <c r="J3">
        <f t="shared" ref="J3:J14" si="4">(5*F3)+(5*I3)</f>
        <v>0.17502285000000001</v>
      </c>
      <c r="K3">
        <f t="shared" ref="K3:K15" si="5">(F3*F3*B3) + (I3*I3*C3)</f>
        <v>0.12250020884900001</v>
      </c>
      <c r="L3">
        <f t="shared" ref="L3:L15" si="6">((J3-K3)/J3)*100</f>
        <v>30.009019480027892</v>
      </c>
      <c r="M3" t="s">
        <v>20</v>
      </c>
      <c r="N3">
        <v>2.54</v>
      </c>
      <c r="O3">
        <f>5-N3</f>
        <v>2.46</v>
      </c>
      <c r="P3">
        <f t="shared" ref="P3:P15" si="7">N3/C3</f>
        <v>2.5399999999999999E-4</v>
      </c>
      <c r="Q3" t="e">
        <f t="shared" ref="Q3:Q14" si="8">(5*M3)+(5*P3)</f>
        <v>#VALUE!</v>
      </c>
      <c r="R3" t="e">
        <f t="shared" ref="R3:R15" si="9">(M3*M3*I3) + (P3*P3*J3)</f>
        <v>#VALUE!</v>
      </c>
      <c r="S3" t="e">
        <f t="shared" ref="S3:S15" si="10">((Q3-R3)/Q3)*100</f>
        <v>#VALUE!</v>
      </c>
    </row>
    <row r="4" spans="1:23" x14ac:dyDescent="0.2">
      <c r="A4">
        <f>A3+5</f>
        <v>9</v>
      </c>
      <c r="B4">
        <v>100</v>
      </c>
      <c r="C4">
        <v>10000</v>
      </c>
      <c r="D4">
        <v>3.5</v>
      </c>
      <c r="E4">
        <f t="shared" si="0"/>
        <v>1.5</v>
      </c>
      <c r="F4">
        <f t="shared" si="1"/>
        <v>3.5000000000000003E-2</v>
      </c>
      <c r="G4">
        <v>0.56999999999999995</v>
      </c>
      <c r="H4">
        <f t="shared" si="2"/>
        <v>4.43</v>
      </c>
      <c r="I4">
        <f t="shared" si="3"/>
        <v>5.6999999999999996E-5</v>
      </c>
      <c r="J4">
        <f t="shared" si="4"/>
        <v>0.17528500000000002</v>
      </c>
      <c r="K4">
        <f t="shared" si="5"/>
        <v>0.12253249000000001</v>
      </c>
      <c r="L4">
        <f t="shared" si="6"/>
        <v>30.095279116866823</v>
      </c>
      <c r="N4">
        <v>2.7</v>
      </c>
      <c r="O4">
        <f>5-N4</f>
        <v>2.2999999999999998</v>
      </c>
      <c r="P4">
        <f t="shared" si="7"/>
        <v>2.7E-4</v>
      </c>
      <c r="Q4">
        <f t="shared" si="8"/>
        <v>1.3500000000000001E-3</v>
      </c>
      <c r="R4">
        <f t="shared" si="9"/>
        <v>1.2778276500000001E-8</v>
      </c>
      <c r="S4">
        <f t="shared" si="10"/>
        <v>99.999053461000003</v>
      </c>
    </row>
    <row r="5" spans="1:23" x14ac:dyDescent="0.2">
      <c r="A5">
        <f t="shared" ref="A5:A15" si="11">A4+5</f>
        <v>14</v>
      </c>
      <c r="B5">
        <v>100</v>
      </c>
      <c r="C5">
        <v>10000</v>
      </c>
      <c r="D5">
        <v>3.5</v>
      </c>
      <c r="E5">
        <f t="shared" si="0"/>
        <v>1.5</v>
      </c>
      <c r="F5">
        <f t="shared" si="1"/>
        <v>3.5000000000000003E-2</v>
      </c>
      <c r="G5">
        <v>2.9100000000000001E-2</v>
      </c>
      <c r="H5">
        <f t="shared" si="2"/>
        <v>4.9709000000000003</v>
      </c>
      <c r="I5">
        <f t="shared" si="3"/>
        <v>2.9100000000000001E-6</v>
      </c>
      <c r="J5">
        <f t="shared" si="4"/>
        <v>0.17501455000000002</v>
      </c>
      <c r="K5">
        <f t="shared" si="5"/>
        <v>0.12250008468100002</v>
      </c>
      <c r="L5">
        <f t="shared" si="6"/>
        <v>30.005771131028819</v>
      </c>
      <c r="N5">
        <v>2.54</v>
      </c>
      <c r="O5">
        <f>5-N5</f>
        <v>2.46</v>
      </c>
      <c r="P5">
        <f t="shared" si="7"/>
        <v>2.5399999999999999E-4</v>
      </c>
      <c r="Q5">
        <f t="shared" si="8"/>
        <v>1.2699999999999999E-3</v>
      </c>
      <c r="R5">
        <f t="shared" si="9"/>
        <v>1.12912387078E-8</v>
      </c>
      <c r="S5">
        <f t="shared" si="10"/>
        <v>99.999110926086004</v>
      </c>
    </row>
    <row r="6" spans="1:23" x14ac:dyDescent="0.2">
      <c r="A6">
        <f t="shared" si="11"/>
        <v>19</v>
      </c>
      <c r="B6">
        <v>100</v>
      </c>
      <c r="C6">
        <v>10000</v>
      </c>
      <c r="D6">
        <v>3.5</v>
      </c>
      <c r="E6">
        <f t="shared" si="0"/>
        <v>1.5</v>
      </c>
      <c r="F6">
        <f t="shared" si="1"/>
        <v>3.5000000000000003E-2</v>
      </c>
      <c r="G6">
        <v>1.24E-2</v>
      </c>
      <c r="H6">
        <f t="shared" si="2"/>
        <v>4.9875999999999996</v>
      </c>
      <c r="I6">
        <f t="shared" si="3"/>
        <v>1.24E-6</v>
      </c>
      <c r="J6">
        <f t="shared" si="4"/>
        <v>0.17500620000000003</v>
      </c>
      <c r="K6">
        <f t="shared" si="5"/>
        <v>0.12250001537600001</v>
      </c>
      <c r="L6">
        <f t="shared" si="6"/>
        <v>30.002471126165819</v>
      </c>
      <c r="N6">
        <v>0.76300000000000001</v>
      </c>
      <c r="O6">
        <f>5-N6</f>
        <v>4.2370000000000001</v>
      </c>
      <c r="P6">
        <f t="shared" si="7"/>
        <v>7.6299999999999998E-5</v>
      </c>
      <c r="Q6">
        <f t="shared" si="8"/>
        <v>3.815E-4</v>
      </c>
      <c r="R6">
        <f t="shared" si="9"/>
        <v>1.0188318444780002E-9</v>
      </c>
      <c r="S6">
        <f t="shared" si="10"/>
        <v>99.999732940538806</v>
      </c>
    </row>
    <row r="7" spans="1:23" x14ac:dyDescent="0.2">
      <c r="A7">
        <f t="shared" si="11"/>
        <v>24</v>
      </c>
      <c r="B7">
        <v>100</v>
      </c>
      <c r="C7">
        <v>10000</v>
      </c>
      <c r="D7">
        <v>3.5</v>
      </c>
      <c r="E7">
        <f t="shared" si="0"/>
        <v>1.5</v>
      </c>
      <c r="F7">
        <f t="shared" si="1"/>
        <v>3.5000000000000003E-2</v>
      </c>
      <c r="G7">
        <v>6.7000000000000002E-3</v>
      </c>
      <c r="H7">
        <f t="shared" si="2"/>
        <v>4.9932999999999996</v>
      </c>
      <c r="I7">
        <f t="shared" si="3"/>
        <v>6.7000000000000004E-7</v>
      </c>
      <c r="J7">
        <f t="shared" si="4"/>
        <v>0.17500335000000003</v>
      </c>
      <c r="K7">
        <f t="shared" si="5"/>
        <v>0.12250000448900002</v>
      </c>
      <c r="L7">
        <f t="shared" si="6"/>
        <v>30.001337409255314</v>
      </c>
      <c r="N7">
        <v>4.87E-2</v>
      </c>
      <c r="O7">
        <f>5-N7</f>
        <v>4.9512999999999998</v>
      </c>
      <c r="P7">
        <f t="shared" si="7"/>
        <v>4.87E-6</v>
      </c>
      <c r="Q7">
        <f t="shared" si="8"/>
        <v>2.4349999999999999E-5</v>
      </c>
      <c r="R7">
        <f t="shared" si="9"/>
        <v>4.1505369516150011E-12</v>
      </c>
      <c r="S7">
        <f t="shared" si="10"/>
        <v>99.999982954673712</v>
      </c>
    </row>
    <row r="8" spans="1:23" x14ac:dyDescent="0.2">
      <c r="A8">
        <f t="shared" si="11"/>
        <v>29</v>
      </c>
      <c r="B8">
        <v>100</v>
      </c>
      <c r="C8">
        <v>10000</v>
      </c>
      <c r="D8">
        <v>3.5</v>
      </c>
      <c r="E8">
        <f t="shared" si="0"/>
        <v>1.5</v>
      </c>
      <c r="F8">
        <f t="shared" si="1"/>
        <v>3.5000000000000003E-2</v>
      </c>
      <c r="G8">
        <v>3.3999999999999998E-3</v>
      </c>
      <c r="H8">
        <f t="shared" si="2"/>
        <v>4.9965999999999999</v>
      </c>
      <c r="I8">
        <f t="shared" si="3"/>
        <v>3.3999999999999997E-7</v>
      </c>
      <c r="J8">
        <f t="shared" si="4"/>
        <v>0.17500170000000001</v>
      </c>
      <c r="K8">
        <f t="shared" si="5"/>
        <v>0.12250000115600002</v>
      </c>
      <c r="L8">
        <f t="shared" si="6"/>
        <v>30.000679332829332</v>
      </c>
      <c r="N8">
        <v>0.26100000000000001</v>
      </c>
      <c r="O8">
        <f>5-N8</f>
        <v>4.7389999999999999</v>
      </c>
      <c r="P8">
        <f t="shared" si="7"/>
        <v>2.6100000000000001E-5</v>
      </c>
      <c r="Q8">
        <f t="shared" si="8"/>
        <v>1.305E-4</v>
      </c>
      <c r="R8">
        <f t="shared" si="9"/>
        <v>1.1921290805700003E-10</v>
      </c>
      <c r="S8">
        <f t="shared" si="10"/>
        <v>99.999908649112612</v>
      </c>
    </row>
    <row r="9" spans="1:23" x14ac:dyDescent="0.2">
      <c r="A9">
        <f t="shared" si="11"/>
        <v>34</v>
      </c>
      <c r="B9">
        <v>100</v>
      </c>
      <c r="C9">
        <v>10000</v>
      </c>
      <c r="D9">
        <v>3.5</v>
      </c>
      <c r="E9">
        <f t="shared" si="0"/>
        <v>1.5</v>
      </c>
      <c r="F9">
        <f t="shared" si="1"/>
        <v>3.5000000000000003E-2</v>
      </c>
      <c r="G9">
        <v>1.37E-2</v>
      </c>
      <c r="H9">
        <f t="shared" si="2"/>
        <v>4.9863</v>
      </c>
      <c r="I9">
        <f t="shared" si="3"/>
        <v>1.37E-6</v>
      </c>
      <c r="J9">
        <f t="shared" si="4"/>
        <v>0.17500685000000002</v>
      </c>
      <c r="K9">
        <f t="shared" si="5"/>
        <v>0.122500018769</v>
      </c>
      <c r="L9">
        <f t="shared" si="6"/>
        <v>30.002729168029713</v>
      </c>
      <c r="N9">
        <v>6.9500000000000006E-2</v>
      </c>
      <c r="O9">
        <f>5-N9</f>
        <v>4.9305000000000003</v>
      </c>
      <c r="P9">
        <f t="shared" si="7"/>
        <v>6.9500000000000004E-6</v>
      </c>
      <c r="Q9">
        <f t="shared" si="8"/>
        <v>3.4750000000000004E-5</v>
      </c>
      <c r="R9">
        <f t="shared" si="9"/>
        <v>8.4532683721250024E-12</v>
      </c>
      <c r="S9">
        <f t="shared" si="10"/>
        <v>99.999975674047846</v>
      </c>
    </row>
    <row r="10" spans="1:23" x14ac:dyDescent="0.2">
      <c r="A10">
        <f t="shared" si="11"/>
        <v>39</v>
      </c>
      <c r="B10">
        <v>100</v>
      </c>
      <c r="C10">
        <v>10000</v>
      </c>
      <c r="D10">
        <v>3.5</v>
      </c>
      <c r="E10">
        <f t="shared" si="0"/>
        <v>1.5</v>
      </c>
      <c r="F10">
        <f t="shared" si="1"/>
        <v>3.5000000000000003E-2</v>
      </c>
      <c r="G10">
        <v>2.8999999999999998E-3</v>
      </c>
      <c r="H10">
        <f t="shared" si="2"/>
        <v>4.9970999999999997</v>
      </c>
      <c r="I10">
        <f t="shared" si="3"/>
        <v>2.8999999999999998E-7</v>
      </c>
      <c r="J10">
        <f t="shared" si="4"/>
        <v>0.17500145</v>
      </c>
      <c r="K10">
        <f t="shared" si="5"/>
        <v>0.12250000084100002</v>
      </c>
      <c r="L10">
        <f t="shared" si="6"/>
        <v>30.000579514626867</v>
      </c>
      <c r="N10">
        <v>6.2199999999999998E-2</v>
      </c>
      <c r="O10">
        <f>5-N10</f>
        <v>4.9378000000000002</v>
      </c>
      <c r="P10">
        <f t="shared" si="7"/>
        <v>6.2199999999999997E-6</v>
      </c>
      <c r="Q10">
        <f t="shared" si="8"/>
        <v>3.1099999999999997E-5</v>
      </c>
      <c r="R10">
        <f t="shared" si="9"/>
        <v>6.7705260981799995E-12</v>
      </c>
      <c r="S10">
        <f t="shared" si="10"/>
        <v>99.999978229819632</v>
      </c>
    </row>
    <row r="11" spans="1:23" x14ac:dyDescent="0.2">
      <c r="A11">
        <f t="shared" si="11"/>
        <v>44</v>
      </c>
      <c r="B11">
        <v>100</v>
      </c>
      <c r="C11">
        <v>10000</v>
      </c>
      <c r="D11">
        <v>3.5</v>
      </c>
      <c r="E11">
        <f t="shared" si="0"/>
        <v>1.5</v>
      </c>
      <c r="F11">
        <f t="shared" si="1"/>
        <v>3.5000000000000003E-2</v>
      </c>
      <c r="G11">
        <v>2.8E-3</v>
      </c>
      <c r="H11">
        <f t="shared" si="2"/>
        <v>4.9972000000000003</v>
      </c>
      <c r="I11">
        <f t="shared" si="3"/>
        <v>2.8000000000000002E-7</v>
      </c>
      <c r="J11">
        <f t="shared" si="4"/>
        <v>0.17500140000000003</v>
      </c>
      <c r="K11">
        <f t="shared" si="5"/>
        <v>0.12250000078400002</v>
      </c>
      <c r="L11">
        <f t="shared" si="6"/>
        <v>30.000559547523626</v>
      </c>
      <c r="N11">
        <v>4.7500000000000001E-2</v>
      </c>
      <c r="O11">
        <f>5-N11</f>
        <v>4.9524999999999997</v>
      </c>
      <c r="P11">
        <f t="shared" si="7"/>
        <v>4.7500000000000003E-6</v>
      </c>
      <c r="Q11">
        <f t="shared" si="8"/>
        <v>2.3750000000000001E-5</v>
      </c>
      <c r="R11">
        <f t="shared" si="9"/>
        <v>3.9484690875000011E-12</v>
      </c>
      <c r="S11">
        <f t="shared" si="10"/>
        <v>99.999983374867</v>
      </c>
    </row>
    <row r="12" spans="1:23" x14ac:dyDescent="0.2">
      <c r="A12">
        <f t="shared" si="11"/>
        <v>49</v>
      </c>
      <c r="B12">
        <v>100</v>
      </c>
      <c r="C12">
        <v>10000</v>
      </c>
      <c r="D12">
        <v>3.5</v>
      </c>
      <c r="E12">
        <f t="shared" si="0"/>
        <v>1.5</v>
      </c>
      <c r="F12">
        <f t="shared" si="1"/>
        <v>3.5000000000000003E-2</v>
      </c>
      <c r="G12">
        <v>4.5999999999999999E-3</v>
      </c>
      <c r="H12">
        <f>5-G12</f>
        <v>4.9954000000000001</v>
      </c>
      <c r="I12">
        <f>G12/C12</f>
        <v>4.5999999999999999E-7</v>
      </c>
      <c r="J12">
        <f t="shared" si="4"/>
        <v>0.17500230000000003</v>
      </c>
      <c r="K12">
        <f t="shared" si="5"/>
        <v>0.12250000211600001</v>
      </c>
      <c r="L12">
        <f t="shared" si="6"/>
        <v>30.00091877878177</v>
      </c>
      <c r="N12">
        <v>3.0700000000000002E-2</v>
      </c>
      <c r="O12">
        <f>5-N12</f>
        <v>4.9692999999999996</v>
      </c>
      <c r="P12">
        <f t="shared" si="7"/>
        <v>3.0700000000000003E-6</v>
      </c>
      <c r="Q12">
        <f t="shared" si="8"/>
        <v>1.535E-5</v>
      </c>
      <c r="R12">
        <f t="shared" si="9"/>
        <v>1.6493791772700004E-12</v>
      </c>
      <c r="S12">
        <f t="shared" si="10"/>
        <v>99.999989254858775</v>
      </c>
    </row>
    <row r="13" spans="1:23" x14ac:dyDescent="0.2">
      <c r="A13">
        <f t="shared" si="11"/>
        <v>54</v>
      </c>
      <c r="B13">
        <v>100</v>
      </c>
      <c r="C13">
        <v>10000</v>
      </c>
      <c r="D13">
        <v>3.5</v>
      </c>
      <c r="E13">
        <f t="shared" si="0"/>
        <v>1.5</v>
      </c>
      <c r="F13">
        <f t="shared" si="1"/>
        <v>3.5000000000000003E-2</v>
      </c>
      <c r="G13">
        <v>5.7999999999999996E-3</v>
      </c>
      <c r="H13">
        <f>5-G13</f>
        <v>4.9942000000000002</v>
      </c>
      <c r="I13">
        <f>G13/C13</f>
        <v>5.7999999999999995E-7</v>
      </c>
      <c r="J13">
        <f t="shared" si="4"/>
        <v>0.17500290000000002</v>
      </c>
      <c r="K13">
        <f t="shared" si="5"/>
        <v>0.12250000336400001</v>
      </c>
      <c r="L13">
        <f t="shared" si="6"/>
        <v>30.001158058523604</v>
      </c>
      <c r="N13">
        <v>2.7299999999999998E-3</v>
      </c>
      <c r="O13">
        <f>5-N13</f>
        <v>4.9972700000000003</v>
      </c>
      <c r="P13">
        <f t="shared" si="7"/>
        <v>2.7299999999999997E-7</v>
      </c>
      <c r="Q13">
        <f t="shared" si="8"/>
        <v>1.3649999999999998E-6</v>
      </c>
      <c r="R13">
        <f t="shared" si="9"/>
        <v>1.30427911341E-14</v>
      </c>
      <c r="S13">
        <f t="shared" si="10"/>
        <v>99.999999044484156</v>
      </c>
    </row>
    <row r="14" spans="1:23" x14ac:dyDescent="0.2">
      <c r="A14">
        <f t="shared" si="11"/>
        <v>59</v>
      </c>
      <c r="B14">
        <v>100</v>
      </c>
      <c r="C14">
        <v>10000</v>
      </c>
      <c r="D14">
        <v>3.5</v>
      </c>
      <c r="E14">
        <f t="shared" si="0"/>
        <v>1.5</v>
      </c>
      <c r="F14">
        <f t="shared" si="1"/>
        <v>3.5000000000000003E-2</v>
      </c>
      <c r="G14">
        <v>3.3999999999999998E-3</v>
      </c>
      <c r="H14">
        <f t="shared" si="2"/>
        <v>4.9965999999999999</v>
      </c>
      <c r="I14">
        <f t="shared" si="3"/>
        <v>3.3999999999999997E-7</v>
      </c>
      <c r="J14">
        <f t="shared" si="4"/>
        <v>0.17500170000000001</v>
      </c>
      <c r="K14">
        <f t="shared" si="5"/>
        <v>0.12250000115600002</v>
      </c>
      <c r="L14">
        <f t="shared" si="6"/>
        <v>30.000679332829332</v>
      </c>
      <c r="N14">
        <v>2.3800000000000002E-2</v>
      </c>
      <c r="O14">
        <f>5-N14</f>
        <v>4.9762000000000004</v>
      </c>
      <c r="P14">
        <f t="shared" si="7"/>
        <v>2.3800000000000001E-6</v>
      </c>
      <c r="Q14">
        <f t="shared" si="8"/>
        <v>1.1900000000000001E-5</v>
      </c>
      <c r="R14">
        <f t="shared" si="9"/>
        <v>9.9127962948000028E-13</v>
      </c>
      <c r="S14">
        <f t="shared" si="10"/>
        <v>99.999991669919083</v>
      </c>
    </row>
    <row r="15" spans="1:23" x14ac:dyDescent="0.2">
      <c r="A15">
        <f t="shared" si="11"/>
        <v>64</v>
      </c>
      <c r="B15">
        <v>100</v>
      </c>
      <c r="C15">
        <v>10000</v>
      </c>
      <c r="D15">
        <v>3.5</v>
      </c>
      <c r="E15">
        <f t="shared" si="0"/>
        <v>1.5</v>
      </c>
      <c r="F15">
        <f t="shared" si="1"/>
        <v>3.5000000000000003E-2</v>
      </c>
      <c r="G15">
        <v>7.4999999999999997E-3</v>
      </c>
      <c r="H15">
        <f t="shared" si="2"/>
        <v>4.9924999999999997</v>
      </c>
      <c r="I15">
        <f t="shared" si="3"/>
        <v>7.5000000000000002E-7</v>
      </c>
      <c r="J15">
        <f>(5*F15)+(5*I15)</f>
        <v>0.17500375000000001</v>
      </c>
      <c r="K15">
        <f t="shared" si="5"/>
        <v>0.12250000562500001</v>
      </c>
      <c r="L15">
        <f t="shared" si="6"/>
        <v>30.001496753640993</v>
      </c>
      <c r="N15">
        <v>1.56E-3</v>
      </c>
      <c r="O15">
        <f>5-N15</f>
        <v>4.9984400000000004</v>
      </c>
      <c r="P15">
        <f t="shared" si="7"/>
        <v>1.5599999999999999E-7</v>
      </c>
      <c r="Q15">
        <f>(5*M15)+(5*P15)</f>
        <v>7.7999999999999994E-7</v>
      </c>
      <c r="R15">
        <f t="shared" si="9"/>
        <v>4.2588912599999998E-15</v>
      </c>
      <c r="S15">
        <f t="shared" si="10"/>
        <v>99.999999453988295</v>
      </c>
    </row>
    <row r="19" spans="5:8" x14ac:dyDescent="0.2">
      <c r="E19" t="s">
        <v>21</v>
      </c>
      <c r="H19" t="s">
        <v>22</v>
      </c>
    </row>
    <row r="20" spans="5:8" x14ac:dyDescent="0.2">
      <c r="E20" t="s">
        <v>23</v>
      </c>
      <c r="H20" t="s">
        <v>24</v>
      </c>
    </row>
    <row r="21" spans="5:8" x14ac:dyDescent="0.2">
      <c r="E21" t="s">
        <v>33</v>
      </c>
      <c r="H21" t="s">
        <v>25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3"/>
  <sheetViews>
    <sheetView tabSelected="1" topLeftCell="A5" zoomScale="75" zoomScaleNormal="257" workbookViewId="0">
      <selection activeCell="F29" sqref="F29"/>
    </sheetView>
  </sheetViews>
  <sheetFormatPr baseColWidth="10" defaultColWidth="8.83203125" defaultRowHeight="16" x14ac:dyDescent="0.2"/>
  <cols>
    <col min="1" max="1" width="19.33203125" customWidth="1"/>
    <col min="2" max="2" width="20.83203125" customWidth="1"/>
    <col min="3" max="3" width="32.83203125" customWidth="1"/>
    <col min="4" max="4" width="26.6640625" customWidth="1"/>
    <col min="5" max="5" width="14.1640625" customWidth="1"/>
    <col min="6" max="6" width="20.1640625" customWidth="1"/>
    <col min="8" max="8" width="20.33203125" customWidth="1"/>
  </cols>
  <sheetData>
    <row r="1" spans="1:10" x14ac:dyDescent="0.2">
      <c r="A1" t="s">
        <v>17</v>
      </c>
      <c r="B1" t="s">
        <v>34</v>
      </c>
      <c r="C1" t="s">
        <v>35</v>
      </c>
      <c r="D1" t="s">
        <v>36</v>
      </c>
      <c r="E1" t="s">
        <v>40</v>
      </c>
      <c r="F1" t="s">
        <v>41</v>
      </c>
    </row>
    <row r="2" spans="1:10" x14ac:dyDescent="0.2">
      <c r="A2">
        <v>-27</v>
      </c>
      <c r="B2">
        <v>0.14099999999999999</v>
      </c>
      <c r="C2">
        <v>4.5999999999999999E-2</v>
      </c>
      <c r="D2">
        <v>1.7000000000000001E-2</v>
      </c>
      <c r="E2">
        <v>9.9000000000000008E-3</v>
      </c>
      <c r="F2">
        <v>7.6E-3</v>
      </c>
      <c r="G2" t="s">
        <v>31</v>
      </c>
      <c r="H2" t="s">
        <v>32</v>
      </c>
    </row>
    <row r="3" spans="1:10" x14ac:dyDescent="0.2">
      <c r="A3">
        <v>-25</v>
      </c>
      <c r="B3">
        <v>0.13800000000000001</v>
      </c>
      <c r="C3">
        <v>4.4999999999999998E-2</v>
      </c>
      <c r="D3">
        <v>1.8800000000000001E-2</v>
      </c>
      <c r="E3">
        <v>1.01E-2</v>
      </c>
      <c r="F3">
        <v>8.0000000000000002E-3</v>
      </c>
    </row>
    <row r="4" spans="1:10" x14ac:dyDescent="0.2">
      <c r="A4">
        <v>-21</v>
      </c>
      <c r="B4">
        <v>0.14499999999999999</v>
      </c>
      <c r="C4">
        <v>0.49</v>
      </c>
      <c r="D4">
        <v>2.07E-2</v>
      </c>
      <c r="E4">
        <v>1.15E-2</v>
      </c>
      <c r="F4">
        <v>9.4999999999999998E-3</v>
      </c>
    </row>
    <row r="5" spans="1:10" x14ac:dyDescent="0.2">
      <c r="A5">
        <f t="shared" ref="A5" si="0">A4 + 4</f>
        <v>-17</v>
      </c>
      <c r="B5">
        <v>0.16600000000000001</v>
      </c>
      <c r="C5">
        <v>0.06</v>
      </c>
      <c r="D5">
        <v>2.7699999999999999E-2</v>
      </c>
      <c r="E5">
        <v>1.8800000000000001E-2</v>
      </c>
      <c r="F5">
        <v>2.1999999999999999E-2</v>
      </c>
    </row>
    <row r="6" spans="1:10" x14ac:dyDescent="0.2">
      <c r="A6">
        <v>-15</v>
      </c>
      <c r="B6">
        <v>0.18099999999999999</v>
      </c>
      <c r="C6">
        <v>7.6999999999999999E-2</v>
      </c>
      <c r="D6">
        <v>4.9700000000000001E-2</v>
      </c>
      <c r="E6">
        <v>3.7699999999999997E-2</v>
      </c>
      <c r="F6">
        <v>3.61E-2</v>
      </c>
      <c r="H6" t="s">
        <v>18</v>
      </c>
    </row>
    <row r="7" spans="1:10" x14ac:dyDescent="0.2">
      <c r="A7">
        <f>A6 + 2</f>
        <v>-13</v>
      </c>
      <c r="B7">
        <v>0.22500000000000001</v>
      </c>
      <c r="C7">
        <v>0.13100000000000001</v>
      </c>
      <c r="D7">
        <v>0.1027</v>
      </c>
      <c r="E7">
        <v>6.9000000000000006E-2</v>
      </c>
      <c r="F7">
        <v>5.4899999999999997E-2</v>
      </c>
    </row>
    <row r="8" spans="1:10" x14ac:dyDescent="0.2">
      <c r="A8">
        <f t="shared" ref="A8:A13" si="1">A7 + 2</f>
        <v>-11</v>
      </c>
      <c r="B8">
        <v>0.85799999999999998</v>
      </c>
      <c r="C8">
        <v>0.28699999999999998</v>
      </c>
      <c r="D8">
        <v>0.24199999999999999</v>
      </c>
      <c r="E8">
        <v>0.112</v>
      </c>
      <c r="F8">
        <v>8.6300000000000002E-2</v>
      </c>
    </row>
    <row r="9" spans="1:10" x14ac:dyDescent="0.2">
      <c r="A9">
        <f t="shared" si="1"/>
        <v>-9</v>
      </c>
      <c r="B9">
        <v>2.2000000000000002</v>
      </c>
      <c r="C9">
        <v>0.76900000000000002</v>
      </c>
      <c r="D9">
        <v>0.41099999999999998</v>
      </c>
      <c r="E9">
        <v>0.20499999999999999</v>
      </c>
      <c r="F9">
        <v>0.11840000000000001</v>
      </c>
    </row>
    <row r="10" spans="1:10" x14ac:dyDescent="0.2">
      <c r="A10">
        <f t="shared" si="1"/>
        <v>-7</v>
      </c>
      <c r="B10">
        <v>3.99</v>
      </c>
      <c r="C10">
        <v>1.194</v>
      </c>
      <c r="D10">
        <v>0.54500000000000004</v>
      </c>
      <c r="E10">
        <v>0.28799999999999998</v>
      </c>
      <c r="F10">
        <v>0.155</v>
      </c>
    </row>
    <row r="11" spans="1:10" x14ac:dyDescent="0.2">
      <c r="A11">
        <f t="shared" si="1"/>
        <v>-5</v>
      </c>
      <c r="B11">
        <v>4.46</v>
      </c>
      <c r="C11">
        <v>1.774</v>
      </c>
      <c r="D11">
        <v>0.72099999999999997</v>
      </c>
      <c r="E11">
        <v>0.35699999999999998</v>
      </c>
      <c r="F11">
        <v>0.1804</v>
      </c>
      <c r="H11" t="s">
        <v>39</v>
      </c>
      <c r="I11">
        <v>10000</v>
      </c>
    </row>
    <row r="12" spans="1:10" x14ac:dyDescent="0.2">
      <c r="A12">
        <f t="shared" si="1"/>
        <v>-3</v>
      </c>
      <c r="B12">
        <v>4.4800000000000004</v>
      </c>
      <c r="C12">
        <v>2.23</v>
      </c>
      <c r="D12">
        <v>0.90300000000000002</v>
      </c>
      <c r="E12">
        <v>0.42499999999999999</v>
      </c>
      <c r="F12">
        <v>0.217</v>
      </c>
      <c r="H12" t="s">
        <v>37</v>
      </c>
      <c r="I12">
        <v>1.7999999999999999E-2</v>
      </c>
      <c r="J12" t="s">
        <v>18</v>
      </c>
    </row>
    <row r="13" spans="1:10" x14ac:dyDescent="0.2">
      <c r="A13">
        <f t="shared" si="1"/>
        <v>-1</v>
      </c>
      <c r="B13">
        <v>4.4800000000000004</v>
      </c>
      <c r="C13">
        <v>2.35</v>
      </c>
      <c r="D13">
        <v>1.0109999999999999</v>
      </c>
      <c r="E13">
        <v>0.46500000000000002</v>
      </c>
      <c r="F13">
        <v>0.23899999999999999</v>
      </c>
      <c r="H13" t="s">
        <v>38</v>
      </c>
    </row>
    <row r="14" spans="1:10" x14ac:dyDescent="0.2">
      <c r="A14">
        <v>0</v>
      </c>
      <c r="B14">
        <v>4.4800000000000004</v>
      </c>
      <c r="C14">
        <v>2.38</v>
      </c>
      <c r="D14">
        <v>1.0369999999999999</v>
      </c>
      <c r="E14">
        <v>0.49099999999999999</v>
      </c>
      <c r="F14">
        <v>0.248</v>
      </c>
    </row>
    <row r="15" spans="1:10" x14ac:dyDescent="0.2">
      <c r="A15">
        <v>1</v>
      </c>
      <c r="B15">
        <v>4.4800000000000004</v>
      </c>
      <c r="C15">
        <v>2.37</v>
      </c>
      <c r="D15">
        <v>1.0389999999999999</v>
      </c>
      <c r="E15">
        <v>0.497</v>
      </c>
      <c r="F15">
        <v>0.25</v>
      </c>
    </row>
    <row r="16" spans="1:10" x14ac:dyDescent="0.2">
      <c r="A16">
        <v>3</v>
      </c>
      <c r="B16">
        <v>4.4800000000000004</v>
      </c>
      <c r="C16">
        <v>2.37</v>
      </c>
      <c r="D16">
        <v>1.0209999999999999</v>
      </c>
      <c r="E16">
        <v>0.49099999999999999</v>
      </c>
      <c r="F16">
        <v>0.246</v>
      </c>
      <c r="H16" t="s">
        <v>18</v>
      </c>
    </row>
    <row r="17" spans="1:11" x14ac:dyDescent="0.2">
      <c r="A17">
        <v>5</v>
      </c>
      <c r="B17">
        <v>4.47</v>
      </c>
      <c r="C17">
        <v>2.3199999999999998</v>
      </c>
      <c r="D17">
        <v>0.94699999999999995</v>
      </c>
      <c r="E17">
        <v>0.46500000000000002</v>
      </c>
      <c r="F17">
        <v>0.219</v>
      </c>
    </row>
    <row r="18" spans="1:11" x14ac:dyDescent="0.2">
      <c r="A18">
        <v>7</v>
      </c>
      <c r="B18">
        <v>4.4800000000000004</v>
      </c>
      <c r="C18">
        <v>2.0099999999999998</v>
      </c>
      <c r="D18">
        <v>0.79800000000000004</v>
      </c>
      <c r="E18">
        <v>0.378</v>
      </c>
      <c r="F18">
        <v>0.191</v>
      </c>
    </row>
    <row r="19" spans="1:11" x14ac:dyDescent="0.2">
      <c r="A19">
        <v>9</v>
      </c>
      <c r="B19">
        <v>4.46</v>
      </c>
      <c r="C19">
        <v>1.59</v>
      </c>
      <c r="D19">
        <v>0.64700000000000002</v>
      </c>
      <c r="E19">
        <v>0.312</v>
      </c>
      <c r="F19">
        <v>0.157</v>
      </c>
      <c r="I19" t="s">
        <v>19</v>
      </c>
      <c r="J19" t="s">
        <v>26</v>
      </c>
    </row>
    <row r="20" spans="1:11" x14ac:dyDescent="0.2">
      <c r="A20">
        <v>11</v>
      </c>
      <c r="B20">
        <v>3.06</v>
      </c>
      <c r="C20">
        <v>1.01</v>
      </c>
      <c r="D20">
        <v>0.441</v>
      </c>
      <c r="E20">
        <v>0.191</v>
      </c>
      <c r="F20">
        <v>0.11700000000000001</v>
      </c>
      <c r="I20" t="s">
        <v>27</v>
      </c>
      <c r="K20" t="s">
        <v>28</v>
      </c>
    </row>
    <row r="21" spans="1:11" x14ac:dyDescent="0.2">
      <c r="A21">
        <v>13</v>
      </c>
      <c r="B21">
        <v>1.27</v>
      </c>
      <c r="C21">
        <v>0.62</v>
      </c>
      <c r="D21">
        <v>0.27800000000000002</v>
      </c>
      <c r="E21">
        <v>0.14099999999999999</v>
      </c>
      <c r="F21">
        <v>8.6999999999999994E-2</v>
      </c>
      <c r="I21" t="s">
        <v>29</v>
      </c>
      <c r="J21" t="s">
        <v>30</v>
      </c>
    </row>
    <row r="22" spans="1:11" x14ac:dyDescent="0.2">
      <c r="A22">
        <v>15</v>
      </c>
      <c r="B22">
        <v>0.28999999999999998</v>
      </c>
      <c r="C22">
        <v>0.23</v>
      </c>
      <c r="D22">
        <v>0.15</v>
      </c>
      <c r="E22">
        <v>0.10100000000000001</v>
      </c>
      <c r="F22">
        <v>5.7000000000000002E-2</v>
      </c>
    </row>
    <row r="23" spans="1:11" x14ac:dyDescent="0.2">
      <c r="A23">
        <v>17</v>
      </c>
      <c r="B23">
        <v>0.18</v>
      </c>
      <c r="C23">
        <v>0.1</v>
      </c>
      <c r="D23">
        <v>7.0999999999999994E-2</v>
      </c>
      <c r="E23">
        <v>6.5000000000000002E-2</v>
      </c>
      <c r="F23">
        <v>0.04</v>
      </c>
    </row>
    <row r="24" spans="1:11" x14ac:dyDescent="0.2">
      <c r="A24">
        <v>21</v>
      </c>
      <c r="B24">
        <v>0.15</v>
      </c>
      <c r="C24">
        <v>4.9000000000000002E-2</v>
      </c>
      <c r="D24">
        <v>2.5999999999999999E-2</v>
      </c>
      <c r="E24">
        <v>2.5000000000000001E-2</v>
      </c>
      <c r="F24">
        <v>1.7000000000000001E-2</v>
      </c>
    </row>
    <row r="25" spans="1:11" x14ac:dyDescent="0.2">
      <c r="A25">
        <v>25</v>
      </c>
      <c r="B25">
        <v>0.16</v>
      </c>
      <c r="C25">
        <v>4.8000000000000001E-2</v>
      </c>
      <c r="D25">
        <v>2.3E-2</v>
      </c>
      <c r="E25">
        <v>2.5000000000000001E-2</v>
      </c>
      <c r="F25">
        <v>0.01</v>
      </c>
    </row>
    <row r="28" spans="1:11" x14ac:dyDescent="0.2">
      <c r="A28" t="s">
        <v>42</v>
      </c>
      <c r="B28" t="s">
        <v>44</v>
      </c>
      <c r="C28" t="s">
        <v>45</v>
      </c>
      <c r="D28" t="s">
        <v>46</v>
      </c>
      <c r="E28" t="s">
        <v>47</v>
      </c>
      <c r="F28" t="s">
        <v>48</v>
      </c>
    </row>
    <row r="29" spans="1:11" x14ac:dyDescent="0.2">
      <c r="A29">
        <v>-27</v>
      </c>
      <c r="B29">
        <f>4.6-B2-0.018</f>
        <v>4.4409999999999998</v>
      </c>
      <c r="C29">
        <f>4.6-C2-0.018</f>
        <v>4.5359999999999996</v>
      </c>
      <c r="D29">
        <f t="shared" ref="D29:F29" si="2">4.6-D2-0.018</f>
        <v>4.5649999999999995</v>
      </c>
      <c r="E29">
        <f t="shared" si="2"/>
        <v>4.5720999999999998</v>
      </c>
      <c r="F29">
        <f t="shared" si="2"/>
        <v>4.5743999999999998</v>
      </c>
      <c r="H29" s="5" t="s">
        <v>43</v>
      </c>
    </row>
    <row r="30" spans="1:11" x14ac:dyDescent="0.2">
      <c r="A30">
        <v>-25</v>
      </c>
      <c r="B30">
        <f t="shared" ref="B30:F30" si="3">4.6-B3-0.018</f>
        <v>4.444</v>
      </c>
      <c r="C30">
        <f t="shared" si="3"/>
        <v>4.5369999999999999</v>
      </c>
      <c r="D30">
        <f t="shared" si="3"/>
        <v>4.5632000000000001</v>
      </c>
      <c r="E30">
        <f t="shared" si="3"/>
        <v>4.5718999999999994</v>
      </c>
      <c r="F30">
        <f t="shared" si="3"/>
        <v>4.5739999999999998</v>
      </c>
      <c r="H30">
        <f>F30-E30</f>
        <v>2.1000000000004349E-3</v>
      </c>
      <c r="I30">
        <f>H30/2</f>
        <v>1.0500000000002174E-3</v>
      </c>
      <c r="J30">
        <f>H30/2</f>
        <v>1.0500000000002174E-3</v>
      </c>
    </row>
    <row r="31" spans="1:11" x14ac:dyDescent="0.2">
      <c r="A31">
        <v>-21</v>
      </c>
      <c r="B31">
        <f t="shared" ref="B31:F31" si="4">4.6-B4-0.018</f>
        <v>4.4370000000000003</v>
      </c>
      <c r="C31">
        <f t="shared" si="4"/>
        <v>4.0919999999999996</v>
      </c>
      <c r="D31">
        <f t="shared" si="4"/>
        <v>4.5613000000000001</v>
      </c>
      <c r="E31">
        <f t="shared" si="4"/>
        <v>4.5705</v>
      </c>
      <c r="F31">
        <f t="shared" si="4"/>
        <v>4.5724999999999998</v>
      </c>
      <c r="H31">
        <f t="shared" ref="H31:H53" si="5">F31-E31</f>
        <v>1.9999999999997797E-3</v>
      </c>
      <c r="I31">
        <f t="shared" ref="I31:I52" si="6">H31/2</f>
        <v>9.9999999999988987E-4</v>
      </c>
      <c r="J31">
        <f t="shared" ref="J31:J52" si="7">H31/2</f>
        <v>9.9999999999988987E-4</v>
      </c>
    </row>
    <row r="32" spans="1:11" x14ac:dyDescent="0.2">
      <c r="A32">
        <f t="shared" ref="A32" si="8">A31 + 4</f>
        <v>-17</v>
      </c>
      <c r="B32">
        <f t="shared" ref="B32:F32" si="9">4.6-B5-0.018</f>
        <v>4.4159999999999995</v>
      </c>
      <c r="C32">
        <f t="shared" si="9"/>
        <v>4.5220000000000002</v>
      </c>
      <c r="D32">
        <f t="shared" si="9"/>
        <v>4.5542999999999996</v>
      </c>
      <c r="E32">
        <f t="shared" si="9"/>
        <v>4.5632000000000001</v>
      </c>
      <c r="F32">
        <f t="shared" si="9"/>
        <v>4.5599999999999996</v>
      </c>
      <c r="H32">
        <f t="shared" si="5"/>
        <v>-3.2000000000005357E-3</v>
      </c>
      <c r="I32">
        <f t="shared" si="6"/>
        <v>-1.6000000000002679E-3</v>
      </c>
      <c r="J32">
        <f t="shared" si="7"/>
        <v>-1.6000000000002679E-3</v>
      </c>
    </row>
    <row r="33" spans="1:10" x14ac:dyDescent="0.2">
      <c r="A33">
        <v>-15</v>
      </c>
      <c r="B33">
        <f t="shared" ref="B33:F33" si="10">4.6-B6-0.018</f>
        <v>4.4009999999999998</v>
      </c>
      <c r="C33">
        <f t="shared" si="10"/>
        <v>4.5049999999999999</v>
      </c>
      <c r="D33">
        <f t="shared" si="10"/>
        <v>4.5323000000000002</v>
      </c>
      <c r="E33">
        <f t="shared" si="10"/>
        <v>4.5442999999999998</v>
      </c>
      <c r="F33">
        <f t="shared" si="10"/>
        <v>4.5458999999999996</v>
      </c>
      <c r="H33">
        <f t="shared" si="5"/>
        <v>1.5999999999998238E-3</v>
      </c>
      <c r="I33">
        <f t="shared" si="6"/>
        <v>7.9999999999991189E-4</v>
      </c>
      <c r="J33">
        <f t="shared" si="7"/>
        <v>7.9999999999991189E-4</v>
      </c>
    </row>
    <row r="34" spans="1:10" x14ac:dyDescent="0.2">
      <c r="A34">
        <f>A33 + 2</f>
        <v>-13</v>
      </c>
      <c r="B34">
        <f t="shared" ref="B34:F34" si="11">4.6-B7-0.018</f>
        <v>4.3570000000000002</v>
      </c>
      <c r="C34">
        <f t="shared" si="11"/>
        <v>4.4509999999999996</v>
      </c>
      <c r="D34">
        <f t="shared" si="11"/>
        <v>4.4793000000000003</v>
      </c>
      <c r="E34">
        <f t="shared" si="11"/>
        <v>4.5129999999999999</v>
      </c>
      <c r="F34">
        <f t="shared" si="11"/>
        <v>4.5270999999999999</v>
      </c>
      <c r="H34">
        <f t="shared" si="5"/>
        <v>1.4100000000000001E-2</v>
      </c>
      <c r="I34">
        <f t="shared" si="6"/>
        <v>7.0500000000000007E-3</v>
      </c>
      <c r="J34">
        <f t="shared" si="7"/>
        <v>7.0500000000000007E-3</v>
      </c>
    </row>
    <row r="35" spans="1:10" x14ac:dyDescent="0.2">
      <c r="A35">
        <f t="shared" ref="A35:A40" si="12">A34 + 2</f>
        <v>-11</v>
      </c>
      <c r="B35">
        <f t="shared" ref="B35:F35" si="13">4.6-B8-0.018</f>
        <v>3.7239999999999998</v>
      </c>
      <c r="C35">
        <f t="shared" si="13"/>
        <v>4.2949999999999999</v>
      </c>
      <c r="D35">
        <f t="shared" si="13"/>
        <v>4.34</v>
      </c>
      <c r="E35">
        <f t="shared" si="13"/>
        <v>4.47</v>
      </c>
      <c r="F35">
        <f t="shared" si="13"/>
        <v>4.4957000000000003</v>
      </c>
      <c r="H35">
        <f t="shared" si="5"/>
        <v>2.57000000000005E-2</v>
      </c>
      <c r="I35">
        <f t="shared" si="6"/>
        <v>1.285000000000025E-2</v>
      </c>
      <c r="J35">
        <f t="shared" si="7"/>
        <v>1.285000000000025E-2</v>
      </c>
    </row>
    <row r="36" spans="1:10" x14ac:dyDescent="0.2">
      <c r="A36">
        <f t="shared" si="12"/>
        <v>-9</v>
      </c>
      <c r="B36">
        <f t="shared" ref="B36:F36" si="14">4.6-B9-0.018</f>
        <v>2.3819999999999997</v>
      </c>
      <c r="C36">
        <f t="shared" si="14"/>
        <v>3.8129999999999997</v>
      </c>
      <c r="D36">
        <f t="shared" si="14"/>
        <v>4.1710000000000003</v>
      </c>
      <c r="E36">
        <f t="shared" si="14"/>
        <v>4.3769999999999998</v>
      </c>
      <c r="F36">
        <f t="shared" si="14"/>
        <v>4.4635999999999996</v>
      </c>
      <c r="H36">
        <f t="shared" si="5"/>
        <v>8.6599999999999788E-2</v>
      </c>
      <c r="I36">
        <f t="shared" si="6"/>
        <v>4.3299999999999894E-2</v>
      </c>
      <c r="J36">
        <f t="shared" si="7"/>
        <v>4.3299999999999894E-2</v>
      </c>
    </row>
    <row r="37" spans="1:10" x14ac:dyDescent="0.2">
      <c r="A37">
        <f t="shared" si="12"/>
        <v>-7</v>
      </c>
      <c r="B37">
        <f t="shared" ref="B37:F37" si="15">4.6-B10-0.018</f>
        <v>0.59199999999999942</v>
      </c>
      <c r="C37">
        <f t="shared" si="15"/>
        <v>3.3879999999999999</v>
      </c>
      <c r="D37">
        <f t="shared" si="15"/>
        <v>4.0369999999999999</v>
      </c>
      <c r="E37">
        <f t="shared" si="15"/>
        <v>4.2939999999999996</v>
      </c>
      <c r="F37">
        <f t="shared" si="15"/>
        <v>4.4269999999999996</v>
      </c>
      <c r="H37">
        <f t="shared" si="5"/>
        <v>0.13300000000000001</v>
      </c>
      <c r="I37">
        <f t="shared" si="6"/>
        <v>6.6500000000000004E-2</v>
      </c>
      <c r="J37">
        <f t="shared" si="7"/>
        <v>6.6500000000000004E-2</v>
      </c>
    </row>
    <row r="38" spans="1:10" x14ac:dyDescent="0.2">
      <c r="A38">
        <f t="shared" si="12"/>
        <v>-5</v>
      </c>
      <c r="B38">
        <f t="shared" ref="B38:F38" si="16">4.6-B11-0.018</f>
        <v>0.12199999999999968</v>
      </c>
      <c r="C38">
        <f t="shared" si="16"/>
        <v>2.8079999999999998</v>
      </c>
      <c r="D38">
        <f t="shared" si="16"/>
        <v>3.8609999999999998</v>
      </c>
      <c r="E38">
        <f t="shared" si="16"/>
        <v>4.2249999999999996</v>
      </c>
      <c r="F38">
        <f t="shared" si="16"/>
        <v>4.4016000000000002</v>
      </c>
      <c r="H38">
        <f t="shared" si="5"/>
        <v>0.17660000000000053</v>
      </c>
      <c r="I38">
        <f t="shared" si="6"/>
        <v>8.8300000000000267E-2</v>
      </c>
      <c r="J38">
        <f t="shared" si="7"/>
        <v>8.8300000000000267E-2</v>
      </c>
    </row>
    <row r="39" spans="1:10" x14ac:dyDescent="0.2">
      <c r="A39">
        <f t="shared" si="12"/>
        <v>-3</v>
      </c>
      <c r="B39">
        <f t="shared" ref="B39:F39" si="17">4.6-B12-0.018</f>
        <v>0.10199999999999922</v>
      </c>
      <c r="C39">
        <f t="shared" si="17"/>
        <v>2.3519999999999999</v>
      </c>
      <c r="D39">
        <f t="shared" si="17"/>
        <v>3.6789999999999998</v>
      </c>
      <c r="E39">
        <f t="shared" si="17"/>
        <v>4.157</v>
      </c>
      <c r="F39">
        <f t="shared" si="17"/>
        <v>4.3650000000000002</v>
      </c>
      <c r="H39">
        <f t="shared" si="5"/>
        <v>0.20800000000000018</v>
      </c>
      <c r="I39">
        <f t="shared" si="6"/>
        <v>0.10400000000000009</v>
      </c>
      <c r="J39">
        <f t="shared" si="7"/>
        <v>0.10400000000000009</v>
      </c>
    </row>
    <row r="40" spans="1:10" x14ac:dyDescent="0.2">
      <c r="A40">
        <f t="shared" si="12"/>
        <v>-1</v>
      </c>
      <c r="B40">
        <f t="shared" ref="B40:F40" si="18">4.6-B13-0.018</f>
        <v>0.10199999999999922</v>
      </c>
      <c r="C40">
        <f t="shared" si="18"/>
        <v>2.2319999999999998</v>
      </c>
      <c r="D40">
        <f t="shared" si="18"/>
        <v>3.5709999999999997</v>
      </c>
      <c r="E40">
        <f t="shared" si="18"/>
        <v>4.117</v>
      </c>
      <c r="F40">
        <f t="shared" si="18"/>
        <v>4.343</v>
      </c>
      <c r="H40">
        <f t="shared" si="5"/>
        <v>0.22599999999999998</v>
      </c>
      <c r="I40">
        <f t="shared" si="6"/>
        <v>0.11299999999999999</v>
      </c>
      <c r="J40">
        <f t="shared" si="7"/>
        <v>0.11299999999999999</v>
      </c>
    </row>
    <row r="41" spans="1:10" x14ac:dyDescent="0.2">
      <c r="A41">
        <v>0</v>
      </c>
      <c r="B41">
        <f t="shared" ref="B41:F41" si="19">4.6-B14-0.018</f>
        <v>0.10199999999999922</v>
      </c>
      <c r="C41">
        <f t="shared" si="19"/>
        <v>2.202</v>
      </c>
      <c r="D41">
        <f t="shared" si="19"/>
        <v>3.5449999999999999</v>
      </c>
      <c r="E41">
        <f t="shared" si="19"/>
        <v>4.0910000000000002</v>
      </c>
      <c r="F41">
        <f t="shared" si="19"/>
        <v>4.3339999999999996</v>
      </c>
      <c r="H41">
        <f t="shared" si="5"/>
        <v>0.24299999999999944</v>
      </c>
      <c r="I41">
        <f t="shared" si="6"/>
        <v>0.12149999999999972</v>
      </c>
      <c r="J41">
        <f t="shared" si="7"/>
        <v>0.12149999999999972</v>
      </c>
    </row>
    <row r="42" spans="1:10" x14ac:dyDescent="0.2">
      <c r="A42">
        <v>1</v>
      </c>
      <c r="B42">
        <f t="shared" ref="B42:F42" si="20">4.6-B15-0.018</f>
        <v>0.10199999999999922</v>
      </c>
      <c r="C42">
        <f t="shared" si="20"/>
        <v>2.2119999999999997</v>
      </c>
      <c r="D42">
        <f t="shared" si="20"/>
        <v>3.5430000000000001</v>
      </c>
      <c r="E42">
        <f t="shared" si="20"/>
        <v>4.085</v>
      </c>
      <c r="F42">
        <f t="shared" si="20"/>
        <v>4.3319999999999999</v>
      </c>
      <c r="H42">
        <f t="shared" si="5"/>
        <v>0.24699999999999989</v>
      </c>
      <c r="I42">
        <f t="shared" si="6"/>
        <v>0.12349999999999994</v>
      </c>
      <c r="J42">
        <f t="shared" si="7"/>
        <v>0.12349999999999994</v>
      </c>
    </row>
    <row r="43" spans="1:10" x14ac:dyDescent="0.2">
      <c r="A43">
        <v>3</v>
      </c>
      <c r="B43">
        <f t="shared" ref="B43:F43" si="21">4.6-B16-0.018</f>
        <v>0.10199999999999922</v>
      </c>
      <c r="C43">
        <f t="shared" si="21"/>
        <v>2.2119999999999997</v>
      </c>
      <c r="D43">
        <f t="shared" si="21"/>
        <v>3.5609999999999999</v>
      </c>
      <c r="E43">
        <f t="shared" si="21"/>
        <v>4.0910000000000002</v>
      </c>
      <c r="F43">
        <f t="shared" si="21"/>
        <v>4.3359999999999994</v>
      </c>
      <c r="H43">
        <f t="shared" si="5"/>
        <v>0.24499999999999922</v>
      </c>
      <c r="I43">
        <f t="shared" si="6"/>
        <v>0.12249999999999961</v>
      </c>
      <c r="J43">
        <f t="shared" si="7"/>
        <v>0.12249999999999961</v>
      </c>
    </row>
    <row r="44" spans="1:10" x14ac:dyDescent="0.2">
      <c r="A44">
        <v>5</v>
      </c>
      <c r="B44">
        <f t="shared" ref="B44:F44" si="22">4.6-B17-0.018</f>
        <v>0.11199999999999989</v>
      </c>
      <c r="C44">
        <f t="shared" si="22"/>
        <v>2.262</v>
      </c>
      <c r="D44">
        <f t="shared" si="22"/>
        <v>3.6349999999999998</v>
      </c>
      <c r="E44">
        <f t="shared" si="22"/>
        <v>4.117</v>
      </c>
      <c r="F44">
        <f t="shared" si="22"/>
        <v>4.3629999999999995</v>
      </c>
      <c r="H44">
        <f t="shared" si="5"/>
        <v>0.24599999999999955</v>
      </c>
      <c r="I44">
        <f t="shared" si="6"/>
        <v>0.12299999999999978</v>
      </c>
      <c r="J44">
        <f t="shared" si="7"/>
        <v>0.12299999999999978</v>
      </c>
    </row>
    <row r="45" spans="1:10" x14ac:dyDescent="0.2">
      <c r="A45">
        <v>7</v>
      </c>
      <c r="B45">
        <f t="shared" ref="B45:F45" si="23">4.6-B18-0.018</f>
        <v>0.10199999999999922</v>
      </c>
      <c r="C45">
        <f t="shared" si="23"/>
        <v>2.5720000000000001</v>
      </c>
      <c r="D45">
        <f t="shared" si="23"/>
        <v>3.7839999999999998</v>
      </c>
      <c r="E45">
        <f t="shared" si="23"/>
        <v>4.2039999999999997</v>
      </c>
      <c r="F45">
        <f t="shared" si="23"/>
        <v>4.391</v>
      </c>
      <c r="H45">
        <f t="shared" si="5"/>
        <v>0.18700000000000028</v>
      </c>
      <c r="I45">
        <f t="shared" si="6"/>
        <v>9.3500000000000139E-2</v>
      </c>
      <c r="J45">
        <f t="shared" si="7"/>
        <v>9.3500000000000139E-2</v>
      </c>
    </row>
    <row r="46" spans="1:10" x14ac:dyDescent="0.2">
      <c r="A46">
        <v>9</v>
      </c>
      <c r="B46">
        <f t="shared" ref="B46:F46" si="24">4.6-B19-0.018</f>
        <v>0.12199999999999968</v>
      </c>
      <c r="C46">
        <f t="shared" si="24"/>
        <v>2.992</v>
      </c>
      <c r="D46">
        <f t="shared" si="24"/>
        <v>3.9349999999999996</v>
      </c>
      <c r="E46">
        <f t="shared" si="24"/>
        <v>4.2699999999999996</v>
      </c>
      <c r="F46">
        <f t="shared" si="24"/>
        <v>4.4249999999999998</v>
      </c>
      <c r="H46">
        <f t="shared" si="5"/>
        <v>0.15500000000000025</v>
      </c>
      <c r="I46">
        <f t="shared" si="6"/>
        <v>7.7500000000000124E-2</v>
      </c>
      <c r="J46">
        <f t="shared" si="7"/>
        <v>7.7500000000000124E-2</v>
      </c>
    </row>
    <row r="47" spans="1:10" x14ac:dyDescent="0.2">
      <c r="A47">
        <v>11</v>
      </c>
      <c r="B47">
        <f t="shared" ref="B47:F47" si="25">4.6-B20-0.018</f>
        <v>1.5219999999999996</v>
      </c>
      <c r="C47">
        <f t="shared" si="25"/>
        <v>3.5720000000000001</v>
      </c>
      <c r="D47">
        <f t="shared" si="25"/>
        <v>4.141</v>
      </c>
      <c r="E47">
        <f t="shared" si="25"/>
        <v>4.391</v>
      </c>
      <c r="F47">
        <f t="shared" si="25"/>
        <v>4.4649999999999999</v>
      </c>
      <c r="H47">
        <f t="shared" si="5"/>
        <v>7.3999999999999844E-2</v>
      </c>
      <c r="I47">
        <f t="shared" si="6"/>
        <v>3.6999999999999922E-2</v>
      </c>
      <c r="J47">
        <f t="shared" si="7"/>
        <v>3.6999999999999922E-2</v>
      </c>
    </row>
    <row r="48" spans="1:10" x14ac:dyDescent="0.2">
      <c r="A48">
        <v>13</v>
      </c>
      <c r="B48">
        <f t="shared" ref="B48:F48" si="26">4.6-B21-0.018</f>
        <v>3.3119999999999998</v>
      </c>
      <c r="C48">
        <f t="shared" si="26"/>
        <v>3.9619999999999997</v>
      </c>
      <c r="D48">
        <f t="shared" si="26"/>
        <v>4.3039999999999994</v>
      </c>
      <c r="E48">
        <f t="shared" si="26"/>
        <v>4.4409999999999998</v>
      </c>
      <c r="F48">
        <f t="shared" si="26"/>
        <v>4.4950000000000001</v>
      </c>
      <c r="H48">
        <f t="shared" si="5"/>
        <v>5.400000000000027E-2</v>
      </c>
      <c r="I48">
        <f t="shared" si="6"/>
        <v>2.7000000000000135E-2</v>
      </c>
      <c r="J48">
        <f t="shared" si="7"/>
        <v>2.7000000000000135E-2</v>
      </c>
    </row>
    <row r="49" spans="1:10" x14ac:dyDescent="0.2">
      <c r="A49">
        <v>15</v>
      </c>
      <c r="B49">
        <f t="shared" ref="B49:F49" si="27">4.6-B22-0.018</f>
        <v>4.2919999999999998</v>
      </c>
      <c r="C49">
        <f t="shared" si="27"/>
        <v>4.3519999999999994</v>
      </c>
      <c r="D49">
        <f t="shared" si="27"/>
        <v>4.4319999999999995</v>
      </c>
      <c r="E49">
        <f t="shared" si="27"/>
        <v>4.4809999999999999</v>
      </c>
      <c r="F49">
        <f t="shared" si="27"/>
        <v>4.5249999999999995</v>
      </c>
      <c r="H49">
        <f t="shared" si="5"/>
        <v>4.3999999999999595E-2</v>
      </c>
      <c r="I49">
        <f t="shared" si="6"/>
        <v>2.1999999999999797E-2</v>
      </c>
      <c r="J49">
        <f t="shared" si="7"/>
        <v>2.1999999999999797E-2</v>
      </c>
    </row>
    <row r="50" spans="1:10" x14ac:dyDescent="0.2">
      <c r="A50">
        <v>17</v>
      </c>
      <c r="B50">
        <f t="shared" ref="B50:F50" si="28">4.6-B23-0.018</f>
        <v>4.4020000000000001</v>
      </c>
      <c r="C50">
        <f t="shared" si="28"/>
        <v>4.4820000000000002</v>
      </c>
      <c r="D50">
        <f t="shared" si="28"/>
        <v>4.5110000000000001</v>
      </c>
      <c r="E50">
        <f t="shared" si="28"/>
        <v>4.5169999999999995</v>
      </c>
      <c r="F50">
        <f t="shared" si="28"/>
        <v>4.5419999999999998</v>
      </c>
      <c r="H50">
        <f t="shared" si="5"/>
        <v>2.5000000000000355E-2</v>
      </c>
      <c r="I50">
        <f t="shared" si="6"/>
        <v>1.2500000000000178E-2</v>
      </c>
      <c r="J50">
        <f t="shared" si="7"/>
        <v>1.2500000000000178E-2</v>
      </c>
    </row>
    <row r="51" spans="1:10" x14ac:dyDescent="0.2">
      <c r="A51">
        <v>21</v>
      </c>
      <c r="B51">
        <f t="shared" ref="B51:F51" si="29">4.6-B24-0.018</f>
        <v>4.4319999999999995</v>
      </c>
      <c r="C51">
        <f t="shared" si="29"/>
        <v>4.5329999999999995</v>
      </c>
      <c r="D51">
        <f t="shared" si="29"/>
        <v>4.556</v>
      </c>
      <c r="E51">
        <f t="shared" si="29"/>
        <v>4.5569999999999995</v>
      </c>
      <c r="F51">
        <f t="shared" si="29"/>
        <v>4.5649999999999995</v>
      </c>
      <c r="H51">
        <f t="shared" si="5"/>
        <v>8.0000000000000071E-3</v>
      </c>
      <c r="I51">
        <f t="shared" si="6"/>
        <v>4.0000000000000036E-3</v>
      </c>
      <c r="J51">
        <f t="shared" si="7"/>
        <v>4.0000000000000036E-3</v>
      </c>
    </row>
    <row r="52" spans="1:10" x14ac:dyDescent="0.2">
      <c r="A52">
        <v>25</v>
      </c>
      <c r="B52">
        <f t="shared" ref="B52:F52" si="30">4.6-B25-0.018</f>
        <v>4.4219999999999997</v>
      </c>
      <c r="C52">
        <f t="shared" si="30"/>
        <v>4.5339999999999998</v>
      </c>
      <c r="D52">
        <f t="shared" si="30"/>
        <v>4.5590000000000002</v>
      </c>
      <c r="E52">
        <f t="shared" si="30"/>
        <v>4.5569999999999995</v>
      </c>
      <c r="F52">
        <f t="shared" si="30"/>
        <v>4.5720000000000001</v>
      </c>
      <c r="H52">
        <f t="shared" si="5"/>
        <v>1.5000000000000568E-2</v>
      </c>
      <c r="I52">
        <f t="shared" si="6"/>
        <v>7.5000000000002842E-3</v>
      </c>
      <c r="J52">
        <f t="shared" si="7"/>
        <v>7.5000000000002842E-3</v>
      </c>
    </row>
    <row r="53" spans="1:10" x14ac:dyDescent="0.2">
      <c r="B53">
        <f t="shared" ref="B53:F53" si="31">4.6-B26</f>
        <v>4.5999999999999996</v>
      </c>
      <c r="C53">
        <f t="shared" si="31"/>
        <v>4.5999999999999996</v>
      </c>
      <c r="D53">
        <f t="shared" si="31"/>
        <v>4.5999999999999996</v>
      </c>
      <c r="E53">
        <f t="shared" si="31"/>
        <v>4.5999999999999996</v>
      </c>
      <c r="F53">
        <f t="shared" si="31"/>
        <v>4.5999999999999996</v>
      </c>
      <c r="H53">
        <f t="shared" si="5"/>
        <v>0</v>
      </c>
    </row>
  </sheetData>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height black</vt:lpstr>
      <vt:lpstr>line spread</vt:lpstr>
      <vt:lpstr>height white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2018-10-29T13:25:32Z</dcterms:created>
  <dcterms:modified xsi:type="dcterms:W3CDTF">2018-11-30T10:25:26Z</dcterms:modified>
</cp:coreProperties>
</file>