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 filterPrivacy="1"/>
  <xr:revisionPtr revIDLastSave="0" documentId="13_ncr:1_{BAD25C5C-90FE-7A49-8291-BAD0D1B409AD}" xr6:coauthVersionLast="40" xr6:coauthVersionMax="40" xr10:uidLastSave="{00000000-0000-0000-0000-000000000000}"/>
  <bookViews>
    <workbookView xWindow="0" yWindow="460" windowWidth="26560" windowHeight="14200" activeTab="1" xr2:uid="{00000000-000D-0000-FFFF-FFFF00000000}"/>
  </bookViews>
  <sheets>
    <sheet name="Height experiments" sheetId="1" r:id="rId1"/>
    <sheet name="height measurements" sheetId="5" r:id="rId2"/>
    <sheet name="Line spread function" sheetId="3" r:id="rId3"/>
    <sheet name="other experiments 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5" l="1"/>
  <c r="R5" i="5"/>
  <c r="R6" i="5"/>
  <c r="R7" i="5"/>
  <c r="R8" i="5"/>
  <c r="R9" i="5"/>
  <c r="R10" i="5"/>
  <c r="R11" i="5"/>
  <c r="R12" i="5"/>
  <c r="R13" i="5"/>
  <c r="R14" i="5"/>
  <c r="R15" i="5"/>
  <c r="R3" i="5"/>
  <c r="Q14" i="5"/>
  <c r="P14" i="5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7" i="3"/>
  <c r="I30" i="3"/>
  <c r="I31" i="3"/>
  <c r="I24" i="3"/>
  <c r="I25" i="3"/>
  <c r="I26" i="3"/>
  <c r="I27" i="3"/>
  <c r="I28" i="3"/>
  <c r="I29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7" i="3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Q4" i="5"/>
  <c r="Q5" i="5"/>
  <c r="Q6" i="5"/>
  <c r="Q7" i="5"/>
  <c r="Q8" i="5"/>
  <c r="Q9" i="5"/>
  <c r="Q10" i="5"/>
  <c r="Q11" i="5"/>
  <c r="Q12" i="5"/>
  <c r="Q13" i="5"/>
  <c r="Q15" i="5"/>
  <c r="Q3" i="5"/>
  <c r="P4" i="5"/>
  <c r="P5" i="5"/>
  <c r="P6" i="5"/>
  <c r="P7" i="5"/>
  <c r="P8" i="5"/>
  <c r="P9" i="5"/>
  <c r="P10" i="5"/>
  <c r="P11" i="5"/>
  <c r="P12" i="5"/>
  <c r="P13" i="5"/>
  <c r="P15" i="5"/>
  <c r="P3" i="5"/>
  <c r="N4" i="5"/>
  <c r="N5" i="5"/>
  <c r="N6" i="5"/>
  <c r="N7" i="5"/>
  <c r="N8" i="5"/>
  <c r="N9" i="5"/>
  <c r="N10" i="5"/>
  <c r="N11" i="5"/>
  <c r="N12" i="5"/>
  <c r="N13" i="5"/>
  <c r="N14" i="5"/>
  <c r="N15" i="5"/>
  <c r="N3" i="5"/>
  <c r="N21" i="5"/>
  <c r="N22" i="5"/>
  <c r="N23" i="5"/>
  <c r="N24" i="5"/>
  <c r="N25" i="5"/>
  <c r="N26" i="5"/>
  <c r="N27" i="5"/>
  <c r="N28" i="5"/>
  <c r="N29" i="5"/>
  <c r="N30" i="5"/>
  <c r="N31" i="5"/>
  <c r="N32" i="5"/>
  <c r="N20" i="5"/>
  <c r="G2" i="5"/>
  <c r="F2" i="5"/>
  <c r="F19" i="5"/>
  <c r="M32" i="5"/>
  <c r="G32" i="5"/>
  <c r="F32" i="5"/>
  <c r="B21" i="5"/>
  <c r="B22" i="5"/>
  <c r="B23" i="5"/>
  <c r="B24" i="5"/>
  <c r="B25" i="5"/>
  <c r="B26" i="5"/>
  <c r="B27" i="5"/>
  <c r="B28" i="5"/>
  <c r="B29" i="5"/>
  <c r="B30" i="5"/>
  <c r="B31" i="5"/>
  <c r="B32" i="5"/>
  <c r="M31" i="5"/>
  <c r="G31" i="5"/>
  <c r="F31" i="5"/>
  <c r="M30" i="5"/>
  <c r="G30" i="5"/>
  <c r="F30" i="5"/>
  <c r="M29" i="5"/>
  <c r="G29" i="5"/>
  <c r="F29" i="5"/>
  <c r="M28" i="5"/>
  <c r="G28" i="5"/>
  <c r="F28" i="5"/>
  <c r="M27" i="5"/>
  <c r="G27" i="5"/>
  <c r="F27" i="5"/>
  <c r="M26" i="5"/>
  <c r="G26" i="5"/>
  <c r="F26" i="5"/>
  <c r="M25" i="5"/>
  <c r="G25" i="5"/>
  <c r="F25" i="5"/>
  <c r="M24" i="5"/>
  <c r="G24" i="5"/>
  <c r="F24" i="5"/>
  <c r="M23" i="5"/>
  <c r="G23" i="5"/>
  <c r="F23" i="5"/>
  <c r="M22" i="5"/>
  <c r="G22" i="5"/>
  <c r="F22" i="5"/>
  <c r="M21" i="5"/>
  <c r="G21" i="5"/>
  <c r="F21" i="5"/>
  <c r="M20" i="5"/>
  <c r="G20" i="5"/>
  <c r="F20" i="5"/>
  <c r="M19" i="5"/>
  <c r="G19" i="5"/>
  <c r="M15" i="5"/>
  <c r="G15" i="5"/>
  <c r="F15" i="5"/>
  <c r="B4" i="5"/>
  <c r="B5" i="5"/>
  <c r="B6" i="5"/>
  <c r="B7" i="5"/>
  <c r="B8" i="5"/>
  <c r="B9" i="5"/>
  <c r="B10" i="5"/>
  <c r="B11" i="5"/>
  <c r="B12" i="5"/>
  <c r="B13" i="5"/>
  <c r="B14" i="5"/>
  <c r="B15" i="5"/>
  <c r="M14" i="5"/>
  <c r="G14" i="5"/>
  <c r="F14" i="5"/>
  <c r="M13" i="5"/>
  <c r="G13" i="5"/>
  <c r="F13" i="5"/>
  <c r="M12" i="5"/>
  <c r="G12" i="5"/>
  <c r="F12" i="5"/>
  <c r="M11" i="5"/>
  <c r="G11" i="5"/>
  <c r="F11" i="5"/>
  <c r="M10" i="5"/>
  <c r="G10" i="5"/>
  <c r="F10" i="5"/>
  <c r="M9" i="5"/>
  <c r="G9" i="5"/>
  <c r="F9" i="5"/>
  <c r="M8" i="5"/>
  <c r="G8" i="5"/>
  <c r="F8" i="5"/>
  <c r="M7" i="5"/>
  <c r="G7" i="5"/>
  <c r="F7" i="5"/>
  <c r="M6" i="5"/>
  <c r="G6" i="5"/>
  <c r="F6" i="5"/>
  <c r="M5" i="5"/>
  <c r="G5" i="5"/>
  <c r="F5" i="5"/>
  <c r="M4" i="5"/>
  <c r="G4" i="5"/>
  <c r="F4" i="5"/>
  <c r="M3" i="5"/>
  <c r="G3" i="5"/>
  <c r="F3" i="5"/>
  <c r="M2" i="5"/>
  <c r="E4" i="4"/>
  <c r="C4" i="4"/>
  <c r="B17" i="3"/>
  <c r="B18" i="3"/>
  <c r="B19" i="3"/>
  <c r="B20" i="3"/>
  <c r="B21" i="3"/>
  <c r="B22" i="3"/>
  <c r="B23" i="3"/>
  <c r="B24" i="3"/>
  <c r="B25" i="3"/>
  <c r="B26" i="3"/>
  <c r="B5" i="3"/>
  <c r="B6" i="3"/>
  <c r="B7" i="3"/>
  <c r="B8" i="3"/>
  <c r="B9" i="3"/>
  <c r="B10" i="3"/>
  <c r="B11" i="3"/>
  <c r="B12" i="3"/>
  <c r="B13" i="3"/>
  <c r="B14" i="3"/>
  <c r="G33" i="1"/>
  <c r="J33" i="1"/>
  <c r="K33" i="1"/>
  <c r="L33" i="1"/>
  <c r="M33" i="1"/>
  <c r="I33" i="1"/>
  <c r="F33" i="1"/>
  <c r="B22" i="1"/>
  <c r="B23" i="1"/>
  <c r="B24" i="1"/>
  <c r="B25" i="1"/>
  <c r="B26" i="1"/>
  <c r="B27" i="1"/>
  <c r="B28" i="1"/>
  <c r="B29" i="1"/>
  <c r="B30" i="1"/>
  <c r="B31" i="1"/>
  <c r="B32" i="1"/>
  <c r="B33" i="1"/>
  <c r="G32" i="1"/>
  <c r="J32" i="1"/>
  <c r="K32" i="1"/>
  <c r="L32" i="1"/>
  <c r="M32" i="1"/>
  <c r="I32" i="1"/>
  <c r="F32" i="1"/>
  <c r="G31" i="1"/>
  <c r="J31" i="1"/>
  <c r="K31" i="1"/>
  <c r="L31" i="1"/>
  <c r="M31" i="1"/>
  <c r="I31" i="1"/>
  <c r="F31" i="1"/>
  <c r="G30" i="1"/>
  <c r="J30" i="1"/>
  <c r="K30" i="1"/>
  <c r="L30" i="1"/>
  <c r="M30" i="1"/>
  <c r="I30" i="1"/>
  <c r="F30" i="1"/>
  <c r="G29" i="1"/>
  <c r="J29" i="1"/>
  <c r="K29" i="1"/>
  <c r="L29" i="1"/>
  <c r="M29" i="1"/>
  <c r="I29" i="1"/>
  <c r="F29" i="1"/>
  <c r="G28" i="1"/>
  <c r="J28" i="1"/>
  <c r="K28" i="1"/>
  <c r="L28" i="1"/>
  <c r="M28" i="1"/>
  <c r="I28" i="1"/>
  <c r="F28" i="1"/>
  <c r="G27" i="1"/>
  <c r="J27" i="1"/>
  <c r="K27" i="1"/>
  <c r="L27" i="1"/>
  <c r="M27" i="1"/>
  <c r="I27" i="1"/>
  <c r="F27" i="1"/>
  <c r="G26" i="1"/>
  <c r="J26" i="1"/>
  <c r="K26" i="1"/>
  <c r="L26" i="1"/>
  <c r="M26" i="1"/>
  <c r="I26" i="1"/>
  <c r="F26" i="1"/>
  <c r="G25" i="1"/>
  <c r="J25" i="1"/>
  <c r="K25" i="1"/>
  <c r="L25" i="1"/>
  <c r="M25" i="1"/>
  <c r="I25" i="1"/>
  <c r="F25" i="1"/>
  <c r="G24" i="1"/>
  <c r="J24" i="1"/>
  <c r="K24" i="1"/>
  <c r="L24" i="1"/>
  <c r="M24" i="1"/>
  <c r="I24" i="1"/>
  <c r="F24" i="1"/>
  <c r="G23" i="1"/>
  <c r="J23" i="1"/>
  <c r="K23" i="1"/>
  <c r="L23" i="1"/>
  <c r="M23" i="1"/>
  <c r="I23" i="1"/>
  <c r="F23" i="1"/>
  <c r="G22" i="1"/>
  <c r="J22" i="1"/>
  <c r="K22" i="1"/>
  <c r="L22" i="1"/>
  <c r="M22" i="1"/>
  <c r="I22" i="1"/>
  <c r="F22" i="1"/>
  <c r="G21" i="1"/>
  <c r="J21" i="1"/>
  <c r="K21" i="1"/>
  <c r="L21" i="1"/>
  <c r="M21" i="1"/>
  <c r="I21" i="1"/>
  <c r="F21" i="1"/>
  <c r="G20" i="1"/>
  <c r="J20" i="1"/>
  <c r="K20" i="1"/>
  <c r="L20" i="1"/>
  <c r="M20" i="1"/>
  <c r="I20" i="1"/>
  <c r="F20" i="1"/>
  <c r="G15" i="1"/>
  <c r="J15" i="1"/>
  <c r="K15" i="1"/>
  <c r="L15" i="1"/>
  <c r="M15" i="1"/>
  <c r="I15" i="1"/>
  <c r="F15" i="1"/>
  <c r="B4" i="1"/>
  <c r="B5" i="1"/>
  <c r="B6" i="1"/>
  <c r="B7" i="1"/>
  <c r="B8" i="1"/>
  <c r="B9" i="1"/>
  <c r="B10" i="1"/>
  <c r="B11" i="1"/>
  <c r="B12" i="1"/>
  <c r="B13" i="1"/>
  <c r="B14" i="1"/>
  <c r="B15" i="1"/>
  <c r="G14" i="1"/>
  <c r="J14" i="1"/>
  <c r="K14" i="1"/>
  <c r="L14" i="1"/>
  <c r="M14" i="1"/>
  <c r="I14" i="1"/>
  <c r="F14" i="1"/>
  <c r="G13" i="1"/>
  <c r="J13" i="1"/>
  <c r="K13" i="1"/>
  <c r="L13" i="1"/>
  <c r="M13" i="1"/>
  <c r="I13" i="1"/>
  <c r="F13" i="1"/>
  <c r="G12" i="1"/>
  <c r="J12" i="1"/>
  <c r="K12" i="1"/>
  <c r="L12" i="1"/>
  <c r="M12" i="1"/>
  <c r="I12" i="1"/>
  <c r="F12" i="1"/>
  <c r="G11" i="1"/>
  <c r="J11" i="1"/>
  <c r="K11" i="1"/>
  <c r="L11" i="1"/>
  <c r="M11" i="1"/>
  <c r="I11" i="1"/>
  <c r="F11" i="1"/>
  <c r="G10" i="1"/>
  <c r="J10" i="1"/>
  <c r="K10" i="1"/>
  <c r="L10" i="1"/>
  <c r="M10" i="1"/>
  <c r="I10" i="1"/>
  <c r="F10" i="1"/>
  <c r="G9" i="1"/>
  <c r="J9" i="1"/>
  <c r="K9" i="1"/>
  <c r="L9" i="1"/>
  <c r="M9" i="1"/>
  <c r="I9" i="1"/>
  <c r="F9" i="1"/>
  <c r="G8" i="1"/>
  <c r="J8" i="1"/>
  <c r="K8" i="1"/>
  <c r="L8" i="1"/>
  <c r="M8" i="1"/>
  <c r="I8" i="1"/>
  <c r="F8" i="1"/>
  <c r="G7" i="1"/>
  <c r="J7" i="1"/>
  <c r="K7" i="1"/>
  <c r="L7" i="1"/>
  <c r="M7" i="1"/>
  <c r="I7" i="1"/>
  <c r="F7" i="1"/>
  <c r="G6" i="1"/>
  <c r="J6" i="1"/>
  <c r="K6" i="1"/>
  <c r="L6" i="1"/>
  <c r="M6" i="1"/>
  <c r="I6" i="1"/>
  <c r="F6" i="1"/>
  <c r="G5" i="1"/>
  <c r="J5" i="1"/>
  <c r="K5" i="1"/>
  <c r="L5" i="1"/>
  <c r="M5" i="1"/>
  <c r="I5" i="1"/>
  <c r="F5" i="1"/>
  <c r="G4" i="1"/>
  <c r="J4" i="1"/>
  <c r="K4" i="1"/>
  <c r="L4" i="1"/>
  <c r="M4" i="1"/>
  <c r="I4" i="1"/>
  <c r="F4" i="1"/>
  <c r="G3" i="1"/>
  <c r="J3" i="1"/>
  <c r="K3" i="1"/>
  <c r="L3" i="1"/>
  <c r="M3" i="1"/>
  <c r="I3" i="1"/>
  <c r="F3" i="1"/>
  <c r="G2" i="1"/>
  <c r="J2" i="1"/>
  <c r="K2" i="1"/>
  <c r="L2" i="1"/>
  <c r="M2" i="1"/>
  <c r="I2" i="1"/>
  <c r="F2" i="1"/>
</calcChain>
</file>

<file path=xl/sharedStrings.xml><?xml version="1.0" encoding="utf-8"?>
<sst xmlns="http://schemas.openxmlformats.org/spreadsheetml/2006/main" count="92" uniqueCount="57">
  <si>
    <t>For black part</t>
  </si>
  <si>
    <t>Distance
 (mm)</t>
  </si>
  <si>
    <t>Resistor 
LED (ohm)</t>
  </si>
  <si>
    <t>Resistor
 Trans (ohm)</t>
  </si>
  <si>
    <t>Voltage 
Res LED (V)</t>
  </si>
  <si>
    <t>Voltage VDD 
LED (V)</t>
  </si>
  <si>
    <t>Current 
LED (A)</t>
  </si>
  <si>
    <t>Voltage Res 
Trans (V)</t>
  </si>
  <si>
    <t>Voltage Collector
 Emitter VDD (V)</t>
  </si>
  <si>
    <t>Current 
Trans (A)</t>
  </si>
  <si>
    <t>Power (W)</t>
  </si>
  <si>
    <t>Wasted
 Power (W)</t>
  </si>
  <si>
    <t>Overall 
Efficiency</t>
  </si>
  <si>
    <t>Technical results</t>
  </si>
  <si>
    <t>Height of Transistor from stripboard</t>
  </si>
  <si>
    <t>0</t>
  </si>
  <si>
    <t>Column1</t>
  </si>
  <si>
    <t xml:space="preserve">Height of first increment </t>
  </si>
  <si>
    <t>16mm</t>
  </si>
  <si>
    <t xml:space="preserve">Each increment </t>
  </si>
  <si>
    <t>5mm</t>
  </si>
  <si>
    <t>LED</t>
  </si>
  <si>
    <t>Column2</t>
  </si>
  <si>
    <t>Column3</t>
  </si>
  <si>
    <t>Voltage VDD LED (V)</t>
  </si>
  <si>
    <t>Voltage Of LED resistor</t>
  </si>
  <si>
    <t>Resistor used for LED</t>
  </si>
  <si>
    <t>CONTROL FACTORS</t>
  </si>
  <si>
    <t>AMBIENT LIGHT</t>
  </si>
  <si>
    <t>HEIGHT OF LDR</t>
  </si>
  <si>
    <t>For white part</t>
  </si>
  <si>
    <t xml:space="preserve"> </t>
  </si>
  <si>
    <t>Distance dragged across (mm)</t>
  </si>
  <si>
    <t>Voltage across resistor</t>
  </si>
  <si>
    <t>height measurement taken (mm)</t>
  </si>
  <si>
    <t>Transistor resistor</t>
  </si>
  <si>
    <t>dark
voltage of resistor (V)</t>
  </si>
  <si>
    <t>dark current (A)</t>
  </si>
  <si>
    <t>background illum
voltage (V)</t>
  </si>
  <si>
    <t>background illum current (A)</t>
  </si>
  <si>
    <t>Illumination from external light</t>
  </si>
  <si>
    <t>Voltage 
LED (V)</t>
  </si>
  <si>
    <t>Voltage Collector
 Emitter (V)</t>
  </si>
  <si>
    <t>black</t>
  </si>
  <si>
    <t>Voltage 2</t>
  </si>
  <si>
    <t>voltage 3</t>
  </si>
  <si>
    <t>voltage 4</t>
  </si>
  <si>
    <t>voltage 5</t>
  </si>
  <si>
    <t>Voltgae 2</t>
  </si>
  <si>
    <t>Voltage 3</t>
  </si>
  <si>
    <t>Voltgae 4</t>
  </si>
  <si>
    <t>Voltage 5</t>
  </si>
  <si>
    <t xml:space="preserve">0.16/1000 </t>
  </si>
  <si>
    <t>51.7/1000</t>
  </si>
  <si>
    <t>n/a</t>
  </si>
  <si>
    <t>white</t>
  </si>
  <si>
    <t>voltage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</si>
</sst>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2" fillId="0" borderId="0" xfId="0" applyFont="1" applyAlignment="1">
      <alignment vertical="top"/>
    </xf>
    <xf numFmtId="0" fontId="1" fillId="2" borderId="0" xfId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2">
    <cellStyle name="Good" xfId="1" builtinId="26"/>
    <cellStyle name="Normal" xfId="0" builtinId="0"/>
  </cellStyles>
  <dxfs count="3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0</xdr:row>
      <xdr:rowOff>708660</xdr:rowOff>
    </xdr:from>
    <xdr:to>
      <xdr:col>23</xdr:col>
      <xdr:colOff>548640</xdr:colOff>
      <xdr:row>4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F7DE4D-D1D7-48BC-B34E-F3002B690A1A}"/>
            </a:ext>
          </a:extLst>
        </xdr:cNvPr>
        <xdr:cNvSpPr txBox="1"/>
      </xdr:nvSpPr>
      <xdr:spPr>
        <a:xfrm>
          <a:off x="12428220" y="708660"/>
          <a:ext cx="4091940" cy="746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Overview</a:t>
          </a:r>
          <a:r>
            <a:rPr lang="en-US" sz="1100" baseline="0"/>
            <a:t> of data collection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C8227C-D854-4B52-AB64-16F82768D9C7}" name="Table1" displayName="Table1" ref="B1:M15" totalsRowShown="0" headerRowDxfId="31" headerRowBorderDxfId="30" tableBorderDxfId="29" totalsRowBorderDxfId="28">
  <autoFilter ref="B1:M15" xr:uid="{B9240A6A-CFB3-44F6-ADEA-8332A23DA30F}"/>
  <tableColumns count="12">
    <tableColumn id="1" xr3:uid="{83EE7BC3-4474-41FC-8273-626B352DF18E}" name="Distance_x000a_ (mm)" dataDxfId="27">
      <calculatedColumnFormula>B1+5</calculatedColumnFormula>
    </tableColumn>
    <tableColumn id="2" xr3:uid="{092A407B-5194-430C-839C-1371170B3FA9}" name="Resistor _x000a_LED (ohm)" dataDxfId="26"/>
    <tableColumn id="3" xr3:uid="{03C10D65-3984-433F-BCC5-6E1869B742B7}" name="Resistor_x000a_ Trans (ohm)" dataDxfId="25"/>
    <tableColumn id="4" xr3:uid="{D77ABE12-E56D-498D-8B37-B2F159940EB4}" name="Voltage _x000a_Res LED (V)" dataDxfId="24"/>
    <tableColumn id="5" xr3:uid="{70FCCDEE-1439-49C2-91C6-B198F85254B7}" name="Voltage VDD _x000a_LED (V)" dataDxfId="23">
      <calculatedColumnFormula>5 - E2</calculatedColumnFormula>
    </tableColumn>
    <tableColumn id="6" xr3:uid="{2D9C3B14-6A80-4378-82E3-837607C2D768}" name="Current _x000a_LED (A)" dataDxfId="22">
      <calculatedColumnFormula>E2/C2</calculatedColumnFormula>
    </tableColumn>
    <tableColumn id="7" xr3:uid="{E068FC75-1676-4B62-910B-A61C47D90654}" name="Voltage Res _x000a_Trans (V)" dataDxfId="21"/>
    <tableColumn id="8" xr3:uid="{38455A4C-4CAB-485D-9E5C-8B99EDDF05B8}" name="Voltage Collector_x000a_ Emitter VDD (V)" dataDxfId="20">
      <calculatedColumnFormula>5-H2</calculatedColumnFormula>
    </tableColumn>
    <tableColumn id="9" xr3:uid="{CF2C013B-0DE1-43A9-B091-11226F7C3CEC}" name="Current _x000a_Trans (A)" dataDxfId="19">
      <calculatedColumnFormula>H2/D2</calculatedColumnFormula>
    </tableColumn>
    <tableColumn id="10" xr3:uid="{6BD7A964-CAC7-46EE-8841-3DBF86723113}" name="Power (W)" dataDxfId="18">
      <calculatedColumnFormula>(5*G2)+(5*J2)</calculatedColumnFormula>
    </tableColumn>
    <tableColumn id="11" xr3:uid="{B7CD24D8-AE28-4F2A-BBE1-37B34E524D24}" name="Wasted_x000a_ Power (W)" dataDxfId="17">
      <calculatedColumnFormula>(G2*G2*C2) + (J2*J2*D2)</calculatedColumnFormula>
    </tableColumn>
    <tableColumn id="12" xr3:uid="{64981A88-2131-4AC6-8440-F8AE949D1B19}" name="Overall _x000a_Efficiency" dataDxfId="16">
      <calculatedColumnFormula>((K2-L2)/K2)*100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BFD072-FEF1-4E3D-AFBE-05F54EF29239}" name="Table13" displayName="Table13" ref="B19:M33" totalsRowShown="0" headerRowDxfId="15" headerRowBorderDxfId="14" tableBorderDxfId="13" totalsRowBorderDxfId="12">
  <autoFilter ref="B19:M33" xr:uid="{B485061A-95D6-4AD2-9A8A-43C4C03C3B7B}"/>
  <tableColumns count="12">
    <tableColumn id="1" xr3:uid="{04A1C945-44B6-4D35-8091-F2EB5D712CE1}" name="Distance_x000a_ (mm)" dataDxfId="11">
      <calculatedColumnFormula>B19+5</calculatedColumnFormula>
    </tableColumn>
    <tableColumn id="2" xr3:uid="{230504E7-FCB4-4BA6-A541-CE130D0696C4}" name="Resistor _x000a_LED (ohm)" dataDxfId="10"/>
    <tableColumn id="3" xr3:uid="{594D7FE0-084C-419F-987D-7E2D46BEADA1}" name="Resistor_x000a_ Trans (ohm)" dataDxfId="9"/>
    <tableColumn id="4" xr3:uid="{87540DCD-7A7F-4F1D-B19D-C5B36E923870}" name="Voltage _x000a_Res LED (V)" dataDxfId="8"/>
    <tableColumn id="5" xr3:uid="{0288FFFD-F348-410E-B1EB-6C9FED7AF2E8}" name="Voltage VDD _x000a_LED (V)" dataDxfId="7">
      <calculatedColumnFormula>5 - E20</calculatedColumnFormula>
    </tableColumn>
    <tableColumn id="6" xr3:uid="{AF2F7B5D-BD47-4A9B-8CAC-56577CC9D0ED}" name="Current _x000a_LED (A)" dataDxfId="6">
      <calculatedColumnFormula>E20/C20</calculatedColumnFormula>
    </tableColumn>
    <tableColumn id="7" xr3:uid="{D05E3DA6-A087-424A-B082-DA37E7FD164E}" name="Voltage Res _x000a_Trans (V)" dataDxfId="5"/>
    <tableColumn id="8" xr3:uid="{6E294362-322C-46D2-9851-E9627B591CF6}" name="Voltage Collector_x000a_ Emitter VDD (V)" dataDxfId="4">
      <calculatedColumnFormula>5-H20</calculatedColumnFormula>
    </tableColumn>
    <tableColumn id="9" xr3:uid="{168BF36E-98E2-4832-A3F3-0E2AD48338B2}" name="Current _x000a_Trans (A)" dataDxfId="3">
      <calculatedColumnFormula>H20/D20</calculatedColumnFormula>
    </tableColumn>
    <tableColumn id="10" xr3:uid="{4682CFED-831D-4AA1-85A6-604A34FB5912}" name="Power (W)" dataDxfId="2">
      <calculatedColumnFormula>(5*G20)+(5*J20)</calculatedColumnFormula>
    </tableColumn>
    <tableColumn id="11" xr3:uid="{39854D3B-DF52-4C5A-9EF8-2FED09774512}" name="Wasted_x000a_ Power (W)" dataDxfId="1">
      <calculatedColumnFormula>(G20*G20*C20) + (J20*J20*D20)</calculatedColumnFormula>
    </tableColumn>
    <tableColumn id="12" xr3:uid="{D3E1B4AB-6B82-4565-A931-8B6E6ECA3C84}" name="Overall _x000a_Efficiency" dataDxfId="0">
      <calculatedColumnFormula>((K20-L20)/K20)*100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390D07-119E-4327-B059-3B0D42B6B234}" name="Table5" displayName="Table5" ref="O2:Q4" totalsRowShown="0">
  <autoFilter ref="O2:Q4" xr:uid="{BD734A27-F8B9-4AC8-9BB2-B7458F365059}"/>
  <tableColumns count="3">
    <tableColumn id="1" xr3:uid="{D6856518-EAC1-4174-9D19-765BE828A546}" name="Height of Transistor from stripboard"/>
    <tableColumn id="2" xr3:uid="{F49524A8-AE84-4DC1-B16C-67734F9DF53D}" name="0"/>
    <tableColumn id="3" xr3:uid="{F5EC2C14-B498-4D86-A7C9-D989B66A6B39}" name="Column1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CE55E0-84B0-468D-8BE0-86C04986C7FB}" name="Table6" displayName="Table6" ref="O6:Q10" totalsRowShown="0">
  <autoFilter ref="O6:Q10" xr:uid="{F3EAB9A6-B7C2-4471-8D84-C421B533A81E}"/>
  <tableColumns count="3">
    <tableColumn id="1" xr3:uid="{3AF0AFAE-583E-4591-B072-41DAE61912D3}" name="LED"/>
    <tableColumn id="2" xr3:uid="{740A01D8-320E-46B6-B93E-8166B38BE359}" name="Column2"/>
    <tableColumn id="3" xr3:uid="{46490AD3-F902-4FCC-A96E-69CE50728D5F}" name="Column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6255BC-100B-4A10-8CE8-2B73C7EBA017}" name="Table3" displayName="Table3" ref="B2:G26" totalsRowShown="0">
  <autoFilter ref="B2:G26" xr:uid="{CC78BAF5-80C5-4B8D-A941-1FD3D99F2710}"/>
  <tableColumns count="6">
    <tableColumn id="1" xr3:uid="{CA313C8C-6461-492A-B7ED-988B72E75D20}" name="Distance dragged across (mm)"/>
    <tableColumn id="2" xr3:uid="{0D856D0E-BEDC-4549-BD64-C5231764F7A3}" name="Voltage across resistor"/>
    <tableColumn id="3" xr3:uid="{F13A504E-4882-4EFC-A488-0B00BE07C81C}" name="voltage 2"/>
    <tableColumn id="4" xr3:uid="{061DC8CA-CFAE-46BF-BE6D-7348FDDCC72C}" name="voltage 3"/>
    <tableColumn id="5" xr3:uid="{ECF5AC6C-DE81-4982-8DC8-FD9DFFD88118}" name="voltage 4"/>
    <tableColumn id="6" xr3:uid="{EDC5EB24-71F2-4559-8A06-4FC8F5BE058C}" name="voltage 5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255DB0-324F-43FA-AF73-95B71A33D3AB}" name="Table4" displayName="Table4" ref="A3:F4" totalsRowShown="0">
  <autoFilter ref="A3:F4" xr:uid="{5FE8029D-ECD4-4A38-8FAD-7E6866AC3752}"/>
  <tableColumns count="6">
    <tableColumn id="1" xr3:uid="{392DED0A-7C72-4545-9B76-838699677908}" name="Transistor resistor"/>
    <tableColumn id="2" xr3:uid="{C4B774CD-1DEE-4BE2-84DA-F80E4CD4F767}" name="dark_x000a_voltage of resistor (V)"/>
    <tableColumn id="3" xr3:uid="{E5FCD4AF-3FCB-4AB1-B99D-51A9A890AB87}" name="dark current (A)">
      <calculatedColumnFormula>B4/A4</calculatedColumnFormula>
    </tableColumn>
    <tableColumn id="4" xr3:uid="{B9883687-B777-4ED7-B0F2-7A6FB30F8DD0}" name="background illum_x000a_voltage (V)"/>
    <tableColumn id="5" xr3:uid="{5C05C277-AD1E-45F8-8E80-9BA98FCE2301}" name="background illum current (A)">
      <calculatedColumnFormula>D4/A4</calculatedColumnFormula>
    </tableColumn>
    <tableColumn id="6" xr3:uid="{FC51DC41-3082-4FA3-9AD9-7E817511B774}" name="Illumination from external ligh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workbookViewId="0">
      <selection activeCell="Q19" sqref="Q19"/>
    </sheetView>
  </sheetViews>
  <sheetFormatPr baseColWidth="10" defaultColWidth="8.83203125" defaultRowHeight="15" x14ac:dyDescent="0.2"/>
  <cols>
    <col min="11" max="11" width="11.6640625" customWidth="1"/>
    <col min="15" max="15" width="32.83203125" customWidth="1"/>
    <col min="16" max="17" width="10.5" customWidth="1"/>
  </cols>
  <sheetData>
    <row r="1" spans="1:17" ht="64" x14ac:dyDescent="0.2">
      <c r="A1" s="13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8" t="s">
        <v>12</v>
      </c>
      <c r="O1" s="12" t="s">
        <v>13</v>
      </c>
    </row>
    <row r="2" spans="1:17" x14ac:dyDescent="0.2">
      <c r="B2" s="3">
        <v>0</v>
      </c>
      <c r="C2" s="2"/>
      <c r="D2" s="2"/>
      <c r="E2" s="2"/>
      <c r="F2" s="2">
        <f>5 - E2</f>
        <v>5</v>
      </c>
      <c r="G2" s="2" t="e">
        <f>E2/C2</f>
        <v>#DIV/0!</v>
      </c>
      <c r="H2" s="2"/>
      <c r="I2" s="2">
        <f>5-H2</f>
        <v>5</v>
      </c>
      <c r="J2" s="2" t="e">
        <f>H2/D2</f>
        <v>#DIV/0!</v>
      </c>
      <c r="K2" s="2" t="e">
        <f>(5*G2)+(5*J2)</f>
        <v>#DIV/0!</v>
      </c>
      <c r="L2" s="2" t="e">
        <f>(G2*G2*C2) + (J2*J2*D2)</f>
        <v>#DIV/0!</v>
      </c>
      <c r="M2" s="4" t="e">
        <f>((K2-L2)/K2)*100</f>
        <v>#DIV/0!</v>
      </c>
      <c r="O2" t="s">
        <v>14</v>
      </c>
      <c r="P2" t="s">
        <v>15</v>
      </c>
      <c r="Q2" t="s">
        <v>16</v>
      </c>
    </row>
    <row r="3" spans="1:17" x14ac:dyDescent="0.2">
      <c r="B3" s="3">
        <v>4</v>
      </c>
      <c r="C3" s="2"/>
      <c r="D3" s="2"/>
      <c r="E3" s="2"/>
      <c r="F3" s="2">
        <f t="shared" ref="F3:F15" si="0">5 - E3</f>
        <v>5</v>
      </c>
      <c r="G3" s="2" t="e">
        <f t="shared" ref="G3:G15" si="1">E3/C3</f>
        <v>#DIV/0!</v>
      </c>
      <c r="H3" s="2"/>
      <c r="I3" s="2">
        <f t="shared" ref="I3:I15" si="2">5-H3</f>
        <v>5</v>
      </c>
      <c r="J3" s="2" t="e">
        <f t="shared" ref="J3:J15" si="3">H3/D3</f>
        <v>#DIV/0!</v>
      </c>
      <c r="K3" s="2" t="e">
        <f t="shared" ref="K3:K14" si="4">(5*G3)+(5*J3)</f>
        <v>#DIV/0!</v>
      </c>
      <c r="L3" s="2" t="e">
        <f t="shared" ref="L3:L15" si="5">(G3*G3*C3) + (J3*J3*D3)</f>
        <v>#DIV/0!</v>
      </c>
      <c r="M3" s="4" t="e">
        <f t="shared" ref="M3:M15" si="6">((K3-L3)/K3)*100</f>
        <v>#DIV/0!</v>
      </c>
      <c r="O3" t="s">
        <v>17</v>
      </c>
      <c r="P3" t="s">
        <v>18</v>
      </c>
      <c r="Q3" t="s">
        <v>18</v>
      </c>
    </row>
    <row r="4" spans="1:17" x14ac:dyDescent="0.2">
      <c r="B4" s="3">
        <f>B3+5</f>
        <v>9</v>
      </c>
      <c r="C4" s="2"/>
      <c r="D4" s="2"/>
      <c r="E4" s="2"/>
      <c r="F4" s="2">
        <f>5 - E4</f>
        <v>5</v>
      </c>
      <c r="G4" s="2" t="e">
        <f t="shared" si="1"/>
        <v>#DIV/0!</v>
      </c>
      <c r="H4" s="2"/>
      <c r="I4" s="2">
        <f t="shared" si="2"/>
        <v>5</v>
      </c>
      <c r="J4" s="2" t="e">
        <f t="shared" si="3"/>
        <v>#DIV/0!</v>
      </c>
      <c r="K4" s="2" t="e">
        <f t="shared" si="4"/>
        <v>#DIV/0!</v>
      </c>
      <c r="L4" s="2" t="e">
        <f t="shared" si="5"/>
        <v>#DIV/0!</v>
      </c>
      <c r="M4" s="4" t="e">
        <f t="shared" si="6"/>
        <v>#DIV/0!</v>
      </c>
      <c r="O4" t="s">
        <v>19</v>
      </c>
      <c r="P4" t="s">
        <v>20</v>
      </c>
      <c r="Q4" t="s">
        <v>20</v>
      </c>
    </row>
    <row r="5" spans="1:17" x14ac:dyDescent="0.2">
      <c r="B5" s="3">
        <f t="shared" ref="B5:B15" si="7">B4+5</f>
        <v>14</v>
      </c>
      <c r="C5" s="2"/>
      <c r="D5" s="2"/>
      <c r="E5" s="2"/>
      <c r="F5" s="2">
        <f t="shared" si="0"/>
        <v>5</v>
      </c>
      <c r="G5" s="2" t="e">
        <f t="shared" si="1"/>
        <v>#DIV/0!</v>
      </c>
      <c r="H5" s="2"/>
      <c r="I5" s="2">
        <f t="shared" si="2"/>
        <v>5</v>
      </c>
      <c r="J5" s="2" t="e">
        <f t="shared" si="3"/>
        <v>#DIV/0!</v>
      </c>
      <c r="K5" s="2" t="e">
        <f t="shared" si="4"/>
        <v>#DIV/0!</v>
      </c>
      <c r="L5" s="2" t="e">
        <f t="shared" si="5"/>
        <v>#DIV/0!</v>
      </c>
      <c r="M5" s="4" t="e">
        <f t="shared" si="6"/>
        <v>#DIV/0!</v>
      </c>
    </row>
    <row r="6" spans="1:17" x14ac:dyDescent="0.2">
      <c r="B6" s="3">
        <f t="shared" si="7"/>
        <v>19</v>
      </c>
      <c r="C6" s="2"/>
      <c r="D6" s="2"/>
      <c r="E6" s="2"/>
      <c r="F6" s="2">
        <f t="shared" si="0"/>
        <v>5</v>
      </c>
      <c r="G6" s="2" t="e">
        <f t="shared" si="1"/>
        <v>#DIV/0!</v>
      </c>
      <c r="H6" s="2"/>
      <c r="I6" s="2">
        <f t="shared" si="2"/>
        <v>5</v>
      </c>
      <c r="J6" s="2" t="e">
        <f t="shared" si="3"/>
        <v>#DIV/0!</v>
      </c>
      <c r="K6" s="2" t="e">
        <f t="shared" si="4"/>
        <v>#DIV/0!</v>
      </c>
      <c r="L6" s="2" t="e">
        <f t="shared" si="5"/>
        <v>#DIV/0!</v>
      </c>
      <c r="M6" s="4" t="e">
        <f t="shared" si="6"/>
        <v>#DIV/0!</v>
      </c>
      <c r="O6" t="s">
        <v>21</v>
      </c>
      <c r="P6" t="s">
        <v>22</v>
      </c>
      <c r="Q6" t="s">
        <v>23</v>
      </c>
    </row>
    <row r="7" spans="1:17" x14ac:dyDescent="0.2">
      <c r="B7" s="3">
        <f t="shared" si="7"/>
        <v>24</v>
      </c>
      <c r="C7" s="2"/>
      <c r="D7" s="2"/>
      <c r="E7" s="2"/>
      <c r="F7" s="2">
        <f t="shared" si="0"/>
        <v>5</v>
      </c>
      <c r="G7" s="2" t="e">
        <f t="shared" si="1"/>
        <v>#DIV/0!</v>
      </c>
      <c r="H7" s="2"/>
      <c r="I7" s="2">
        <f t="shared" si="2"/>
        <v>5</v>
      </c>
      <c r="J7" s="2" t="e">
        <f t="shared" si="3"/>
        <v>#DIV/0!</v>
      </c>
      <c r="K7" s="2" t="e">
        <f t="shared" si="4"/>
        <v>#DIV/0!</v>
      </c>
      <c r="L7" s="2" t="e">
        <f t="shared" si="5"/>
        <v>#DIV/0!</v>
      </c>
      <c r="M7" s="4" t="e">
        <f t="shared" si="6"/>
        <v>#DIV/0!</v>
      </c>
      <c r="O7" t="s">
        <v>24</v>
      </c>
    </row>
    <row r="8" spans="1:17" x14ac:dyDescent="0.2">
      <c r="B8" s="3">
        <f t="shared" si="7"/>
        <v>29</v>
      </c>
      <c r="C8" s="2"/>
      <c r="D8" s="2"/>
      <c r="E8" s="2"/>
      <c r="F8" s="2">
        <f t="shared" si="0"/>
        <v>5</v>
      </c>
      <c r="G8" s="2" t="e">
        <f t="shared" si="1"/>
        <v>#DIV/0!</v>
      </c>
      <c r="H8" s="2"/>
      <c r="I8" s="2">
        <f t="shared" si="2"/>
        <v>5</v>
      </c>
      <c r="J8" s="2" t="e">
        <f t="shared" si="3"/>
        <v>#DIV/0!</v>
      </c>
      <c r="K8" s="2" t="e">
        <f t="shared" si="4"/>
        <v>#DIV/0!</v>
      </c>
      <c r="L8" s="2" t="e">
        <f t="shared" si="5"/>
        <v>#DIV/0!</v>
      </c>
      <c r="M8" s="4" t="e">
        <f t="shared" si="6"/>
        <v>#DIV/0!</v>
      </c>
      <c r="O8" t="s">
        <v>25</v>
      </c>
    </row>
    <row r="9" spans="1:17" x14ac:dyDescent="0.2">
      <c r="B9" s="3">
        <f t="shared" si="7"/>
        <v>34</v>
      </c>
      <c r="C9" s="2"/>
      <c r="D9" s="2"/>
      <c r="E9" s="2"/>
      <c r="F9" s="2">
        <f t="shared" si="0"/>
        <v>5</v>
      </c>
      <c r="G9" s="2" t="e">
        <f t="shared" si="1"/>
        <v>#DIV/0!</v>
      </c>
      <c r="H9" s="2"/>
      <c r="I9" s="2">
        <f t="shared" si="2"/>
        <v>5</v>
      </c>
      <c r="J9" s="2" t="e">
        <f t="shared" si="3"/>
        <v>#DIV/0!</v>
      </c>
      <c r="K9" s="2" t="e">
        <f t="shared" si="4"/>
        <v>#DIV/0!</v>
      </c>
      <c r="L9" s="2" t="e">
        <f t="shared" si="5"/>
        <v>#DIV/0!</v>
      </c>
      <c r="M9" s="4" t="e">
        <f t="shared" si="6"/>
        <v>#DIV/0!</v>
      </c>
      <c r="O9" t="s">
        <v>25</v>
      </c>
    </row>
    <row r="10" spans="1:17" x14ac:dyDescent="0.2">
      <c r="B10" s="3">
        <f t="shared" si="7"/>
        <v>39</v>
      </c>
      <c r="C10" s="2"/>
      <c r="D10" s="2"/>
      <c r="E10" s="2"/>
      <c r="F10" s="2">
        <f t="shared" si="0"/>
        <v>5</v>
      </c>
      <c r="G10" s="2" t="e">
        <f t="shared" si="1"/>
        <v>#DIV/0!</v>
      </c>
      <c r="H10" s="2"/>
      <c r="I10" s="2">
        <f t="shared" si="2"/>
        <v>5</v>
      </c>
      <c r="J10" s="2" t="e">
        <f t="shared" si="3"/>
        <v>#DIV/0!</v>
      </c>
      <c r="K10" s="2" t="e">
        <f t="shared" si="4"/>
        <v>#DIV/0!</v>
      </c>
      <c r="L10" s="2" t="e">
        <f t="shared" si="5"/>
        <v>#DIV/0!</v>
      </c>
      <c r="M10" s="4" t="e">
        <f t="shared" si="6"/>
        <v>#DIV/0!</v>
      </c>
      <c r="O10" t="s">
        <v>26</v>
      </c>
    </row>
    <row r="11" spans="1:17" x14ac:dyDescent="0.2">
      <c r="B11" s="3">
        <f t="shared" si="7"/>
        <v>44</v>
      </c>
      <c r="C11" s="2"/>
      <c r="D11" s="2"/>
      <c r="E11" s="2"/>
      <c r="F11" s="2">
        <f t="shared" si="0"/>
        <v>5</v>
      </c>
      <c r="G11" s="2" t="e">
        <f t="shared" si="1"/>
        <v>#DIV/0!</v>
      </c>
      <c r="H11" s="2"/>
      <c r="I11" s="2">
        <f t="shared" si="2"/>
        <v>5</v>
      </c>
      <c r="J11" s="2" t="e">
        <f t="shared" si="3"/>
        <v>#DIV/0!</v>
      </c>
      <c r="K11" s="2" t="e">
        <f t="shared" si="4"/>
        <v>#DIV/0!</v>
      </c>
      <c r="L11" s="2" t="e">
        <f t="shared" si="5"/>
        <v>#DIV/0!</v>
      </c>
      <c r="M11" s="4" t="e">
        <f t="shared" si="6"/>
        <v>#DIV/0!</v>
      </c>
    </row>
    <row r="12" spans="1:17" x14ac:dyDescent="0.2">
      <c r="B12" s="3">
        <f t="shared" si="7"/>
        <v>49</v>
      </c>
      <c r="C12" s="2"/>
      <c r="D12" s="2"/>
      <c r="E12" s="2"/>
      <c r="F12" s="2">
        <f t="shared" si="0"/>
        <v>5</v>
      </c>
      <c r="G12" s="2" t="e">
        <f t="shared" si="1"/>
        <v>#DIV/0!</v>
      </c>
      <c r="H12" s="2"/>
      <c r="I12" s="2">
        <f t="shared" si="2"/>
        <v>5</v>
      </c>
      <c r="J12" s="2" t="e">
        <f t="shared" si="3"/>
        <v>#DIV/0!</v>
      </c>
      <c r="K12" s="2" t="e">
        <f t="shared" si="4"/>
        <v>#DIV/0!</v>
      </c>
      <c r="L12" s="2" t="e">
        <f t="shared" si="5"/>
        <v>#DIV/0!</v>
      </c>
      <c r="M12" s="4" t="e">
        <f t="shared" si="6"/>
        <v>#DIV/0!</v>
      </c>
    </row>
    <row r="13" spans="1:17" x14ac:dyDescent="0.2">
      <c r="B13" s="3">
        <f t="shared" si="7"/>
        <v>54</v>
      </c>
      <c r="C13" s="2"/>
      <c r="D13" s="2"/>
      <c r="E13" s="2"/>
      <c r="F13" s="2">
        <f t="shared" si="0"/>
        <v>5</v>
      </c>
      <c r="G13" s="2" t="e">
        <f t="shared" si="1"/>
        <v>#DIV/0!</v>
      </c>
      <c r="H13" s="2"/>
      <c r="I13" s="2">
        <f t="shared" si="2"/>
        <v>5</v>
      </c>
      <c r="J13" s="2" t="e">
        <f t="shared" si="3"/>
        <v>#DIV/0!</v>
      </c>
      <c r="K13" s="2" t="e">
        <f t="shared" si="4"/>
        <v>#DIV/0!</v>
      </c>
      <c r="L13" s="2" t="e">
        <f t="shared" si="5"/>
        <v>#DIV/0!</v>
      </c>
      <c r="M13" s="4" t="e">
        <f t="shared" si="6"/>
        <v>#DIV/0!</v>
      </c>
      <c r="O13" t="s">
        <v>27</v>
      </c>
    </row>
    <row r="14" spans="1:17" x14ac:dyDescent="0.2">
      <c r="B14" s="3">
        <f t="shared" si="7"/>
        <v>59</v>
      </c>
      <c r="C14" s="2"/>
      <c r="D14" s="2"/>
      <c r="E14" s="2"/>
      <c r="F14" s="2">
        <f t="shared" si="0"/>
        <v>5</v>
      </c>
      <c r="G14" s="2" t="e">
        <f t="shared" si="1"/>
        <v>#DIV/0!</v>
      </c>
      <c r="H14" s="2"/>
      <c r="I14" s="2">
        <f t="shared" si="2"/>
        <v>5</v>
      </c>
      <c r="J14" s="2" t="e">
        <f t="shared" si="3"/>
        <v>#DIV/0!</v>
      </c>
      <c r="K14" s="2" t="e">
        <f t="shared" si="4"/>
        <v>#DIV/0!</v>
      </c>
      <c r="L14" s="2" t="e">
        <f t="shared" si="5"/>
        <v>#DIV/0!</v>
      </c>
      <c r="M14" s="4" t="e">
        <f t="shared" si="6"/>
        <v>#DIV/0!</v>
      </c>
      <c r="O14" t="s">
        <v>28</v>
      </c>
    </row>
    <row r="15" spans="1:17" x14ac:dyDescent="0.2">
      <c r="B15" s="9">
        <f t="shared" si="7"/>
        <v>64</v>
      </c>
      <c r="C15" s="10"/>
      <c r="D15" s="10"/>
      <c r="E15" s="10"/>
      <c r="F15" s="10">
        <f t="shared" si="0"/>
        <v>5</v>
      </c>
      <c r="G15" s="10" t="e">
        <f t="shared" si="1"/>
        <v>#DIV/0!</v>
      </c>
      <c r="H15" s="10"/>
      <c r="I15" s="10">
        <f t="shared" si="2"/>
        <v>5</v>
      </c>
      <c r="J15" s="10" t="e">
        <f t="shared" si="3"/>
        <v>#DIV/0!</v>
      </c>
      <c r="K15" s="10" t="e">
        <f>(5*G15)+(5*J15)</f>
        <v>#DIV/0!</v>
      </c>
      <c r="L15" s="10" t="e">
        <f t="shared" si="5"/>
        <v>#DIV/0!</v>
      </c>
      <c r="M15" s="11" t="e">
        <f t="shared" si="6"/>
        <v>#DIV/0!</v>
      </c>
    </row>
    <row r="17" spans="1:15" x14ac:dyDescent="0.2">
      <c r="O17" t="s">
        <v>29</v>
      </c>
    </row>
    <row r="19" spans="1:15" ht="64" x14ac:dyDescent="0.2">
      <c r="A19" s="13" t="s">
        <v>30</v>
      </c>
      <c r="B19" s="5" t="s">
        <v>1</v>
      </c>
      <c r="C19" s="6" t="s">
        <v>2</v>
      </c>
      <c r="D19" s="6" t="s">
        <v>3</v>
      </c>
      <c r="E19" s="6" t="s">
        <v>4</v>
      </c>
      <c r="F19" s="6" t="s">
        <v>5</v>
      </c>
      <c r="G19" s="6" t="s">
        <v>6</v>
      </c>
      <c r="H19" s="6" t="s">
        <v>7</v>
      </c>
      <c r="I19" s="6" t="s">
        <v>8</v>
      </c>
      <c r="J19" s="6" t="s">
        <v>9</v>
      </c>
      <c r="K19" s="7" t="s">
        <v>10</v>
      </c>
      <c r="L19" s="6" t="s">
        <v>11</v>
      </c>
      <c r="M19" s="8" t="s">
        <v>12</v>
      </c>
    </row>
    <row r="20" spans="1:15" x14ac:dyDescent="0.2">
      <c r="B20" s="3">
        <v>0</v>
      </c>
      <c r="C20" s="2"/>
      <c r="D20" s="2"/>
      <c r="E20" s="2"/>
      <c r="F20" s="2">
        <f>5 - E20</f>
        <v>5</v>
      </c>
      <c r="G20" s="2" t="e">
        <f>E20/C20</f>
        <v>#DIV/0!</v>
      </c>
      <c r="H20" s="2"/>
      <c r="I20" s="2">
        <f>5-H20</f>
        <v>5</v>
      </c>
      <c r="J20" s="2" t="e">
        <f>H20/D20</f>
        <v>#DIV/0!</v>
      </c>
      <c r="K20" s="2" t="e">
        <f>(5*G20)+(5*J20)</f>
        <v>#DIV/0!</v>
      </c>
      <c r="L20" s="2" t="e">
        <f>(G20*G20*C20) + (J20*J20*D20)</f>
        <v>#DIV/0!</v>
      </c>
      <c r="M20" s="4" t="e">
        <f>((K20-L20)/K20)*100</f>
        <v>#DIV/0!</v>
      </c>
    </row>
    <row r="21" spans="1:15" x14ac:dyDescent="0.2">
      <c r="B21" s="3">
        <v>4</v>
      </c>
      <c r="C21" s="2"/>
      <c r="D21" s="2"/>
      <c r="E21" s="2"/>
      <c r="F21" s="2">
        <f t="shared" ref="F21" si="8">5 - E21</f>
        <v>5</v>
      </c>
      <c r="G21" s="2" t="e">
        <f t="shared" ref="G21:G33" si="9">E21/C21</f>
        <v>#DIV/0!</v>
      </c>
      <c r="H21" s="2"/>
      <c r="I21" s="2">
        <f t="shared" ref="I21:I33" si="10">5-H21</f>
        <v>5</v>
      </c>
      <c r="J21" s="2" t="e">
        <f t="shared" ref="J21:J33" si="11">H21/D21</f>
        <v>#DIV/0!</v>
      </c>
      <c r="K21" s="2" t="e">
        <f t="shared" ref="K21:K32" si="12">(5*G21)+(5*J21)</f>
        <v>#DIV/0!</v>
      </c>
      <c r="L21" s="2" t="e">
        <f t="shared" ref="L21:L33" si="13">(G21*G21*C21) + (J21*J21*D21)</f>
        <v>#DIV/0!</v>
      </c>
      <c r="M21" s="4" t="e">
        <f t="shared" ref="M21:M33" si="14">((K21-L21)/K21)*100</f>
        <v>#DIV/0!</v>
      </c>
    </row>
    <row r="22" spans="1:15" x14ac:dyDescent="0.2">
      <c r="B22" s="3">
        <f>B21+5</f>
        <v>9</v>
      </c>
      <c r="C22" s="2"/>
      <c r="D22" s="2"/>
      <c r="E22" s="2"/>
      <c r="F22" s="2">
        <f>5 - E22</f>
        <v>5</v>
      </c>
      <c r="G22" s="2" t="e">
        <f t="shared" si="9"/>
        <v>#DIV/0!</v>
      </c>
      <c r="H22" s="2"/>
      <c r="I22" s="2">
        <f t="shared" si="10"/>
        <v>5</v>
      </c>
      <c r="J22" s="2" t="e">
        <f t="shared" si="11"/>
        <v>#DIV/0!</v>
      </c>
      <c r="K22" s="2" t="e">
        <f t="shared" si="12"/>
        <v>#DIV/0!</v>
      </c>
      <c r="L22" s="2" t="e">
        <f t="shared" si="13"/>
        <v>#DIV/0!</v>
      </c>
      <c r="M22" s="4" t="e">
        <f t="shared" si="14"/>
        <v>#DIV/0!</v>
      </c>
    </row>
    <row r="23" spans="1:15" x14ac:dyDescent="0.2">
      <c r="B23" s="3">
        <f t="shared" ref="B23:B33" si="15">B22+5</f>
        <v>14</v>
      </c>
      <c r="C23" s="2"/>
      <c r="D23" s="2"/>
      <c r="E23" s="2"/>
      <c r="F23" s="2">
        <f t="shared" ref="F23:F33" si="16">5 - E23</f>
        <v>5</v>
      </c>
      <c r="G23" s="2" t="e">
        <f t="shared" si="9"/>
        <v>#DIV/0!</v>
      </c>
      <c r="H23" s="2"/>
      <c r="I23" s="2">
        <f t="shared" si="10"/>
        <v>5</v>
      </c>
      <c r="J23" s="2" t="e">
        <f t="shared" si="11"/>
        <v>#DIV/0!</v>
      </c>
      <c r="K23" s="2" t="e">
        <f t="shared" si="12"/>
        <v>#DIV/0!</v>
      </c>
      <c r="L23" s="2" t="e">
        <f t="shared" si="13"/>
        <v>#DIV/0!</v>
      </c>
      <c r="M23" s="4" t="e">
        <f t="shared" si="14"/>
        <v>#DIV/0!</v>
      </c>
    </row>
    <row r="24" spans="1:15" x14ac:dyDescent="0.2">
      <c r="B24" s="3">
        <f t="shared" si="15"/>
        <v>19</v>
      </c>
      <c r="C24" s="2"/>
      <c r="D24" s="2"/>
      <c r="E24" s="2"/>
      <c r="F24" s="2">
        <f t="shared" si="16"/>
        <v>5</v>
      </c>
      <c r="G24" s="2" t="e">
        <f t="shared" si="9"/>
        <v>#DIV/0!</v>
      </c>
      <c r="H24" s="2"/>
      <c r="I24" s="2">
        <f t="shared" si="10"/>
        <v>5</v>
      </c>
      <c r="J24" s="2" t="e">
        <f t="shared" si="11"/>
        <v>#DIV/0!</v>
      </c>
      <c r="K24" s="2" t="e">
        <f t="shared" si="12"/>
        <v>#DIV/0!</v>
      </c>
      <c r="L24" s="2" t="e">
        <f t="shared" si="13"/>
        <v>#DIV/0!</v>
      </c>
      <c r="M24" s="4" t="e">
        <f t="shared" si="14"/>
        <v>#DIV/0!</v>
      </c>
    </row>
    <row r="25" spans="1:15" x14ac:dyDescent="0.2">
      <c r="B25" s="3">
        <f t="shared" si="15"/>
        <v>24</v>
      </c>
      <c r="C25" s="2"/>
      <c r="D25" s="2"/>
      <c r="E25" s="2"/>
      <c r="F25" s="2">
        <f t="shared" si="16"/>
        <v>5</v>
      </c>
      <c r="G25" s="2" t="e">
        <f t="shared" si="9"/>
        <v>#DIV/0!</v>
      </c>
      <c r="H25" s="2"/>
      <c r="I25" s="2">
        <f t="shared" si="10"/>
        <v>5</v>
      </c>
      <c r="J25" s="2" t="e">
        <f t="shared" si="11"/>
        <v>#DIV/0!</v>
      </c>
      <c r="K25" s="2" t="e">
        <f t="shared" si="12"/>
        <v>#DIV/0!</v>
      </c>
      <c r="L25" s="2" t="e">
        <f t="shared" si="13"/>
        <v>#DIV/0!</v>
      </c>
      <c r="M25" s="4" t="e">
        <f t="shared" si="14"/>
        <v>#DIV/0!</v>
      </c>
    </row>
    <row r="26" spans="1:15" x14ac:dyDescent="0.2">
      <c r="B26" s="3">
        <f t="shared" si="15"/>
        <v>29</v>
      </c>
      <c r="C26" s="2"/>
      <c r="D26" s="2"/>
      <c r="E26" s="2"/>
      <c r="F26" s="2">
        <f t="shared" si="16"/>
        <v>5</v>
      </c>
      <c r="G26" s="2" t="e">
        <f t="shared" si="9"/>
        <v>#DIV/0!</v>
      </c>
      <c r="H26" s="2"/>
      <c r="I26" s="2">
        <f t="shared" si="10"/>
        <v>5</v>
      </c>
      <c r="J26" s="2" t="e">
        <f t="shared" si="11"/>
        <v>#DIV/0!</v>
      </c>
      <c r="K26" s="2" t="e">
        <f t="shared" si="12"/>
        <v>#DIV/0!</v>
      </c>
      <c r="L26" s="2" t="e">
        <f t="shared" si="13"/>
        <v>#DIV/0!</v>
      </c>
      <c r="M26" s="4" t="e">
        <f t="shared" si="14"/>
        <v>#DIV/0!</v>
      </c>
    </row>
    <row r="27" spans="1:15" x14ac:dyDescent="0.2">
      <c r="B27" s="3">
        <f t="shared" si="15"/>
        <v>34</v>
      </c>
      <c r="C27" s="2"/>
      <c r="D27" s="2"/>
      <c r="E27" s="2"/>
      <c r="F27" s="2">
        <f t="shared" si="16"/>
        <v>5</v>
      </c>
      <c r="G27" s="2" t="e">
        <f t="shared" si="9"/>
        <v>#DIV/0!</v>
      </c>
      <c r="H27" s="2"/>
      <c r="I27" s="2">
        <f t="shared" si="10"/>
        <v>5</v>
      </c>
      <c r="J27" s="2" t="e">
        <f t="shared" si="11"/>
        <v>#DIV/0!</v>
      </c>
      <c r="K27" s="2" t="e">
        <f t="shared" si="12"/>
        <v>#DIV/0!</v>
      </c>
      <c r="L27" s="2" t="e">
        <f t="shared" si="13"/>
        <v>#DIV/0!</v>
      </c>
      <c r="M27" s="4" t="e">
        <f t="shared" si="14"/>
        <v>#DIV/0!</v>
      </c>
    </row>
    <row r="28" spans="1:15" x14ac:dyDescent="0.2">
      <c r="B28" s="3">
        <f t="shared" si="15"/>
        <v>39</v>
      </c>
      <c r="C28" s="2"/>
      <c r="D28" s="2"/>
      <c r="E28" s="2"/>
      <c r="F28" s="2">
        <f t="shared" si="16"/>
        <v>5</v>
      </c>
      <c r="G28" s="2" t="e">
        <f t="shared" si="9"/>
        <v>#DIV/0!</v>
      </c>
      <c r="H28" s="2"/>
      <c r="I28" s="2">
        <f t="shared" si="10"/>
        <v>5</v>
      </c>
      <c r="J28" s="2" t="e">
        <f t="shared" si="11"/>
        <v>#DIV/0!</v>
      </c>
      <c r="K28" s="2" t="e">
        <f t="shared" si="12"/>
        <v>#DIV/0!</v>
      </c>
      <c r="L28" s="2" t="e">
        <f t="shared" si="13"/>
        <v>#DIV/0!</v>
      </c>
      <c r="M28" s="4" t="e">
        <f t="shared" si="14"/>
        <v>#DIV/0!</v>
      </c>
    </row>
    <row r="29" spans="1:15" x14ac:dyDescent="0.2">
      <c r="B29" s="3">
        <f t="shared" si="15"/>
        <v>44</v>
      </c>
      <c r="C29" s="2"/>
      <c r="D29" s="2"/>
      <c r="E29" s="2"/>
      <c r="F29" s="2">
        <f t="shared" si="16"/>
        <v>5</v>
      </c>
      <c r="G29" s="2" t="e">
        <f t="shared" si="9"/>
        <v>#DIV/0!</v>
      </c>
      <c r="H29" s="2"/>
      <c r="I29" s="2">
        <f t="shared" si="10"/>
        <v>5</v>
      </c>
      <c r="J29" s="2" t="e">
        <f t="shared" si="11"/>
        <v>#DIV/0!</v>
      </c>
      <c r="K29" s="2" t="e">
        <f t="shared" si="12"/>
        <v>#DIV/0!</v>
      </c>
      <c r="L29" s="2" t="e">
        <f t="shared" si="13"/>
        <v>#DIV/0!</v>
      </c>
      <c r="M29" s="4" t="e">
        <f t="shared" si="14"/>
        <v>#DIV/0!</v>
      </c>
    </row>
    <row r="30" spans="1:15" x14ac:dyDescent="0.2">
      <c r="B30" s="3">
        <f t="shared" si="15"/>
        <v>49</v>
      </c>
      <c r="C30" s="2"/>
      <c r="D30" s="2"/>
      <c r="E30" s="2"/>
      <c r="F30" s="2">
        <f t="shared" si="16"/>
        <v>5</v>
      </c>
      <c r="G30" s="2" t="e">
        <f t="shared" si="9"/>
        <v>#DIV/0!</v>
      </c>
      <c r="H30" s="2"/>
      <c r="I30" s="2">
        <f t="shared" si="10"/>
        <v>5</v>
      </c>
      <c r="J30" s="2" t="e">
        <f t="shared" si="11"/>
        <v>#DIV/0!</v>
      </c>
      <c r="K30" s="2" t="e">
        <f t="shared" si="12"/>
        <v>#DIV/0!</v>
      </c>
      <c r="L30" s="2" t="e">
        <f t="shared" si="13"/>
        <v>#DIV/0!</v>
      </c>
      <c r="M30" s="4" t="e">
        <f t="shared" si="14"/>
        <v>#DIV/0!</v>
      </c>
    </row>
    <row r="31" spans="1:15" x14ac:dyDescent="0.2">
      <c r="B31" s="3">
        <f t="shared" si="15"/>
        <v>54</v>
      </c>
      <c r="C31" s="2"/>
      <c r="D31" s="2"/>
      <c r="E31" s="2"/>
      <c r="F31" s="2">
        <f t="shared" si="16"/>
        <v>5</v>
      </c>
      <c r="G31" s="2" t="e">
        <f t="shared" si="9"/>
        <v>#DIV/0!</v>
      </c>
      <c r="H31" s="2"/>
      <c r="I31" s="2">
        <f t="shared" si="10"/>
        <v>5</v>
      </c>
      <c r="J31" s="2" t="e">
        <f t="shared" si="11"/>
        <v>#DIV/0!</v>
      </c>
      <c r="K31" s="2" t="e">
        <f t="shared" si="12"/>
        <v>#DIV/0!</v>
      </c>
      <c r="L31" s="2" t="e">
        <f t="shared" si="13"/>
        <v>#DIV/0!</v>
      </c>
      <c r="M31" s="4" t="e">
        <f t="shared" si="14"/>
        <v>#DIV/0!</v>
      </c>
    </row>
    <row r="32" spans="1:15" x14ac:dyDescent="0.2">
      <c r="B32" s="3">
        <f t="shared" si="15"/>
        <v>59</v>
      </c>
      <c r="C32" s="2"/>
      <c r="D32" s="2"/>
      <c r="E32" s="2"/>
      <c r="F32" s="2">
        <f t="shared" si="16"/>
        <v>5</v>
      </c>
      <c r="G32" s="2" t="e">
        <f t="shared" si="9"/>
        <v>#DIV/0!</v>
      </c>
      <c r="H32" s="2"/>
      <c r="I32" s="2">
        <f t="shared" si="10"/>
        <v>5</v>
      </c>
      <c r="J32" s="2" t="e">
        <f t="shared" si="11"/>
        <v>#DIV/0!</v>
      </c>
      <c r="K32" s="2" t="e">
        <f t="shared" si="12"/>
        <v>#DIV/0!</v>
      </c>
      <c r="L32" s="2" t="e">
        <f t="shared" si="13"/>
        <v>#DIV/0!</v>
      </c>
      <c r="M32" s="4" t="e">
        <f t="shared" si="14"/>
        <v>#DIV/0!</v>
      </c>
    </row>
    <row r="33" spans="2:13" x14ac:dyDescent="0.2">
      <c r="B33" s="9">
        <f t="shared" si="15"/>
        <v>64</v>
      </c>
      <c r="C33" s="10"/>
      <c r="D33" s="10"/>
      <c r="E33" s="10"/>
      <c r="F33" s="10">
        <f t="shared" si="16"/>
        <v>5</v>
      </c>
      <c r="G33" s="10" t="e">
        <f t="shared" si="9"/>
        <v>#DIV/0!</v>
      </c>
      <c r="H33" s="10"/>
      <c r="I33" s="10">
        <f t="shared" si="10"/>
        <v>5</v>
      </c>
      <c r="J33" s="10" t="e">
        <f t="shared" si="11"/>
        <v>#DIV/0!</v>
      </c>
      <c r="K33" s="10" t="e">
        <f>(5*G33)+(5*J33)</f>
        <v>#DIV/0!</v>
      </c>
      <c r="L33" s="10" t="e">
        <f t="shared" si="13"/>
        <v>#DIV/0!</v>
      </c>
      <c r="M33" s="11" t="e">
        <f t="shared" si="14"/>
        <v>#DIV/0!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D10D-7BDE-4B86-B4F6-A426A93428A3}">
  <dimension ref="A1:R33"/>
  <sheetViews>
    <sheetView tabSelected="1" topLeftCell="D1" zoomScale="150" zoomScaleNormal="150" workbookViewId="0">
      <selection activeCell="R3" sqref="R3:R15"/>
    </sheetView>
  </sheetViews>
  <sheetFormatPr baseColWidth="10" defaultColWidth="8.83203125" defaultRowHeight="15" x14ac:dyDescent="0.2"/>
  <sheetData>
    <row r="1" spans="1:18" ht="64" x14ac:dyDescent="0.2">
      <c r="A1" t="s">
        <v>43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41</v>
      </c>
      <c r="G1" s="16" t="s">
        <v>6</v>
      </c>
      <c r="H1" s="16" t="s">
        <v>7</v>
      </c>
      <c r="I1" s="16" t="s">
        <v>44</v>
      </c>
      <c r="J1" s="16" t="s">
        <v>45</v>
      </c>
      <c r="K1" s="16" t="s">
        <v>46</v>
      </c>
      <c r="L1" s="16" t="s">
        <v>47</v>
      </c>
      <c r="M1" s="16" t="s">
        <v>42</v>
      </c>
    </row>
    <row r="2" spans="1:18" x14ac:dyDescent="0.2">
      <c r="B2">
        <v>0</v>
      </c>
      <c r="C2">
        <v>100</v>
      </c>
      <c r="D2">
        <v>10000</v>
      </c>
      <c r="E2">
        <v>3.35</v>
      </c>
      <c r="F2">
        <f>5 - E2</f>
        <v>1.65</v>
      </c>
      <c r="G2">
        <f>E2/C2</f>
        <v>3.3500000000000002E-2</v>
      </c>
      <c r="H2" t="s">
        <v>54</v>
      </c>
      <c r="M2" t="e">
        <f>5-H2</f>
        <v>#VALUE!</v>
      </c>
    </row>
    <row r="3" spans="1:18" x14ac:dyDescent="0.2">
      <c r="B3">
        <v>4</v>
      </c>
      <c r="C3">
        <v>100</v>
      </c>
      <c r="D3">
        <v>10000</v>
      </c>
      <c r="E3">
        <v>3.35</v>
      </c>
      <c r="F3">
        <f t="shared" ref="F3:F15" si="0">5 - E3</f>
        <v>1.65</v>
      </c>
      <c r="G3">
        <f t="shared" ref="G3:G15" si="1">E3/C3</f>
        <v>3.3500000000000002E-2</v>
      </c>
      <c r="H3">
        <v>0.95399999999999996</v>
      </c>
      <c r="I3">
        <v>0.94899999999999995</v>
      </c>
      <c r="J3">
        <v>0.93640000000000001</v>
      </c>
      <c r="K3">
        <v>0.93959999999999999</v>
      </c>
      <c r="L3">
        <v>0.94320000000000004</v>
      </c>
      <c r="M3">
        <f t="shared" ref="M3:M15" si="2">5-H3</f>
        <v>4.0460000000000003</v>
      </c>
      <c r="N3">
        <f>(H3+I3+J3+K3+L3)/5</f>
        <v>0.94443999999999995</v>
      </c>
      <c r="P3">
        <f>MIN(H3:L3)</f>
        <v>0.93640000000000001</v>
      </c>
      <c r="Q3">
        <f>MAX(H3:L3)</f>
        <v>0.95399999999999996</v>
      </c>
      <c r="R3">
        <f>(Q3-P3)/2</f>
        <v>8.7999999999999745E-3</v>
      </c>
    </row>
    <row r="4" spans="1:18" x14ac:dyDescent="0.2">
      <c r="B4">
        <f>B3+5</f>
        <v>9</v>
      </c>
      <c r="C4">
        <v>100</v>
      </c>
      <c r="D4">
        <v>10000</v>
      </c>
      <c r="E4">
        <v>3.35</v>
      </c>
      <c r="F4">
        <f t="shared" si="0"/>
        <v>1.65</v>
      </c>
      <c r="G4">
        <f t="shared" si="1"/>
        <v>3.3500000000000002E-2</v>
      </c>
      <c r="H4">
        <v>0.42918000000000001</v>
      </c>
      <c r="I4">
        <v>0.43204999999999999</v>
      </c>
      <c r="J4">
        <v>0.4325</v>
      </c>
      <c r="K4">
        <v>0.43209999999999998</v>
      </c>
      <c r="L4">
        <v>0.43309999999999998</v>
      </c>
      <c r="M4">
        <f t="shared" si="2"/>
        <v>4.5708200000000003</v>
      </c>
      <c r="N4">
        <f t="shared" ref="N4:N15" si="3">(H4+I4+J4+K4+L4)/5</f>
        <v>0.43178599999999995</v>
      </c>
      <c r="P4">
        <f t="shared" ref="P4:P32" si="4">MIN(H4:L4)</f>
        <v>0.42918000000000001</v>
      </c>
      <c r="Q4">
        <f t="shared" ref="Q4:Q32" si="5">MAX(H4:L4)</f>
        <v>0.43309999999999998</v>
      </c>
      <c r="R4">
        <f t="shared" ref="R4:R15" si="6">(Q4-P4)/2</f>
        <v>1.9599999999999895E-3</v>
      </c>
    </row>
    <row r="5" spans="1:18" x14ac:dyDescent="0.2">
      <c r="B5">
        <f t="shared" ref="B5:B15" si="7">B4+5</f>
        <v>14</v>
      </c>
      <c r="C5">
        <v>100</v>
      </c>
      <c r="D5">
        <v>10000</v>
      </c>
      <c r="E5">
        <v>3.35</v>
      </c>
      <c r="F5">
        <f t="shared" si="0"/>
        <v>1.65</v>
      </c>
      <c r="G5">
        <f t="shared" si="1"/>
        <v>3.3500000000000002E-2</v>
      </c>
      <c r="H5">
        <v>0.22459999999999999</v>
      </c>
      <c r="I5">
        <v>0.2281</v>
      </c>
      <c r="J5">
        <v>0.2283</v>
      </c>
      <c r="K5">
        <v>0.22800000000000001</v>
      </c>
      <c r="L5">
        <v>0.22750000000000001</v>
      </c>
      <c r="M5">
        <f t="shared" si="2"/>
        <v>4.7754000000000003</v>
      </c>
      <c r="N5">
        <f t="shared" si="3"/>
        <v>0.2273</v>
      </c>
      <c r="P5">
        <f t="shared" si="4"/>
        <v>0.22459999999999999</v>
      </c>
      <c r="Q5">
        <f t="shared" si="5"/>
        <v>0.2283</v>
      </c>
      <c r="R5">
        <f t="shared" si="6"/>
        <v>1.8500000000000044E-3</v>
      </c>
    </row>
    <row r="6" spans="1:18" x14ac:dyDescent="0.2">
      <c r="B6">
        <f t="shared" si="7"/>
        <v>19</v>
      </c>
      <c r="C6">
        <v>100</v>
      </c>
      <c r="D6">
        <v>10000</v>
      </c>
      <c r="E6">
        <v>3.35</v>
      </c>
      <c r="F6">
        <f t="shared" si="0"/>
        <v>1.65</v>
      </c>
      <c r="G6">
        <f t="shared" si="1"/>
        <v>3.3500000000000002E-2</v>
      </c>
      <c r="H6">
        <v>0.1406</v>
      </c>
      <c r="I6">
        <v>0.1411</v>
      </c>
      <c r="J6">
        <v>0.1414</v>
      </c>
      <c r="K6">
        <v>0.1421</v>
      </c>
      <c r="L6">
        <v>0.1419</v>
      </c>
      <c r="M6">
        <f t="shared" si="2"/>
        <v>4.8593999999999999</v>
      </c>
      <c r="N6">
        <f t="shared" si="3"/>
        <v>0.14142000000000002</v>
      </c>
      <c r="P6">
        <f t="shared" si="4"/>
        <v>0.1406</v>
      </c>
      <c r="Q6">
        <f t="shared" si="5"/>
        <v>0.1421</v>
      </c>
      <c r="R6">
        <f t="shared" si="6"/>
        <v>7.5000000000000067E-4</v>
      </c>
    </row>
    <row r="7" spans="1:18" x14ac:dyDescent="0.2">
      <c r="B7">
        <f t="shared" si="7"/>
        <v>24</v>
      </c>
      <c r="C7">
        <v>100</v>
      </c>
      <c r="D7">
        <v>10000</v>
      </c>
      <c r="E7">
        <v>3.35</v>
      </c>
      <c r="F7">
        <f t="shared" si="0"/>
        <v>1.65</v>
      </c>
      <c r="G7">
        <f t="shared" si="1"/>
        <v>3.3500000000000002E-2</v>
      </c>
      <c r="H7">
        <v>9.6500000000000002E-2</v>
      </c>
      <c r="I7">
        <v>9.6600000000000005E-2</v>
      </c>
      <c r="J7">
        <v>9.6689999999999998E-2</v>
      </c>
      <c r="K7">
        <v>9.6879999999999994E-2</v>
      </c>
      <c r="L7">
        <v>9.6750000000000003E-2</v>
      </c>
      <c r="M7">
        <f t="shared" si="2"/>
        <v>4.9035000000000002</v>
      </c>
      <c r="N7">
        <f t="shared" si="3"/>
        <v>9.6683999999999992E-2</v>
      </c>
      <c r="P7">
        <f t="shared" si="4"/>
        <v>9.6500000000000002E-2</v>
      </c>
      <c r="Q7">
        <f t="shared" si="5"/>
        <v>9.6879999999999994E-2</v>
      </c>
      <c r="R7">
        <f t="shared" si="6"/>
        <v>1.8999999999999573E-4</v>
      </c>
    </row>
    <row r="8" spans="1:18" x14ac:dyDescent="0.2">
      <c r="B8">
        <f t="shared" si="7"/>
        <v>29</v>
      </c>
      <c r="C8">
        <v>100</v>
      </c>
      <c r="D8">
        <v>10000</v>
      </c>
      <c r="E8">
        <v>3.35</v>
      </c>
      <c r="F8">
        <f t="shared" si="0"/>
        <v>1.65</v>
      </c>
      <c r="G8">
        <f t="shared" si="1"/>
        <v>3.3500000000000002E-2</v>
      </c>
      <c r="H8">
        <v>7.3620000000000005E-2</v>
      </c>
      <c r="I8">
        <v>7.3450000000000001E-2</v>
      </c>
      <c r="J8">
        <v>7.3190000000000005E-2</v>
      </c>
      <c r="K8">
        <v>7.3400000000000007E-2</v>
      </c>
      <c r="L8">
        <v>7.3469999999999994E-2</v>
      </c>
      <c r="M8">
        <f t="shared" si="2"/>
        <v>4.92638</v>
      </c>
      <c r="N8">
        <f t="shared" si="3"/>
        <v>7.3426000000000005E-2</v>
      </c>
      <c r="P8">
        <f t="shared" si="4"/>
        <v>7.3190000000000005E-2</v>
      </c>
      <c r="Q8">
        <f t="shared" si="5"/>
        <v>7.3620000000000005E-2</v>
      </c>
      <c r="R8">
        <f t="shared" si="6"/>
        <v>2.1499999999999991E-4</v>
      </c>
    </row>
    <row r="9" spans="1:18" x14ac:dyDescent="0.2">
      <c r="B9">
        <f t="shared" si="7"/>
        <v>34</v>
      </c>
      <c r="C9">
        <v>100</v>
      </c>
      <c r="D9">
        <v>10000</v>
      </c>
      <c r="E9">
        <v>3.35</v>
      </c>
      <c r="F9">
        <f t="shared" si="0"/>
        <v>1.65</v>
      </c>
      <c r="G9">
        <f t="shared" si="1"/>
        <v>3.3500000000000002E-2</v>
      </c>
      <c r="H9">
        <v>5.987E-2</v>
      </c>
      <c r="I9">
        <v>6.08E-2</v>
      </c>
      <c r="J9">
        <v>6.08E-2</v>
      </c>
      <c r="K9">
        <v>6.0299999999999999E-2</v>
      </c>
      <c r="L9">
        <v>6.0199999999999997E-2</v>
      </c>
      <c r="M9">
        <f t="shared" si="2"/>
        <v>4.9401299999999999</v>
      </c>
      <c r="N9">
        <f t="shared" si="3"/>
        <v>6.0393999999999989E-2</v>
      </c>
      <c r="P9">
        <f t="shared" si="4"/>
        <v>5.987E-2</v>
      </c>
      <c r="Q9">
        <f t="shared" si="5"/>
        <v>6.08E-2</v>
      </c>
      <c r="R9">
        <f t="shared" si="6"/>
        <v>4.6500000000000014E-4</v>
      </c>
    </row>
    <row r="10" spans="1:18" x14ac:dyDescent="0.2">
      <c r="B10">
        <f t="shared" si="7"/>
        <v>39</v>
      </c>
      <c r="C10">
        <v>100</v>
      </c>
      <c r="D10">
        <v>10000</v>
      </c>
      <c r="E10">
        <v>3.35</v>
      </c>
      <c r="F10">
        <f t="shared" si="0"/>
        <v>1.65</v>
      </c>
      <c r="G10">
        <f t="shared" si="1"/>
        <v>3.3500000000000002E-2</v>
      </c>
      <c r="H10">
        <v>5.3600000000000002E-2</v>
      </c>
      <c r="I10">
        <v>5.2850000000000001E-2</v>
      </c>
      <c r="J10">
        <v>5.2249999999999998E-2</v>
      </c>
      <c r="K10">
        <v>5.1999999999999998E-2</v>
      </c>
      <c r="L10">
        <v>5.16E-2</v>
      </c>
      <c r="M10">
        <f t="shared" si="2"/>
        <v>4.9463999999999997</v>
      </c>
      <c r="N10">
        <f t="shared" si="3"/>
        <v>5.2459999999999993E-2</v>
      </c>
      <c r="P10">
        <f t="shared" si="4"/>
        <v>5.16E-2</v>
      </c>
      <c r="Q10">
        <f t="shared" si="5"/>
        <v>5.3600000000000002E-2</v>
      </c>
      <c r="R10">
        <f t="shared" si="6"/>
        <v>1.0000000000000009E-3</v>
      </c>
    </row>
    <row r="11" spans="1:18" x14ac:dyDescent="0.2">
      <c r="B11">
        <f t="shared" si="7"/>
        <v>44</v>
      </c>
      <c r="C11">
        <v>100</v>
      </c>
      <c r="D11">
        <v>10000</v>
      </c>
      <c r="E11">
        <v>3.35</v>
      </c>
      <c r="F11">
        <f t="shared" si="0"/>
        <v>1.65</v>
      </c>
      <c r="G11">
        <f t="shared" si="1"/>
        <v>3.3500000000000002E-2</v>
      </c>
      <c r="H11">
        <v>4.6519999999999999E-2</v>
      </c>
      <c r="I11">
        <v>4.6300000000000001E-2</v>
      </c>
      <c r="J11">
        <v>4.5999999999999999E-2</v>
      </c>
      <c r="K11">
        <v>4.5969999999999997E-2</v>
      </c>
      <c r="L11">
        <v>4.5879999999999997E-2</v>
      </c>
      <c r="M11">
        <f t="shared" si="2"/>
        <v>4.9534799999999999</v>
      </c>
      <c r="N11">
        <f t="shared" si="3"/>
        <v>4.6134000000000001E-2</v>
      </c>
      <c r="P11">
        <f t="shared" si="4"/>
        <v>4.5879999999999997E-2</v>
      </c>
      <c r="Q11">
        <f t="shared" si="5"/>
        <v>4.6519999999999999E-2</v>
      </c>
      <c r="R11">
        <f t="shared" si="6"/>
        <v>3.2000000000000084E-4</v>
      </c>
    </row>
    <row r="12" spans="1:18" x14ac:dyDescent="0.2">
      <c r="B12">
        <f t="shared" si="7"/>
        <v>49</v>
      </c>
      <c r="C12">
        <v>100</v>
      </c>
      <c r="D12">
        <v>10000</v>
      </c>
      <c r="E12">
        <v>3.35</v>
      </c>
      <c r="F12">
        <f t="shared" si="0"/>
        <v>1.65</v>
      </c>
      <c r="G12">
        <f t="shared" si="1"/>
        <v>3.3500000000000002E-2</v>
      </c>
      <c r="H12">
        <v>4.2290000000000001E-2</v>
      </c>
      <c r="I12">
        <v>4.2340000000000003E-2</v>
      </c>
      <c r="J12">
        <v>4.2549999999999998E-2</v>
      </c>
      <c r="K12">
        <v>4.2720000000000001E-2</v>
      </c>
      <c r="L12">
        <v>4.2700000000000002E-2</v>
      </c>
      <c r="M12">
        <f t="shared" si="2"/>
        <v>4.9577099999999996</v>
      </c>
      <c r="N12">
        <f t="shared" si="3"/>
        <v>4.2520000000000002E-2</v>
      </c>
      <c r="P12">
        <f t="shared" si="4"/>
        <v>4.2290000000000001E-2</v>
      </c>
      <c r="Q12">
        <f t="shared" si="5"/>
        <v>4.2720000000000001E-2</v>
      </c>
      <c r="R12">
        <f t="shared" si="6"/>
        <v>2.1499999999999991E-4</v>
      </c>
    </row>
    <row r="13" spans="1:18" x14ac:dyDescent="0.2">
      <c r="B13">
        <f t="shared" si="7"/>
        <v>54</v>
      </c>
      <c r="C13">
        <v>100</v>
      </c>
      <c r="D13">
        <v>10000</v>
      </c>
      <c r="E13">
        <v>3.35</v>
      </c>
      <c r="F13">
        <f t="shared" si="0"/>
        <v>1.65</v>
      </c>
      <c r="G13">
        <f t="shared" si="1"/>
        <v>3.3500000000000002E-2</v>
      </c>
      <c r="H13">
        <v>4.265E-2</v>
      </c>
      <c r="I13">
        <v>4.2610000000000002E-2</v>
      </c>
      <c r="J13">
        <v>4.231E-2</v>
      </c>
      <c r="K13">
        <v>4.2389999999999997E-2</v>
      </c>
      <c r="L13">
        <v>4.1770000000000002E-2</v>
      </c>
      <c r="M13">
        <f t="shared" si="2"/>
        <v>4.9573499999999999</v>
      </c>
      <c r="N13">
        <f t="shared" si="3"/>
        <v>4.2346000000000002E-2</v>
      </c>
      <c r="P13">
        <f t="shared" si="4"/>
        <v>4.1770000000000002E-2</v>
      </c>
      <c r="Q13">
        <f t="shared" si="5"/>
        <v>4.265E-2</v>
      </c>
      <c r="R13">
        <f t="shared" si="6"/>
        <v>4.3999999999999942E-4</v>
      </c>
    </row>
    <row r="14" spans="1:18" x14ac:dyDescent="0.2">
      <c r="B14">
        <f t="shared" si="7"/>
        <v>59</v>
      </c>
      <c r="C14">
        <v>100</v>
      </c>
      <c r="D14">
        <v>10000</v>
      </c>
      <c r="E14">
        <v>3.35</v>
      </c>
      <c r="F14">
        <f t="shared" si="0"/>
        <v>1.65</v>
      </c>
      <c r="G14">
        <f t="shared" si="1"/>
        <v>3.3500000000000002E-2</v>
      </c>
      <c r="H14">
        <v>4.2999999999999997E-2</v>
      </c>
      <c r="I14">
        <v>4.2999999999999997E-2</v>
      </c>
      <c r="J14">
        <v>4.3130000000000002E-2</v>
      </c>
      <c r="K14">
        <v>4.3200000000000002E-2</v>
      </c>
      <c r="L14">
        <v>4.2549999999999998E-2</v>
      </c>
      <c r="M14">
        <f t="shared" si="2"/>
        <v>4.9569999999999999</v>
      </c>
      <c r="N14">
        <f t="shared" si="3"/>
        <v>4.2976E-2</v>
      </c>
      <c r="P14">
        <f t="shared" si="4"/>
        <v>4.2549999999999998E-2</v>
      </c>
      <c r="Q14">
        <f t="shared" si="5"/>
        <v>4.3200000000000002E-2</v>
      </c>
      <c r="R14">
        <f t="shared" si="6"/>
        <v>3.2500000000000237E-4</v>
      </c>
    </row>
    <row r="15" spans="1:18" x14ac:dyDescent="0.2">
      <c r="B15">
        <f t="shared" si="7"/>
        <v>64</v>
      </c>
      <c r="C15">
        <v>100</v>
      </c>
      <c r="D15">
        <v>10000</v>
      </c>
      <c r="E15">
        <v>3.35</v>
      </c>
      <c r="F15">
        <f t="shared" si="0"/>
        <v>1.65</v>
      </c>
      <c r="G15">
        <f t="shared" si="1"/>
        <v>3.3500000000000002E-2</v>
      </c>
      <c r="H15">
        <v>4.3159999999999997E-2</v>
      </c>
      <c r="I15">
        <v>4.3310000000000001E-2</v>
      </c>
      <c r="J15">
        <v>4.3450000000000003E-2</v>
      </c>
      <c r="K15">
        <v>4.342E-2</v>
      </c>
      <c r="L15">
        <v>4.3299999999999998E-2</v>
      </c>
      <c r="M15">
        <f t="shared" si="2"/>
        <v>4.9568399999999997</v>
      </c>
      <c r="N15">
        <f t="shared" si="3"/>
        <v>4.3327999999999998E-2</v>
      </c>
      <c r="P15">
        <f t="shared" si="4"/>
        <v>4.3159999999999997E-2</v>
      </c>
      <c r="Q15">
        <f t="shared" si="5"/>
        <v>4.3450000000000003E-2</v>
      </c>
      <c r="R15">
        <f t="shared" si="6"/>
        <v>1.4500000000000277E-4</v>
      </c>
    </row>
    <row r="16" spans="1:18" x14ac:dyDescent="0.2">
      <c r="P16">
        <f t="shared" si="4"/>
        <v>0</v>
      </c>
      <c r="Q16">
        <f t="shared" si="5"/>
        <v>0</v>
      </c>
    </row>
    <row r="17" spans="1:17" x14ac:dyDescent="0.2">
      <c r="P17">
        <f t="shared" si="4"/>
        <v>0</v>
      </c>
      <c r="Q17">
        <f t="shared" si="5"/>
        <v>0</v>
      </c>
    </row>
    <row r="18" spans="1:17" ht="64" x14ac:dyDescent="0.2">
      <c r="A18" t="s">
        <v>55</v>
      </c>
      <c r="B18" s="15" t="s">
        <v>1</v>
      </c>
      <c r="C18" s="16" t="s">
        <v>2</v>
      </c>
      <c r="D18" s="16" t="s">
        <v>3</v>
      </c>
      <c r="E18" s="16" t="s">
        <v>4</v>
      </c>
      <c r="F18" s="16" t="s">
        <v>41</v>
      </c>
      <c r="G18" s="16" t="s">
        <v>6</v>
      </c>
      <c r="H18" s="16" t="s">
        <v>7</v>
      </c>
      <c r="I18" s="16" t="s">
        <v>48</v>
      </c>
      <c r="J18" s="16" t="s">
        <v>49</v>
      </c>
      <c r="K18" s="16" t="s">
        <v>50</v>
      </c>
      <c r="L18" s="16" t="s">
        <v>51</v>
      </c>
      <c r="M18" s="16" t="s">
        <v>42</v>
      </c>
      <c r="P18">
        <f t="shared" si="4"/>
        <v>0</v>
      </c>
      <c r="Q18">
        <f t="shared" si="5"/>
        <v>0</v>
      </c>
    </row>
    <row r="19" spans="1:17" x14ac:dyDescent="0.2">
      <c r="B19">
        <v>0</v>
      </c>
      <c r="C19">
        <v>100</v>
      </c>
      <c r="D19">
        <v>10000</v>
      </c>
      <c r="F19">
        <f>5 - E19</f>
        <v>5</v>
      </c>
      <c r="G19">
        <f>E19/C19</f>
        <v>0</v>
      </c>
      <c r="M19">
        <f>5-H19</f>
        <v>5</v>
      </c>
      <c r="P19">
        <f t="shared" si="4"/>
        <v>0</v>
      </c>
      <c r="Q19">
        <f t="shared" si="5"/>
        <v>0</v>
      </c>
    </row>
    <row r="20" spans="1:17" x14ac:dyDescent="0.2">
      <c r="B20">
        <v>4</v>
      </c>
      <c r="C20">
        <v>100</v>
      </c>
      <c r="D20">
        <v>10000</v>
      </c>
      <c r="E20">
        <v>3.35</v>
      </c>
      <c r="F20">
        <f t="shared" ref="F20:F32" si="8">5 - E20</f>
        <v>1.65</v>
      </c>
      <c r="G20">
        <f t="shared" ref="G20:G32" si="9">E20/C20</f>
        <v>3.3500000000000002E-2</v>
      </c>
      <c r="H20">
        <v>4.4249999999999998</v>
      </c>
      <c r="I20">
        <v>4.4249999999999998</v>
      </c>
      <c r="J20">
        <v>4.4246999999999996</v>
      </c>
      <c r="K20">
        <v>4.4244000000000003</v>
      </c>
      <c r="L20">
        <v>4.4246999999999996</v>
      </c>
      <c r="M20">
        <f t="shared" ref="M20:M32" si="10">5-H20</f>
        <v>0.57500000000000018</v>
      </c>
      <c r="N20">
        <f>(H20+I20+J20+K20+L20)/5</f>
        <v>4.4247600000000009</v>
      </c>
      <c r="P20">
        <f t="shared" si="4"/>
        <v>4.4244000000000003</v>
      </c>
      <c r="Q20">
        <f t="shared" si="5"/>
        <v>4.4249999999999998</v>
      </c>
    </row>
    <row r="21" spans="1:17" x14ac:dyDescent="0.2">
      <c r="B21">
        <f>B20+5</f>
        <v>9</v>
      </c>
      <c r="C21">
        <v>100</v>
      </c>
      <c r="D21">
        <v>10000</v>
      </c>
      <c r="F21">
        <f>5 - E21</f>
        <v>5</v>
      </c>
      <c r="G21">
        <f t="shared" si="9"/>
        <v>0</v>
      </c>
      <c r="H21">
        <v>4.3822000000000001</v>
      </c>
      <c r="I21">
        <v>4.3825000000000003</v>
      </c>
      <c r="J21">
        <v>4.3825000000000003</v>
      </c>
      <c r="K21">
        <v>4.3826999999999998</v>
      </c>
      <c r="L21">
        <v>4.3826000000000001</v>
      </c>
      <c r="M21">
        <f t="shared" si="10"/>
        <v>0.6177999999999999</v>
      </c>
      <c r="N21">
        <f t="shared" ref="N21:N32" si="11">(H21+I21+J21+K21+L21)/5</f>
        <v>4.3825000000000003</v>
      </c>
      <c r="P21">
        <f t="shared" si="4"/>
        <v>4.3822000000000001</v>
      </c>
      <c r="Q21">
        <f t="shared" si="5"/>
        <v>4.3826999999999998</v>
      </c>
    </row>
    <row r="22" spans="1:17" x14ac:dyDescent="0.2">
      <c r="B22">
        <f t="shared" ref="B22:B32" si="12">B21+5</f>
        <v>14</v>
      </c>
      <c r="C22">
        <v>100</v>
      </c>
      <c r="D22">
        <v>10000</v>
      </c>
      <c r="F22">
        <f t="shared" si="8"/>
        <v>5</v>
      </c>
      <c r="G22">
        <f t="shared" si="9"/>
        <v>0</v>
      </c>
      <c r="H22">
        <v>3.2416999999999998</v>
      </c>
      <c r="I22">
        <v>3.2189999999999999</v>
      </c>
      <c r="J22">
        <v>3.2404000000000002</v>
      </c>
      <c r="K22">
        <v>3.2391999999999999</v>
      </c>
      <c r="L22">
        <v>3.2475999999999998</v>
      </c>
      <c r="M22">
        <f t="shared" si="10"/>
        <v>1.7583000000000002</v>
      </c>
      <c r="N22">
        <f t="shared" si="11"/>
        <v>3.2375799999999999</v>
      </c>
      <c r="P22">
        <f t="shared" si="4"/>
        <v>3.2189999999999999</v>
      </c>
      <c r="Q22">
        <f t="shared" si="5"/>
        <v>3.2475999999999998</v>
      </c>
    </row>
    <row r="23" spans="1:17" x14ac:dyDescent="0.2">
      <c r="B23">
        <f t="shared" si="12"/>
        <v>19</v>
      </c>
      <c r="C23">
        <v>100</v>
      </c>
      <c r="D23">
        <v>10000</v>
      </c>
      <c r="F23">
        <f t="shared" si="8"/>
        <v>5</v>
      </c>
      <c r="G23">
        <f t="shared" si="9"/>
        <v>0</v>
      </c>
      <c r="H23">
        <v>1.8905000000000001</v>
      </c>
      <c r="I23">
        <v>1.8935999999999999</v>
      </c>
      <c r="J23">
        <v>1.9015</v>
      </c>
      <c r="K23">
        <v>1.9058999999999999</v>
      </c>
      <c r="L23">
        <v>1.9103000000000001</v>
      </c>
      <c r="M23">
        <f t="shared" si="10"/>
        <v>3.1094999999999997</v>
      </c>
      <c r="N23">
        <f t="shared" si="11"/>
        <v>1.9003599999999998</v>
      </c>
      <c r="P23">
        <f t="shared" si="4"/>
        <v>1.8905000000000001</v>
      </c>
      <c r="Q23">
        <f t="shared" si="5"/>
        <v>1.9103000000000001</v>
      </c>
    </row>
    <row r="24" spans="1:17" x14ac:dyDescent="0.2">
      <c r="B24">
        <f t="shared" si="12"/>
        <v>24</v>
      </c>
      <c r="C24">
        <v>100</v>
      </c>
      <c r="D24">
        <v>10000</v>
      </c>
      <c r="F24">
        <f t="shared" si="8"/>
        <v>5</v>
      </c>
      <c r="G24">
        <f t="shared" si="9"/>
        <v>0</v>
      </c>
      <c r="H24">
        <v>1.1881999999999999</v>
      </c>
      <c r="I24">
        <v>1.1881999999999999</v>
      </c>
      <c r="J24">
        <v>1.1992</v>
      </c>
      <c r="K24">
        <v>1.1936</v>
      </c>
      <c r="L24">
        <v>1.1927000000000001</v>
      </c>
      <c r="M24">
        <f t="shared" si="10"/>
        <v>3.8117999999999999</v>
      </c>
      <c r="N24">
        <f t="shared" si="11"/>
        <v>1.19238</v>
      </c>
      <c r="P24">
        <f t="shared" si="4"/>
        <v>1.1881999999999999</v>
      </c>
      <c r="Q24">
        <f t="shared" si="5"/>
        <v>1.1992</v>
      </c>
    </row>
    <row r="25" spans="1:17" x14ac:dyDescent="0.2">
      <c r="B25">
        <f t="shared" si="12"/>
        <v>29</v>
      </c>
      <c r="C25">
        <v>100</v>
      </c>
      <c r="D25">
        <v>10000</v>
      </c>
      <c r="F25">
        <f t="shared" si="8"/>
        <v>5</v>
      </c>
      <c r="G25">
        <f t="shared" si="9"/>
        <v>0</v>
      </c>
      <c r="H25">
        <v>0.79179999999999995</v>
      </c>
      <c r="I25">
        <v>0.78480000000000005</v>
      </c>
      <c r="J25">
        <v>0.78449999999999998</v>
      </c>
      <c r="K25">
        <v>0.79110000000000003</v>
      </c>
      <c r="L25">
        <v>0.7893</v>
      </c>
      <c r="M25">
        <f t="shared" si="10"/>
        <v>4.2081999999999997</v>
      </c>
      <c r="N25">
        <f t="shared" si="11"/>
        <v>0.7883</v>
      </c>
      <c r="P25">
        <f t="shared" si="4"/>
        <v>0.78449999999999998</v>
      </c>
      <c r="Q25">
        <f t="shared" si="5"/>
        <v>0.79179999999999995</v>
      </c>
    </row>
    <row r="26" spans="1:17" x14ac:dyDescent="0.2">
      <c r="B26">
        <f t="shared" si="12"/>
        <v>34</v>
      </c>
      <c r="C26">
        <v>100</v>
      </c>
      <c r="D26">
        <v>10000</v>
      </c>
      <c r="F26">
        <f t="shared" si="8"/>
        <v>5</v>
      </c>
      <c r="G26">
        <f t="shared" si="9"/>
        <v>0</v>
      </c>
      <c r="H26">
        <v>0.55369999999999997</v>
      </c>
      <c r="I26">
        <v>0.55020000000000002</v>
      </c>
      <c r="J26">
        <v>0.5494</v>
      </c>
      <c r="K26">
        <v>0.54869999999999997</v>
      </c>
      <c r="L26">
        <v>0.54910000000000003</v>
      </c>
      <c r="M26">
        <f t="shared" si="10"/>
        <v>4.4462999999999999</v>
      </c>
      <c r="N26">
        <f t="shared" si="11"/>
        <v>0.55022000000000004</v>
      </c>
      <c r="P26">
        <f t="shared" si="4"/>
        <v>0.54869999999999997</v>
      </c>
      <c r="Q26">
        <f t="shared" si="5"/>
        <v>0.55369999999999997</v>
      </c>
    </row>
    <row r="27" spans="1:17" x14ac:dyDescent="0.2">
      <c r="B27">
        <f t="shared" si="12"/>
        <v>39</v>
      </c>
      <c r="C27">
        <v>100</v>
      </c>
      <c r="D27">
        <v>10000</v>
      </c>
      <c r="F27">
        <f t="shared" si="8"/>
        <v>5</v>
      </c>
      <c r="G27">
        <f t="shared" si="9"/>
        <v>0</v>
      </c>
      <c r="H27">
        <v>0.4042</v>
      </c>
      <c r="I27">
        <v>0.3992</v>
      </c>
      <c r="J27">
        <v>0.3992</v>
      </c>
      <c r="K27">
        <v>0.40500000000000003</v>
      </c>
      <c r="L27">
        <v>0.4</v>
      </c>
      <c r="M27">
        <f t="shared" si="10"/>
        <v>4.5957999999999997</v>
      </c>
      <c r="N27">
        <f t="shared" si="11"/>
        <v>0.40151999999999999</v>
      </c>
      <c r="P27">
        <f t="shared" si="4"/>
        <v>0.3992</v>
      </c>
      <c r="Q27">
        <f t="shared" si="5"/>
        <v>0.40500000000000003</v>
      </c>
    </row>
    <row r="28" spans="1:17" x14ac:dyDescent="0.2">
      <c r="B28">
        <f t="shared" si="12"/>
        <v>44</v>
      </c>
      <c r="C28">
        <v>100</v>
      </c>
      <c r="D28">
        <v>10000</v>
      </c>
      <c r="F28">
        <f t="shared" si="8"/>
        <v>5</v>
      </c>
      <c r="G28">
        <f t="shared" si="9"/>
        <v>0</v>
      </c>
      <c r="H28">
        <v>0.3049</v>
      </c>
      <c r="I28">
        <v>0.30399999999999999</v>
      </c>
      <c r="J28">
        <v>0.30199999999999999</v>
      </c>
      <c r="K28">
        <v>0.3044</v>
      </c>
      <c r="L28">
        <v>0.30299999999999999</v>
      </c>
      <c r="M28">
        <f t="shared" si="10"/>
        <v>4.6951000000000001</v>
      </c>
      <c r="N28">
        <f t="shared" si="11"/>
        <v>0.30365999999999999</v>
      </c>
      <c r="P28">
        <f t="shared" si="4"/>
        <v>0.30199999999999999</v>
      </c>
      <c r="Q28">
        <f t="shared" si="5"/>
        <v>0.3049</v>
      </c>
    </row>
    <row r="29" spans="1:17" x14ac:dyDescent="0.2">
      <c r="B29">
        <f t="shared" si="12"/>
        <v>49</v>
      </c>
      <c r="C29">
        <v>100</v>
      </c>
      <c r="D29">
        <v>10000</v>
      </c>
      <c r="F29">
        <f t="shared" si="8"/>
        <v>5</v>
      </c>
      <c r="G29">
        <f t="shared" si="9"/>
        <v>0</v>
      </c>
      <c r="H29">
        <v>0.23830000000000001</v>
      </c>
      <c r="I29">
        <v>0.23100000000000001</v>
      </c>
      <c r="J29">
        <v>0.23380000000000001</v>
      </c>
      <c r="K29">
        <v>0.2351</v>
      </c>
      <c r="L29">
        <v>0.23549999999999999</v>
      </c>
      <c r="M29">
        <f t="shared" si="10"/>
        <v>4.7617000000000003</v>
      </c>
      <c r="N29">
        <f t="shared" si="11"/>
        <v>0.23474</v>
      </c>
      <c r="P29">
        <f t="shared" si="4"/>
        <v>0.23100000000000001</v>
      </c>
      <c r="Q29">
        <f t="shared" si="5"/>
        <v>0.23830000000000001</v>
      </c>
    </row>
    <row r="30" spans="1:17" x14ac:dyDescent="0.2">
      <c r="B30">
        <f t="shared" si="12"/>
        <v>54</v>
      </c>
      <c r="C30">
        <v>100</v>
      </c>
      <c r="D30">
        <v>10000</v>
      </c>
      <c r="F30">
        <f t="shared" si="8"/>
        <v>5</v>
      </c>
      <c r="G30">
        <f t="shared" si="9"/>
        <v>0</v>
      </c>
      <c r="H30">
        <v>0.192</v>
      </c>
      <c r="I30">
        <v>0.1893</v>
      </c>
      <c r="J30">
        <v>0.19350000000000001</v>
      </c>
      <c r="K30">
        <v>0.1915</v>
      </c>
      <c r="L30">
        <v>0.193</v>
      </c>
      <c r="M30">
        <f t="shared" si="10"/>
        <v>4.8079999999999998</v>
      </c>
      <c r="N30">
        <f t="shared" si="11"/>
        <v>0.19186</v>
      </c>
      <c r="P30">
        <f t="shared" si="4"/>
        <v>0.1893</v>
      </c>
      <c r="Q30">
        <f t="shared" si="5"/>
        <v>0.19350000000000001</v>
      </c>
    </row>
    <row r="31" spans="1:17" x14ac:dyDescent="0.2">
      <c r="B31">
        <f t="shared" si="12"/>
        <v>59</v>
      </c>
      <c r="C31">
        <v>100</v>
      </c>
      <c r="D31">
        <v>10000</v>
      </c>
      <c r="F31">
        <f t="shared" si="8"/>
        <v>5</v>
      </c>
      <c r="G31">
        <f t="shared" si="9"/>
        <v>0</v>
      </c>
      <c r="H31">
        <v>0.15840000000000001</v>
      </c>
      <c r="I31">
        <v>0.1588</v>
      </c>
      <c r="J31">
        <v>0.15870000000000001</v>
      </c>
      <c r="K31">
        <v>0.15790000000000001</v>
      </c>
      <c r="L31">
        <v>0.1583</v>
      </c>
      <c r="M31">
        <f t="shared" si="10"/>
        <v>4.8415999999999997</v>
      </c>
      <c r="N31">
        <f t="shared" si="11"/>
        <v>0.15842000000000001</v>
      </c>
      <c r="P31">
        <f t="shared" si="4"/>
        <v>0.15790000000000001</v>
      </c>
      <c r="Q31">
        <f t="shared" si="5"/>
        <v>0.1588</v>
      </c>
    </row>
    <row r="32" spans="1:17" x14ac:dyDescent="0.2">
      <c r="B32">
        <f t="shared" si="12"/>
        <v>64</v>
      </c>
      <c r="C32">
        <v>100</v>
      </c>
      <c r="D32">
        <v>10000</v>
      </c>
      <c r="F32">
        <f t="shared" si="8"/>
        <v>5</v>
      </c>
      <c r="G32">
        <f t="shared" si="9"/>
        <v>0</v>
      </c>
      <c r="H32">
        <v>0.13469999999999999</v>
      </c>
      <c r="I32">
        <v>0.1348</v>
      </c>
      <c r="J32">
        <v>0.13469999999999999</v>
      </c>
      <c r="K32">
        <v>0.1348</v>
      </c>
      <c r="L32">
        <v>0.13469999999999999</v>
      </c>
      <c r="M32">
        <f t="shared" si="10"/>
        <v>4.8653000000000004</v>
      </c>
      <c r="N32">
        <f t="shared" si="11"/>
        <v>0.13474</v>
      </c>
      <c r="P32">
        <f t="shared" si="4"/>
        <v>0.13469999999999999</v>
      </c>
      <c r="Q32">
        <f t="shared" si="5"/>
        <v>0.1348</v>
      </c>
    </row>
    <row r="33" spans="8:13" x14ac:dyDescent="0.2">
      <c r="H33" t="s">
        <v>31</v>
      </c>
      <c r="M3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44B3-494E-4E64-98F8-5F94C653CCEE}">
  <dimension ref="A1:L31"/>
  <sheetViews>
    <sheetView topLeftCell="B6" zoomScale="75" zoomScaleNormal="75" workbookViewId="0">
      <selection activeCell="N7" sqref="N7"/>
    </sheetView>
  </sheetViews>
  <sheetFormatPr baseColWidth="10" defaultColWidth="8.83203125" defaultRowHeight="15" x14ac:dyDescent="0.2"/>
  <cols>
    <col min="2" max="2" width="28.1640625" customWidth="1"/>
    <col min="3" max="7" width="21.5" customWidth="1"/>
    <col min="9" max="9" width="26.83203125" customWidth="1"/>
  </cols>
  <sheetData>
    <row r="1" spans="1:12" x14ac:dyDescent="0.2">
      <c r="A1" t="s">
        <v>31</v>
      </c>
    </row>
    <row r="2" spans="1:12" x14ac:dyDescent="0.2">
      <c r="B2" t="s">
        <v>32</v>
      </c>
      <c r="C2" t="s">
        <v>33</v>
      </c>
      <c r="D2" t="s">
        <v>56</v>
      </c>
      <c r="E2" t="s">
        <v>45</v>
      </c>
      <c r="F2" t="s">
        <v>46</v>
      </c>
      <c r="G2" t="s">
        <v>47</v>
      </c>
      <c r="I2" s="14" t="s">
        <v>34</v>
      </c>
      <c r="J2" s="14">
        <v>14</v>
      </c>
    </row>
    <row r="3" spans="1:12" x14ac:dyDescent="0.2">
      <c r="A3" t="s">
        <v>31</v>
      </c>
      <c r="B3">
        <v>27</v>
      </c>
      <c r="C3">
        <v>0.2172</v>
      </c>
      <c r="D3">
        <v>0.21820000000000001</v>
      </c>
      <c r="E3">
        <v>0.219</v>
      </c>
      <c r="F3">
        <v>0.217</v>
      </c>
      <c r="G3">
        <v>0.2172</v>
      </c>
      <c r="I3" s="14"/>
      <c r="J3" s="14"/>
    </row>
    <row r="4" spans="1:12" x14ac:dyDescent="0.2">
      <c r="B4">
        <v>25</v>
      </c>
      <c r="C4">
        <v>0.2185</v>
      </c>
      <c r="D4">
        <v>0.21859999999999999</v>
      </c>
      <c r="E4">
        <v>0.221</v>
      </c>
      <c r="F4">
        <v>0.2208</v>
      </c>
      <c r="G4">
        <v>0.22209999999999999</v>
      </c>
    </row>
    <row r="5" spans="1:12" x14ac:dyDescent="0.2">
      <c r="B5">
        <f>B4 - 4</f>
        <v>21</v>
      </c>
      <c r="C5">
        <v>0.245</v>
      </c>
      <c r="D5">
        <v>0.24440000000000001</v>
      </c>
      <c r="E5">
        <v>0.24229999999999999</v>
      </c>
      <c r="F5">
        <v>0.249</v>
      </c>
      <c r="G5">
        <v>0.2429</v>
      </c>
    </row>
    <row r="6" spans="1:12" x14ac:dyDescent="0.2">
      <c r="B6">
        <f>B5 - 4</f>
        <v>17</v>
      </c>
      <c r="C6">
        <v>0.3634</v>
      </c>
      <c r="D6">
        <v>0.312</v>
      </c>
      <c r="E6">
        <v>0.34189999999999998</v>
      </c>
      <c r="F6">
        <v>0.37319999999999998</v>
      </c>
      <c r="G6">
        <v>0.39329999999999998</v>
      </c>
    </row>
    <row r="7" spans="1:12" x14ac:dyDescent="0.2">
      <c r="B7">
        <f>B6-2</f>
        <v>15</v>
      </c>
      <c r="C7">
        <v>0.66720000000000002</v>
      </c>
      <c r="D7">
        <v>0.63680000000000003</v>
      </c>
      <c r="E7">
        <v>0.60629999999999995</v>
      </c>
      <c r="F7">
        <v>0.6159</v>
      </c>
      <c r="G7">
        <v>0.58989999999999998</v>
      </c>
      <c r="I7">
        <f>MIN(C3:G3)</f>
        <v>0.217</v>
      </c>
      <c r="J7">
        <f>MAX(C3:G3)</f>
        <v>0.219</v>
      </c>
      <c r="L7">
        <f>J7-I7</f>
        <v>2.0000000000000018E-3</v>
      </c>
    </row>
    <row r="8" spans="1:12" x14ac:dyDescent="0.2">
      <c r="B8">
        <f t="shared" ref="B8:B14" si="0">B7-2</f>
        <v>13</v>
      </c>
      <c r="C8">
        <v>0.89829999999999999</v>
      </c>
      <c r="D8">
        <v>1.0694999999999999</v>
      </c>
      <c r="E8">
        <v>1.0449999999999999</v>
      </c>
      <c r="F8">
        <v>0.98170000000000002</v>
      </c>
      <c r="G8">
        <v>1.0793999999999999</v>
      </c>
      <c r="I8">
        <f t="shared" ref="I8:I31" si="1">MIN(C4:G4)</f>
        <v>0.2185</v>
      </c>
      <c r="J8">
        <f t="shared" ref="J8:J30" si="2">MAX(C4:G4)</f>
        <v>0.22209999999999999</v>
      </c>
      <c r="L8">
        <f t="shared" ref="L8:L30" si="3">J8-I8</f>
        <v>3.5999999999999921E-3</v>
      </c>
    </row>
    <row r="9" spans="1:12" x14ac:dyDescent="0.2">
      <c r="B9">
        <f t="shared" si="0"/>
        <v>11</v>
      </c>
      <c r="C9">
        <v>1.5814999999999999</v>
      </c>
      <c r="D9">
        <v>1.6415</v>
      </c>
      <c r="E9">
        <v>1.7475000000000001</v>
      </c>
      <c r="F9">
        <v>1.7104999999999999</v>
      </c>
      <c r="G9">
        <v>1.7035</v>
      </c>
      <c r="I9">
        <f t="shared" si="1"/>
        <v>0.24229999999999999</v>
      </c>
      <c r="J9">
        <f t="shared" si="2"/>
        <v>0.249</v>
      </c>
      <c r="L9">
        <f t="shared" si="3"/>
        <v>6.7000000000000115E-3</v>
      </c>
    </row>
    <row r="10" spans="1:12" x14ac:dyDescent="0.2">
      <c r="B10">
        <f t="shared" si="0"/>
        <v>9</v>
      </c>
      <c r="C10">
        <v>2.056</v>
      </c>
      <c r="D10">
        <v>2.0668000000000002</v>
      </c>
      <c r="E10">
        <v>2.0396000000000001</v>
      </c>
      <c r="F10">
        <v>2.044</v>
      </c>
      <c r="G10">
        <v>2.1640000000000001</v>
      </c>
      <c r="I10">
        <f t="shared" si="1"/>
        <v>0.312</v>
      </c>
      <c r="J10">
        <f t="shared" si="2"/>
        <v>0.39329999999999998</v>
      </c>
      <c r="L10">
        <f t="shared" si="3"/>
        <v>8.1299999999999983E-2</v>
      </c>
    </row>
    <row r="11" spans="1:12" x14ac:dyDescent="0.2">
      <c r="B11">
        <f t="shared" si="0"/>
        <v>7</v>
      </c>
      <c r="C11">
        <v>2.6339999999999999</v>
      </c>
      <c r="D11">
        <v>2.5345</v>
      </c>
      <c r="E11">
        <v>2.5449999999999999</v>
      </c>
      <c r="F11">
        <v>2.4647000000000001</v>
      </c>
      <c r="G11">
        <v>2.5630000000000002</v>
      </c>
      <c r="I11">
        <f t="shared" si="1"/>
        <v>0.58989999999999998</v>
      </c>
      <c r="J11">
        <f t="shared" si="2"/>
        <v>0.66720000000000002</v>
      </c>
      <c r="L11">
        <f t="shared" si="3"/>
        <v>7.7300000000000035E-2</v>
      </c>
    </row>
    <row r="12" spans="1:12" x14ac:dyDescent="0.2">
      <c r="B12">
        <f t="shared" si="0"/>
        <v>5</v>
      </c>
      <c r="C12">
        <v>2.9619</v>
      </c>
      <c r="D12">
        <v>2.996</v>
      </c>
      <c r="E12">
        <v>2.9295</v>
      </c>
      <c r="F12">
        <v>2.9597000000000002</v>
      </c>
      <c r="G12">
        <v>2.9855999999999998</v>
      </c>
      <c r="I12">
        <f t="shared" si="1"/>
        <v>0.89829999999999999</v>
      </c>
      <c r="J12">
        <f t="shared" si="2"/>
        <v>1.0793999999999999</v>
      </c>
      <c r="L12">
        <f t="shared" si="3"/>
        <v>0.18109999999999993</v>
      </c>
    </row>
    <row r="13" spans="1:12" x14ac:dyDescent="0.2">
      <c r="B13">
        <f t="shared" si="0"/>
        <v>3</v>
      </c>
      <c r="C13">
        <v>3.1709999999999998</v>
      </c>
      <c r="D13">
        <v>3.1789999999999998</v>
      </c>
      <c r="E13">
        <v>3.1787999999999998</v>
      </c>
      <c r="F13">
        <v>3.1766999999999999</v>
      </c>
      <c r="G13">
        <v>3.1802000000000001</v>
      </c>
      <c r="I13">
        <f t="shared" si="1"/>
        <v>1.5814999999999999</v>
      </c>
      <c r="J13">
        <f t="shared" si="2"/>
        <v>1.7475000000000001</v>
      </c>
      <c r="L13">
        <f t="shared" si="3"/>
        <v>0.16600000000000015</v>
      </c>
    </row>
    <row r="14" spans="1:12" x14ac:dyDescent="0.2">
      <c r="B14">
        <f t="shared" si="0"/>
        <v>1</v>
      </c>
      <c r="C14">
        <v>3.2170000000000001</v>
      </c>
      <c r="D14">
        <v>3.222</v>
      </c>
      <c r="E14">
        <v>3.2231999999999998</v>
      </c>
      <c r="F14">
        <v>3.2214</v>
      </c>
      <c r="G14">
        <v>3.2225000000000001</v>
      </c>
      <c r="I14">
        <f t="shared" si="1"/>
        <v>2.0396000000000001</v>
      </c>
      <c r="J14">
        <f t="shared" si="2"/>
        <v>2.1640000000000001</v>
      </c>
      <c r="L14">
        <f t="shared" si="3"/>
        <v>0.12440000000000007</v>
      </c>
    </row>
    <row r="15" spans="1:12" x14ac:dyDescent="0.2">
      <c r="B15">
        <v>0</v>
      </c>
      <c r="C15">
        <v>3.2120000000000002</v>
      </c>
      <c r="D15">
        <v>3.2155999999999998</v>
      </c>
      <c r="E15">
        <v>3.2141000000000002</v>
      </c>
      <c r="F15">
        <v>3.1943999999999999</v>
      </c>
      <c r="G15">
        <v>3.2073999999999998</v>
      </c>
      <c r="I15">
        <f t="shared" si="1"/>
        <v>2.4647000000000001</v>
      </c>
      <c r="J15">
        <f t="shared" si="2"/>
        <v>2.6339999999999999</v>
      </c>
      <c r="L15">
        <f t="shared" si="3"/>
        <v>0.16929999999999978</v>
      </c>
    </row>
    <row r="16" spans="1:12" x14ac:dyDescent="0.2">
      <c r="B16">
        <v>-1</v>
      </c>
      <c r="C16">
        <v>3.1941000000000002</v>
      </c>
      <c r="D16">
        <v>3.2021000000000002</v>
      </c>
      <c r="E16">
        <v>3.2050000000000001</v>
      </c>
      <c r="F16">
        <v>3.2136999999999998</v>
      </c>
      <c r="G16">
        <v>3.2019000000000002</v>
      </c>
      <c r="I16">
        <f t="shared" si="1"/>
        <v>2.9295</v>
      </c>
      <c r="J16">
        <f t="shared" si="2"/>
        <v>2.996</v>
      </c>
      <c r="L16">
        <f t="shared" si="3"/>
        <v>6.6500000000000004E-2</v>
      </c>
    </row>
    <row r="17" spans="2:12" x14ac:dyDescent="0.2">
      <c r="B17">
        <f>B16 -2</f>
        <v>-3</v>
      </c>
      <c r="C17">
        <v>2.9979</v>
      </c>
      <c r="D17">
        <v>3.0198999999999998</v>
      </c>
      <c r="E17">
        <v>3.024</v>
      </c>
      <c r="F17">
        <v>3.0259999999999998</v>
      </c>
      <c r="G17">
        <v>3.0044</v>
      </c>
      <c r="I17">
        <f t="shared" si="1"/>
        <v>3.1709999999999998</v>
      </c>
      <c r="J17">
        <f t="shared" si="2"/>
        <v>3.1802000000000001</v>
      </c>
      <c r="L17">
        <f t="shared" si="3"/>
        <v>9.200000000000319E-3</v>
      </c>
    </row>
    <row r="18" spans="2:12" x14ac:dyDescent="0.2">
      <c r="B18">
        <f t="shared" ref="B18:B20" si="4">B17 -2</f>
        <v>-5</v>
      </c>
      <c r="C18">
        <v>2.6652</v>
      </c>
      <c r="D18">
        <v>2.6570999999999998</v>
      </c>
      <c r="E18">
        <v>2.6722000000000001</v>
      </c>
      <c r="F18">
        <v>2.5891000000000002</v>
      </c>
      <c r="G18">
        <v>2.6614</v>
      </c>
      <c r="I18">
        <f t="shared" si="1"/>
        <v>3.2170000000000001</v>
      </c>
      <c r="J18">
        <f t="shared" si="2"/>
        <v>3.2231999999999998</v>
      </c>
      <c r="L18">
        <f t="shared" si="3"/>
        <v>6.1999999999997613E-3</v>
      </c>
    </row>
    <row r="19" spans="2:12" x14ac:dyDescent="0.2">
      <c r="B19">
        <f t="shared" si="4"/>
        <v>-7</v>
      </c>
      <c r="C19">
        <v>1.9556</v>
      </c>
      <c r="D19">
        <v>1.9703999999999999</v>
      </c>
      <c r="E19">
        <v>2.016</v>
      </c>
      <c r="F19">
        <v>2.0966</v>
      </c>
      <c r="G19">
        <v>2.7360000000000002</v>
      </c>
      <c r="I19">
        <f t="shared" si="1"/>
        <v>3.1943999999999999</v>
      </c>
      <c r="J19">
        <f t="shared" si="2"/>
        <v>3.2155999999999998</v>
      </c>
      <c r="L19">
        <f t="shared" si="3"/>
        <v>2.1199999999999886E-2</v>
      </c>
    </row>
    <row r="20" spans="2:12" x14ac:dyDescent="0.2">
      <c r="B20">
        <f t="shared" si="4"/>
        <v>-9</v>
      </c>
      <c r="C20">
        <v>1.6040000000000001</v>
      </c>
      <c r="D20">
        <v>1.5195000000000001</v>
      </c>
      <c r="E20">
        <v>1.5657000000000001</v>
      </c>
      <c r="F20">
        <v>1.5316000000000001</v>
      </c>
      <c r="G20">
        <v>1.542</v>
      </c>
      <c r="I20">
        <f t="shared" si="1"/>
        <v>3.1941000000000002</v>
      </c>
      <c r="J20">
        <f t="shared" si="2"/>
        <v>3.2136999999999998</v>
      </c>
      <c r="L20">
        <f t="shared" si="3"/>
        <v>1.9599999999999618E-2</v>
      </c>
    </row>
    <row r="21" spans="2:12" x14ac:dyDescent="0.2">
      <c r="B21">
        <f>B20 - 2</f>
        <v>-11</v>
      </c>
      <c r="C21">
        <v>1.1758999999999999</v>
      </c>
      <c r="D21">
        <v>1.1559999999999999</v>
      </c>
      <c r="E21">
        <v>1.0384</v>
      </c>
      <c r="F21">
        <v>0.92479999999999996</v>
      </c>
      <c r="G21">
        <v>0.98050000000000004</v>
      </c>
      <c r="I21">
        <f t="shared" si="1"/>
        <v>2.9979</v>
      </c>
      <c r="J21">
        <f t="shared" si="2"/>
        <v>3.0259999999999998</v>
      </c>
      <c r="L21">
        <f t="shared" si="3"/>
        <v>2.8099999999999792E-2</v>
      </c>
    </row>
    <row r="22" spans="2:12" x14ac:dyDescent="0.2">
      <c r="B22">
        <f t="shared" ref="B22:B24" si="5">B21 - 2</f>
        <v>-13</v>
      </c>
      <c r="C22">
        <v>0.58150000000000002</v>
      </c>
      <c r="D22">
        <v>0.54559999999999997</v>
      </c>
      <c r="E22">
        <v>0.55049999999999999</v>
      </c>
      <c r="F22">
        <v>0.54110000000000003</v>
      </c>
      <c r="G22">
        <v>0.54249999999999998</v>
      </c>
      <c r="I22">
        <f t="shared" si="1"/>
        <v>2.5891000000000002</v>
      </c>
      <c r="J22">
        <f t="shared" si="2"/>
        <v>2.6722000000000001</v>
      </c>
      <c r="L22">
        <f t="shared" si="3"/>
        <v>8.3099999999999952E-2</v>
      </c>
    </row>
    <row r="23" spans="2:12" x14ac:dyDescent="0.2">
      <c r="B23">
        <f t="shared" si="5"/>
        <v>-15</v>
      </c>
      <c r="C23">
        <v>0.21779999999999999</v>
      </c>
      <c r="D23">
        <v>0.2175</v>
      </c>
      <c r="E23">
        <v>0.21729999999999999</v>
      </c>
      <c r="F23">
        <v>0.21759999999999999</v>
      </c>
      <c r="G23">
        <v>0.2185</v>
      </c>
      <c r="I23">
        <f t="shared" si="1"/>
        <v>1.9556</v>
      </c>
      <c r="J23">
        <f t="shared" si="2"/>
        <v>2.7360000000000002</v>
      </c>
      <c r="L23">
        <f t="shared" si="3"/>
        <v>0.7804000000000002</v>
      </c>
    </row>
    <row r="24" spans="2:12" x14ac:dyDescent="0.2">
      <c r="B24">
        <f t="shared" si="5"/>
        <v>-17</v>
      </c>
      <c r="C24">
        <v>0.21909999999999999</v>
      </c>
      <c r="D24">
        <v>0.21879999999999999</v>
      </c>
      <c r="E24">
        <v>0.2185</v>
      </c>
      <c r="F24">
        <v>0.21870000000000001</v>
      </c>
      <c r="G24">
        <v>0.21970000000000001</v>
      </c>
      <c r="I24">
        <f>MIN(C20:G20)</f>
        <v>1.5195000000000001</v>
      </c>
      <c r="J24">
        <f t="shared" si="2"/>
        <v>1.6040000000000001</v>
      </c>
      <c r="L24">
        <f t="shared" si="3"/>
        <v>8.450000000000002E-2</v>
      </c>
    </row>
    <row r="25" spans="2:12" x14ac:dyDescent="0.2">
      <c r="B25">
        <f>B24 - 4</f>
        <v>-21</v>
      </c>
      <c r="C25">
        <v>0.2198</v>
      </c>
      <c r="D25">
        <v>0.21940000000000001</v>
      </c>
      <c r="E25">
        <v>0.21929999999999999</v>
      </c>
      <c r="F25">
        <v>0.2205</v>
      </c>
      <c r="G25">
        <v>0.2195</v>
      </c>
      <c r="I25">
        <f t="shared" si="1"/>
        <v>0.92479999999999996</v>
      </c>
      <c r="J25">
        <f t="shared" si="2"/>
        <v>1.1758999999999999</v>
      </c>
      <c r="L25">
        <f t="shared" si="3"/>
        <v>0.25109999999999999</v>
      </c>
    </row>
    <row r="26" spans="2:12" x14ac:dyDescent="0.2">
      <c r="B26">
        <f>B25 - 4</f>
        <v>-25</v>
      </c>
      <c r="C26">
        <v>0.22259999999999999</v>
      </c>
      <c r="D26">
        <v>0.22270000000000001</v>
      </c>
      <c r="E26">
        <v>0.2228</v>
      </c>
      <c r="F26">
        <v>0.22320000000000001</v>
      </c>
      <c r="G26">
        <v>0.223</v>
      </c>
      <c r="I26">
        <f t="shared" si="1"/>
        <v>0.54110000000000003</v>
      </c>
      <c r="J26">
        <f t="shared" si="2"/>
        <v>0.58150000000000002</v>
      </c>
      <c r="L26">
        <f t="shared" si="3"/>
        <v>4.0399999999999991E-2</v>
      </c>
    </row>
    <row r="27" spans="2:12" x14ac:dyDescent="0.2">
      <c r="I27">
        <f t="shared" si="1"/>
        <v>0.21729999999999999</v>
      </c>
      <c r="J27">
        <f t="shared" si="2"/>
        <v>0.2185</v>
      </c>
      <c r="L27">
        <f t="shared" si="3"/>
        <v>1.2000000000000066E-3</v>
      </c>
    </row>
    <row r="28" spans="2:12" x14ac:dyDescent="0.2">
      <c r="I28">
        <f t="shared" si="1"/>
        <v>0.2185</v>
      </c>
      <c r="J28">
        <f t="shared" si="2"/>
        <v>0.21970000000000001</v>
      </c>
      <c r="L28">
        <f t="shared" si="3"/>
        <v>1.2000000000000066E-3</v>
      </c>
    </row>
    <row r="29" spans="2:12" x14ac:dyDescent="0.2">
      <c r="I29">
        <f t="shared" si="1"/>
        <v>0.21929999999999999</v>
      </c>
      <c r="J29">
        <f t="shared" si="2"/>
        <v>0.2205</v>
      </c>
      <c r="L29">
        <f t="shared" si="3"/>
        <v>1.2000000000000066E-3</v>
      </c>
    </row>
    <row r="30" spans="2:12" x14ac:dyDescent="0.2">
      <c r="I30">
        <f>MIN(C26:G26)</f>
        <v>0.22259999999999999</v>
      </c>
      <c r="J30">
        <f t="shared" si="2"/>
        <v>0.22320000000000001</v>
      </c>
      <c r="L30">
        <f t="shared" si="3"/>
        <v>6.0000000000001719E-4</v>
      </c>
    </row>
    <row r="31" spans="2:12" x14ac:dyDescent="0.2">
      <c r="I31">
        <f t="shared" si="1"/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23FA-F965-4024-A679-1DB8297446F0}">
  <dimension ref="A3:F4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20.6640625" customWidth="1"/>
    <col min="3" max="3" width="18" customWidth="1"/>
    <col min="4" max="4" width="11.6640625" customWidth="1"/>
    <col min="5" max="5" width="27.83203125" customWidth="1"/>
  </cols>
  <sheetData>
    <row r="3" spans="1:6" ht="64" x14ac:dyDescent="0.2">
      <c r="A3" t="s">
        <v>35</v>
      </c>
      <c r="B3" s="1" t="s">
        <v>36</v>
      </c>
      <c r="C3" t="s">
        <v>37</v>
      </c>
      <c r="D3" s="1" t="s">
        <v>38</v>
      </c>
      <c r="E3" t="s">
        <v>39</v>
      </c>
      <c r="F3" t="s">
        <v>40</v>
      </c>
    </row>
    <row r="4" spans="1:6" x14ac:dyDescent="0.2">
      <c r="A4">
        <v>10000</v>
      </c>
      <c r="B4" t="s">
        <v>52</v>
      </c>
      <c r="C4" t="e">
        <f>B4/A4</f>
        <v>#VALUE!</v>
      </c>
      <c r="D4" t="s">
        <v>53</v>
      </c>
      <c r="E4" t="e">
        <f>D4/A4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Height experiments</vt:lpstr>
      <vt:lpstr>height measurements</vt:lpstr>
      <vt:lpstr>Line spread function</vt:lpstr>
      <vt:lpstr>other experiments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2018-11-30T10:25:26Z</dcterms:modified>
  <cp:category/>
  <cp:contentStatus/>
</cp:coreProperties>
</file>