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EEF802E-1236-4FA4-81F2-9268C7717062}" xr6:coauthVersionLast="38" xr6:coauthVersionMax="38" xr10:uidLastSave="{00000000-0000-0000-0000-000000000000}"/>
  <bookViews>
    <workbookView minimized="1" xWindow="0" yWindow="456" windowWidth="20484" windowHeight="20016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P20" i="1"/>
  <c r="E4" i="4"/>
  <c r="C4" i="4"/>
  <c r="B17" i="3"/>
  <c r="B18" i="3"/>
  <c r="B19" i="3"/>
  <c r="B20" i="3"/>
  <c r="B21" i="3"/>
  <c r="B22" i="3"/>
  <c r="B23" i="3"/>
  <c r="B24" i="3"/>
  <c r="B25" i="3"/>
  <c r="B26" i="3"/>
  <c r="B6" i="3"/>
  <c r="B7" i="3"/>
  <c r="B8" i="3"/>
  <c r="B9" i="3"/>
  <c r="B10" i="3"/>
  <c r="B11" i="3"/>
  <c r="B12" i="3"/>
  <c r="B13" i="3"/>
  <c r="B14" i="3"/>
  <c r="G33" i="1"/>
  <c r="J33" i="1"/>
  <c r="K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I30" i="1"/>
  <c r="F30" i="1"/>
  <c r="G29" i="1"/>
  <c r="J29" i="1"/>
  <c r="K29" i="1"/>
  <c r="I29" i="1"/>
  <c r="F29" i="1"/>
  <c r="G28" i="1"/>
  <c r="J28" i="1"/>
  <c r="L28" i="1"/>
  <c r="K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L25" i="1"/>
  <c r="K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I22" i="1"/>
  <c r="F22" i="1"/>
  <c r="G21" i="1"/>
  <c r="J21" i="1"/>
  <c r="K21" i="1"/>
  <c r="I21" i="1"/>
  <c r="F21" i="1"/>
  <c r="G20" i="1"/>
  <c r="J20" i="1"/>
  <c r="L20" i="1"/>
  <c r="K20" i="1"/>
  <c r="M20" i="1"/>
  <c r="I20" i="1"/>
  <c r="F20" i="1"/>
  <c r="G15" i="1"/>
  <c r="J15" i="1"/>
  <c r="K15" i="1"/>
  <c r="L15" i="1"/>
  <c r="M15" i="1"/>
  <c r="I15" i="1"/>
  <c r="F15" i="1"/>
  <c r="B4" i="1"/>
  <c r="B5" i="1"/>
  <c r="B6" i="1"/>
  <c r="B7" i="1"/>
  <c r="B8" i="1"/>
  <c r="B9" i="1"/>
  <c r="B10" i="1"/>
  <c r="B11" i="1"/>
  <c r="B12" i="1"/>
  <c r="B13" i="1"/>
  <c r="B14" i="1"/>
  <c r="B15" i="1"/>
  <c r="G14" i="1"/>
  <c r="J14" i="1"/>
  <c r="K14" i="1"/>
  <c r="I14" i="1"/>
  <c r="F14" i="1"/>
  <c r="G13" i="1"/>
  <c r="J13" i="1"/>
  <c r="K13" i="1"/>
  <c r="I13" i="1"/>
  <c r="F13" i="1"/>
  <c r="G12" i="1"/>
  <c r="J12" i="1"/>
  <c r="L12" i="1"/>
  <c r="K12" i="1"/>
  <c r="I12" i="1"/>
  <c r="F12" i="1"/>
  <c r="G11" i="1"/>
  <c r="J11" i="1"/>
  <c r="K11" i="1"/>
  <c r="L11" i="1"/>
  <c r="M11" i="1"/>
  <c r="I11" i="1"/>
  <c r="F11" i="1"/>
  <c r="G10" i="1"/>
  <c r="J10" i="1"/>
  <c r="K10" i="1"/>
  <c r="L10" i="1"/>
  <c r="M10" i="1"/>
  <c r="I10" i="1"/>
  <c r="F10" i="1"/>
  <c r="G9" i="1"/>
  <c r="J9" i="1"/>
  <c r="L9" i="1"/>
  <c r="K9" i="1"/>
  <c r="M9" i="1"/>
  <c r="I9" i="1"/>
  <c r="F9" i="1"/>
  <c r="G8" i="1"/>
  <c r="J8" i="1"/>
  <c r="K8" i="1"/>
  <c r="L8" i="1"/>
  <c r="M8" i="1"/>
  <c r="I8" i="1"/>
  <c r="F8" i="1"/>
  <c r="G7" i="1"/>
  <c r="J7" i="1"/>
  <c r="K7" i="1"/>
  <c r="L7" i="1"/>
  <c r="M7" i="1"/>
  <c r="I7" i="1"/>
  <c r="F7" i="1"/>
  <c r="G6" i="1"/>
  <c r="J6" i="1"/>
  <c r="K6" i="1"/>
  <c r="I6" i="1"/>
  <c r="F6" i="1"/>
  <c r="G5" i="1"/>
  <c r="J5" i="1"/>
  <c r="K5" i="1"/>
  <c r="I5" i="1"/>
  <c r="F5" i="1"/>
  <c r="G4" i="1"/>
  <c r="J4" i="1"/>
  <c r="L4" i="1"/>
  <c r="K4" i="1"/>
  <c r="M4" i="1"/>
  <c r="I4" i="1"/>
  <c r="F4" i="1"/>
  <c r="G3" i="1"/>
  <c r="J3" i="1"/>
  <c r="K3" i="1"/>
  <c r="L3" i="1"/>
  <c r="M3" i="1"/>
  <c r="I3" i="1"/>
  <c r="F3" i="1"/>
  <c r="G2" i="1"/>
  <c r="J2" i="1"/>
  <c r="I2" i="1"/>
  <c r="F2" i="1"/>
  <c r="K2" i="1"/>
  <c r="L2" i="1"/>
  <c r="M2" i="1"/>
  <c r="L6" i="1"/>
  <c r="M6" i="1"/>
  <c r="M12" i="1"/>
  <c r="L21" i="1"/>
  <c r="M21" i="1"/>
  <c r="L33" i="1"/>
  <c r="M33" i="1"/>
  <c r="L14" i="1"/>
  <c r="M14" i="1"/>
  <c r="L22" i="1"/>
  <c r="M22" i="1"/>
  <c r="L30" i="1"/>
  <c r="M30" i="1"/>
  <c r="L5" i="1"/>
  <c r="M5" i="1"/>
  <c r="L13" i="1"/>
  <c r="M13" i="1"/>
  <c r="L29" i="1"/>
  <c r="M29" i="1"/>
</calcChain>
</file>

<file path=xl/sharedStrings.xml><?xml version="1.0" encoding="utf-8"?>
<sst xmlns="http://schemas.openxmlformats.org/spreadsheetml/2006/main" count="69" uniqueCount="52">
  <si>
    <t>Distance
 (mm)</t>
  </si>
  <si>
    <t>Resistor 
LED (ohm)</t>
  </si>
  <si>
    <t>Resistor
 Trans (ohm)</t>
  </si>
  <si>
    <t>Voltage 
Res LED (V)</t>
  </si>
  <si>
    <t>Current 
LED (A)</t>
  </si>
  <si>
    <t>Voltage Res 
Trans (V)</t>
  </si>
  <si>
    <t>Current 
Trans (A)</t>
  </si>
  <si>
    <t>Power (W)</t>
  </si>
  <si>
    <t>Wasted
 Power (W)</t>
  </si>
  <si>
    <t>Overall 
Efficiency</t>
  </si>
  <si>
    <t>For white part</t>
  </si>
  <si>
    <t>For black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</si>
  <si>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</si>
  <si>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</si>
  <si>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</si>
  <si>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</si>
  <si>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</si>
  <si>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</si>
  <si>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</si>
  <si>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</si>
  <si>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</si>
  <si>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Voltage VDD 
LED (V)</t>
  </si>
  <si>
    <t>Voltage Collector
 Emitter VDD (V)</t>
  </si>
  <si>
    <t>Height of Transistor from stripboard</t>
  </si>
  <si>
    <t xml:space="preserve">Height of first increment </t>
  </si>
  <si>
    <t>16mm</t>
  </si>
  <si>
    <t xml:space="preserve">Each increment </t>
  </si>
  <si>
    <t>5mm</t>
  </si>
  <si>
    <t>0</t>
  </si>
  <si>
    <t>Column1</t>
  </si>
  <si>
    <t>Technical results</t>
  </si>
  <si>
    <t>Voltage VDD LED (V)</t>
  </si>
  <si>
    <t>Voltage Of LED resistor</t>
  </si>
  <si>
    <t>Resistor used for LED</t>
  </si>
  <si>
    <t>Column2</t>
  </si>
  <si>
    <t>Column3</t>
  </si>
  <si>
    <t>LED</t>
  </si>
  <si>
    <t>CONTROL FACTORS</t>
  </si>
  <si>
    <t>AMBIENT LIGHT</t>
  </si>
  <si>
    <t>dark
voltage of resistor</t>
  </si>
  <si>
    <t>dark current</t>
  </si>
  <si>
    <t>background illum
voltage</t>
  </si>
  <si>
    <t>background illum current</t>
  </si>
  <si>
    <t>Test of LED resistors</t>
  </si>
  <si>
    <t>resistor (ohm)</t>
  </si>
  <si>
    <t>current (A)</t>
  </si>
  <si>
    <t>Voltage across LED(V)</t>
  </si>
  <si>
    <t>0/016</t>
  </si>
  <si>
    <t xml:space="preserve">height from first increment lower end  </t>
  </si>
  <si>
    <t>each increment change</t>
  </si>
  <si>
    <t>total of tcrt5000 transistor from stripboard on top</t>
  </si>
  <si>
    <t>17mm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</si>
</sst>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</cellXfs>
  <cellStyles count="2">
    <cellStyle name="Good" xfId="1" builtinId="26"/>
    <cellStyle name="Normal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728870</xdr:colOff>
      <xdr:row>7</xdr:row>
      <xdr:rowOff>74543</xdr:rowOff>
    </xdr:from>
    <xdr:to>
      <xdr:col>9</xdr:col>
      <xdr:colOff>132522</xdr:colOff>
      <xdr:row>15</xdr:row>
      <xdr:rowOff>66261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3BB86F-56AA-42A5-9FE1-9B26FB8A4DC4}"/>
            </a:ext>
          </a:extLst>
        </xdr:cNvPr>
        <xdr:cNvSpPr txBox="1"/>
      </xdr:nvSpPr>
      <xdr:spPr>
        <a:xfrm>
          <a:off x="5342283" y="1350065"/>
          <a:ext cx="3660913" cy="1449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data for line spread is bad as</a:t>
          </a:r>
          <a:r>
            <a:rPr lang="en-US" sz="1100" baseline="0"/>
            <a:t> we may have done something wrong with the height - MUST REPEAT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M15" totalsRowShown="0" headerRowDxfId="31" headerRowBorderDxfId="30" tableBorderDxfId="29" totalsRowBorderDxfId="28">
  <autoFilter ref="B1:M15" xr:uid="{B9240A6A-CFB3-44F6-ADEA-8332A23DA30F}"/>
  <tableColumns count="12">
    <tableColumn id="1" xr3:uid="{83EE7BC3-4474-41FC-8273-626B352DF18E}" name="Distance_x000a_ (mm)" dataDxfId="27">
      <calculatedColumnFormula>B1+5</calculatedColumnFormula>
    </tableColumn>
    <tableColumn id="2" xr3:uid="{092A407B-5194-430C-839C-1371170B3FA9}" name="Resistor _x000a_LED (ohm)" dataDxfId="26"/>
    <tableColumn id="3" xr3:uid="{03C10D65-3984-433F-BCC5-6E1869B742B7}" name="Resistor_x000a_ Trans (ohm)" dataDxfId="25"/>
    <tableColumn id="4" xr3:uid="{D77ABE12-E56D-498D-8B37-B2F159940EB4}" name="Voltage _x000a_Res LED (V)" dataDxfId="24"/>
    <tableColumn id="5" xr3:uid="{70FCCDEE-1439-49C2-91C6-B198F85254B7}" name="Voltage VDD _x000a_LED (V)" dataDxfId="23">
      <calculatedColumnFormula>5 - E2</calculatedColumnFormula>
    </tableColumn>
    <tableColumn id="6" xr3:uid="{2D9C3B14-6A80-4378-82E3-837607C2D768}" name="Current _x000a_LED (A)" dataDxfId="22">
      <calculatedColumnFormula>E2/C2</calculatedColumnFormula>
    </tableColumn>
    <tableColumn id="7" xr3:uid="{E068FC75-1676-4B62-910B-A61C47D90654}" name="Voltage Res _x000a_Trans (V)" dataDxfId="21"/>
    <tableColumn id="8" xr3:uid="{38455A4C-4CAB-485D-9E5C-8B99EDDF05B8}" name="Voltage Collector_x000a_ Emitter VDD (V)" dataDxfId="20">
      <calculatedColumnFormula>5-H2</calculatedColumnFormula>
    </tableColumn>
    <tableColumn id="9" xr3:uid="{CF2C013B-0DE1-43A9-B091-11226F7C3CEC}" name="Current _x000a_Trans (A)" dataDxfId="19">
      <calculatedColumnFormula>H2/D2</calculatedColumnFormula>
    </tableColumn>
    <tableColumn id="10" xr3:uid="{6BD7A964-CAC7-46EE-8841-3DBF86723113}" name="Power (W)" dataDxfId="18">
      <calculatedColumnFormula>(5*G2)+(5*J2)</calculatedColumnFormula>
    </tableColumn>
    <tableColumn id="11" xr3:uid="{B7CD24D8-AE28-4F2A-BBE1-37B34E524D24}" name="Wasted_x000a_ Power (W)" dataDxfId="17">
      <calculatedColumnFormula>(G2*G2*C2) + (J2*J2*D2)</calculatedColumnFormula>
    </tableColumn>
    <tableColumn id="12" xr3:uid="{64981A88-2131-4AC6-8440-F8AE949D1B19}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4" tableBorderDxfId="13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E20/C20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55BC-100B-4A10-8CE8-2B73C7EBA017}" name="Table3" displayName="Table3" ref="B2:C26" totalsRowShown="0">
  <autoFilter ref="B2:C26" xr:uid="{CC78BAF5-80C5-4B8D-A941-1FD3D99F2710}"/>
  <tableColumns count="2">
    <tableColumn id="1" xr3:uid="{CA313C8C-6461-492A-B7ED-988B72E75D20}" name="Distance dragged across (mm)"/>
    <tableColumn id="2" xr3:uid="{0D856D0E-BEDC-4549-BD64-C5231764F7A3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E4" totalsRowShown="0">
  <autoFilter ref="A3:E4" xr:uid="{5FE8029D-ECD4-4A38-8FAD-7E6866AC3752}"/>
  <tableColumns count="5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">
      <calculatedColumnFormula>D4/A4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3" zoomScaleNormal="83" workbookViewId="0">
      <selection activeCell="H1" sqref="H1"/>
    </sheetView>
  </sheetViews>
  <sheetFormatPr defaultColWidth="8.77734375" defaultRowHeight="14.4" x14ac:dyDescent="0.3"/>
  <cols>
    <col min="11" max="11" width="11.77734375" customWidth="1"/>
    <col min="15" max="15" width="32.77734375" customWidth="1"/>
    <col min="16" max="17" width="10.44140625" customWidth="1"/>
  </cols>
  <sheetData>
    <row r="1" spans="1:17" ht="57.6" x14ac:dyDescent="0.3">
      <c r="A1" s="13" t="s">
        <v>11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21</v>
      </c>
      <c r="G1" s="6" t="s">
        <v>4</v>
      </c>
      <c r="H1" s="6" t="s">
        <v>5</v>
      </c>
      <c r="I1" s="6" t="s">
        <v>22</v>
      </c>
      <c r="J1" s="6" t="s">
        <v>6</v>
      </c>
      <c r="K1" s="7" t="s">
        <v>7</v>
      </c>
      <c r="L1" s="6" t="s">
        <v>8</v>
      </c>
      <c r="M1" s="8" t="s">
        <v>9</v>
      </c>
      <c r="O1" s="12" t="s">
        <v>30</v>
      </c>
    </row>
    <row r="2" spans="1:17" x14ac:dyDescent="0.3">
      <c r="B2" s="3">
        <v>0</v>
      </c>
      <c r="C2" s="2">
        <v>100</v>
      </c>
      <c r="D2" s="2">
        <v>4700</v>
      </c>
      <c r="E2">
        <v>3.39</v>
      </c>
      <c r="F2" s="2">
        <f>5 - E2</f>
        <v>1.6099999999999999</v>
      </c>
      <c r="G2" s="2">
        <f>E2/C2</f>
        <v>3.39E-2</v>
      </c>
      <c r="H2">
        <v>5.3E-3</v>
      </c>
      <c r="I2" s="2">
        <f>5-H2</f>
        <v>4.9946999999999999</v>
      </c>
      <c r="J2" s="2">
        <f>H2/D2</f>
        <v>1.1276595744680851E-6</v>
      </c>
      <c r="K2" s="2">
        <f>(5*G2)+(5*J2)</f>
        <v>0.16950563829787232</v>
      </c>
      <c r="L2" s="2">
        <f>(G2*G2*C2) + (J2*J2*D2)</f>
        <v>0.11492100597659574</v>
      </c>
      <c r="M2" s="4">
        <f>((K2-L2)/K2)*100</f>
        <v>32.202251718231928</v>
      </c>
      <c r="O2" t="s">
        <v>23</v>
      </c>
      <c r="P2" t="s">
        <v>28</v>
      </c>
      <c r="Q2" t="s">
        <v>29</v>
      </c>
    </row>
    <row r="3" spans="1:17" x14ac:dyDescent="0.3">
      <c r="B3" s="3">
        <v>4</v>
      </c>
      <c r="C3" s="2">
        <v>100</v>
      </c>
      <c r="D3" s="2">
        <v>4700</v>
      </c>
      <c r="E3">
        <v>3.39</v>
      </c>
      <c r="F3" s="2">
        <f t="shared" ref="F3:F15" si="0">5 - E3</f>
        <v>1.6099999999999999</v>
      </c>
      <c r="G3" s="2">
        <f t="shared" ref="G3:G15" si="1">E3/C3</f>
        <v>3.39E-2</v>
      </c>
      <c r="H3">
        <v>0.06</v>
      </c>
      <c r="I3" s="2">
        <f t="shared" ref="I3:I15" si="2">5-H3</f>
        <v>4.9400000000000004</v>
      </c>
      <c r="J3" s="2">
        <f t="shared" ref="J3:J15" si="3">H3/D3</f>
        <v>1.2765957446808511E-5</v>
      </c>
      <c r="K3" s="2">
        <f t="shared" ref="K3:K14" si="4">(5*G3)+(5*J3)</f>
        <v>0.16956382978723403</v>
      </c>
      <c r="L3" s="2">
        <f t="shared" ref="L3:L15" si="5">(G3*G3*C3) + (J3*J3*D3)</f>
        <v>0.1149217659574468</v>
      </c>
      <c r="M3" s="4">
        <f t="shared" ref="M3:M15" si="6">((K3-L3)/K3)*100</f>
        <v>32.22507058159232</v>
      </c>
      <c r="O3" t="s">
        <v>24</v>
      </c>
      <c r="P3" t="s">
        <v>25</v>
      </c>
      <c r="Q3" t="s">
        <v>25</v>
      </c>
    </row>
    <row r="4" spans="1:17" x14ac:dyDescent="0.3">
      <c r="B4" s="3">
        <f>B3+5</f>
        <v>9</v>
      </c>
      <c r="C4" s="2">
        <v>100</v>
      </c>
      <c r="D4" s="2">
        <v>4700</v>
      </c>
      <c r="E4">
        <v>3.39</v>
      </c>
      <c r="F4" s="2">
        <f>5 - E4</f>
        <v>1.6099999999999999</v>
      </c>
      <c r="G4" s="2">
        <f t="shared" si="1"/>
        <v>3.39E-2</v>
      </c>
      <c r="H4">
        <v>9.5000000000000001E-2</v>
      </c>
      <c r="I4" s="2">
        <f t="shared" si="2"/>
        <v>4.9050000000000002</v>
      </c>
      <c r="J4" s="2">
        <f t="shared" si="3"/>
        <v>2.0212765957446807E-5</v>
      </c>
      <c r="K4" s="2">
        <f t="shared" si="4"/>
        <v>0.16960106382978721</v>
      </c>
      <c r="L4" s="2">
        <f t="shared" si="5"/>
        <v>0.11492292021276596</v>
      </c>
      <c r="M4" s="4">
        <f t="shared" si="6"/>
        <v>32.239269248863096</v>
      </c>
      <c r="O4" t="s">
        <v>26</v>
      </c>
      <c r="P4" t="s">
        <v>27</v>
      </c>
      <c r="Q4" t="s">
        <v>27</v>
      </c>
    </row>
    <row r="5" spans="1:17" x14ac:dyDescent="0.3">
      <c r="B5" s="3">
        <f t="shared" ref="B5:B15" si="7">B4+5</f>
        <v>14</v>
      </c>
      <c r="C5" s="2">
        <v>100</v>
      </c>
      <c r="D5" s="2">
        <v>4700</v>
      </c>
      <c r="E5">
        <v>3.39</v>
      </c>
      <c r="F5" s="2">
        <f t="shared" si="0"/>
        <v>1.6099999999999999</v>
      </c>
      <c r="G5" s="2">
        <f t="shared" si="1"/>
        <v>3.39E-2</v>
      </c>
      <c r="H5">
        <v>2.6700000000000002E-2</v>
      </c>
      <c r="I5" s="2">
        <f t="shared" si="2"/>
        <v>4.9733000000000001</v>
      </c>
      <c r="J5" s="2">
        <f t="shared" si="3"/>
        <v>5.6808510638297875E-6</v>
      </c>
      <c r="K5" s="2">
        <f t="shared" si="4"/>
        <v>0.16952840425531912</v>
      </c>
      <c r="L5" s="2">
        <f t="shared" si="5"/>
        <v>0.1149211516787234</v>
      </c>
      <c r="M5" s="4">
        <f t="shared" si="6"/>
        <v>32.21127032751054</v>
      </c>
    </row>
    <row r="6" spans="1:17" x14ac:dyDescent="0.3">
      <c r="B6" s="3">
        <f t="shared" si="7"/>
        <v>19</v>
      </c>
      <c r="C6" s="2">
        <v>100</v>
      </c>
      <c r="D6" s="2">
        <v>4700</v>
      </c>
      <c r="E6">
        <v>3.39</v>
      </c>
      <c r="F6" s="2">
        <f t="shared" si="0"/>
        <v>1.6099999999999999</v>
      </c>
      <c r="G6" s="2">
        <f t="shared" si="1"/>
        <v>3.39E-2</v>
      </c>
      <c r="H6">
        <v>0.01</v>
      </c>
      <c r="I6" s="2">
        <f t="shared" si="2"/>
        <v>4.99</v>
      </c>
      <c r="J6" s="2">
        <f t="shared" si="3"/>
        <v>2.1276595744680853E-6</v>
      </c>
      <c r="K6" s="2">
        <f t="shared" si="4"/>
        <v>0.16951063829787233</v>
      </c>
      <c r="L6" s="2">
        <f t="shared" si="5"/>
        <v>0.11492102127659574</v>
      </c>
      <c r="M6" s="4">
        <f t="shared" si="6"/>
        <v>32.204242500313789</v>
      </c>
      <c r="O6" t="s">
        <v>36</v>
      </c>
      <c r="P6" t="s">
        <v>34</v>
      </c>
      <c r="Q6" t="s">
        <v>35</v>
      </c>
    </row>
    <row r="7" spans="1:17" x14ac:dyDescent="0.3">
      <c r="B7" s="3">
        <f t="shared" si="7"/>
        <v>24</v>
      </c>
      <c r="C7" s="2">
        <v>100</v>
      </c>
      <c r="D7" s="2">
        <v>4700</v>
      </c>
      <c r="E7">
        <v>3.39</v>
      </c>
      <c r="F7" s="2">
        <f t="shared" si="0"/>
        <v>1.6099999999999999</v>
      </c>
      <c r="G7" s="2">
        <f t="shared" si="1"/>
        <v>3.39E-2</v>
      </c>
      <c r="H7">
        <v>5.7999999999999996E-3</v>
      </c>
      <c r="I7" s="2">
        <f t="shared" si="2"/>
        <v>4.9942000000000002</v>
      </c>
      <c r="J7" s="2">
        <f t="shared" si="3"/>
        <v>1.2340425531914892E-6</v>
      </c>
      <c r="K7" s="2">
        <f t="shared" si="4"/>
        <v>0.16950617021276596</v>
      </c>
      <c r="L7" s="2">
        <f t="shared" si="5"/>
        <v>0.1149210071574468</v>
      </c>
      <c r="M7" s="4">
        <f t="shared" si="6"/>
        <v>32.202463772736579</v>
      </c>
      <c r="O7" t="s">
        <v>31</v>
      </c>
    </row>
    <row r="8" spans="1:17" x14ac:dyDescent="0.3">
      <c r="B8" s="3">
        <f t="shared" si="7"/>
        <v>29</v>
      </c>
      <c r="C8" s="2">
        <v>100</v>
      </c>
      <c r="D8" s="2">
        <v>4700</v>
      </c>
      <c r="E8">
        <v>3.39</v>
      </c>
      <c r="F8" s="2">
        <f t="shared" si="0"/>
        <v>1.6099999999999999</v>
      </c>
      <c r="G8" s="2">
        <f t="shared" si="1"/>
        <v>3.39E-2</v>
      </c>
      <c r="H8">
        <v>3.3999999999999998E-3</v>
      </c>
      <c r="I8" s="2">
        <f t="shared" si="2"/>
        <v>4.9965999999999999</v>
      </c>
      <c r="J8" s="2">
        <f t="shared" si="3"/>
        <v>7.2340425531914889E-7</v>
      </c>
      <c r="K8" s="2">
        <f t="shared" si="4"/>
        <v>0.16950361702127659</v>
      </c>
      <c r="L8" s="2">
        <f t="shared" si="5"/>
        <v>0.11492100245957447</v>
      </c>
      <c r="M8" s="4">
        <f t="shared" si="6"/>
        <v>32.201445326591909</v>
      </c>
      <c r="O8" t="s">
        <v>32</v>
      </c>
    </row>
    <row r="9" spans="1:17" x14ac:dyDescent="0.3">
      <c r="B9" s="3">
        <f t="shared" si="7"/>
        <v>34</v>
      </c>
      <c r="C9" s="2">
        <v>100</v>
      </c>
      <c r="D9" s="2">
        <v>4700</v>
      </c>
      <c r="E9">
        <v>3.39</v>
      </c>
      <c r="F9" s="2">
        <f t="shared" si="0"/>
        <v>1.6099999999999999</v>
      </c>
      <c r="G9" s="2">
        <f t="shared" si="1"/>
        <v>3.39E-2</v>
      </c>
      <c r="I9" s="2">
        <f t="shared" si="2"/>
        <v>5</v>
      </c>
      <c r="J9" s="2">
        <f t="shared" si="3"/>
        <v>0</v>
      </c>
      <c r="K9" s="2">
        <f t="shared" si="4"/>
        <v>0.16949999999999998</v>
      </c>
      <c r="L9" s="2">
        <f t="shared" si="5"/>
        <v>0.114921</v>
      </c>
      <c r="M9" s="4">
        <f t="shared" si="6"/>
        <v>32.199999999999996</v>
      </c>
      <c r="O9" t="s">
        <v>32</v>
      </c>
    </row>
    <row r="10" spans="1:17" x14ac:dyDescent="0.3">
      <c r="B10" s="3">
        <f t="shared" si="7"/>
        <v>39</v>
      </c>
      <c r="C10" s="2">
        <v>100</v>
      </c>
      <c r="D10" s="2">
        <v>4700</v>
      </c>
      <c r="E10">
        <v>3.39</v>
      </c>
      <c r="F10" s="2">
        <f t="shared" si="0"/>
        <v>1.6099999999999999</v>
      </c>
      <c r="G10" s="2">
        <f t="shared" si="1"/>
        <v>3.39E-2</v>
      </c>
      <c r="H10">
        <v>1.5E-3</v>
      </c>
      <c r="I10" s="2">
        <f t="shared" si="2"/>
        <v>4.9984999999999999</v>
      </c>
      <c r="J10" s="2">
        <f t="shared" si="3"/>
        <v>3.1914893617021275E-7</v>
      </c>
      <c r="K10" s="2">
        <f t="shared" si="4"/>
        <v>0.16950159574468082</v>
      </c>
      <c r="L10" s="2">
        <f t="shared" si="5"/>
        <v>0.1149210004787234</v>
      </c>
      <c r="M10" s="4">
        <f t="shared" si="6"/>
        <v>32.200638009433149</v>
      </c>
      <c r="O10" t="s">
        <v>33</v>
      </c>
    </row>
    <row r="11" spans="1:17" x14ac:dyDescent="0.3">
      <c r="B11" s="3">
        <f t="shared" si="7"/>
        <v>44</v>
      </c>
      <c r="C11" s="2">
        <v>100</v>
      </c>
      <c r="D11" s="2">
        <v>4700</v>
      </c>
      <c r="E11">
        <v>3.39</v>
      </c>
      <c r="F11" s="2">
        <f t="shared" si="0"/>
        <v>1.6099999999999999</v>
      </c>
      <c r="G11" s="2">
        <f t="shared" si="1"/>
        <v>3.39E-2</v>
      </c>
      <c r="H11">
        <v>7.4999999999999997E-3</v>
      </c>
      <c r="I11" s="2">
        <f t="shared" si="2"/>
        <v>4.9924999999999997</v>
      </c>
      <c r="J11" s="2">
        <f t="shared" si="3"/>
        <v>1.5957446808510639E-6</v>
      </c>
      <c r="K11" s="2">
        <f t="shared" si="4"/>
        <v>0.16950797872340423</v>
      </c>
      <c r="L11" s="2">
        <f t="shared" si="5"/>
        <v>0.1149210119680851</v>
      </c>
      <c r="M11" s="4">
        <f t="shared" si="6"/>
        <v>32.203184278653794</v>
      </c>
    </row>
    <row r="12" spans="1:17" x14ac:dyDescent="0.3">
      <c r="B12" s="3">
        <f t="shared" si="7"/>
        <v>49</v>
      </c>
      <c r="C12" s="2">
        <v>100</v>
      </c>
      <c r="D12" s="2">
        <v>4700</v>
      </c>
      <c r="E12">
        <v>3.39</v>
      </c>
      <c r="F12" s="2">
        <f t="shared" si="0"/>
        <v>1.6099999999999999</v>
      </c>
      <c r="G12" s="2">
        <f t="shared" si="1"/>
        <v>3.39E-2</v>
      </c>
      <c r="H12">
        <v>1.2999999999999999E-3</v>
      </c>
      <c r="I12" s="2">
        <f t="shared" si="2"/>
        <v>4.9987000000000004</v>
      </c>
      <c r="J12" s="2">
        <f t="shared" si="3"/>
        <v>2.7659574468085106E-7</v>
      </c>
      <c r="K12" s="2">
        <f t="shared" si="4"/>
        <v>0.16950138297872339</v>
      </c>
      <c r="L12" s="2">
        <f t="shared" si="5"/>
        <v>0.11492100035957446</v>
      </c>
      <c r="M12" s="4">
        <f t="shared" si="6"/>
        <v>32.200552974839212</v>
      </c>
    </row>
    <row r="13" spans="1:17" x14ac:dyDescent="0.3">
      <c r="B13" s="3">
        <f t="shared" si="7"/>
        <v>54</v>
      </c>
      <c r="C13" s="2">
        <v>100</v>
      </c>
      <c r="D13" s="2">
        <v>4700</v>
      </c>
      <c r="E13">
        <v>3.39</v>
      </c>
      <c r="F13" s="2">
        <f t="shared" si="0"/>
        <v>1.6099999999999999</v>
      </c>
      <c r="G13" s="2">
        <f t="shared" si="1"/>
        <v>3.39E-2</v>
      </c>
      <c r="H13" s="2"/>
      <c r="I13" s="2">
        <f t="shared" si="2"/>
        <v>5</v>
      </c>
      <c r="J13" s="2">
        <f t="shared" si="3"/>
        <v>0</v>
      </c>
      <c r="K13" s="2">
        <f t="shared" si="4"/>
        <v>0.16949999999999998</v>
      </c>
      <c r="L13" s="2">
        <f t="shared" si="5"/>
        <v>0.114921</v>
      </c>
      <c r="M13" s="4">
        <f t="shared" si="6"/>
        <v>32.199999999999996</v>
      </c>
      <c r="O13" t="s">
        <v>37</v>
      </c>
    </row>
    <row r="14" spans="1:17" x14ac:dyDescent="0.3">
      <c r="B14" s="3">
        <f t="shared" si="7"/>
        <v>59</v>
      </c>
      <c r="C14" s="2">
        <v>100</v>
      </c>
      <c r="D14" s="2">
        <v>4700</v>
      </c>
      <c r="E14">
        <v>3.39</v>
      </c>
      <c r="F14" s="2">
        <f t="shared" si="0"/>
        <v>1.6099999999999999</v>
      </c>
      <c r="G14" s="2">
        <f t="shared" si="1"/>
        <v>3.39E-2</v>
      </c>
      <c r="H14" s="2"/>
      <c r="I14" s="2">
        <f t="shared" si="2"/>
        <v>5</v>
      </c>
      <c r="J14" s="2">
        <f t="shared" si="3"/>
        <v>0</v>
      </c>
      <c r="K14" s="2">
        <f t="shared" si="4"/>
        <v>0.16949999999999998</v>
      </c>
      <c r="L14" s="2">
        <f t="shared" si="5"/>
        <v>0.114921</v>
      </c>
      <c r="M14" s="4">
        <f t="shared" si="6"/>
        <v>32.199999999999996</v>
      </c>
      <c r="O14" t="s">
        <v>38</v>
      </c>
    </row>
    <row r="15" spans="1:17" x14ac:dyDescent="0.3">
      <c r="B15" s="9">
        <f t="shared" si="7"/>
        <v>64</v>
      </c>
      <c r="C15" s="2">
        <v>100</v>
      </c>
      <c r="D15" s="2">
        <v>4700</v>
      </c>
      <c r="E15">
        <v>3.39</v>
      </c>
      <c r="F15" s="10">
        <f t="shared" si="0"/>
        <v>1.6099999999999999</v>
      </c>
      <c r="G15" s="10">
        <f t="shared" si="1"/>
        <v>3.39E-2</v>
      </c>
      <c r="H15" s="10"/>
      <c r="I15" s="10">
        <f t="shared" si="2"/>
        <v>5</v>
      </c>
      <c r="J15" s="10">
        <f t="shared" si="3"/>
        <v>0</v>
      </c>
      <c r="K15" s="10">
        <f>(5*G15)+(5*J15)</f>
        <v>0.16949999999999998</v>
      </c>
      <c r="L15" s="10">
        <f t="shared" si="5"/>
        <v>0.114921</v>
      </c>
      <c r="M15" s="11">
        <f t="shared" si="6"/>
        <v>32.199999999999996</v>
      </c>
    </row>
    <row r="19" spans="1:18" ht="57.6" x14ac:dyDescent="0.3">
      <c r="A19" s="13" t="s">
        <v>10</v>
      </c>
      <c r="B19" s="5" t="s">
        <v>0</v>
      </c>
      <c r="C19" s="6" t="s">
        <v>1</v>
      </c>
      <c r="D19" s="6" t="s">
        <v>2</v>
      </c>
      <c r="E19" s="6" t="s">
        <v>3</v>
      </c>
      <c r="F19" s="6" t="s">
        <v>21</v>
      </c>
      <c r="G19" s="6" t="s">
        <v>4</v>
      </c>
      <c r="H19" s="6" t="s">
        <v>5</v>
      </c>
      <c r="I19" s="6" t="s">
        <v>22</v>
      </c>
      <c r="J19" s="6" t="s">
        <v>6</v>
      </c>
      <c r="K19" s="7" t="s">
        <v>7</v>
      </c>
      <c r="L19" s="6" t="s">
        <v>8</v>
      </c>
      <c r="M19" s="8" t="s">
        <v>9</v>
      </c>
      <c r="O19" s="1" t="s">
        <v>39</v>
      </c>
      <c r="P19" t="s">
        <v>40</v>
      </c>
      <c r="Q19" s="1" t="s">
        <v>41</v>
      </c>
      <c r="R19" t="s">
        <v>42</v>
      </c>
    </row>
    <row r="20" spans="1:18" x14ac:dyDescent="0.3">
      <c r="B20" s="3">
        <v>0</v>
      </c>
      <c r="C20" s="2">
        <v>100</v>
      </c>
      <c r="D20" s="2">
        <v>4700</v>
      </c>
      <c r="E20" s="2">
        <v>3.39</v>
      </c>
      <c r="F20" s="2">
        <f>5 - E20</f>
        <v>1.6099999999999999</v>
      </c>
      <c r="G20" s="2">
        <f>E20/C20</f>
        <v>3.39E-2</v>
      </c>
      <c r="H20">
        <v>0.433</v>
      </c>
      <c r="I20" s="2">
        <f>5-H20</f>
        <v>4.5670000000000002</v>
      </c>
      <c r="J20" s="2">
        <f>H20/D20</f>
        <v>9.2127659574468089E-5</v>
      </c>
      <c r="K20" s="2">
        <f>(5*G20)+(5*J20)</f>
        <v>0.16996063829787234</v>
      </c>
      <c r="L20" s="2">
        <f>(G20*G20*C20) + (J20*J20*D20)</f>
        <v>0.11496089127659574</v>
      </c>
      <c r="M20" s="4">
        <f>((K20-L20)/K20)*100</f>
        <v>32.360285047226206</v>
      </c>
      <c r="O20">
        <v>3.4000000000000002E-2</v>
      </c>
      <c r="P20" t="e">
        <f>O20/#REF!</f>
        <v>#REF!</v>
      </c>
      <c r="Q20">
        <v>4.4999999999999998E-2</v>
      </c>
      <c r="R20" t="e">
        <f>Q20/#REF!</f>
        <v>#REF!</v>
      </c>
    </row>
    <row r="21" spans="1:18" x14ac:dyDescent="0.3">
      <c r="B21" s="3">
        <v>4</v>
      </c>
      <c r="C21" s="2">
        <v>100</v>
      </c>
      <c r="D21" s="2">
        <v>4700</v>
      </c>
      <c r="E21" s="2">
        <v>3.39</v>
      </c>
      <c r="F21" s="2">
        <f t="shared" ref="F21" si="8">5 - E21</f>
        <v>1.6099999999999999</v>
      </c>
      <c r="G21" s="2">
        <f t="shared" ref="G21:G33" si="9">E21/C21</f>
        <v>3.39E-2</v>
      </c>
      <c r="H21">
        <v>4</v>
      </c>
      <c r="I21" s="2">
        <f t="shared" ref="I21:I33" si="10">5-H21</f>
        <v>1</v>
      </c>
      <c r="J21" s="2">
        <f t="shared" ref="J21:J33" si="11">H21/D21</f>
        <v>8.5106382978723403E-4</v>
      </c>
      <c r="K21" s="2">
        <f t="shared" ref="K21:K32" si="12">(5*G21)+(5*J21)</f>
        <v>0.17375531914893616</v>
      </c>
      <c r="L21" s="2">
        <f t="shared" ref="L21:L33" si="13">(G21*G21*C21) + (J21*J21*D21)</f>
        <v>0.11832525531914893</v>
      </c>
      <c r="M21" s="4">
        <f t="shared" ref="M21:M33" si="14">((K21-L21)/K21)*100</f>
        <v>31.901218392212083</v>
      </c>
    </row>
    <row r="22" spans="1:18" x14ac:dyDescent="0.3">
      <c r="B22" s="3">
        <f>B21+5</f>
        <v>9</v>
      </c>
      <c r="C22" s="2">
        <v>100</v>
      </c>
      <c r="D22" s="2">
        <v>4700</v>
      </c>
      <c r="E22" s="2">
        <v>3.39</v>
      </c>
      <c r="F22" s="2">
        <f>5 - E22</f>
        <v>1.6099999999999999</v>
      </c>
      <c r="G22" s="2">
        <f t="shared" si="9"/>
        <v>3.39E-2</v>
      </c>
      <c r="H22">
        <v>3.74</v>
      </c>
      <c r="I22" s="2">
        <f t="shared" si="10"/>
        <v>1.2599999999999998</v>
      </c>
      <c r="J22" s="2">
        <f t="shared" si="11"/>
        <v>7.9574468085106393E-4</v>
      </c>
      <c r="K22" s="2">
        <f t="shared" si="12"/>
        <v>0.1734787234042553</v>
      </c>
      <c r="L22" s="2">
        <f t="shared" si="13"/>
        <v>0.11789708510638297</v>
      </c>
      <c r="M22" s="4">
        <f t="shared" si="14"/>
        <v>32.039455448580362</v>
      </c>
      <c r="O22" t="s">
        <v>43</v>
      </c>
    </row>
    <row r="23" spans="1:18" x14ac:dyDescent="0.3">
      <c r="B23" s="3">
        <f t="shared" ref="B23:B33" si="15">B22+5</f>
        <v>14</v>
      </c>
      <c r="C23" s="2">
        <v>100</v>
      </c>
      <c r="D23" s="2">
        <v>4700</v>
      </c>
      <c r="E23" s="2">
        <v>3.39</v>
      </c>
      <c r="F23" s="2">
        <f t="shared" ref="F23:F33" si="16">5 - E23</f>
        <v>1.6099999999999999</v>
      </c>
      <c r="G23" s="2">
        <f t="shared" si="9"/>
        <v>3.39E-2</v>
      </c>
      <c r="H23">
        <v>1.4</v>
      </c>
      <c r="I23" s="2">
        <f t="shared" si="10"/>
        <v>3.6</v>
      </c>
      <c r="J23" s="2">
        <f t="shared" si="11"/>
        <v>2.9787234042553192E-4</v>
      </c>
      <c r="K23" s="2">
        <f t="shared" si="12"/>
        <v>0.17098936170212764</v>
      </c>
      <c r="L23" s="2">
        <f t="shared" si="13"/>
        <v>0.11533802127659575</v>
      </c>
      <c r="M23" s="4">
        <f t="shared" si="14"/>
        <v>32.546668325763697</v>
      </c>
      <c r="O23" t="s">
        <v>44</v>
      </c>
      <c r="P23" t="s">
        <v>45</v>
      </c>
      <c r="Q23" t="s">
        <v>46</v>
      </c>
    </row>
    <row r="24" spans="1:18" x14ac:dyDescent="0.3">
      <c r="B24" s="3">
        <f t="shared" si="15"/>
        <v>19</v>
      </c>
      <c r="C24" s="2">
        <v>100</v>
      </c>
      <c r="D24" s="2">
        <v>4700</v>
      </c>
      <c r="E24" s="2">
        <v>3.39</v>
      </c>
      <c r="F24" s="2">
        <f t="shared" si="16"/>
        <v>1.6099999999999999</v>
      </c>
      <c r="G24" s="2">
        <f t="shared" si="9"/>
        <v>3.39E-2</v>
      </c>
      <c r="H24">
        <v>0.56499999999999995</v>
      </c>
      <c r="I24" s="2">
        <f t="shared" si="10"/>
        <v>4.4350000000000005</v>
      </c>
      <c r="J24" s="2">
        <f t="shared" si="11"/>
        <v>1.202127659574468E-4</v>
      </c>
      <c r="K24" s="2">
        <f t="shared" si="12"/>
        <v>0.17010106382978721</v>
      </c>
      <c r="L24" s="2">
        <f t="shared" si="13"/>
        <v>0.11498892021276595</v>
      </c>
      <c r="M24" s="4">
        <f t="shared" si="14"/>
        <v>32.399646643109534</v>
      </c>
      <c r="O24">
        <v>100</v>
      </c>
      <c r="P24">
        <v>3.4000000000000002E-2</v>
      </c>
      <c r="Q24">
        <v>1.6</v>
      </c>
    </row>
    <row r="25" spans="1:18" x14ac:dyDescent="0.3">
      <c r="B25" s="3">
        <f t="shared" si="15"/>
        <v>24</v>
      </c>
      <c r="C25" s="2">
        <v>100</v>
      </c>
      <c r="D25" s="2">
        <v>4700</v>
      </c>
      <c r="E25" s="2">
        <v>3.39</v>
      </c>
      <c r="F25" s="2">
        <f t="shared" si="16"/>
        <v>1.6099999999999999</v>
      </c>
      <c r="G25" s="2">
        <f t="shared" si="9"/>
        <v>3.39E-2</v>
      </c>
      <c r="H25">
        <v>0.26900000000000002</v>
      </c>
      <c r="I25" s="2">
        <f t="shared" si="10"/>
        <v>4.7309999999999999</v>
      </c>
      <c r="J25" s="2">
        <f t="shared" si="11"/>
        <v>5.7234042553191495E-5</v>
      </c>
      <c r="K25" s="2">
        <f t="shared" si="12"/>
        <v>0.16978617021276593</v>
      </c>
      <c r="L25" s="2">
        <f t="shared" si="13"/>
        <v>0.1149363959574468</v>
      </c>
      <c r="M25" s="4">
        <f t="shared" si="14"/>
        <v>32.305207300797619</v>
      </c>
      <c r="O25">
        <v>220</v>
      </c>
      <c r="P25" t="s">
        <v>47</v>
      </c>
      <c r="Q25">
        <v>1.5</v>
      </c>
    </row>
    <row r="26" spans="1:18" x14ac:dyDescent="0.3">
      <c r="B26" s="3">
        <f t="shared" si="15"/>
        <v>29</v>
      </c>
      <c r="C26" s="2">
        <v>100</v>
      </c>
      <c r="D26" s="2">
        <v>4700</v>
      </c>
      <c r="E26" s="2">
        <v>3.39</v>
      </c>
      <c r="F26" s="2">
        <f t="shared" si="16"/>
        <v>1.6099999999999999</v>
      </c>
      <c r="G26" s="2">
        <f t="shared" si="9"/>
        <v>3.39E-2</v>
      </c>
      <c r="H26">
        <v>7.85E-2</v>
      </c>
      <c r="I26" s="2">
        <f t="shared" si="10"/>
        <v>4.9215</v>
      </c>
      <c r="J26" s="2">
        <f t="shared" si="11"/>
        <v>1.6702127659574467E-5</v>
      </c>
      <c r="K26" s="2">
        <f t="shared" si="12"/>
        <v>0.16958351063829785</v>
      </c>
      <c r="L26" s="2">
        <f t="shared" si="13"/>
        <v>0.11492231111702127</v>
      </c>
      <c r="M26" s="4">
        <f t="shared" si="14"/>
        <v>32.23261466609371</v>
      </c>
    </row>
    <row r="27" spans="1:18" x14ac:dyDescent="0.3">
      <c r="B27" s="3">
        <f t="shared" si="15"/>
        <v>34</v>
      </c>
      <c r="C27" s="2">
        <v>100</v>
      </c>
      <c r="D27" s="2">
        <v>4700</v>
      </c>
      <c r="E27" s="2">
        <v>3.39</v>
      </c>
      <c r="F27" s="2">
        <f t="shared" si="16"/>
        <v>1.6099999999999999</v>
      </c>
      <c r="G27" s="2">
        <f t="shared" si="9"/>
        <v>3.39E-2</v>
      </c>
      <c r="H27">
        <v>6.9500000000000006E-2</v>
      </c>
      <c r="I27" s="2">
        <f t="shared" si="10"/>
        <v>4.9305000000000003</v>
      </c>
      <c r="J27" s="2">
        <f t="shared" si="11"/>
        <v>1.4787234042553193E-5</v>
      </c>
      <c r="K27" s="2">
        <f t="shared" si="12"/>
        <v>0.16957393617021274</v>
      </c>
      <c r="L27" s="2">
        <f t="shared" si="13"/>
        <v>0.11492202771276595</v>
      </c>
      <c r="M27" s="4">
        <f t="shared" si="14"/>
        <v>32.228955517426336</v>
      </c>
      <c r="O27" t="s">
        <v>48</v>
      </c>
      <c r="R27" t="s">
        <v>25</v>
      </c>
    </row>
    <row r="28" spans="1:18" x14ac:dyDescent="0.3">
      <c r="B28" s="3">
        <f t="shared" si="15"/>
        <v>39</v>
      </c>
      <c r="C28" s="2">
        <v>100</v>
      </c>
      <c r="D28" s="2">
        <v>4700</v>
      </c>
      <c r="E28" s="2">
        <v>3.39</v>
      </c>
      <c r="F28" s="2">
        <f t="shared" si="16"/>
        <v>1.6099999999999999</v>
      </c>
      <c r="G28" s="2">
        <f t="shared" si="9"/>
        <v>3.39E-2</v>
      </c>
      <c r="H28">
        <v>2.7400000000000001E-2</v>
      </c>
      <c r="I28" s="2">
        <f t="shared" si="10"/>
        <v>4.9725999999999999</v>
      </c>
      <c r="J28" s="2">
        <f t="shared" si="11"/>
        <v>5.829787234042553E-6</v>
      </c>
      <c r="K28" s="2">
        <f t="shared" si="12"/>
        <v>0.16952914893617019</v>
      </c>
      <c r="L28" s="2">
        <f t="shared" si="13"/>
        <v>0.1149211597361702</v>
      </c>
      <c r="M28" s="4">
        <f t="shared" si="14"/>
        <v>32.21156334628953</v>
      </c>
      <c r="O28" t="s">
        <v>49</v>
      </c>
      <c r="R28" t="s">
        <v>27</v>
      </c>
    </row>
    <row r="29" spans="1:18" x14ac:dyDescent="0.3">
      <c r="B29" s="3">
        <f t="shared" si="15"/>
        <v>44</v>
      </c>
      <c r="C29" s="2">
        <v>100</v>
      </c>
      <c r="D29" s="2">
        <v>4700</v>
      </c>
      <c r="E29" s="2">
        <v>3.39</v>
      </c>
      <c r="F29" s="2">
        <f t="shared" si="16"/>
        <v>1.6099999999999999</v>
      </c>
      <c r="G29" s="2">
        <f t="shared" si="9"/>
        <v>3.39E-2</v>
      </c>
      <c r="H29">
        <v>1.77E-2</v>
      </c>
      <c r="I29" s="2">
        <f t="shared" si="10"/>
        <v>4.9823000000000004</v>
      </c>
      <c r="J29" s="2">
        <f t="shared" si="11"/>
        <v>3.7659574468085108E-6</v>
      </c>
      <c r="K29" s="2">
        <f t="shared" si="12"/>
        <v>0.16951882978723404</v>
      </c>
      <c r="L29" s="2">
        <f t="shared" si="13"/>
        <v>0.11492106665744681</v>
      </c>
      <c r="M29" s="4">
        <f t="shared" si="14"/>
        <v>32.207491756705622</v>
      </c>
      <c r="O29" t="s">
        <v>50</v>
      </c>
      <c r="R29" t="s">
        <v>51</v>
      </c>
    </row>
    <row r="30" spans="1:18" x14ac:dyDescent="0.3">
      <c r="B30" s="3">
        <f t="shared" si="15"/>
        <v>49</v>
      </c>
      <c r="C30" s="2">
        <v>100</v>
      </c>
      <c r="D30" s="2">
        <v>4700</v>
      </c>
      <c r="E30" s="2">
        <v>3.39</v>
      </c>
      <c r="F30" s="2">
        <f t="shared" si="16"/>
        <v>1.6099999999999999</v>
      </c>
      <c r="G30" s="2">
        <f t="shared" si="9"/>
        <v>3.39E-2</v>
      </c>
      <c r="H30">
        <v>1.11E-2</v>
      </c>
      <c r="I30" s="2">
        <f t="shared" si="10"/>
        <v>4.9889000000000001</v>
      </c>
      <c r="J30" s="2">
        <f t="shared" si="11"/>
        <v>2.3617021276595748E-6</v>
      </c>
      <c r="K30" s="2">
        <f t="shared" si="12"/>
        <v>0.1695118085106383</v>
      </c>
      <c r="L30" s="2">
        <f t="shared" si="13"/>
        <v>0.11492102621489361</v>
      </c>
      <c r="M30" s="4">
        <f t="shared" si="14"/>
        <v>32.20470761027758</v>
      </c>
    </row>
    <row r="31" spans="1:18" x14ac:dyDescent="0.3">
      <c r="B31" s="3">
        <f t="shared" si="15"/>
        <v>54</v>
      </c>
      <c r="C31" s="2">
        <v>100</v>
      </c>
      <c r="D31" s="2">
        <v>4700</v>
      </c>
      <c r="E31" s="2">
        <v>3.39</v>
      </c>
      <c r="F31" s="2">
        <f t="shared" si="16"/>
        <v>1.6099999999999999</v>
      </c>
      <c r="G31" s="2">
        <f t="shared" si="9"/>
        <v>3.39E-2</v>
      </c>
      <c r="H31" s="2"/>
      <c r="I31" s="2">
        <f t="shared" si="10"/>
        <v>5</v>
      </c>
      <c r="J31" s="2">
        <f t="shared" si="11"/>
        <v>0</v>
      </c>
      <c r="K31" s="2">
        <f t="shared" si="12"/>
        <v>0.16949999999999998</v>
      </c>
      <c r="L31" s="2">
        <f t="shared" si="13"/>
        <v>0.114921</v>
      </c>
      <c r="M31" s="4">
        <f t="shared" si="14"/>
        <v>32.199999999999996</v>
      </c>
    </row>
    <row r="32" spans="1:18" x14ac:dyDescent="0.3">
      <c r="B32" s="3">
        <f t="shared" si="15"/>
        <v>59</v>
      </c>
      <c r="C32" s="2">
        <v>100</v>
      </c>
      <c r="D32" s="2">
        <v>4700</v>
      </c>
      <c r="E32" s="2">
        <v>3.39</v>
      </c>
      <c r="F32" s="2">
        <f t="shared" si="16"/>
        <v>1.6099999999999999</v>
      </c>
      <c r="G32" s="2">
        <f t="shared" si="9"/>
        <v>3.39E-2</v>
      </c>
      <c r="H32" s="2"/>
      <c r="I32" s="2">
        <f t="shared" si="10"/>
        <v>5</v>
      </c>
      <c r="J32" s="2">
        <f t="shared" si="11"/>
        <v>0</v>
      </c>
      <c r="K32" s="2">
        <f t="shared" si="12"/>
        <v>0.16949999999999998</v>
      </c>
      <c r="L32" s="2">
        <f t="shared" si="13"/>
        <v>0.114921</v>
      </c>
      <c r="M32" s="4">
        <f t="shared" si="14"/>
        <v>32.199999999999996</v>
      </c>
    </row>
    <row r="33" spans="2:13" x14ac:dyDescent="0.3">
      <c r="B33" s="9">
        <f t="shared" si="15"/>
        <v>64</v>
      </c>
      <c r="C33" s="2">
        <v>100</v>
      </c>
      <c r="D33" s="2">
        <v>4700</v>
      </c>
      <c r="E33" s="10"/>
      <c r="F33" s="10">
        <f t="shared" si="16"/>
        <v>5</v>
      </c>
      <c r="G33" s="10">
        <f t="shared" si="9"/>
        <v>0</v>
      </c>
      <c r="H33" s="10"/>
      <c r="I33" s="10">
        <f t="shared" si="10"/>
        <v>5</v>
      </c>
      <c r="J33" s="10">
        <f t="shared" si="11"/>
        <v>0</v>
      </c>
      <c r="K33" s="10">
        <f>(5*G33)+(5*J33)</f>
        <v>0</v>
      </c>
      <c r="L33" s="10">
        <f t="shared" si="13"/>
        <v>0</v>
      </c>
      <c r="M33" s="11" t="e">
        <f t="shared" si="14"/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F26"/>
  <sheetViews>
    <sheetView zoomScale="92" zoomScaleNormal="92" workbookViewId="0">
      <selection activeCell="P19" sqref="P19"/>
    </sheetView>
  </sheetViews>
  <sheetFormatPr defaultColWidth="8.77734375" defaultRowHeight="14.4" x14ac:dyDescent="0.3"/>
  <cols>
    <col min="2" max="2" width="28.109375" customWidth="1"/>
    <col min="3" max="3" width="21.44140625" customWidth="1"/>
    <col min="5" max="5" width="26.77734375" customWidth="1"/>
  </cols>
  <sheetData>
    <row r="1" spans="1:6" x14ac:dyDescent="0.3">
      <c r="A1" t="s">
        <v>12</v>
      </c>
    </row>
    <row r="2" spans="1:6" x14ac:dyDescent="0.3">
      <c r="B2" t="s">
        <v>13</v>
      </c>
      <c r="C2" t="s">
        <v>14</v>
      </c>
      <c r="E2" s="14" t="s">
        <v>15</v>
      </c>
      <c r="F2" s="14">
        <v>9</v>
      </c>
    </row>
    <row r="3" spans="1:6" x14ac:dyDescent="0.3">
      <c r="A3">
        <v>2</v>
      </c>
      <c r="B3">
        <v>27</v>
      </c>
      <c r="C3">
        <v>2.1000000000000001E-2</v>
      </c>
      <c r="E3" s="14"/>
      <c r="F3" s="14"/>
    </row>
    <row r="4" spans="1:6" x14ac:dyDescent="0.3">
      <c r="B4">
        <v>25</v>
      </c>
      <c r="C4">
        <v>2.1000000000000001E-2</v>
      </c>
    </row>
    <row r="5" spans="1:6" x14ac:dyDescent="0.3">
      <c r="B5">
        <v>21</v>
      </c>
      <c r="C5">
        <v>2.5000000000000001E-2</v>
      </c>
    </row>
    <row r="6" spans="1:6" x14ac:dyDescent="0.3">
      <c r="B6">
        <f>B5 - 4</f>
        <v>17</v>
      </c>
      <c r="C6">
        <v>2.8000000000000001E-2</v>
      </c>
    </row>
    <row r="7" spans="1:6" x14ac:dyDescent="0.3">
      <c r="B7">
        <f>B6-2</f>
        <v>15</v>
      </c>
      <c r="C7">
        <v>3.5999999999999997E-2</v>
      </c>
    </row>
    <row r="8" spans="1:6" x14ac:dyDescent="0.3">
      <c r="B8">
        <f t="shared" ref="B8:B14" si="0">B7-2</f>
        <v>13</v>
      </c>
      <c r="C8">
        <v>8.3000000000000004E-2</v>
      </c>
    </row>
    <row r="9" spans="1:6" x14ac:dyDescent="0.3">
      <c r="B9">
        <f t="shared" si="0"/>
        <v>11</v>
      </c>
      <c r="C9">
        <v>0.28100000000000003</v>
      </c>
    </row>
    <row r="10" spans="1:6" x14ac:dyDescent="0.3">
      <c r="B10">
        <f t="shared" si="0"/>
        <v>9</v>
      </c>
      <c r="C10">
        <v>0.61899999999999999</v>
      </c>
    </row>
    <row r="11" spans="1:6" x14ac:dyDescent="0.3">
      <c r="B11">
        <f t="shared" si="0"/>
        <v>7</v>
      </c>
      <c r="C11">
        <v>1.0089999999999999</v>
      </c>
    </row>
    <row r="12" spans="1:6" x14ac:dyDescent="0.3">
      <c r="B12">
        <f t="shared" si="0"/>
        <v>5</v>
      </c>
      <c r="C12">
        <v>1.2390000000000001</v>
      </c>
    </row>
    <row r="13" spans="1:6" x14ac:dyDescent="0.3">
      <c r="B13">
        <f t="shared" si="0"/>
        <v>3</v>
      </c>
      <c r="C13">
        <v>1.5289999999999999</v>
      </c>
    </row>
    <row r="14" spans="1:6" x14ac:dyDescent="0.3">
      <c r="B14">
        <f t="shared" si="0"/>
        <v>1</v>
      </c>
      <c r="C14">
        <v>1.556</v>
      </c>
    </row>
    <row r="15" spans="1:6" x14ac:dyDescent="0.3">
      <c r="B15">
        <v>0</v>
      </c>
      <c r="C15">
        <v>1.5569999999999999</v>
      </c>
    </row>
    <row r="16" spans="1:6" x14ac:dyDescent="0.3">
      <c r="B16">
        <v>-1</v>
      </c>
      <c r="C16">
        <v>1.5569999999999999</v>
      </c>
    </row>
    <row r="17" spans="2:3" x14ac:dyDescent="0.3">
      <c r="B17">
        <f>B16 -2</f>
        <v>-3</v>
      </c>
      <c r="C17">
        <v>1.546</v>
      </c>
    </row>
    <row r="18" spans="2:3" x14ac:dyDescent="0.3">
      <c r="B18">
        <f t="shared" ref="B18:B20" si="1">B17 -2</f>
        <v>-5</v>
      </c>
      <c r="C18">
        <v>1.522</v>
      </c>
    </row>
    <row r="19" spans="2:3" x14ac:dyDescent="0.3">
      <c r="B19">
        <f t="shared" si="1"/>
        <v>-7</v>
      </c>
      <c r="C19">
        <v>1.306</v>
      </c>
    </row>
    <row r="20" spans="2:3" x14ac:dyDescent="0.3">
      <c r="B20">
        <f t="shared" si="1"/>
        <v>-9</v>
      </c>
      <c r="C20">
        <v>0.96099999999999997</v>
      </c>
    </row>
    <row r="21" spans="2:3" x14ac:dyDescent="0.3">
      <c r="B21">
        <f>B20 - 2</f>
        <v>-11</v>
      </c>
      <c r="C21">
        <v>0.56979999999999997</v>
      </c>
    </row>
    <row r="22" spans="2:3" x14ac:dyDescent="0.3">
      <c r="B22">
        <f t="shared" ref="B22:B24" si="2">B21 - 2</f>
        <v>-13</v>
      </c>
      <c r="C22">
        <v>0.30199999999999999</v>
      </c>
    </row>
    <row r="23" spans="2:3" x14ac:dyDescent="0.3">
      <c r="B23">
        <f t="shared" si="2"/>
        <v>-15</v>
      </c>
      <c r="C23">
        <v>0.115</v>
      </c>
    </row>
    <row r="24" spans="2:3" x14ac:dyDescent="0.3">
      <c r="B24">
        <f t="shared" si="2"/>
        <v>-17</v>
      </c>
      <c r="C24">
        <v>3.5000000000000003E-2</v>
      </c>
    </row>
    <row r="25" spans="2:3" x14ac:dyDescent="0.3">
      <c r="B25">
        <f>B24 - 4</f>
        <v>-21</v>
      </c>
      <c r="C25">
        <v>2.4E-2</v>
      </c>
    </row>
    <row r="26" spans="2:3" x14ac:dyDescent="0.3">
      <c r="B26">
        <f>B25 - 4</f>
        <v>-25</v>
      </c>
      <c r="C26">
        <v>2.1000000000000001E-2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E4"/>
  <sheetViews>
    <sheetView zoomScale="206" workbookViewId="0">
      <selection activeCell="D4" sqref="D4"/>
    </sheetView>
  </sheetViews>
  <sheetFormatPr defaultColWidth="8.77734375" defaultRowHeight="14.4" x14ac:dyDescent="0.3"/>
  <cols>
    <col min="1" max="1" width="20.6640625" customWidth="1"/>
    <col min="3" max="3" width="18" customWidth="1"/>
    <col min="4" max="4" width="11.77734375" customWidth="1"/>
    <col min="5" max="5" width="27.77734375" customWidth="1"/>
  </cols>
  <sheetData>
    <row r="3" spans="1:5" ht="72" x14ac:dyDescent="0.3">
      <c r="A3" t="s">
        <v>16</v>
      </c>
      <c r="B3" s="1" t="s">
        <v>17</v>
      </c>
      <c r="C3" t="s">
        <v>18</v>
      </c>
      <c r="D3" s="1" t="s">
        <v>19</v>
      </c>
      <c r="E3" t="s">
        <v>20</v>
      </c>
    </row>
    <row r="4" spans="1:5" x14ac:dyDescent="0.3">
      <c r="A4">
        <v>4700</v>
      </c>
      <c r="B4">
        <v>3.4000000000000002E-2</v>
      </c>
      <c r="C4">
        <f>B4/A4</f>
        <v>7.2340425531914898E-6</v>
      </c>
      <c r="D4">
        <v>3.8999999999999998E-3</v>
      </c>
      <c r="E4">
        <f>D4/A4</f>
        <v>8.2978723404255318E-7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2018-11-28T14:16:02Z</dcterms:modified>
</cp:coreProperties>
</file>