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DE9DF2B5-1383-47C4-A7DB-6B96890B647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Height experiments" sheetId="1" r:id="rId1"/>
    <sheet name="Line spread function" sheetId="3" r:id="rId2"/>
    <sheet name="other experiments " sheetId="4" r:id="rId3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4" i="4"/>
  <c r="C4" i="4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B11" i="3"/>
  <c r="B12" i="3"/>
  <c r="B13" i="3"/>
  <c r="B14" i="3"/>
  <c r="J33" i="1"/>
  <c r="K33" i="1"/>
  <c r="L33" i="1"/>
  <c r="M33" i="1"/>
  <c r="I33" i="1"/>
  <c r="F33" i="1"/>
  <c r="B22" i="1"/>
  <c r="B23" i="1"/>
  <c r="B24" i="1"/>
  <c r="B25" i="1"/>
  <c r="B26" i="1"/>
  <c r="B27" i="1"/>
  <c r="B28" i="1"/>
  <c r="B29" i="1"/>
  <c r="B30" i="1"/>
  <c r="B31" i="1"/>
  <c r="B32" i="1"/>
  <c r="B33" i="1"/>
  <c r="J32" i="1"/>
  <c r="K32" i="1"/>
  <c r="L32" i="1"/>
  <c r="M32" i="1"/>
  <c r="I32" i="1"/>
  <c r="F32" i="1"/>
  <c r="J31" i="1"/>
  <c r="K31" i="1"/>
  <c r="L31" i="1"/>
  <c r="M31" i="1"/>
  <c r="I31" i="1"/>
  <c r="F31" i="1"/>
  <c r="J30" i="1"/>
  <c r="K30" i="1"/>
  <c r="L30" i="1"/>
  <c r="M30" i="1"/>
  <c r="I30" i="1"/>
  <c r="F30" i="1"/>
  <c r="J29" i="1"/>
  <c r="K29" i="1"/>
  <c r="L29" i="1"/>
  <c r="M29" i="1"/>
  <c r="I29" i="1"/>
  <c r="F29" i="1"/>
  <c r="J28" i="1"/>
  <c r="K28" i="1"/>
  <c r="L28" i="1"/>
  <c r="M28" i="1"/>
  <c r="I28" i="1"/>
  <c r="F28" i="1"/>
  <c r="J27" i="1"/>
  <c r="K27" i="1"/>
  <c r="L27" i="1"/>
  <c r="M27" i="1"/>
  <c r="I27" i="1"/>
  <c r="F27" i="1"/>
  <c r="J26" i="1"/>
  <c r="K26" i="1"/>
  <c r="L26" i="1"/>
  <c r="M26" i="1"/>
  <c r="I26" i="1"/>
  <c r="F26" i="1"/>
  <c r="J25" i="1"/>
  <c r="K25" i="1"/>
  <c r="L25" i="1"/>
  <c r="M25" i="1"/>
  <c r="I25" i="1"/>
  <c r="F25" i="1"/>
  <c r="J24" i="1"/>
  <c r="K24" i="1"/>
  <c r="L24" i="1"/>
  <c r="M24" i="1"/>
  <c r="I24" i="1"/>
  <c r="F24" i="1"/>
  <c r="J23" i="1"/>
  <c r="K23" i="1"/>
  <c r="L23" i="1"/>
  <c r="M23" i="1"/>
  <c r="I23" i="1"/>
  <c r="F23" i="1"/>
  <c r="J22" i="1"/>
  <c r="K22" i="1"/>
  <c r="L22" i="1"/>
  <c r="M22" i="1"/>
  <c r="I22" i="1"/>
  <c r="F22" i="1"/>
  <c r="J21" i="1"/>
  <c r="K21" i="1"/>
  <c r="L21" i="1"/>
  <c r="M21" i="1"/>
  <c r="I21" i="1"/>
  <c r="F21" i="1"/>
  <c r="J20" i="1"/>
  <c r="K20" i="1"/>
  <c r="L20" i="1"/>
  <c r="M20" i="1"/>
  <c r="I20" i="1"/>
  <c r="F20" i="1"/>
  <c r="J15" i="1"/>
  <c r="K15" i="1"/>
  <c r="L15" i="1"/>
  <c r="M15" i="1"/>
  <c r="I15" i="1"/>
  <c r="F15" i="1"/>
  <c r="B4" i="1"/>
  <c r="B5" i="1"/>
  <c r="B6" i="1"/>
  <c r="B7" i="1"/>
  <c r="B8" i="1"/>
  <c r="B9" i="1"/>
  <c r="B10" i="1"/>
  <c r="B11" i="1"/>
  <c r="B12" i="1"/>
  <c r="B13" i="1"/>
  <c r="B14" i="1"/>
  <c r="B15" i="1"/>
  <c r="J14" i="1"/>
  <c r="K14" i="1"/>
  <c r="L14" i="1"/>
  <c r="M14" i="1"/>
  <c r="I14" i="1"/>
  <c r="F14" i="1"/>
  <c r="J13" i="1"/>
  <c r="K13" i="1"/>
  <c r="L13" i="1"/>
  <c r="M13" i="1"/>
  <c r="I13" i="1"/>
  <c r="F13" i="1"/>
  <c r="J12" i="1"/>
  <c r="K12" i="1"/>
  <c r="L12" i="1"/>
  <c r="M12" i="1"/>
  <c r="I12" i="1"/>
  <c r="F12" i="1"/>
  <c r="J11" i="1"/>
  <c r="K11" i="1"/>
  <c r="L11" i="1"/>
  <c r="M11" i="1"/>
  <c r="I11" i="1"/>
  <c r="F11" i="1"/>
  <c r="J10" i="1"/>
  <c r="K10" i="1"/>
  <c r="L10" i="1"/>
  <c r="M10" i="1"/>
  <c r="I10" i="1"/>
  <c r="F10" i="1"/>
  <c r="J9" i="1"/>
  <c r="K9" i="1"/>
  <c r="L9" i="1"/>
  <c r="M9" i="1"/>
  <c r="I9" i="1"/>
  <c r="F9" i="1"/>
  <c r="J8" i="1"/>
  <c r="K8" i="1"/>
  <c r="L8" i="1"/>
  <c r="M8" i="1"/>
  <c r="I8" i="1"/>
  <c r="F8" i="1"/>
  <c r="J7" i="1"/>
  <c r="K7" i="1"/>
  <c r="L7" i="1"/>
  <c r="M7" i="1"/>
  <c r="I7" i="1"/>
  <c r="F7" i="1"/>
  <c r="J6" i="1"/>
  <c r="K6" i="1"/>
  <c r="L6" i="1"/>
  <c r="M6" i="1"/>
  <c r="I6" i="1"/>
  <c r="F6" i="1"/>
  <c r="J5" i="1"/>
  <c r="K5" i="1"/>
  <c r="L5" i="1"/>
  <c r="M5" i="1"/>
  <c r="I5" i="1"/>
  <c r="F5" i="1"/>
  <c r="J4" i="1"/>
  <c r="K4" i="1"/>
  <c r="L4" i="1"/>
  <c r="M4" i="1"/>
  <c r="I4" i="1"/>
  <c r="F4" i="1"/>
  <c r="J3" i="1"/>
  <c r="K3" i="1"/>
  <c r="L3" i="1"/>
  <c r="M3" i="1"/>
  <c r="I3" i="1"/>
  <c r="F3" i="1"/>
  <c r="J2" i="1"/>
  <c r="K2" i="1"/>
  <c r="L2" i="1"/>
  <c r="M2" i="1"/>
  <c r="I2" i="1"/>
  <c r="F2" i="1"/>
</calcChain>
</file>

<file path=xl/sharedStrings.xml><?xml version="1.0" encoding="utf-8"?>
<sst xmlns="http://schemas.openxmlformats.org/spreadsheetml/2006/main" count="59" uniqueCount="43">
  <si>
    <t>Distance
 (mm)</t>
  </si>
  <si>
    <t>Resistor 
LED (ohm)</t>
  </si>
  <si>
    <t>Resistor
 Trans (ohm)</t>
  </si>
  <si>
    <t>Voltage 
Res LED (V)</t>
  </si>
  <si>
    <t>Current 
LED (A)</t>
  </si>
  <si>
    <t>Voltage Res 
Trans (V)</t>
  </si>
  <si>
    <t>Current 
Trans (A)</t>
  </si>
  <si>
    <t>Power (W)</t>
  </si>
  <si>
    <t>Wasted
 Power (W)</t>
  </si>
  <si>
    <t>Overall 
Efficiency</t>
  </si>
  <si>
    <t>For white part</t>
  </si>
  <si>
    <t>For black part</t>
  </si>
  <si>
    <t xml:space="preserve"> </t>
  </si>
  <si>
    <t>Distance dragged across (mm)</t>
  </si>
  <si>
    <t>Voltage across resistor</t>
  </si>
  <si>
    <t>height measurement taken (mm)</t>
  </si>
  <si>
    <t>Transistor resistor</t>
  </si>
  <si>
    <t>dark
voltage of resistor (V)</t>
  </si>
  <si>
    <t>dark current (A)</t>
  </si>
  <si>
    <t>background illum
voltage (V)</t>
  </si>
  <si>
    <t>Voltage VDD 
LED (V)</t>
  </si>
  <si>
    <t>Voltage Collector
 Emitter VDD (V)</t>
  </si>
  <si>
    <t>Height of Transistor from stripboard</t>
  </si>
  <si>
    <t xml:space="preserve">Height of first increment </t>
  </si>
  <si>
    <t>16mm</t>
  </si>
  <si>
    <t xml:space="preserve">Each increment </t>
  </si>
  <si>
    <t>5mm</t>
  </si>
  <si>
    <t>0</t>
  </si>
  <si>
    <t>Column1</t>
  </si>
  <si>
    <t>Technical results</t>
  </si>
  <si>
    <t>Voltage VDD LED (V)</t>
  </si>
  <si>
    <t>Voltage Of LED resistor</t>
  </si>
  <si>
    <t>Resistor used for LED</t>
  </si>
  <si>
    <t>Column2</t>
  </si>
  <si>
    <t>Column3</t>
  </si>
  <si>
    <t>LED</t>
  </si>
  <si>
    <t>CONTROL FACTORS</t>
  </si>
  <si>
    <t>AMBIENT LIGHT</t>
  </si>
  <si>
    <t>Illumination from external light</t>
  </si>
  <si>
    <t xml:space="preserve">height of the sensor </t>
  </si>
  <si>
    <t>21mm</t>
  </si>
  <si>
    <t>background illum current (A) using externa</t>
  </si>
  <si>
    <t xml:space="preserve">height to the detector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</si>
</sst>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vertical="top"/>
    </xf>
    <xf numFmtId="0" fontId="1" fillId="2" borderId="0" xfId="1"/>
  </cellXfs>
  <cellStyles count="2">
    <cellStyle name="Good" xfId="1" builtinId="26"/>
    <cellStyle name="Normal" xfId="0" builtinId="0"/>
  </cellStyles>
  <dxfs count="3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708660</xdr:rowOff>
    </xdr:from>
    <xdr:to>
      <xdr:col>23</xdr:col>
      <xdr:colOff>548640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F7DE4D-D1D7-48BC-B34E-F3002B690A1A}"/>
            </a:ext>
          </a:extLst>
        </xdr:cNvPr>
        <xdr:cNvSpPr txBox="1"/>
      </xdr:nvSpPr>
      <xdr:spPr>
        <a:xfrm>
          <a:off x="12428220" y="708660"/>
          <a:ext cx="409194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Overview</a:t>
          </a:r>
          <a:r>
            <a:rPr lang="en-US" sz="1100" baseline="0"/>
            <a:t> of data collection</a:t>
          </a:r>
          <a:endParaRPr lang="en-US" sz="1100"/>
        </a:p>
      </xdr:txBody>
    </xdr:sp>
    <xdr:clientData/>
  </xdr:twoCellAnchor>
  <xdr:twoCellAnchor>
    <xdr:from>
      <xdr:col>5</xdr:col>
      <xdr:colOff>395288</xdr:colOff>
      <xdr:row>15</xdr:row>
      <xdr:rowOff>61913</xdr:rowOff>
    </xdr:from>
    <xdr:to>
      <xdr:col>8</xdr:col>
      <xdr:colOff>638175</xdr:colOff>
      <xdr:row>17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DA2E0D-823D-4361-81B0-C70FE90E062E}"/>
            </a:ext>
          </a:extLst>
        </xdr:cNvPr>
        <xdr:cNvSpPr txBox="1"/>
      </xdr:nvSpPr>
      <xdr:spPr>
        <a:xfrm>
          <a:off x="3633788" y="3319463"/>
          <a:ext cx="2185987" cy="328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black area measured from strip</a:t>
          </a:r>
          <a:r>
            <a:rPr lang="en-GB" sz="1100" baseline="0"/>
            <a:t> edge with stand edge in line with each other</a:t>
          </a:r>
        </a:p>
        <a:p>
          <a:endParaRPr lang="en-GB" sz="1100" baseline="0"/>
        </a:p>
        <a:p>
          <a:endParaRPr lang="en-GB" sz="1100"/>
        </a:p>
      </xdr:txBody>
    </xdr:sp>
    <xdr:clientData/>
  </xdr:twoCellAnchor>
  <xdr:twoCellAnchor>
    <xdr:from>
      <xdr:col>14</xdr:col>
      <xdr:colOff>161925</xdr:colOff>
      <xdr:row>18</xdr:row>
      <xdr:rowOff>204788</xdr:rowOff>
    </xdr:from>
    <xdr:to>
      <xdr:col>14</xdr:col>
      <xdr:colOff>990600</xdr:colOff>
      <xdr:row>19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8C2353-BC95-4CDA-BFD3-028C32A83356}"/>
            </a:ext>
          </a:extLst>
        </xdr:cNvPr>
        <xdr:cNvSpPr txBox="1"/>
      </xdr:nvSpPr>
      <xdr:spPr>
        <a:xfrm>
          <a:off x="9424988" y="4005263"/>
          <a:ext cx="828675" cy="5857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sensor was used with black tape around it to ensure no interference from outside</a:t>
          </a:r>
          <a:r>
            <a:rPr lang="en-GB" sz="1100" baseline="0"/>
            <a:t>  </a:t>
          </a:r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8227C-D854-4B52-AB64-16F82768D9C7}" name="Table1" displayName="Table1" ref="B1:M15" totalsRowShown="0" headerRowDxfId="31" headerRowBorderDxfId="30" tableBorderDxfId="29" totalsRowBorderDxfId="28">
  <autoFilter ref="B1:M15" xr:uid="{B9240A6A-CFB3-44F6-ADEA-8332A23DA30F}"/>
  <tableColumns count="12">
    <tableColumn id="1" xr3:uid="{83EE7BC3-4474-41FC-8273-626B352DF18E}" name="Distance_x000a_ (mm)" dataDxfId="27">
      <calculatedColumnFormula>B1+5</calculatedColumnFormula>
    </tableColumn>
    <tableColumn id="2" xr3:uid="{092A407B-5194-430C-839C-1371170B3FA9}" name="Resistor _x000a_LED (ohm)" dataDxfId="26"/>
    <tableColumn id="3" xr3:uid="{03C10D65-3984-433F-BCC5-6E1869B742B7}" name="Resistor_x000a_ Trans (ohm)" dataDxfId="25"/>
    <tableColumn id="4" xr3:uid="{D77ABE12-E56D-498D-8B37-B2F159940EB4}" name="Voltage _x000a_Res LED (V)" dataDxfId="24"/>
    <tableColumn id="5" xr3:uid="{70FCCDEE-1439-49C2-91C6-B198F85254B7}" name="Voltage VDD _x000a_LED (V)" dataDxfId="23">
      <calculatedColumnFormula>5 - E2</calculatedColumnFormula>
    </tableColumn>
    <tableColumn id="6" xr3:uid="{2D9C3B14-6A80-4378-82E3-837607C2D768}" name="Current _x000a_LED (A)" dataDxfId="22">
      <calculatedColumnFormula>(5-E2)/C2</calculatedColumnFormula>
    </tableColumn>
    <tableColumn id="7" xr3:uid="{E068FC75-1676-4B62-910B-A61C47D90654}" name="Voltage Res _x000a_Trans (V)" dataDxfId="21"/>
    <tableColumn id="8" xr3:uid="{38455A4C-4CAB-485D-9E5C-8B99EDDF05B8}" name="Voltage Collector_x000a_ Emitter VDD (V)" dataDxfId="20">
      <calculatedColumnFormula>5-H2</calculatedColumnFormula>
    </tableColumn>
    <tableColumn id="9" xr3:uid="{CF2C013B-0DE1-43A9-B091-11226F7C3CEC}" name="Current _x000a_Trans (A)" dataDxfId="19">
      <calculatedColumnFormula>H2/D2</calculatedColumnFormula>
    </tableColumn>
    <tableColumn id="10" xr3:uid="{6BD7A964-CAC7-46EE-8841-3DBF86723113}" name="Power (W)" dataDxfId="18">
      <calculatedColumnFormula>(5*G2)+(5*J2)</calculatedColumnFormula>
    </tableColumn>
    <tableColumn id="11" xr3:uid="{B7CD24D8-AE28-4F2A-BBE1-37B34E524D24}" name="Wasted_x000a_ Power (W)" dataDxfId="17">
      <calculatedColumnFormula>(G2*G2*C2) + (J2*J2*D2)</calculatedColumnFormula>
    </tableColumn>
    <tableColumn id="12" xr3:uid="{64981A88-2131-4AC6-8440-F8AE949D1B19}" name="Overall _x000a_Efficiency" dataDxfId="16">
      <calculatedColumnFormula>((K2-L2)/K2)*100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FD072-FEF1-4E3D-AFBE-05F54EF29239}" name="Table13" displayName="Table13" ref="B19:M33" totalsRowShown="0" headerRowDxfId="15" headerRowBorderDxfId="14" tableBorderDxfId="13" totalsRowBorderDxfId="12">
  <autoFilter ref="B19:M33" xr:uid="{B485061A-95D6-4AD2-9A8A-43C4C03C3B7B}"/>
  <tableColumns count="12">
    <tableColumn id="1" xr3:uid="{04A1C945-44B6-4D35-8091-F2EB5D712CE1}" name="Distance_x000a_ (mm)" dataDxfId="11">
      <calculatedColumnFormula>B19+5</calculatedColumnFormula>
    </tableColumn>
    <tableColumn id="2" xr3:uid="{230504E7-FCB4-4BA6-A541-CE130D0696C4}" name="Resistor _x000a_LED (ohm)" dataDxfId="10"/>
    <tableColumn id="3" xr3:uid="{594D7FE0-084C-419F-987D-7E2D46BEADA1}" name="Resistor_x000a_ Trans (ohm)" dataDxfId="9"/>
    <tableColumn id="4" xr3:uid="{87540DCD-7A7F-4F1D-B19D-C5B36E923870}" name="Voltage _x000a_Res LED (V)" dataDxfId="8"/>
    <tableColumn id="5" xr3:uid="{0288FFFD-F348-410E-B1EB-6C9FED7AF2E8}" name="Voltage VDD _x000a_LED (V)" dataDxfId="7">
      <calculatedColumnFormula>5 - E20</calculatedColumnFormula>
    </tableColumn>
    <tableColumn id="6" xr3:uid="{AF2F7B5D-BD47-4A9B-8CAC-56577CC9D0ED}" name="Current _x000a_LED (A)" dataDxfId="6">
      <calculatedColumnFormula>(5-E20)/C20</calculatedColumnFormula>
    </tableColumn>
    <tableColumn id="7" xr3:uid="{D05E3DA6-A087-424A-B082-DA37E7FD164E}" name="Voltage Res _x000a_Trans (V)" dataDxfId="5"/>
    <tableColumn id="8" xr3:uid="{6E294362-322C-46D2-9851-E9627B591CF6}" name="Voltage Collector_x000a_ Emitter VDD (V)" dataDxfId="4">
      <calculatedColumnFormula>5-H20</calculatedColumnFormula>
    </tableColumn>
    <tableColumn id="9" xr3:uid="{168BF36E-98E2-4832-A3F3-0E2AD48338B2}" name="Current _x000a_Trans (A)" dataDxfId="3">
      <calculatedColumnFormula>H20/D20</calculatedColumnFormula>
    </tableColumn>
    <tableColumn id="10" xr3:uid="{4682CFED-831D-4AA1-85A6-604A34FB5912}" name="Power (W)" dataDxfId="2">
      <calculatedColumnFormula>(5*G20)+(5*J20)</calculatedColumnFormula>
    </tableColumn>
    <tableColumn id="11" xr3:uid="{39854D3B-DF52-4C5A-9EF8-2FED09774512}" name="Wasted_x000a_ Power (W)" dataDxfId="1">
      <calculatedColumnFormula>(G20*G20*C20) + (J20*J20*D20)</calculatedColumnFormula>
    </tableColumn>
    <tableColumn id="12" xr3:uid="{D3E1B4AB-6B82-4565-A931-8B6E6ECA3C84}" name="Overall _x000a_Efficiency" dataDxfId="0">
      <calculatedColumnFormula>((K20-L20)/K20)*100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390D07-119E-4327-B059-3B0D42B6B234}" name="Table5" displayName="Table5" ref="O2:Q4" totalsRowShown="0">
  <autoFilter ref="O2:Q4" xr:uid="{BD734A27-F8B9-4AC8-9BB2-B7458F365059}"/>
  <tableColumns count="3">
    <tableColumn id="1" xr3:uid="{D6856518-EAC1-4174-9D19-765BE828A546}" name="Height of Transistor from stripboard"/>
    <tableColumn id="2" xr3:uid="{F49524A8-AE84-4DC1-B16C-67734F9DF53D}" name="0"/>
    <tableColumn id="3" xr3:uid="{F5EC2C14-B498-4D86-A7C9-D989B66A6B39}" name="Column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CE55E0-84B0-468D-8BE0-86C04986C7FB}" name="Table6" displayName="Table6" ref="O6:Q10" totalsRowShown="0">
  <autoFilter ref="O6:Q10" xr:uid="{F3EAB9A6-B7C2-4471-8D84-C421B533A81E}"/>
  <tableColumns count="3">
    <tableColumn id="1" xr3:uid="{3AF0AFAE-583E-4591-B072-41DAE61912D3}" name="LED"/>
    <tableColumn id="2" xr3:uid="{740A01D8-320E-46B6-B93E-8166B38BE359}" name="Column2"/>
    <tableColumn id="3" xr3:uid="{46490AD3-F902-4FCC-A96E-69CE50728D5F}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255BC-100B-4A10-8CE8-2B73C7EBA017}" name="Table3" displayName="Table3" ref="B2:C26" totalsRowShown="0">
  <autoFilter ref="B2:C26" xr:uid="{CC78BAF5-80C5-4B8D-A941-1FD3D99F2710}"/>
  <tableColumns count="2">
    <tableColumn id="1" xr3:uid="{CA313C8C-6461-492A-B7ED-988B72E75D20}" name="Distance dragged across (mm)"/>
    <tableColumn id="2" xr3:uid="{0D856D0E-BEDC-4549-BD64-C5231764F7A3}" name="Voltage across resistor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255DB0-324F-43FA-AF73-95B71A33D3AB}" name="Table4" displayName="Table4" ref="A3:F4" totalsRowShown="0">
  <autoFilter ref="A3:F4" xr:uid="{5FE8029D-ECD4-4A38-8FAD-7E6866AC3752}"/>
  <tableColumns count="6">
    <tableColumn id="1" xr3:uid="{392DED0A-7C72-4545-9B76-838699677908}" name="Transistor resistor"/>
    <tableColumn id="2" xr3:uid="{C4B774CD-1DEE-4BE2-84DA-F80E4CD4F767}" name="dark_x000a_voltage of resistor (V)"/>
    <tableColumn id="3" xr3:uid="{E5FCD4AF-3FCB-4AB1-B99D-51A9A890AB87}" name="dark current (A)">
      <calculatedColumnFormula>B4/A4</calculatedColumnFormula>
    </tableColumn>
    <tableColumn id="4" xr3:uid="{B9883687-B777-4ED7-B0F2-7A6FB30F8DD0}" name="background illum_x000a_voltage (V)"/>
    <tableColumn id="5" xr3:uid="{5C05C277-AD1E-45F8-8E80-9BA98FCE2301}" name="background illum current (A) using externa">
      <calculatedColumnFormula>D4/A4</calculatedColumnFormula>
    </tableColumn>
    <tableColumn id="6" xr3:uid="{FC51DC41-3082-4FA3-9AD9-7E817511B774}" name="Illumination from external ligh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H34" sqref="H34"/>
    </sheetView>
  </sheetViews>
  <sheetFormatPr defaultRowHeight="14.25" x14ac:dyDescent="0.45"/>
  <cols>
    <col min="11" max="11" width="11.796875" customWidth="1"/>
    <col min="15" max="15" width="32.86328125" customWidth="1"/>
    <col min="16" max="17" width="10.46484375" customWidth="1"/>
  </cols>
  <sheetData>
    <row r="1" spans="1:17" ht="57" x14ac:dyDescent="0.5">
      <c r="A1" s="13" t="s">
        <v>11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20</v>
      </c>
      <c r="G1" s="6" t="s">
        <v>4</v>
      </c>
      <c r="H1" s="6" t="s">
        <v>5</v>
      </c>
      <c r="I1" s="6" t="s">
        <v>21</v>
      </c>
      <c r="J1" s="6" t="s">
        <v>6</v>
      </c>
      <c r="K1" s="7" t="s">
        <v>7</v>
      </c>
      <c r="L1" s="6" t="s">
        <v>8</v>
      </c>
      <c r="M1" s="8" t="s">
        <v>9</v>
      </c>
      <c r="O1" s="12" t="s">
        <v>29</v>
      </c>
    </row>
    <row r="2" spans="1:17" x14ac:dyDescent="0.45">
      <c r="A2">
        <v>1</v>
      </c>
      <c r="B2" s="3">
        <v>-2</v>
      </c>
      <c r="C2" s="2">
        <v>33</v>
      </c>
      <c r="D2" s="2">
        <v>100000</v>
      </c>
      <c r="E2" s="2">
        <v>3</v>
      </c>
      <c r="F2" s="2">
        <f>5 - E2</f>
        <v>2</v>
      </c>
      <c r="G2" s="2">
        <f t="shared" ref="G2:G15" si="0">(5-E2)/C2</f>
        <v>6.0606060606060608E-2</v>
      </c>
      <c r="H2" s="2"/>
      <c r="I2" s="2">
        <f>5-H2</f>
        <v>5</v>
      </c>
      <c r="J2" s="2">
        <f>H2/D2</f>
        <v>0</v>
      </c>
      <c r="K2" s="2">
        <f>(5*G2)+(5*J2)</f>
        <v>0.30303030303030304</v>
      </c>
      <c r="L2" s="2">
        <f>(G2*G2*C2) + (J2*J2*D2)</f>
        <v>0.12121212121212123</v>
      </c>
      <c r="M2" s="4">
        <f>((K2-L2)/K2)*100</f>
        <v>60</v>
      </c>
      <c r="O2" t="s">
        <v>22</v>
      </c>
      <c r="P2" t="s">
        <v>27</v>
      </c>
      <c r="Q2" t="s">
        <v>28</v>
      </c>
    </row>
    <row r="3" spans="1:17" x14ac:dyDescent="0.45">
      <c r="A3">
        <f>A2 + 1</f>
        <v>2</v>
      </c>
      <c r="B3" s="3">
        <v>3</v>
      </c>
      <c r="C3" s="2">
        <v>33</v>
      </c>
      <c r="D3" s="2">
        <v>100000</v>
      </c>
      <c r="E3" s="2">
        <v>3</v>
      </c>
      <c r="F3" s="2">
        <f t="shared" ref="F3:F15" si="1">5 - E3</f>
        <v>2</v>
      </c>
      <c r="G3" s="2">
        <f t="shared" si="0"/>
        <v>6.0606060606060608E-2</v>
      </c>
      <c r="H3" s="2">
        <v>8.6400000000000005E-2</v>
      </c>
      <c r="I3" s="2">
        <f t="shared" ref="I3:I15" si="2">5-H3</f>
        <v>4.9135999999999997</v>
      </c>
      <c r="J3" s="2">
        <f t="shared" ref="J3:J15" si="3">H3/D3</f>
        <v>8.6400000000000001E-7</v>
      </c>
      <c r="K3" s="2">
        <f t="shared" ref="K3:K14" si="4">(5*G3)+(5*J3)</f>
        <v>0.30303462303030304</v>
      </c>
      <c r="L3" s="2">
        <f t="shared" ref="L3:L15" si="5">(G3*G3*C3) + (J3*J3*D3)</f>
        <v>0.12121219586172123</v>
      </c>
      <c r="M3" s="4">
        <f t="shared" ref="M3:M15" si="6">((K3-L3)/K3)*100</f>
        <v>60.000545597853957</v>
      </c>
      <c r="O3" t="s">
        <v>23</v>
      </c>
      <c r="P3" t="s">
        <v>24</v>
      </c>
      <c r="Q3" t="s">
        <v>24</v>
      </c>
    </row>
    <row r="4" spans="1:17" x14ac:dyDescent="0.45">
      <c r="A4">
        <f t="shared" ref="A4:A15" si="7">A3 + 1</f>
        <v>3</v>
      </c>
      <c r="B4" s="3">
        <f>B3+5</f>
        <v>8</v>
      </c>
      <c r="C4" s="2">
        <v>33</v>
      </c>
      <c r="D4" s="2">
        <v>100000</v>
      </c>
      <c r="E4" s="2">
        <v>3</v>
      </c>
      <c r="F4" s="2">
        <f>5 - E4</f>
        <v>2</v>
      </c>
      <c r="G4" s="2">
        <f t="shared" si="0"/>
        <v>6.0606060606060608E-2</v>
      </c>
      <c r="H4" s="2">
        <v>0.46400000000000002</v>
      </c>
      <c r="I4" s="2">
        <f t="shared" si="2"/>
        <v>4.5359999999999996</v>
      </c>
      <c r="J4" s="2">
        <f t="shared" si="3"/>
        <v>4.6400000000000005E-6</v>
      </c>
      <c r="K4" s="2">
        <f t="shared" si="4"/>
        <v>0.30305350303030304</v>
      </c>
      <c r="L4" s="2">
        <f t="shared" si="5"/>
        <v>0.12121427417212123</v>
      </c>
      <c r="M4" s="4">
        <f t="shared" si="6"/>
        <v>60.002351743150541</v>
      </c>
      <c r="O4" t="s">
        <v>25</v>
      </c>
      <c r="P4" t="s">
        <v>26</v>
      </c>
      <c r="Q4" t="s">
        <v>26</v>
      </c>
    </row>
    <row r="5" spans="1:17" x14ac:dyDescent="0.45">
      <c r="A5">
        <f t="shared" si="7"/>
        <v>4</v>
      </c>
      <c r="B5" s="3">
        <f t="shared" ref="B5:B15" si="8">B4+5</f>
        <v>13</v>
      </c>
      <c r="C5" s="2">
        <v>33</v>
      </c>
      <c r="D5" s="2">
        <v>100000</v>
      </c>
      <c r="E5" s="2">
        <v>3</v>
      </c>
      <c r="F5" s="2">
        <f t="shared" si="1"/>
        <v>2</v>
      </c>
      <c r="G5" s="2">
        <f t="shared" si="0"/>
        <v>6.0606060606060608E-2</v>
      </c>
      <c r="H5" s="2">
        <v>0.39500000000000002</v>
      </c>
      <c r="I5" s="2">
        <f t="shared" si="2"/>
        <v>4.6050000000000004</v>
      </c>
      <c r="J5" s="2">
        <f t="shared" si="3"/>
        <v>3.9500000000000003E-6</v>
      </c>
      <c r="K5" s="2">
        <f t="shared" si="4"/>
        <v>0.30305005303030302</v>
      </c>
      <c r="L5" s="2">
        <f t="shared" si="5"/>
        <v>0.12121368146212123</v>
      </c>
      <c r="M5" s="4">
        <f t="shared" si="6"/>
        <v>60.002091981155118</v>
      </c>
    </row>
    <row r="6" spans="1:17" x14ac:dyDescent="0.45">
      <c r="A6">
        <f t="shared" si="7"/>
        <v>5</v>
      </c>
      <c r="B6" s="3">
        <f t="shared" si="8"/>
        <v>18</v>
      </c>
      <c r="C6" s="2">
        <v>33</v>
      </c>
      <c r="D6" s="2">
        <v>100000</v>
      </c>
      <c r="E6" s="2">
        <v>3</v>
      </c>
      <c r="F6" s="2">
        <f t="shared" si="1"/>
        <v>2</v>
      </c>
      <c r="G6" s="2">
        <f t="shared" si="0"/>
        <v>6.0606060606060608E-2</v>
      </c>
      <c r="H6" s="2">
        <v>0.32700000000000001</v>
      </c>
      <c r="I6" s="2">
        <f t="shared" si="2"/>
        <v>4.673</v>
      </c>
      <c r="J6" s="2">
        <f t="shared" si="3"/>
        <v>3.27E-6</v>
      </c>
      <c r="K6" s="2">
        <f t="shared" si="4"/>
        <v>0.30304665303030304</v>
      </c>
      <c r="L6" s="2">
        <f t="shared" si="5"/>
        <v>0.12121319050212123</v>
      </c>
      <c r="M6" s="4">
        <f t="shared" si="6"/>
        <v>60.001805236898441</v>
      </c>
      <c r="O6" t="s">
        <v>35</v>
      </c>
      <c r="P6" t="s">
        <v>33</v>
      </c>
      <c r="Q6" t="s">
        <v>34</v>
      </c>
    </row>
    <row r="7" spans="1:17" x14ac:dyDescent="0.45">
      <c r="A7">
        <f t="shared" si="7"/>
        <v>6</v>
      </c>
      <c r="B7" s="3">
        <f t="shared" si="8"/>
        <v>23</v>
      </c>
      <c r="C7" s="2">
        <v>33</v>
      </c>
      <c r="D7" s="2">
        <v>100000</v>
      </c>
      <c r="E7" s="2">
        <v>3</v>
      </c>
      <c r="F7" s="2">
        <f t="shared" si="1"/>
        <v>2</v>
      </c>
      <c r="G7" s="2">
        <f t="shared" si="0"/>
        <v>6.0606060606060608E-2</v>
      </c>
      <c r="H7" s="2">
        <v>0.253</v>
      </c>
      <c r="I7" s="2">
        <f t="shared" si="2"/>
        <v>4.7469999999999999</v>
      </c>
      <c r="J7" s="2">
        <f t="shared" si="3"/>
        <v>2.5299999999999999E-6</v>
      </c>
      <c r="K7" s="2">
        <f t="shared" si="4"/>
        <v>0.30304295303030304</v>
      </c>
      <c r="L7" s="2">
        <f t="shared" si="5"/>
        <v>0.12121276130212123</v>
      </c>
      <c r="M7" s="4">
        <f t="shared" si="6"/>
        <v>60.001458509414526</v>
      </c>
      <c r="O7" t="s">
        <v>30</v>
      </c>
    </row>
    <row r="8" spans="1:17" x14ac:dyDescent="0.45">
      <c r="A8">
        <f t="shared" si="7"/>
        <v>7</v>
      </c>
      <c r="B8" s="3">
        <f t="shared" si="8"/>
        <v>28</v>
      </c>
      <c r="C8" s="2">
        <v>33</v>
      </c>
      <c r="D8" s="2">
        <v>100000</v>
      </c>
      <c r="E8" s="2">
        <v>3</v>
      </c>
      <c r="F8" s="2">
        <f t="shared" si="1"/>
        <v>2</v>
      </c>
      <c r="G8" s="2">
        <f t="shared" si="0"/>
        <v>6.0606060606060608E-2</v>
      </c>
      <c r="H8" s="2">
        <v>0.20100000000000001</v>
      </c>
      <c r="I8" s="2">
        <f t="shared" si="2"/>
        <v>4.7990000000000004</v>
      </c>
      <c r="J8" s="2">
        <f t="shared" si="3"/>
        <v>2.0100000000000002E-6</v>
      </c>
      <c r="K8" s="2">
        <f t="shared" si="4"/>
        <v>0.30304035303030302</v>
      </c>
      <c r="L8" s="2">
        <f t="shared" si="5"/>
        <v>0.12121252522212123</v>
      </c>
      <c r="M8" s="4">
        <f t="shared" si="6"/>
        <v>60.00119323712628</v>
      </c>
      <c r="O8" t="s">
        <v>31</v>
      </c>
    </row>
    <row r="9" spans="1:17" x14ac:dyDescent="0.45">
      <c r="A9">
        <f t="shared" si="7"/>
        <v>8</v>
      </c>
      <c r="B9" s="3">
        <f t="shared" si="8"/>
        <v>33</v>
      </c>
      <c r="C9" s="2">
        <v>33</v>
      </c>
      <c r="D9" s="2">
        <v>100000</v>
      </c>
      <c r="E9" s="2">
        <v>3</v>
      </c>
      <c r="F9" s="2">
        <f t="shared" si="1"/>
        <v>2</v>
      </c>
      <c r="G9" s="2">
        <f t="shared" si="0"/>
        <v>6.0606060606060608E-2</v>
      </c>
      <c r="H9" s="2">
        <v>0.1678</v>
      </c>
      <c r="I9" s="2">
        <f t="shared" si="2"/>
        <v>4.8322000000000003</v>
      </c>
      <c r="J9" s="2">
        <f t="shared" si="3"/>
        <v>1.6780000000000001E-6</v>
      </c>
      <c r="K9" s="2">
        <f t="shared" si="4"/>
        <v>0.30303869303030306</v>
      </c>
      <c r="L9" s="2">
        <f t="shared" si="5"/>
        <v>0.12121240278052123</v>
      </c>
      <c r="M9" s="4">
        <f t="shared" si="6"/>
        <v>60.00101453433858</v>
      </c>
      <c r="O9" t="s">
        <v>31</v>
      </c>
      <c r="P9">
        <v>3.5</v>
      </c>
      <c r="Q9">
        <v>3</v>
      </c>
    </row>
    <row r="10" spans="1:17" x14ac:dyDescent="0.45">
      <c r="A10">
        <f t="shared" si="7"/>
        <v>9</v>
      </c>
      <c r="B10" s="3">
        <f t="shared" si="8"/>
        <v>38</v>
      </c>
      <c r="C10" s="2">
        <v>33</v>
      </c>
      <c r="D10" s="2">
        <v>100000</v>
      </c>
      <c r="E10" s="2">
        <v>3</v>
      </c>
      <c r="F10" s="2">
        <f t="shared" si="1"/>
        <v>2</v>
      </c>
      <c r="G10" s="2">
        <f t="shared" si="0"/>
        <v>6.0606060606060608E-2</v>
      </c>
      <c r="H10" s="2">
        <v>0.14430000000000001</v>
      </c>
      <c r="I10" s="2">
        <f t="shared" si="2"/>
        <v>4.8556999999999997</v>
      </c>
      <c r="J10" s="2">
        <f t="shared" si="3"/>
        <v>1.4430000000000002E-6</v>
      </c>
      <c r="K10" s="2">
        <f t="shared" si="4"/>
        <v>0.30303751803030304</v>
      </c>
      <c r="L10" s="2">
        <f t="shared" si="5"/>
        <v>0.12121232943702123</v>
      </c>
      <c r="M10" s="4">
        <f t="shared" si="6"/>
        <v>60.000883644743851</v>
      </c>
      <c r="O10" t="s">
        <v>32</v>
      </c>
      <c r="P10">
        <v>100</v>
      </c>
      <c r="Q10">
        <v>33</v>
      </c>
    </row>
    <row r="11" spans="1:17" x14ac:dyDescent="0.45">
      <c r="A11">
        <f t="shared" si="7"/>
        <v>10</v>
      </c>
      <c r="B11" s="3">
        <f t="shared" si="8"/>
        <v>43</v>
      </c>
      <c r="C11" s="2">
        <v>33</v>
      </c>
      <c r="D11" s="2">
        <v>100000</v>
      </c>
      <c r="E11" s="2">
        <v>3</v>
      </c>
      <c r="F11" s="2">
        <f t="shared" si="1"/>
        <v>2</v>
      </c>
      <c r="G11" s="2">
        <f t="shared" si="0"/>
        <v>6.0606060606060608E-2</v>
      </c>
      <c r="H11" s="2">
        <v>0.13100000000000001</v>
      </c>
      <c r="I11" s="2">
        <f t="shared" si="2"/>
        <v>4.8689999999999998</v>
      </c>
      <c r="J11" s="2">
        <f t="shared" si="3"/>
        <v>1.31E-6</v>
      </c>
      <c r="K11" s="2">
        <f t="shared" si="4"/>
        <v>0.30303685303030303</v>
      </c>
      <c r="L11" s="2">
        <f t="shared" si="5"/>
        <v>0.12121229282212123</v>
      </c>
      <c r="M11" s="4">
        <f t="shared" si="6"/>
        <v>60.000807951236126</v>
      </c>
    </row>
    <row r="12" spans="1:17" x14ac:dyDescent="0.45">
      <c r="A12">
        <f t="shared" si="7"/>
        <v>11</v>
      </c>
      <c r="B12" s="3">
        <f t="shared" si="8"/>
        <v>48</v>
      </c>
      <c r="C12" s="2">
        <v>33</v>
      </c>
      <c r="D12" s="2">
        <v>100000</v>
      </c>
      <c r="E12" s="2">
        <v>3</v>
      </c>
      <c r="F12" s="2">
        <f t="shared" si="1"/>
        <v>2</v>
      </c>
      <c r="G12" s="2">
        <f t="shared" si="0"/>
        <v>6.0606060606060608E-2</v>
      </c>
      <c r="H12" s="2">
        <v>0.128</v>
      </c>
      <c r="I12" s="2">
        <f t="shared" si="2"/>
        <v>4.8719999999999999</v>
      </c>
      <c r="J12" s="2">
        <f t="shared" si="3"/>
        <v>1.28E-6</v>
      </c>
      <c r="K12" s="2">
        <f t="shared" si="4"/>
        <v>0.30303670303030306</v>
      </c>
      <c r="L12" s="2">
        <f t="shared" si="5"/>
        <v>0.12121228505212123</v>
      </c>
      <c r="M12" s="4">
        <f t="shared" si="6"/>
        <v>60.00079071610007</v>
      </c>
    </row>
    <row r="13" spans="1:17" x14ac:dyDescent="0.45">
      <c r="A13">
        <f t="shared" si="7"/>
        <v>12</v>
      </c>
      <c r="B13" s="3">
        <f t="shared" si="8"/>
        <v>53</v>
      </c>
      <c r="C13" s="2">
        <v>33</v>
      </c>
      <c r="D13" s="2">
        <v>100000</v>
      </c>
      <c r="E13" s="2">
        <v>3</v>
      </c>
      <c r="F13" s="2">
        <f t="shared" si="1"/>
        <v>2</v>
      </c>
      <c r="G13" s="2">
        <f t="shared" si="0"/>
        <v>6.0606060606060608E-2</v>
      </c>
      <c r="H13" s="2">
        <v>0.113</v>
      </c>
      <c r="I13" s="2">
        <f t="shared" si="2"/>
        <v>4.8869999999999996</v>
      </c>
      <c r="J13" s="2">
        <f t="shared" si="3"/>
        <v>1.13E-6</v>
      </c>
      <c r="K13" s="2">
        <f t="shared" si="4"/>
        <v>0.30303595303030306</v>
      </c>
      <c r="L13" s="2">
        <f t="shared" si="5"/>
        <v>0.12121224890212123</v>
      </c>
      <c r="M13" s="4">
        <f t="shared" si="6"/>
        <v>60.000703649180451</v>
      </c>
      <c r="O13" t="s">
        <v>36</v>
      </c>
    </row>
    <row r="14" spans="1:17" x14ac:dyDescent="0.45">
      <c r="A14">
        <f t="shared" si="7"/>
        <v>13</v>
      </c>
      <c r="B14" s="3">
        <f t="shared" si="8"/>
        <v>58</v>
      </c>
      <c r="C14" s="2">
        <v>33</v>
      </c>
      <c r="D14" s="2">
        <v>100000</v>
      </c>
      <c r="E14" s="2">
        <v>3</v>
      </c>
      <c r="F14" s="2">
        <f t="shared" si="1"/>
        <v>2</v>
      </c>
      <c r="G14" s="2">
        <f t="shared" si="0"/>
        <v>6.0606060606060608E-2</v>
      </c>
      <c r="H14" s="2">
        <v>0.107</v>
      </c>
      <c r="I14" s="2">
        <f t="shared" si="2"/>
        <v>4.8929999999999998</v>
      </c>
      <c r="J14" s="2">
        <f t="shared" si="3"/>
        <v>1.0699999999999999E-6</v>
      </c>
      <c r="K14" s="2">
        <f t="shared" si="4"/>
        <v>0.30303565303030305</v>
      </c>
      <c r="L14" s="2">
        <f t="shared" si="5"/>
        <v>0.12121223570212122</v>
      </c>
      <c r="M14" s="4">
        <f t="shared" si="6"/>
        <v>60.00066840649928</v>
      </c>
      <c r="O14" t="s">
        <v>37</v>
      </c>
    </row>
    <row r="15" spans="1:17" x14ac:dyDescent="0.45">
      <c r="A15">
        <f t="shared" si="7"/>
        <v>14</v>
      </c>
      <c r="B15" s="9">
        <f t="shared" si="8"/>
        <v>63</v>
      </c>
      <c r="C15" s="2">
        <v>33</v>
      </c>
      <c r="D15" s="2">
        <v>100000</v>
      </c>
      <c r="E15" s="2">
        <v>3</v>
      </c>
      <c r="F15" s="10">
        <f t="shared" si="1"/>
        <v>2</v>
      </c>
      <c r="G15" s="2">
        <f t="shared" si="0"/>
        <v>6.0606060606060608E-2</v>
      </c>
      <c r="H15" s="10">
        <v>0.11</v>
      </c>
      <c r="I15" s="10">
        <f t="shared" si="2"/>
        <v>4.8899999999999997</v>
      </c>
      <c r="J15" s="10">
        <f t="shared" si="3"/>
        <v>1.1000000000000001E-6</v>
      </c>
      <c r="K15" s="10">
        <f>(5*G15)+(5*J15)</f>
        <v>0.30303580303030303</v>
      </c>
      <c r="L15" s="10">
        <f t="shared" si="5"/>
        <v>0.12121224221212124</v>
      </c>
      <c r="M15" s="11">
        <f t="shared" si="6"/>
        <v>60.000686057548045</v>
      </c>
    </row>
    <row r="16" spans="1:17" x14ac:dyDescent="0.45">
      <c r="O16" t="s">
        <v>39</v>
      </c>
      <c r="P16" t="s">
        <v>40</v>
      </c>
    </row>
    <row r="17" spans="1:16" x14ac:dyDescent="0.45">
      <c r="O17" t="s">
        <v>42</v>
      </c>
      <c r="P17">
        <v>18</v>
      </c>
    </row>
    <row r="19" spans="1:16" ht="57" x14ac:dyDescent="0.45">
      <c r="A19" s="13" t="s">
        <v>10</v>
      </c>
      <c r="B19" s="5" t="s">
        <v>0</v>
      </c>
      <c r="C19" s="6" t="s">
        <v>1</v>
      </c>
      <c r="D19" s="6" t="s">
        <v>2</v>
      </c>
      <c r="E19" s="6" t="s">
        <v>3</v>
      </c>
      <c r="F19" s="6" t="s">
        <v>20</v>
      </c>
      <c r="G19" s="6" t="s">
        <v>4</v>
      </c>
      <c r="H19" s="6" t="s">
        <v>5</v>
      </c>
      <c r="I19" s="6" t="s">
        <v>21</v>
      </c>
      <c r="J19" s="6" t="s">
        <v>6</v>
      </c>
      <c r="K19" s="7" t="s">
        <v>7</v>
      </c>
      <c r="L19" s="6" t="s">
        <v>8</v>
      </c>
      <c r="M19" s="8" t="s">
        <v>9</v>
      </c>
    </row>
    <row r="20" spans="1:16" x14ac:dyDescent="0.45">
      <c r="A20">
        <v>1</v>
      </c>
      <c r="B20" s="3">
        <v>0</v>
      </c>
      <c r="C20" s="2">
        <v>33</v>
      </c>
      <c r="D20" s="2">
        <v>100000</v>
      </c>
      <c r="E20" s="2">
        <v>3</v>
      </c>
      <c r="F20" s="2">
        <f>5 - E20</f>
        <v>2</v>
      </c>
      <c r="G20" s="2">
        <f t="shared" ref="G20:G33" si="9">(5-E20)/C20</f>
        <v>6.0606060606060608E-2</v>
      </c>
      <c r="H20" s="2"/>
      <c r="I20" s="2">
        <f>5-H20</f>
        <v>5</v>
      </c>
      <c r="J20" s="2">
        <f>H20/D20</f>
        <v>0</v>
      </c>
      <c r="K20" s="2">
        <f>(5*G20)+(5*J20)</f>
        <v>0.30303030303030304</v>
      </c>
      <c r="L20" s="2">
        <f>(G20*G20*C20) + (J20*J20*D20)</f>
        <v>0.12121212121212123</v>
      </c>
      <c r="M20" s="4">
        <f>((K20-L20)/K20)*100</f>
        <v>60</v>
      </c>
    </row>
    <row r="21" spans="1:16" x14ac:dyDescent="0.45">
      <c r="A21">
        <f>A20 + 1</f>
        <v>2</v>
      </c>
      <c r="B21" s="3">
        <v>3</v>
      </c>
      <c r="C21" s="2">
        <v>33</v>
      </c>
      <c r="D21" s="2">
        <v>100000</v>
      </c>
      <c r="E21" s="2">
        <v>3</v>
      </c>
      <c r="F21" s="2">
        <f t="shared" ref="F21" si="10">5 - E21</f>
        <v>2</v>
      </c>
      <c r="G21" s="2">
        <f t="shared" si="9"/>
        <v>6.0606060606060608E-2</v>
      </c>
      <c r="H21" s="2">
        <v>1.4239999999999999</v>
      </c>
      <c r="I21" s="2">
        <f t="shared" ref="I21:I33" si="11">5-H21</f>
        <v>3.5760000000000001</v>
      </c>
      <c r="J21" s="2">
        <f t="shared" ref="J21:J33" si="12">H21/D21</f>
        <v>1.4239999999999999E-5</v>
      </c>
      <c r="K21" s="2">
        <f t="shared" ref="K21:K32" si="13">(5*G21)+(5*J21)</f>
        <v>0.30310150303030303</v>
      </c>
      <c r="L21" s="2">
        <f t="shared" ref="L21:L33" si="14">(G21*G21*C21) + (J21*J21*D21)</f>
        <v>0.12123239897212124</v>
      </c>
      <c r="M21" s="4">
        <f t="shared" ref="M21:M33" si="15">((K21-L21)/K21)*100</f>
        <v>60.002706103373946</v>
      </c>
    </row>
    <row r="22" spans="1:16" x14ac:dyDescent="0.45">
      <c r="A22">
        <f t="shared" ref="A22:A33" si="16">A21 + 1</f>
        <v>3</v>
      </c>
      <c r="B22" s="3">
        <f>B21+5</f>
        <v>8</v>
      </c>
      <c r="C22" s="2">
        <v>33</v>
      </c>
      <c r="D22" s="2">
        <v>100000</v>
      </c>
      <c r="E22" s="2">
        <v>3</v>
      </c>
      <c r="F22" s="2">
        <f>5 - E22</f>
        <v>2</v>
      </c>
      <c r="G22" s="2">
        <f t="shared" si="9"/>
        <v>6.0606060606060608E-2</v>
      </c>
      <c r="H22" s="2">
        <v>4.42</v>
      </c>
      <c r="I22" s="2">
        <f t="shared" si="11"/>
        <v>0.58000000000000007</v>
      </c>
      <c r="J22" s="2">
        <f t="shared" si="12"/>
        <v>4.4199999999999997E-5</v>
      </c>
      <c r="K22" s="2">
        <f t="shared" si="13"/>
        <v>0.30325130303030307</v>
      </c>
      <c r="L22" s="2">
        <f t="shared" si="14"/>
        <v>0.12140748521212123</v>
      </c>
      <c r="M22" s="4">
        <f t="shared" si="15"/>
        <v>59.964727604158284</v>
      </c>
    </row>
    <row r="23" spans="1:16" x14ac:dyDescent="0.45">
      <c r="A23">
        <f t="shared" si="16"/>
        <v>4</v>
      </c>
      <c r="B23" s="3">
        <f t="shared" ref="B23:B33" si="17">B22+5</f>
        <v>13</v>
      </c>
      <c r="C23" s="2">
        <v>33</v>
      </c>
      <c r="D23" s="2">
        <v>100000</v>
      </c>
      <c r="E23" s="2">
        <v>3</v>
      </c>
      <c r="F23" s="2">
        <f t="shared" ref="F23:F33" si="18">5 - E23</f>
        <v>2</v>
      </c>
      <c r="G23" s="2">
        <f t="shared" si="9"/>
        <v>6.0606060606060608E-2</v>
      </c>
      <c r="H23" s="2">
        <v>4.26</v>
      </c>
      <c r="I23" s="2">
        <f t="shared" si="11"/>
        <v>0.74000000000000021</v>
      </c>
      <c r="J23" s="2">
        <f t="shared" si="12"/>
        <v>4.2599999999999999E-5</v>
      </c>
      <c r="K23" s="2">
        <f t="shared" si="13"/>
        <v>0.30324330303030306</v>
      </c>
      <c r="L23" s="2">
        <f t="shared" si="14"/>
        <v>0.12139359721212123</v>
      </c>
      <c r="M23" s="4">
        <f t="shared" si="15"/>
        <v>59.968251236206072</v>
      </c>
    </row>
    <row r="24" spans="1:16" x14ac:dyDescent="0.45">
      <c r="A24">
        <f t="shared" si="16"/>
        <v>5</v>
      </c>
      <c r="B24" s="3">
        <f t="shared" si="17"/>
        <v>18</v>
      </c>
      <c r="C24" s="2">
        <v>33</v>
      </c>
      <c r="D24" s="2">
        <v>100000</v>
      </c>
      <c r="E24" s="2">
        <v>3</v>
      </c>
      <c r="F24" s="2">
        <f t="shared" si="18"/>
        <v>2</v>
      </c>
      <c r="G24" s="2">
        <f t="shared" si="9"/>
        <v>6.0606060606060608E-2</v>
      </c>
      <c r="H24" s="2">
        <v>3.51</v>
      </c>
      <c r="I24" s="2">
        <f t="shared" si="11"/>
        <v>1.4900000000000002</v>
      </c>
      <c r="J24" s="2">
        <f t="shared" si="12"/>
        <v>3.5099999999999999E-5</v>
      </c>
      <c r="K24" s="2">
        <f t="shared" si="13"/>
        <v>0.30320580303030303</v>
      </c>
      <c r="L24" s="2">
        <f t="shared" si="14"/>
        <v>0.12133532221212123</v>
      </c>
      <c r="M24" s="4">
        <f t="shared" si="15"/>
        <v>59.982519793661496</v>
      </c>
    </row>
    <row r="25" spans="1:16" x14ac:dyDescent="0.45">
      <c r="A25">
        <f t="shared" si="16"/>
        <v>6</v>
      </c>
      <c r="B25" s="3">
        <f t="shared" si="17"/>
        <v>23</v>
      </c>
      <c r="C25" s="2">
        <v>33</v>
      </c>
      <c r="D25" s="2">
        <v>100000</v>
      </c>
      <c r="E25" s="2">
        <v>3</v>
      </c>
      <c r="F25" s="2">
        <f t="shared" si="18"/>
        <v>2</v>
      </c>
      <c r="G25" s="2">
        <f t="shared" si="9"/>
        <v>6.0606060606060608E-2</v>
      </c>
      <c r="H25" s="2">
        <v>2.64</v>
      </c>
      <c r="I25" s="2">
        <f t="shared" si="11"/>
        <v>2.36</v>
      </c>
      <c r="J25" s="2">
        <f t="shared" si="12"/>
        <v>2.6400000000000001E-5</v>
      </c>
      <c r="K25" s="2">
        <f t="shared" si="13"/>
        <v>0.30316230303030306</v>
      </c>
      <c r="L25" s="2">
        <f t="shared" si="14"/>
        <v>0.12128181721212122</v>
      </c>
      <c r="M25" s="4">
        <f t="shared" si="15"/>
        <v>59.994426747708694</v>
      </c>
    </row>
    <row r="26" spans="1:16" x14ac:dyDescent="0.45">
      <c r="A26">
        <f t="shared" si="16"/>
        <v>7</v>
      </c>
      <c r="B26" s="3">
        <f t="shared" si="17"/>
        <v>28</v>
      </c>
      <c r="C26" s="2">
        <v>33</v>
      </c>
      <c r="D26" s="2">
        <v>100000</v>
      </c>
      <c r="E26" s="2">
        <v>3</v>
      </c>
      <c r="F26" s="2">
        <f t="shared" si="18"/>
        <v>2</v>
      </c>
      <c r="G26" s="2">
        <f t="shared" si="9"/>
        <v>6.0606060606060608E-2</v>
      </c>
      <c r="H26" s="2">
        <v>1.9159999999999999</v>
      </c>
      <c r="I26" s="2">
        <f t="shared" si="11"/>
        <v>3.0840000000000001</v>
      </c>
      <c r="J26" s="2">
        <f t="shared" si="12"/>
        <v>1.916E-5</v>
      </c>
      <c r="K26" s="2">
        <f t="shared" si="13"/>
        <v>0.30312610303030302</v>
      </c>
      <c r="L26" s="2">
        <f t="shared" si="14"/>
        <v>0.12124883177212123</v>
      </c>
      <c r="M26" s="4">
        <f t="shared" si="15"/>
        <v>60.000530947346299</v>
      </c>
    </row>
    <row r="27" spans="1:16" x14ac:dyDescent="0.45">
      <c r="A27">
        <f t="shared" si="16"/>
        <v>8</v>
      </c>
      <c r="B27" s="3">
        <f t="shared" si="17"/>
        <v>33</v>
      </c>
      <c r="C27" s="2">
        <v>33</v>
      </c>
      <c r="D27" s="2">
        <v>100000</v>
      </c>
      <c r="E27" s="2">
        <v>3</v>
      </c>
      <c r="F27" s="2">
        <f t="shared" si="18"/>
        <v>2</v>
      </c>
      <c r="G27" s="2">
        <f t="shared" si="9"/>
        <v>6.0606060606060608E-2</v>
      </c>
      <c r="H27" s="2">
        <v>1.5</v>
      </c>
      <c r="I27" s="2">
        <f t="shared" si="11"/>
        <v>3.5</v>
      </c>
      <c r="J27" s="2">
        <f t="shared" si="12"/>
        <v>1.5E-5</v>
      </c>
      <c r="K27" s="2">
        <f t="shared" si="13"/>
        <v>0.30310530303030303</v>
      </c>
      <c r="L27" s="2">
        <f t="shared" si="14"/>
        <v>0.12123462121212122</v>
      </c>
      <c r="M27" s="4">
        <f t="shared" si="15"/>
        <v>60.002474387589068</v>
      </c>
    </row>
    <row r="28" spans="1:16" x14ac:dyDescent="0.45">
      <c r="A28">
        <f t="shared" si="16"/>
        <v>9</v>
      </c>
      <c r="B28" s="3">
        <f t="shared" si="17"/>
        <v>38</v>
      </c>
      <c r="C28" s="2">
        <v>33</v>
      </c>
      <c r="D28" s="2">
        <v>100000</v>
      </c>
      <c r="E28" s="2">
        <v>3</v>
      </c>
      <c r="F28" s="2">
        <f t="shared" si="18"/>
        <v>2</v>
      </c>
      <c r="G28" s="2">
        <f t="shared" si="9"/>
        <v>6.0606060606060608E-2</v>
      </c>
      <c r="H28" s="2">
        <v>1.173</v>
      </c>
      <c r="I28" s="2">
        <f t="shared" si="11"/>
        <v>3.827</v>
      </c>
      <c r="J28" s="2">
        <f t="shared" si="12"/>
        <v>1.1730000000000001E-5</v>
      </c>
      <c r="K28" s="2">
        <f t="shared" si="13"/>
        <v>0.30308895303030303</v>
      </c>
      <c r="L28" s="2">
        <f t="shared" si="14"/>
        <v>0.12122588050212123</v>
      </c>
      <c r="M28" s="4">
        <f t="shared" si="15"/>
        <v>60.003200614836992</v>
      </c>
    </row>
    <row r="29" spans="1:16" x14ac:dyDescent="0.45">
      <c r="A29">
        <f t="shared" si="16"/>
        <v>10</v>
      </c>
      <c r="B29" s="3">
        <f t="shared" si="17"/>
        <v>43</v>
      </c>
      <c r="C29" s="2">
        <v>33</v>
      </c>
      <c r="D29" s="2">
        <v>100000</v>
      </c>
      <c r="E29" s="2">
        <v>3</v>
      </c>
      <c r="F29" s="2">
        <f t="shared" si="18"/>
        <v>2</v>
      </c>
      <c r="G29" s="2">
        <f t="shared" si="9"/>
        <v>6.0606060606060608E-2</v>
      </c>
      <c r="H29" s="2">
        <v>0.95399999999999996</v>
      </c>
      <c r="I29" s="2">
        <f t="shared" si="11"/>
        <v>4.0460000000000003</v>
      </c>
      <c r="J29" s="2">
        <f t="shared" si="12"/>
        <v>9.5400000000000001E-6</v>
      </c>
      <c r="K29" s="2">
        <f t="shared" si="13"/>
        <v>0.30307800303030302</v>
      </c>
      <c r="L29" s="2">
        <f t="shared" si="14"/>
        <v>0.12122122237212123</v>
      </c>
      <c r="M29" s="4">
        <f t="shared" si="15"/>
        <v>60.003292498927728</v>
      </c>
    </row>
    <row r="30" spans="1:16" x14ac:dyDescent="0.45">
      <c r="A30">
        <f t="shared" si="16"/>
        <v>11</v>
      </c>
      <c r="B30" s="3">
        <f t="shared" si="17"/>
        <v>48</v>
      </c>
      <c r="C30" s="2">
        <v>33</v>
      </c>
      <c r="D30" s="2">
        <v>100000</v>
      </c>
      <c r="E30" s="2">
        <v>3</v>
      </c>
      <c r="F30" s="2">
        <f t="shared" si="18"/>
        <v>2</v>
      </c>
      <c r="G30" s="2">
        <f t="shared" si="9"/>
        <v>6.0606060606060608E-2</v>
      </c>
      <c r="H30" s="2">
        <v>0.72899999999999998</v>
      </c>
      <c r="I30" s="2">
        <f t="shared" si="11"/>
        <v>4.2709999999999999</v>
      </c>
      <c r="J30" s="2">
        <f t="shared" si="12"/>
        <v>7.2899999999999997E-6</v>
      </c>
      <c r="K30" s="2">
        <f t="shared" si="13"/>
        <v>0.30306675303030306</v>
      </c>
      <c r="L30" s="2">
        <f t="shared" si="14"/>
        <v>0.12121743562212123</v>
      </c>
      <c r="M30" s="4">
        <f t="shared" si="15"/>
        <v>60.003057276955438</v>
      </c>
    </row>
    <row r="31" spans="1:16" x14ac:dyDescent="0.45">
      <c r="A31">
        <f t="shared" si="16"/>
        <v>12</v>
      </c>
      <c r="B31" s="3">
        <f t="shared" si="17"/>
        <v>53</v>
      </c>
      <c r="C31" s="2">
        <v>33</v>
      </c>
      <c r="D31" s="2">
        <v>100000</v>
      </c>
      <c r="E31" s="2">
        <v>3</v>
      </c>
      <c r="F31" s="2">
        <f t="shared" si="18"/>
        <v>2</v>
      </c>
      <c r="G31" s="2">
        <f t="shared" si="9"/>
        <v>6.0606060606060608E-2</v>
      </c>
      <c r="H31" s="2">
        <v>0.60799999999999998</v>
      </c>
      <c r="I31" s="2">
        <f t="shared" si="11"/>
        <v>4.3920000000000003</v>
      </c>
      <c r="J31" s="2">
        <f t="shared" si="12"/>
        <v>6.0800000000000002E-6</v>
      </c>
      <c r="K31" s="2">
        <f t="shared" si="13"/>
        <v>0.30306070303030302</v>
      </c>
      <c r="L31" s="2">
        <f t="shared" si="14"/>
        <v>0.12121581785212122</v>
      </c>
      <c r="M31" s="4">
        <f t="shared" si="15"/>
        <v>60.002792628643498</v>
      </c>
    </row>
    <row r="32" spans="1:16" x14ac:dyDescent="0.45">
      <c r="A32">
        <f t="shared" si="16"/>
        <v>13</v>
      </c>
      <c r="B32" s="3">
        <f t="shared" si="17"/>
        <v>58</v>
      </c>
      <c r="C32" s="2">
        <v>33</v>
      </c>
      <c r="D32" s="2">
        <v>100000</v>
      </c>
      <c r="E32" s="2">
        <v>3</v>
      </c>
      <c r="F32" s="2">
        <f t="shared" si="18"/>
        <v>2</v>
      </c>
      <c r="G32" s="2">
        <f t="shared" si="9"/>
        <v>6.0606060606060608E-2</v>
      </c>
      <c r="H32" s="2">
        <v>0.499</v>
      </c>
      <c r="I32" s="2">
        <f t="shared" si="11"/>
        <v>4.5010000000000003</v>
      </c>
      <c r="J32" s="2">
        <f t="shared" si="12"/>
        <v>4.9899999999999997E-6</v>
      </c>
      <c r="K32" s="2">
        <f t="shared" si="13"/>
        <v>0.30305525303030306</v>
      </c>
      <c r="L32" s="2">
        <f t="shared" si="14"/>
        <v>0.12121461122212122</v>
      </c>
      <c r="M32" s="4">
        <f t="shared" si="15"/>
        <v>60.002471493209597</v>
      </c>
    </row>
    <row r="33" spans="1:13" x14ac:dyDescent="0.45">
      <c r="A33">
        <f t="shared" si="16"/>
        <v>14</v>
      </c>
      <c r="B33" s="9">
        <f t="shared" si="17"/>
        <v>63</v>
      </c>
      <c r="C33" s="10">
        <v>33</v>
      </c>
      <c r="D33" s="2">
        <v>100000</v>
      </c>
      <c r="E33" s="2">
        <v>3</v>
      </c>
      <c r="F33" s="10">
        <f t="shared" si="18"/>
        <v>2</v>
      </c>
      <c r="G33" s="10">
        <f t="shared" si="9"/>
        <v>6.0606060606060608E-2</v>
      </c>
      <c r="H33" s="10">
        <v>0.46</v>
      </c>
      <c r="I33" s="10">
        <f t="shared" si="11"/>
        <v>4.54</v>
      </c>
      <c r="J33" s="10">
        <f t="shared" si="12"/>
        <v>4.6E-6</v>
      </c>
      <c r="K33" s="10">
        <f>(5*G33)+(5*J33)</f>
        <v>0.30305330303030303</v>
      </c>
      <c r="L33" s="10">
        <f t="shared" si="14"/>
        <v>0.12121423721212123</v>
      </c>
      <c r="M33" s="11">
        <f t="shared" si="15"/>
        <v>60.00233754258052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44B3-494E-4E64-98F8-5F94C653CCEE}">
  <dimension ref="A1:F26"/>
  <sheetViews>
    <sheetView workbookViewId="0">
      <selection activeCell="C4" sqref="C4"/>
    </sheetView>
  </sheetViews>
  <sheetFormatPr defaultRowHeight="14.25" x14ac:dyDescent="0.45"/>
  <cols>
    <col min="2" max="2" width="28.1328125" customWidth="1"/>
    <col min="3" max="3" width="21.53125" customWidth="1"/>
    <col min="5" max="5" width="26.86328125" customWidth="1"/>
  </cols>
  <sheetData>
    <row r="1" spans="1:6" x14ac:dyDescent="0.45">
      <c r="A1" t="s">
        <v>12</v>
      </c>
    </row>
    <row r="2" spans="1:6" x14ac:dyDescent="0.45">
      <c r="B2" t="s">
        <v>13</v>
      </c>
      <c r="C2" t="s">
        <v>14</v>
      </c>
      <c r="E2" s="14" t="s">
        <v>15</v>
      </c>
      <c r="F2" s="14">
        <v>0</v>
      </c>
    </row>
    <row r="3" spans="1:6" x14ac:dyDescent="0.45">
      <c r="A3" t="s">
        <v>12</v>
      </c>
      <c r="B3">
        <v>27</v>
      </c>
      <c r="C3">
        <v>0.443</v>
      </c>
      <c r="E3" s="14"/>
      <c r="F3" s="14"/>
    </row>
    <row r="4" spans="1:6" x14ac:dyDescent="0.45">
      <c r="B4">
        <v>25</v>
      </c>
      <c r="C4">
        <v>0.42199999999999999</v>
      </c>
    </row>
    <row r="5" spans="1:6" x14ac:dyDescent="0.45">
      <c r="B5">
        <f>B4 - 4</f>
        <v>21</v>
      </c>
      <c r="C5">
        <v>0.41299999999999998</v>
      </c>
    </row>
    <row r="6" spans="1:6" x14ac:dyDescent="0.45">
      <c r="B6">
        <f>B5 - 4</f>
        <v>17</v>
      </c>
      <c r="C6">
        <v>0.433</v>
      </c>
    </row>
    <row r="7" spans="1:6" x14ac:dyDescent="0.45">
      <c r="B7">
        <f>B6-2</f>
        <v>15</v>
      </c>
      <c r="C7">
        <v>0.58299999999999996</v>
      </c>
    </row>
    <row r="8" spans="1:6" x14ac:dyDescent="0.45">
      <c r="B8">
        <f t="shared" ref="B8:B14" si="0">B7-2</f>
        <v>13</v>
      </c>
      <c r="C8">
        <v>1.091</v>
      </c>
    </row>
    <row r="9" spans="1:6" x14ac:dyDescent="0.45">
      <c r="B9">
        <f t="shared" si="0"/>
        <v>11</v>
      </c>
      <c r="C9">
        <v>1.9770000000000001</v>
      </c>
    </row>
    <row r="10" spans="1:6" x14ac:dyDescent="0.45">
      <c r="B10">
        <f t="shared" si="0"/>
        <v>9</v>
      </c>
      <c r="C10">
        <v>3.33</v>
      </c>
    </row>
    <row r="11" spans="1:6" x14ac:dyDescent="0.45">
      <c r="B11">
        <f t="shared" si="0"/>
        <v>7</v>
      </c>
      <c r="C11">
        <v>4.32</v>
      </c>
    </row>
    <row r="12" spans="1:6" x14ac:dyDescent="0.45">
      <c r="B12">
        <f t="shared" si="0"/>
        <v>5</v>
      </c>
      <c r="C12">
        <v>4.51</v>
      </c>
    </row>
    <row r="13" spans="1:6" x14ac:dyDescent="0.45">
      <c r="B13">
        <f t="shared" si="0"/>
        <v>3</v>
      </c>
      <c r="C13">
        <v>4.53</v>
      </c>
    </row>
    <row r="14" spans="1:6" x14ac:dyDescent="0.45">
      <c r="B14">
        <f t="shared" si="0"/>
        <v>1</v>
      </c>
      <c r="C14">
        <v>4.53</v>
      </c>
    </row>
    <row r="15" spans="1:6" x14ac:dyDescent="0.45">
      <c r="B15">
        <v>0</v>
      </c>
      <c r="C15">
        <v>4.5199999999999996</v>
      </c>
    </row>
    <row r="16" spans="1:6" x14ac:dyDescent="0.45">
      <c r="B16">
        <v>-1</v>
      </c>
      <c r="C16">
        <v>4.53</v>
      </c>
    </row>
    <row r="17" spans="2:3" x14ac:dyDescent="0.45">
      <c r="B17">
        <f>B16 -2</f>
        <v>-3</v>
      </c>
      <c r="C17">
        <v>4.5199999999999996</v>
      </c>
    </row>
    <row r="18" spans="2:3" x14ac:dyDescent="0.45">
      <c r="B18">
        <f t="shared" ref="B18:B20" si="1">B17 -2</f>
        <v>-5</v>
      </c>
      <c r="C18">
        <v>4.29</v>
      </c>
    </row>
    <row r="19" spans="2:3" x14ac:dyDescent="0.45">
      <c r="B19">
        <f t="shared" si="1"/>
        <v>-7</v>
      </c>
      <c r="C19">
        <v>3.55</v>
      </c>
    </row>
    <row r="20" spans="2:3" x14ac:dyDescent="0.45">
      <c r="B20">
        <f t="shared" si="1"/>
        <v>-9</v>
      </c>
      <c r="C20">
        <v>2.38</v>
      </c>
    </row>
    <row r="21" spans="2:3" x14ac:dyDescent="0.45">
      <c r="B21">
        <f>B20 - 2</f>
        <v>-11</v>
      </c>
      <c r="C21">
        <v>1.2629999999999999</v>
      </c>
    </row>
    <row r="22" spans="2:3" x14ac:dyDescent="0.45">
      <c r="B22">
        <f t="shared" ref="B22:B24" si="2">B21 - 2</f>
        <v>-13</v>
      </c>
      <c r="C22">
        <v>0.81799999999999995</v>
      </c>
    </row>
    <row r="23" spans="2:3" x14ac:dyDescent="0.45">
      <c r="B23">
        <f t="shared" si="2"/>
        <v>-15</v>
      </c>
      <c r="C23">
        <v>0.45700000000000002</v>
      </c>
    </row>
    <row r="24" spans="2:3" x14ac:dyDescent="0.45">
      <c r="B24">
        <f t="shared" si="2"/>
        <v>-17</v>
      </c>
      <c r="C24">
        <v>0.41299999999999998</v>
      </c>
    </row>
    <row r="25" spans="2:3" x14ac:dyDescent="0.45">
      <c r="B25">
        <f>B24 - 4</f>
        <v>-21</v>
      </c>
      <c r="C25">
        <v>0.41399999999999998</v>
      </c>
    </row>
    <row r="26" spans="2:3" x14ac:dyDescent="0.45">
      <c r="B26">
        <f>B25 - 4</f>
        <v>-25</v>
      </c>
      <c r="C26">
        <v>0.435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23FA-F965-4024-A679-1DB8297446F0}">
  <dimension ref="A3:F4"/>
  <sheetViews>
    <sheetView workbookViewId="0">
      <selection activeCell="E3" sqref="E3"/>
    </sheetView>
  </sheetViews>
  <sheetFormatPr defaultRowHeight="14.25" x14ac:dyDescent="0.45"/>
  <cols>
    <col min="1" max="1" width="20.6640625" customWidth="1"/>
    <col min="3" max="3" width="18" customWidth="1"/>
    <col min="4" max="4" width="11.796875" customWidth="1"/>
    <col min="5" max="5" width="27.86328125" customWidth="1"/>
  </cols>
  <sheetData>
    <row r="3" spans="1:6" ht="57" x14ac:dyDescent="0.45">
      <c r="A3" t="s">
        <v>16</v>
      </c>
      <c r="B3" s="1" t="s">
        <v>17</v>
      </c>
      <c r="C3" t="s">
        <v>18</v>
      </c>
      <c r="D3" s="1" t="s">
        <v>19</v>
      </c>
      <c r="E3" t="s">
        <v>41</v>
      </c>
      <c r="F3" t="s">
        <v>38</v>
      </c>
    </row>
    <row r="4" spans="1:6" x14ac:dyDescent="0.45">
      <c r="A4">
        <v>470000</v>
      </c>
      <c r="B4">
        <v>1E-4</v>
      </c>
      <c r="C4">
        <f>B4/A4</f>
        <v>2.1276595744680853E-10</v>
      </c>
      <c r="D4">
        <v>0.48899999999999999</v>
      </c>
      <c r="E4">
        <f>D4/A4</f>
        <v>1.0404255319148936E-6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 experiments</vt:lpstr>
      <vt:lpstr>Line spread function</vt:lpstr>
      <vt:lpstr>other experiments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2018-11-20T00:00:39Z</dcterms:modified>
</cp:coreProperties>
</file>