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AURES calcs\"/>
    </mc:Choice>
  </mc:AlternateContent>
  <bookViews>
    <workbookView xWindow="0" yWindow="0" windowWidth="25200" windowHeight="9977"/>
  </bookViews>
  <sheets>
    <sheet name="RE40-Tra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C6" i="1"/>
  <c r="E10" i="1" l="1"/>
  <c r="C94" i="1" l="1"/>
  <c r="O93" i="1"/>
  <c r="E93" i="1"/>
  <c r="G93" i="1" s="1"/>
  <c r="J93" i="1" s="1"/>
  <c r="O92" i="1"/>
  <c r="E92" i="1"/>
  <c r="G92" i="1" s="1"/>
  <c r="J92" i="1" s="1"/>
  <c r="O91" i="1"/>
  <c r="E91" i="1"/>
  <c r="G91" i="1" s="1"/>
  <c r="J91" i="1" s="1"/>
  <c r="O90" i="1"/>
  <c r="E90" i="1"/>
  <c r="G90" i="1" s="1"/>
  <c r="J90" i="1" s="1"/>
  <c r="O89" i="1"/>
  <c r="E89" i="1"/>
  <c r="G89" i="1" s="1"/>
  <c r="J89" i="1" s="1"/>
  <c r="J94" i="1" s="1"/>
  <c r="C86" i="1"/>
  <c r="O85" i="1"/>
  <c r="E85" i="1"/>
  <c r="G85" i="1" s="1"/>
  <c r="J85" i="1" s="1"/>
  <c r="O84" i="1"/>
  <c r="E84" i="1"/>
  <c r="G84" i="1" s="1"/>
  <c r="J84" i="1" s="1"/>
  <c r="O83" i="1"/>
  <c r="E83" i="1"/>
  <c r="G83" i="1" s="1"/>
  <c r="J83" i="1" s="1"/>
  <c r="O82" i="1"/>
  <c r="E82" i="1"/>
  <c r="G82" i="1" s="1"/>
  <c r="J82" i="1" s="1"/>
  <c r="O81" i="1"/>
  <c r="O86" i="1" s="1"/>
  <c r="E81" i="1"/>
  <c r="G81" i="1" s="1"/>
  <c r="J81" i="1" s="1"/>
  <c r="C75" i="1"/>
  <c r="C78" i="1" s="1"/>
  <c r="O10" i="1"/>
  <c r="G10" i="1"/>
  <c r="J10" i="1" s="1"/>
  <c r="O9" i="1"/>
  <c r="E9" i="1"/>
  <c r="G9" i="1" s="1"/>
  <c r="J9" i="1" s="1"/>
  <c r="O8" i="1"/>
  <c r="O75" i="1" s="1"/>
  <c r="G8" i="1"/>
  <c r="J8" i="1" s="1"/>
  <c r="E8" i="1"/>
  <c r="O7" i="1"/>
  <c r="G7" i="1"/>
  <c r="J7" i="1" s="1"/>
  <c r="E7" i="1"/>
  <c r="O6" i="1"/>
  <c r="E6" i="1"/>
  <c r="G6" i="1" s="1"/>
  <c r="J6" i="1" s="1"/>
  <c r="J75" i="1" s="1"/>
  <c r="O94" i="1" l="1"/>
  <c r="J86" i="1"/>
</calcChain>
</file>

<file path=xl/comments1.xml><?xml version="1.0" encoding="utf-8"?>
<comments xmlns="http://schemas.openxmlformats.org/spreadsheetml/2006/main">
  <authors>
    <author>Windows User</author>
  </authors>
  <commentList>
    <comment ref="E6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  <comment ref="E81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  <comment ref="E89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</commentList>
</comments>
</file>

<file path=xl/sharedStrings.xml><?xml version="1.0" encoding="utf-8"?>
<sst xmlns="http://schemas.openxmlformats.org/spreadsheetml/2006/main" count="87" uniqueCount="55">
  <si>
    <t>Country</t>
  </si>
  <si>
    <t>Gross electricity consumption [GWh]</t>
  </si>
  <si>
    <t>Self consumption factor 2030</t>
  </si>
  <si>
    <t>Transmission losses</t>
  </si>
  <si>
    <t>Distribution losses</t>
  </si>
  <si>
    <t>Net electricity consumption [GWh]</t>
  </si>
  <si>
    <t>Autoproducer factor 2030 (2007-2018 prolonged) (el. capacaties)</t>
  </si>
  <si>
    <t>Autoproducer factor 2030 (2014-2018 trend prolonged) (el. generation)</t>
  </si>
  <si>
    <t>Net electricity consumption wo autoproducer [MWh]</t>
  </si>
  <si>
    <t>Grid connected heat demand [GWh]</t>
  </si>
  <si>
    <t>CHP heat demand (PRIMES) [GWh]</t>
  </si>
  <si>
    <t>CHP heat demand (PRIMES) wo autoproducer [MWh]</t>
  </si>
  <si>
    <t>DE</t>
  </si>
  <si>
    <t>DK</t>
  </si>
  <si>
    <t>NL</t>
  </si>
  <si>
    <t>FR</t>
  </si>
  <si>
    <t>BE</t>
  </si>
  <si>
    <t>Result 2030</t>
  </si>
  <si>
    <t>Transmission [GWh] (result)</t>
  </si>
  <si>
    <t>Self consumption factor 2040</t>
  </si>
  <si>
    <t>Autoproducer factor 2040 (same as 2030) (el. generation)</t>
  </si>
  <si>
    <t>Autoproducer factor 2030 (2014-2018 trend prolonged) (heat generation)</t>
  </si>
  <si>
    <t>Self consumption factor 2050</t>
  </si>
  <si>
    <t>Autoproducer factor 2050 (same as 2030) (el. generation)</t>
  </si>
  <si>
    <t>Instructions</t>
  </si>
  <si>
    <t>proeject-specific assumption, often from Green-X</t>
  </si>
  <si>
    <t>Distribution losses (no share necessary because it is applied to the whole amount of electricity)</t>
  </si>
  <si>
    <r>
      <t xml:space="preserve">Transmission losses given in Balmorel * assumed share of gross electricity consumption that is exported/imported (evt. another iteration necessary --&gt; see </t>
    </r>
    <r>
      <rPr>
        <sz val="11"/>
        <color rgb="FFFF0000"/>
        <rFont val="Calibri"/>
        <family val="2"/>
        <scheme val="minor"/>
      </rPr>
      <t>C11</t>
    </r>
    <r>
      <rPr>
        <sz val="11"/>
        <color theme="1"/>
        <rFont val="Calibri"/>
        <family val="2"/>
        <scheme val="minor"/>
      </rPr>
      <t>)</t>
    </r>
  </si>
  <si>
    <t>Result which can be included in Table 33 in the Balmorel Input File</t>
  </si>
  <si>
    <t>File: Auto_self_calc\electricity_self consumption_distr losses_grid heat dem
Tab "overview", line 62</t>
  </si>
  <si>
    <t>File: Auto_self_calc\electricity generation_auto vs main activity
Only historic values are available --&gt; projections need to be made: Several methods for deriving a trend are possible (two are shown here)</t>
  </si>
  <si>
    <t>AT</t>
  </si>
  <si>
    <t>BG</t>
  </si>
  <si>
    <t>CY</t>
  </si>
  <si>
    <t>CZ</t>
  </si>
  <si>
    <t>EE</t>
  </si>
  <si>
    <t>EL</t>
  </si>
  <si>
    <t>ES</t>
  </si>
  <si>
    <t xml:space="preserve">FI </t>
  </si>
  <si>
    <t>HR</t>
  </si>
  <si>
    <t>HU</t>
  </si>
  <si>
    <t>IE</t>
  </si>
  <si>
    <t>IT</t>
  </si>
  <si>
    <t>LT</t>
  </si>
  <si>
    <t>LU</t>
  </si>
  <si>
    <t>LV</t>
  </si>
  <si>
    <t>MT</t>
  </si>
  <si>
    <t>PO</t>
  </si>
  <si>
    <t>PT</t>
  </si>
  <si>
    <t>RO</t>
  </si>
  <si>
    <t>SE</t>
  </si>
  <si>
    <t>SI</t>
  </si>
  <si>
    <t>SK</t>
  </si>
  <si>
    <t>GX:File</t>
  </si>
  <si>
    <t>[Comparison of Green-X results on 2030 (A2) (update 12-2020)_calculations.xlsx]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</si>
</sst>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0" fillId="0" borderId="0" xfId="1" applyNumberFormat="1" applyFont="1"/>
    <xf numFmtId="10" fontId="0" fillId="0" borderId="0" xfId="2" applyNumberFormat="1" applyFont="1"/>
    <xf numFmtId="165" fontId="0" fillId="0" borderId="0" xfId="2" applyNumberFormat="1" applyFont="1"/>
    <xf numFmtId="10" fontId="5" fillId="0" borderId="0" xfId="2" applyNumberFormat="1" applyFont="1"/>
    <xf numFmtId="164" fontId="3" fillId="0" borderId="0" xfId="0" applyNumberFormat="1" applyFont="1"/>
    <xf numFmtId="164" fontId="0" fillId="0" borderId="0" xfId="0" applyNumberFormat="1"/>
    <xf numFmtId="164" fontId="5" fillId="0" borderId="0" xfId="1" applyNumberFormat="1" applyFont="1"/>
    <xf numFmtId="10" fontId="0" fillId="0" borderId="2" xfId="2" applyNumberFormat="1" applyFont="1" applyBorder="1"/>
    <xf numFmtId="164" fontId="3" fillId="0" borderId="2" xfId="0" applyNumberFormat="1" applyFont="1" applyBorder="1"/>
    <xf numFmtId="164" fontId="0" fillId="0" borderId="0" xfId="1" applyNumberFormat="1" applyFont="1" applyBorder="1"/>
    <xf numFmtId="10" fontId="0" fillId="0" borderId="0" xfId="2" applyNumberFormat="1" applyFont="1" applyBorder="1"/>
    <xf numFmtId="0" fontId="0" fillId="0" borderId="1" xfId="0" applyBorder="1"/>
    <xf numFmtId="164" fontId="0" fillId="0" borderId="1" xfId="1" applyNumberFormat="1" applyFont="1" applyBorder="1"/>
    <xf numFmtId="10" fontId="0" fillId="0" borderId="1" xfId="0" applyNumberFormat="1" applyBorder="1"/>
    <xf numFmtId="165" fontId="0" fillId="0" borderId="1" xfId="2" applyNumberFormat="1" applyFont="1" applyBorder="1"/>
    <xf numFmtId="10" fontId="5" fillId="0" borderId="1" xfId="2" applyNumberFormat="1" applyFont="1" applyBorder="1"/>
    <xf numFmtId="164" fontId="3" fillId="0" borderId="1" xfId="0" applyNumberFormat="1" applyFont="1" applyBorder="1"/>
    <xf numFmtId="164" fontId="5" fillId="0" borderId="1" xfId="1" applyNumberFormat="1" applyFont="1" applyBorder="1"/>
    <xf numFmtId="10" fontId="0" fillId="0" borderId="1" xfId="2" applyNumberFormat="1" applyFont="1" applyBorder="1"/>
    <xf numFmtId="164" fontId="6" fillId="0" borderId="0" xfId="1" applyNumberFormat="1" applyFont="1"/>
    <xf numFmtId="10" fontId="6" fillId="0" borderId="0" xfId="2" applyNumberFormat="1" applyFont="1"/>
    <xf numFmtId="165" fontId="6" fillId="0" borderId="0" xfId="2" applyNumberFormat="1" applyFont="1"/>
    <xf numFmtId="10" fontId="7" fillId="0" borderId="0" xfId="2" applyNumberFormat="1" applyFont="1"/>
    <xf numFmtId="164" fontId="8" fillId="0" borderId="0" xfId="0" applyNumberFormat="1" applyFont="1"/>
    <xf numFmtId="164" fontId="2" fillId="0" borderId="0" xfId="0" applyNumberFormat="1" applyFont="1"/>
    <xf numFmtId="164" fontId="7" fillId="0" borderId="0" xfId="1" applyNumberFormat="1" applyFont="1"/>
    <xf numFmtId="10" fontId="6" fillId="0" borderId="2" xfId="2" applyNumberFormat="1" applyFont="1" applyBorder="1"/>
    <xf numFmtId="164" fontId="8" fillId="0" borderId="2" xfId="0" applyNumberFormat="1" applyFont="1" applyBorder="1"/>
    <xf numFmtId="164" fontId="6" fillId="0" borderId="0" xfId="1" applyNumberFormat="1" applyFont="1" applyBorder="1"/>
    <xf numFmtId="10" fontId="6" fillId="0" borderId="0" xfId="2" applyNumberFormat="1" applyFont="1" applyBorder="1"/>
    <xf numFmtId="164" fontId="6" fillId="0" borderId="1" xfId="1" applyNumberFormat="1" applyFont="1" applyBorder="1"/>
    <xf numFmtId="10" fontId="6" fillId="0" borderId="1" xfId="0" applyNumberFormat="1" applyFont="1" applyBorder="1"/>
    <xf numFmtId="165" fontId="6" fillId="0" borderId="1" xfId="2" applyNumberFormat="1" applyFont="1" applyBorder="1"/>
    <xf numFmtId="10" fontId="7" fillId="0" borderId="1" xfId="2" applyNumberFormat="1" applyFont="1" applyBorder="1"/>
    <xf numFmtId="164" fontId="8" fillId="0" borderId="1" xfId="0" applyNumberFormat="1" applyFont="1" applyBorder="1"/>
    <xf numFmtId="0" fontId="2" fillId="0" borderId="1" xfId="0" applyFont="1" applyBorder="1"/>
    <xf numFmtId="164" fontId="7" fillId="0" borderId="1" xfId="1" applyNumberFormat="1" applyFont="1" applyBorder="1"/>
    <xf numFmtId="10" fontId="6" fillId="0" borderId="1" xfId="2" applyNumberFormat="1" applyFont="1" applyBorder="1"/>
    <xf numFmtId="0" fontId="6" fillId="0" borderId="0" xfId="0" applyFont="1"/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0" fontId="2" fillId="0" borderId="0" xfId="2" applyNumberFormat="1" applyFont="1"/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Border="1"/>
    <xf numFmtId="10" fontId="0" fillId="0" borderId="0" xfId="0" applyNumberFormat="1" applyBorder="1"/>
    <xf numFmtId="165" fontId="0" fillId="0" borderId="0" xfId="2" applyNumberFormat="1" applyFont="1" applyBorder="1"/>
    <xf numFmtId="10" fontId="5" fillId="0" borderId="0" xfId="2" applyNumberFormat="1" applyFont="1" applyBorder="1"/>
    <xf numFmtId="164" fontId="3" fillId="0" borderId="0" xfId="0" applyNumberFormat="1" applyFont="1" applyBorder="1"/>
    <xf numFmtId="164" fontId="5" fillId="0" borderId="0" xfId="1" applyNumberFormat="1" applyFont="1" applyBorder="1"/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4"/>
  <sheetViews>
    <sheetView tabSelected="1" workbookViewId="0">
      <selection activeCell="B3" sqref="B3"/>
    </sheetView>
  </sheetViews>
  <sheetFormatPr baseColWidth="10" defaultRowHeight="14.6"/>
  <cols>
    <col min="1" max="1" width="15.84375" customWidth="1"/>
    <col min="2" max="2" width="27.23046875" customWidth="1"/>
    <col min="3" max="4" width="18.3046875" customWidth="1"/>
    <col min="5" max="5" width="18.69140625" customWidth="1"/>
    <col min="6" max="6" width="15.84375" customWidth="1"/>
    <col min="7" max="7" width="13.53515625" bestFit="1" customWidth="1"/>
    <col min="8" max="8" width="24.15234375" bestFit="1" customWidth="1"/>
    <col min="9" max="9" width="25.3828125" bestFit="1" customWidth="1"/>
    <col min="10" max="10" width="20" bestFit="1" customWidth="1"/>
    <col min="11" max="11" width="12.3046875" customWidth="1"/>
    <col min="12" max="12" width="14.84375" bestFit="1" customWidth="1"/>
    <col min="13" max="13" width="15.53515625" bestFit="1" customWidth="1"/>
    <col min="14" max="14" width="25.3828125" bestFit="1" customWidth="1"/>
    <col min="15" max="15" width="20" bestFit="1" customWidth="1"/>
  </cols>
  <sheetData>
    <row r="1" spans="1:15" ht="15" thickBot="1">
      <c r="A1" t="str">
        <f ca="1">MID(CELL("dateiname",A1),FIND("]",CELL("dateiname",A1))+1,255)</f>
        <v>RE40-Trade</v>
      </c>
    </row>
    <row r="2" spans="1:15" ht="131.6" thickBot="1">
      <c r="A2" s="48" t="s">
        <v>24</v>
      </c>
      <c r="B2" s="46"/>
      <c r="C2" s="47" t="s">
        <v>25</v>
      </c>
      <c r="D2" s="47" t="s">
        <v>29</v>
      </c>
      <c r="E2" s="47" t="s">
        <v>27</v>
      </c>
      <c r="F2" s="47" t="s">
        <v>26</v>
      </c>
      <c r="G2" s="46"/>
      <c r="H2" s="51" t="s">
        <v>30</v>
      </c>
      <c r="I2" s="51"/>
      <c r="J2" s="50" t="s">
        <v>28</v>
      </c>
    </row>
    <row r="3" spans="1:15">
      <c r="A3" s="58" t="s">
        <v>53</v>
      </c>
      <c r="B3" s="59" t="s">
        <v>54</v>
      </c>
      <c r="C3" s="60"/>
      <c r="D3" s="60"/>
      <c r="E3" s="60"/>
      <c r="F3" s="60"/>
      <c r="G3" s="59"/>
      <c r="H3" s="60"/>
      <c r="I3" s="60"/>
      <c r="J3" s="60"/>
    </row>
    <row r="4" spans="1:15">
      <c r="A4" s="58"/>
      <c r="B4" s="59"/>
      <c r="C4" s="60"/>
      <c r="D4" s="60"/>
      <c r="E4" s="60"/>
      <c r="F4" s="60"/>
      <c r="G4" s="59"/>
      <c r="H4" s="60"/>
      <c r="I4" s="60"/>
      <c r="J4" s="60"/>
    </row>
    <row r="5" spans="1:15" ht="43.75">
      <c r="A5" s="1">
        <v>2030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2" t="s">
        <v>6</v>
      </c>
      <c r="I5" s="1" t="s">
        <v>7</v>
      </c>
      <c r="J5" s="1" t="s">
        <v>8</v>
      </c>
      <c r="K5" s="1"/>
      <c r="L5" s="2" t="s">
        <v>9</v>
      </c>
      <c r="M5" s="1" t="s">
        <v>10</v>
      </c>
      <c r="N5" s="3" t="s">
        <v>7</v>
      </c>
      <c r="O5" s="4" t="s">
        <v>11</v>
      </c>
    </row>
    <row r="6" spans="1:15">
      <c r="B6" s="61" t="s">
        <v>31</v>
      </c>
      <c r="C6" s="5" t="str">
        <f>ADDRESS(9,ROW()-1,1,1,CONCATENATE($M$6,M$7))</f>
        <v>'94723.609765221220193.6885763377'!$E$9</v>
      </c>
      <c r="D6" s="6">
        <v>4.8467855840112595E-2</v>
      </c>
      <c r="E6" s="7">
        <f>0.15*2.2%</f>
        <v>3.3000000000000004E-3</v>
      </c>
      <c r="F6" s="7">
        <v>3.2000000000000001E-2</v>
      </c>
      <c r="G6" s="5" t="e">
        <f>C6*(1-(D6+E6+F6))</f>
        <v>#VALUE!</v>
      </c>
      <c r="H6" s="8">
        <v>4.7759201477824864E-2</v>
      </c>
      <c r="I6" s="6">
        <v>0.14264666476951318</v>
      </c>
      <c r="J6" s="9" t="e">
        <f>G6*(1-I6)*1000</f>
        <v>#VALUE!</v>
      </c>
      <c r="K6" s="10"/>
      <c r="L6" s="11">
        <v>112560.03599990903</v>
      </c>
      <c r="M6" s="5">
        <v>94723.609765221234</v>
      </c>
      <c r="N6" s="12">
        <v>0</v>
      </c>
      <c r="O6" s="13">
        <f>M6*(1-N6)*1000</f>
        <v>94723609.765221238</v>
      </c>
    </row>
    <row r="7" spans="1:15">
      <c r="B7" s="61" t="s">
        <v>16</v>
      </c>
      <c r="C7" s="5">
        <v>46000</v>
      </c>
      <c r="D7" s="6">
        <v>3.1273293451191009E-2</v>
      </c>
      <c r="E7" s="7">
        <f t="shared" ref="E7:E9" si="0">0.15*2.2%</f>
        <v>3.3000000000000004E-3</v>
      </c>
      <c r="F7" s="7">
        <v>3.2000000000000001E-2</v>
      </c>
      <c r="G7" s="5">
        <f t="shared" ref="G7:G10" si="1">C7*(1-(D7+E7+F7))</f>
        <v>42937.628501245214</v>
      </c>
      <c r="H7" s="8">
        <v>0.15370700645561519</v>
      </c>
      <c r="I7" s="6">
        <v>0.205648248781788</v>
      </c>
      <c r="J7" s="9">
        <f>G7*(1-I7)*1000</f>
        <v>34107580.393121146</v>
      </c>
      <c r="K7" s="10"/>
      <c r="L7" s="11">
        <v>26251.860083693005</v>
      </c>
      <c r="M7" s="14">
        <v>20193.688576337732</v>
      </c>
      <c r="N7" s="15">
        <v>0.25408384112846116</v>
      </c>
      <c r="O7" s="9">
        <f t="shared" ref="O7:O10" si="2">M7*(1-N7)*1000</f>
        <v>15062798.616309915</v>
      </c>
    </row>
    <row r="8" spans="1:15">
      <c r="B8" s="61" t="s">
        <v>32</v>
      </c>
      <c r="C8" s="5">
        <v>135108.09375</v>
      </c>
      <c r="D8" s="6">
        <v>3.5766283618968719E-2</v>
      </c>
      <c r="E8" s="7">
        <f t="shared" si="0"/>
        <v>3.3000000000000004E-3</v>
      </c>
      <c r="F8" s="7">
        <v>3.2000000000000001E-2</v>
      </c>
      <c r="G8" s="5">
        <f t="shared" si="1"/>
        <v>125506.46364034429</v>
      </c>
      <c r="H8" s="8">
        <v>0.33147646623570609</v>
      </c>
      <c r="I8" s="6">
        <v>0.31167862969762933</v>
      </c>
      <c r="J8" s="9">
        <f t="shared" ref="J8:J10" si="3">G8*(1-I8)*1000</f>
        <v>86388781.034726441</v>
      </c>
      <c r="K8" s="10"/>
      <c r="L8" s="11">
        <v>36169.237790494699</v>
      </c>
      <c r="M8" s="5">
        <v>34254.040284668721</v>
      </c>
      <c r="N8" s="15">
        <v>0.1809625917361391</v>
      </c>
      <c r="O8" s="9">
        <f t="shared" si="2"/>
        <v>28055340.377320953</v>
      </c>
    </row>
    <row r="9" spans="1:15">
      <c r="B9" s="61" t="s">
        <v>33</v>
      </c>
      <c r="C9" s="5">
        <v>512876.3125</v>
      </c>
      <c r="D9" s="6">
        <v>3.4785474962704122E-2</v>
      </c>
      <c r="E9" s="7">
        <f t="shared" si="0"/>
        <v>3.3000000000000004E-3</v>
      </c>
      <c r="F9" s="7">
        <v>3.2000000000000001E-2</v>
      </c>
      <c r="G9" s="5">
        <f t="shared" si="1"/>
        <v>476931.13254131726</v>
      </c>
      <c r="H9" s="8">
        <v>9.0334847286484096E-2</v>
      </c>
      <c r="I9" s="6">
        <v>4.675076150135124E-2</v>
      </c>
      <c r="J9" s="9">
        <f t="shared" si="3"/>
        <v>454634238.91130883</v>
      </c>
      <c r="K9" s="10"/>
      <c r="L9" s="11">
        <v>31227.020403659244</v>
      </c>
      <c r="M9" s="5">
        <v>32841.643600009338</v>
      </c>
      <c r="N9" s="15">
        <v>0.15563001271622454</v>
      </c>
      <c r="O9" s="9">
        <f t="shared" si="2"/>
        <v>27730498.18891817</v>
      </c>
    </row>
    <row r="10" spans="1:15">
      <c r="A10" s="16"/>
      <c r="B10" s="61" t="s">
        <v>34</v>
      </c>
      <c r="C10" s="17">
        <v>100957.8984375</v>
      </c>
      <c r="D10" s="18">
        <v>1.9E-2</v>
      </c>
      <c r="E10" s="19">
        <f>0.15*2.2%</f>
        <v>3.3000000000000004E-3</v>
      </c>
      <c r="F10" s="19">
        <v>3.2000000000000001E-2</v>
      </c>
      <c r="G10" s="17">
        <f t="shared" si="1"/>
        <v>95475.884552343749</v>
      </c>
      <c r="H10" s="20">
        <v>0.36137423716275924</v>
      </c>
      <c r="I10" s="18">
        <v>0.27474583693363674</v>
      </c>
      <c r="J10" s="21">
        <f t="shared" si="3"/>
        <v>69244282.744030789</v>
      </c>
      <c r="K10" s="16"/>
      <c r="L10" s="22">
        <v>10175.003530204227</v>
      </c>
      <c r="M10" s="17">
        <v>10246.381105266344</v>
      </c>
      <c r="N10" s="23">
        <v>5.5367929058275145E-2</v>
      </c>
      <c r="O10" s="21">
        <f t="shared" si="2"/>
        <v>9679060.2031259052</v>
      </c>
    </row>
    <row r="11" spans="1:15">
      <c r="A11" s="52"/>
      <c r="B11" s="61" t="s">
        <v>12</v>
      </c>
      <c r="C11" s="14"/>
      <c r="D11" s="53"/>
      <c r="E11" s="54"/>
      <c r="F11" s="54"/>
      <c r="G11" s="14"/>
      <c r="H11" s="55"/>
      <c r="I11" s="53"/>
      <c r="J11" s="56"/>
      <c r="K11" s="52"/>
      <c r="L11" s="57"/>
      <c r="M11" s="14"/>
      <c r="N11" s="15"/>
      <c r="O11" s="56"/>
    </row>
    <row r="12" spans="1:15">
      <c r="A12" s="52"/>
      <c r="B12" s="61" t="s">
        <v>13</v>
      </c>
      <c r="C12" s="62"/>
      <c r="D12" s="53"/>
      <c r="E12" s="54"/>
      <c r="F12" s="54"/>
      <c r="G12" s="14"/>
      <c r="H12" s="55"/>
      <c r="I12" s="53"/>
      <c r="J12" s="56"/>
      <c r="K12" s="52"/>
      <c r="L12" s="57"/>
      <c r="M12" s="14"/>
      <c r="N12" s="15"/>
      <c r="O12" s="56"/>
    </row>
    <row r="13" spans="1:15">
      <c r="A13" s="52"/>
      <c r="B13" s="61" t="s">
        <v>35</v>
      </c>
      <c r="C13" s="14"/>
      <c r="D13" s="53"/>
      <c r="E13" s="54"/>
      <c r="F13" s="54"/>
      <c r="G13" s="14"/>
      <c r="H13" s="55"/>
      <c r="I13" s="53"/>
      <c r="J13" s="56"/>
      <c r="K13" s="52"/>
      <c r="L13" s="57"/>
      <c r="M13" s="14"/>
      <c r="N13" s="15"/>
      <c r="O13" s="56"/>
    </row>
    <row r="14" spans="1:15">
      <c r="A14" s="52"/>
      <c r="B14" s="61" t="s">
        <v>36</v>
      </c>
      <c r="C14" s="14"/>
      <c r="D14" s="53"/>
      <c r="E14" s="54"/>
      <c r="F14" s="54"/>
      <c r="G14" s="14"/>
      <c r="H14" s="55"/>
      <c r="I14" s="53"/>
      <c r="J14" s="56"/>
      <c r="K14" s="52"/>
      <c r="L14" s="57"/>
      <c r="M14" s="14"/>
      <c r="N14" s="15"/>
      <c r="O14" s="56"/>
    </row>
    <row r="15" spans="1:15">
      <c r="A15" s="52"/>
      <c r="B15" s="61" t="s">
        <v>37</v>
      </c>
      <c r="C15" s="63"/>
      <c r="D15" s="53"/>
      <c r="E15" s="54"/>
      <c r="F15" s="54"/>
      <c r="G15" s="14"/>
      <c r="H15" s="55"/>
      <c r="I15" s="53"/>
      <c r="J15" s="56"/>
      <c r="K15" s="52"/>
      <c r="L15" s="57"/>
      <c r="M15" s="14"/>
      <c r="N15" s="15"/>
      <c r="O15" s="56"/>
    </row>
    <row r="16" spans="1:15">
      <c r="A16" s="52"/>
      <c r="B16" s="61" t="s">
        <v>38</v>
      </c>
      <c r="C16" s="14"/>
      <c r="D16" s="53"/>
      <c r="E16" s="54"/>
      <c r="F16" s="54"/>
      <c r="G16" s="14"/>
      <c r="H16" s="55"/>
      <c r="I16" s="53"/>
      <c r="J16" s="56"/>
      <c r="K16" s="52"/>
      <c r="L16" s="57"/>
      <c r="M16" s="14"/>
      <c r="N16" s="15"/>
      <c r="O16" s="56"/>
    </row>
    <row r="17" spans="1:15">
      <c r="A17" s="52"/>
      <c r="B17" s="61" t="s">
        <v>15</v>
      </c>
      <c r="C17" s="14"/>
      <c r="D17" s="53"/>
      <c r="E17" s="54"/>
      <c r="F17" s="54"/>
      <c r="G17" s="14"/>
      <c r="H17" s="55"/>
      <c r="I17" s="53"/>
      <c r="J17" s="56"/>
      <c r="K17" s="52"/>
      <c r="L17" s="57"/>
      <c r="M17" s="14"/>
      <c r="N17" s="15"/>
      <c r="O17" s="56"/>
    </row>
    <row r="18" spans="1:15">
      <c r="A18" s="52"/>
      <c r="B18" s="61" t="s">
        <v>39</v>
      </c>
      <c r="C18" s="14"/>
      <c r="D18" s="53"/>
      <c r="E18" s="54"/>
      <c r="F18" s="54"/>
      <c r="G18" s="14"/>
      <c r="H18" s="55"/>
      <c r="I18" s="53"/>
      <c r="J18" s="56"/>
      <c r="K18" s="52"/>
      <c r="L18" s="57"/>
      <c r="M18" s="14"/>
      <c r="N18" s="15"/>
      <c r="O18" s="56"/>
    </row>
    <row r="19" spans="1:15">
      <c r="A19" s="52"/>
      <c r="B19" s="61" t="s">
        <v>40</v>
      </c>
      <c r="C19" s="14"/>
      <c r="D19" s="53"/>
      <c r="E19" s="54"/>
      <c r="F19" s="54"/>
      <c r="G19" s="14"/>
      <c r="H19" s="55"/>
      <c r="I19" s="53"/>
      <c r="J19" s="56"/>
      <c r="K19" s="52"/>
      <c r="L19" s="57"/>
      <c r="M19" s="14"/>
      <c r="N19" s="15"/>
      <c r="O19" s="56"/>
    </row>
    <row r="20" spans="1:15">
      <c r="A20" s="52"/>
      <c r="B20" s="61" t="s">
        <v>41</v>
      </c>
      <c r="C20" s="14"/>
      <c r="D20" s="53"/>
      <c r="E20" s="54"/>
      <c r="F20" s="54"/>
      <c r="G20" s="14"/>
      <c r="H20" s="55"/>
      <c r="I20" s="53"/>
      <c r="J20" s="56"/>
      <c r="K20" s="52"/>
      <c r="L20" s="57"/>
      <c r="M20" s="14"/>
      <c r="N20" s="15"/>
      <c r="O20" s="56"/>
    </row>
    <row r="21" spans="1:15">
      <c r="A21" s="52"/>
      <c r="B21" s="61" t="s">
        <v>42</v>
      </c>
      <c r="C21" s="14"/>
      <c r="D21" s="53"/>
      <c r="E21" s="54"/>
      <c r="F21" s="54"/>
      <c r="G21" s="14"/>
      <c r="H21" s="55"/>
      <c r="I21" s="53"/>
      <c r="J21" s="56"/>
      <c r="K21" s="52"/>
      <c r="L21" s="57"/>
      <c r="M21" s="14"/>
      <c r="N21" s="15"/>
      <c r="O21" s="56"/>
    </row>
    <row r="22" spans="1:15">
      <c r="A22" s="52"/>
      <c r="B22" s="61" t="s">
        <v>43</v>
      </c>
      <c r="C22" s="14"/>
      <c r="D22" s="53"/>
      <c r="E22" s="54"/>
      <c r="F22" s="54"/>
      <c r="G22" s="14"/>
      <c r="H22" s="55"/>
      <c r="I22" s="53"/>
      <c r="J22" s="56"/>
      <c r="K22" s="52"/>
      <c r="L22" s="57"/>
      <c r="M22" s="14"/>
      <c r="N22" s="15"/>
      <c r="O22" s="56"/>
    </row>
    <row r="23" spans="1:15">
      <c r="A23" s="52"/>
      <c r="B23" s="61" t="s">
        <v>44</v>
      </c>
      <c r="C23" s="14"/>
      <c r="D23" s="53"/>
      <c r="E23" s="54"/>
      <c r="F23" s="54"/>
      <c r="G23" s="14"/>
      <c r="H23" s="55"/>
      <c r="I23" s="53"/>
      <c r="J23" s="56"/>
      <c r="K23" s="52"/>
      <c r="L23" s="57"/>
      <c r="M23" s="14"/>
      <c r="N23" s="15"/>
      <c r="O23" s="56"/>
    </row>
    <row r="24" spans="1:15">
      <c r="A24" s="52"/>
      <c r="B24" s="61" t="s">
        <v>45</v>
      </c>
      <c r="C24" s="14"/>
      <c r="D24" s="53"/>
      <c r="E24" s="54"/>
      <c r="F24" s="54"/>
      <c r="G24" s="14"/>
      <c r="H24" s="55"/>
      <c r="I24" s="53"/>
      <c r="J24" s="56"/>
      <c r="K24" s="52"/>
      <c r="L24" s="57"/>
      <c r="M24" s="14"/>
      <c r="N24" s="15"/>
      <c r="O24" s="56"/>
    </row>
    <row r="25" spans="1:15">
      <c r="A25" s="52"/>
      <c r="B25" s="61" t="s">
        <v>46</v>
      </c>
      <c r="C25" s="14"/>
      <c r="D25" s="53"/>
      <c r="E25" s="54"/>
      <c r="F25" s="54"/>
      <c r="G25" s="14"/>
      <c r="H25" s="55"/>
      <c r="I25" s="53"/>
      <c r="J25" s="56"/>
      <c r="K25" s="52"/>
      <c r="L25" s="57"/>
      <c r="M25" s="14"/>
      <c r="N25" s="15"/>
      <c r="O25" s="56"/>
    </row>
    <row r="26" spans="1:15">
      <c r="A26" s="52"/>
      <c r="B26" s="61" t="s">
        <v>14</v>
      </c>
      <c r="C26" s="14"/>
      <c r="D26" s="53"/>
      <c r="E26" s="54"/>
      <c r="F26" s="54"/>
      <c r="G26" s="14"/>
      <c r="H26" s="55"/>
      <c r="I26" s="53"/>
      <c r="J26" s="56"/>
      <c r="K26" s="52"/>
      <c r="L26" s="57"/>
      <c r="M26" s="14"/>
      <c r="N26" s="15"/>
      <c r="O26" s="56"/>
    </row>
    <row r="27" spans="1:15">
      <c r="A27" s="52"/>
      <c r="B27" s="61" t="s">
        <v>47</v>
      </c>
      <c r="C27" s="14"/>
      <c r="D27" s="53"/>
      <c r="E27" s="54"/>
      <c r="F27" s="54"/>
      <c r="G27" s="14"/>
      <c r="H27" s="55"/>
      <c r="I27" s="53"/>
      <c r="J27" s="56"/>
      <c r="K27" s="52"/>
      <c r="L27" s="57"/>
      <c r="M27" s="14"/>
      <c r="N27" s="15"/>
      <c r="O27" s="56"/>
    </row>
    <row r="28" spans="1:15">
      <c r="A28" s="52"/>
      <c r="B28" s="61" t="s">
        <v>48</v>
      </c>
      <c r="C28" s="14"/>
      <c r="D28" s="53"/>
      <c r="E28" s="54"/>
      <c r="F28" s="54"/>
      <c r="G28" s="14"/>
      <c r="H28" s="55"/>
      <c r="I28" s="53"/>
      <c r="J28" s="56"/>
      <c r="K28" s="52"/>
      <c r="L28" s="57"/>
      <c r="M28" s="14"/>
      <c r="N28" s="15"/>
      <c r="O28" s="56"/>
    </row>
    <row r="29" spans="1:15">
      <c r="A29" s="52"/>
      <c r="B29" s="61" t="s">
        <v>49</v>
      </c>
      <c r="C29" s="14"/>
      <c r="D29" s="53"/>
      <c r="E29" s="54"/>
      <c r="F29" s="54"/>
      <c r="G29" s="14"/>
      <c r="H29" s="55"/>
      <c r="I29" s="53"/>
      <c r="J29" s="56"/>
      <c r="K29" s="52"/>
      <c r="L29" s="57"/>
      <c r="M29" s="14"/>
      <c r="N29" s="15"/>
      <c r="O29" s="56"/>
    </row>
    <row r="30" spans="1:15">
      <c r="A30" s="52"/>
      <c r="B30" s="61" t="s">
        <v>50</v>
      </c>
      <c r="C30" s="14"/>
      <c r="D30" s="53"/>
      <c r="E30" s="54"/>
      <c r="F30" s="54"/>
      <c r="G30" s="14"/>
      <c r="H30" s="55"/>
      <c r="I30" s="53"/>
      <c r="J30" s="56"/>
      <c r="K30" s="52"/>
      <c r="L30" s="57"/>
      <c r="M30" s="14"/>
      <c r="N30" s="15"/>
      <c r="O30" s="56"/>
    </row>
    <row r="31" spans="1:15">
      <c r="A31" s="52"/>
      <c r="B31" s="61" t="s">
        <v>51</v>
      </c>
      <c r="C31" s="14"/>
      <c r="D31" s="53"/>
      <c r="E31" s="54"/>
      <c r="F31" s="54"/>
      <c r="G31" s="14"/>
      <c r="H31" s="55"/>
      <c r="I31" s="53"/>
      <c r="J31" s="56"/>
      <c r="K31" s="52"/>
      <c r="L31" s="57"/>
      <c r="M31" s="14"/>
      <c r="N31" s="15"/>
      <c r="O31" s="56"/>
    </row>
    <row r="32" spans="1:15">
      <c r="A32" s="52"/>
      <c r="B32" s="61" t="s">
        <v>52</v>
      </c>
      <c r="C32" s="14"/>
      <c r="D32" s="53"/>
      <c r="E32" s="54"/>
      <c r="F32" s="54"/>
      <c r="G32" s="14"/>
      <c r="H32" s="55"/>
      <c r="I32" s="53"/>
      <c r="J32" s="56"/>
      <c r="K32" s="52"/>
      <c r="L32" s="57"/>
      <c r="M32" s="14"/>
      <c r="N32" s="15"/>
      <c r="O32" s="56"/>
    </row>
    <row r="33" spans="1:15">
      <c r="A33" s="52"/>
      <c r="B33" s="52"/>
      <c r="C33" s="14"/>
      <c r="D33" s="53"/>
      <c r="E33" s="54"/>
      <c r="F33" s="54"/>
      <c r="G33" s="14"/>
      <c r="H33" s="55"/>
      <c r="I33" s="53"/>
      <c r="J33" s="56"/>
      <c r="K33" s="52"/>
      <c r="L33" s="57"/>
      <c r="M33" s="14"/>
      <c r="N33" s="15"/>
      <c r="O33" s="56"/>
    </row>
    <row r="34" spans="1:15">
      <c r="A34" s="52"/>
      <c r="B34" s="52"/>
      <c r="C34" s="14"/>
      <c r="D34" s="53"/>
      <c r="E34" s="54"/>
      <c r="F34" s="54"/>
      <c r="G34" s="14"/>
      <c r="H34" s="55"/>
      <c r="I34" s="53"/>
      <c r="J34" s="56"/>
      <c r="K34" s="52"/>
      <c r="L34" s="57"/>
      <c r="M34" s="14"/>
      <c r="N34" s="15"/>
      <c r="O34" s="56"/>
    </row>
    <row r="35" spans="1:15">
      <c r="A35" s="52"/>
      <c r="B35" s="52"/>
      <c r="C35" s="14"/>
      <c r="D35" s="53"/>
      <c r="E35" s="54"/>
      <c r="F35" s="54"/>
      <c r="G35" s="14"/>
      <c r="H35" s="55"/>
      <c r="I35" s="53"/>
      <c r="J35" s="56"/>
      <c r="K35" s="52"/>
      <c r="L35" s="57"/>
      <c r="M35" s="14"/>
      <c r="N35" s="15"/>
      <c r="O35" s="56"/>
    </row>
    <row r="36" spans="1:15">
      <c r="A36" s="52"/>
      <c r="B36" s="52"/>
      <c r="C36" s="14"/>
      <c r="D36" s="53"/>
      <c r="E36" s="54"/>
      <c r="F36" s="54"/>
      <c r="G36" s="14"/>
      <c r="H36" s="55"/>
      <c r="I36" s="53"/>
      <c r="J36" s="56"/>
      <c r="K36" s="52"/>
      <c r="L36" s="57"/>
      <c r="M36" s="14"/>
      <c r="N36" s="15"/>
      <c r="O36" s="56"/>
    </row>
    <row r="37" spans="1:15">
      <c r="A37" s="52"/>
      <c r="B37" s="52"/>
      <c r="C37" s="14"/>
      <c r="D37" s="53"/>
      <c r="E37" s="54"/>
      <c r="F37" s="54"/>
      <c r="G37" s="14"/>
      <c r="H37" s="55"/>
      <c r="I37" s="53"/>
      <c r="J37" s="56"/>
      <c r="K37" s="52"/>
      <c r="L37" s="57"/>
      <c r="M37" s="14"/>
      <c r="N37" s="15"/>
      <c r="O37" s="56"/>
    </row>
    <row r="38" spans="1:15">
      <c r="A38" s="52"/>
      <c r="B38" s="52"/>
      <c r="C38" s="14"/>
      <c r="D38" s="53"/>
      <c r="E38" s="54"/>
      <c r="F38" s="54"/>
      <c r="G38" s="14"/>
      <c r="H38" s="55"/>
      <c r="I38" s="53"/>
      <c r="J38" s="56"/>
      <c r="K38" s="52"/>
      <c r="L38" s="57"/>
      <c r="M38" s="14"/>
      <c r="N38" s="15"/>
      <c r="O38" s="56"/>
    </row>
    <row r="39" spans="1:15">
      <c r="A39" s="52"/>
      <c r="B39" s="52"/>
      <c r="C39" s="14"/>
      <c r="D39" s="53"/>
      <c r="E39" s="54"/>
      <c r="F39" s="54"/>
      <c r="G39" s="14"/>
      <c r="H39" s="55"/>
      <c r="I39" s="53"/>
      <c r="J39" s="56"/>
      <c r="K39" s="52"/>
      <c r="L39" s="57"/>
      <c r="M39" s="14"/>
      <c r="N39" s="15"/>
      <c r="O39" s="56"/>
    </row>
    <row r="40" spans="1:15">
      <c r="A40" s="52"/>
      <c r="B40" s="52"/>
      <c r="C40" s="14"/>
      <c r="D40" s="53"/>
      <c r="E40" s="54"/>
      <c r="F40" s="54"/>
      <c r="G40" s="14"/>
      <c r="H40" s="55"/>
      <c r="I40" s="53"/>
      <c r="J40" s="56"/>
      <c r="K40" s="52"/>
      <c r="L40" s="57"/>
      <c r="M40" s="14"/>
      <c r="N40" s="15"/>
      <c r="O40" s="56"/>
    </row>
    <row r="41" spans="1:15">
      <c r="A41" s="52"/>
      <c r="B41" s="52"/>
      <c r="C41" s="14"/>
      <c r="D41" s="53"/>
      <c r="E41" s="54"/>
      <c r="F41" s="54"/>
      <c r="G41" s="14"/>
      <c r="H41" s="55"/>
      <c r="I41" s="53"/>
      <c r="J41" s="56"/>
      <c r="K41" s="52"/>
      <c r="L41" s="57"/>
      <c r="M41" s="14"/>
      <c r="N41" s="15"/>
      <c r="O41" s="56"/>
    </row>
    <row r="42" spans="1:15">
      <c r="A42" s="52"/>
      <c r="B42" s="52"/>
      <c r="C42" s="14"/>
      <c r="D42" s="53"/>
      <c r="E42" s="54"/>
      <c r="F42" s="54"/>
      <c r="G42" s="14"/>
      <c r="H42" s="55"/>
      <c r="I42" s="53"/>
      <c r="J42" s="56"/>
      <c r="K42" s="52"/>
      <c r="L42" s="57"/>
      <c r="M42" s="14"/>
      <c r="N42" s="15"/>
      <c r="O42" s="56"/>
    </row>
    <row r="43" spans="1:15">
      <c r="A43" s="52"/>
      <c r="B43" s="52"/>
      <c r="C43" s="14"/>
      <c r="D43" s="53"/>
      <c r="E43" s="54"/>
      <c r="F43" s="54"/>
      <c r="G43" s="14"/>
      <c r="H43" s="55"/>
      <c r="I43" s="53"/>
      <c r="J43" s="56"/>
      <c r="K43" s="52"/>
      <c r="L43" s="57"/>
      <c r="M43" s="14"/>
      <c r="N43" s="15"/>
      <c r="O43" s="56"/>
    </row>
    <row r="44" spans="1:15">
      <c r="A44" s="52"/>
      <c r="B44" s="52"/>
      <c r="C44" s="14"/>
      <c r="D44" s="53"/>
      <c r="E44" s="54"/>
      <c r="F44" s="54"/>
      <c r="G44" s="14"/>
      <c r="H44" s="55"/>
      <c r="I44" s="53"/>
      <c r="J44" s="56"/>
      <c r="K44" s="52"/>
      <c r="L44" s="57"/>
      <c r="M44" s="14"/>
      <c r="N44" s="15"/>
      <c r="O44" s="56"/>
    </row>
    <row r="45" spans="1:15">
      <c r="A45" s="52"/>
      <c r="B45" s="52"/>
      <c r="C45" s="14"/>
      <c r="D45" s="53"/>
      <c r="E45" s="54"/>
      <c r="F45" s="54"/>
      <c r="G45" s="14"/>
      <c r="H45" s="55"/>
      <c r="I45" s="53"/>
      <c r="J45" s="56"/>
      <c r="K45" s="52"/>
      <c r="L45" s="57"/>
      <c r="M45" s="14"/>
      <c r="N45" s="15"/>
      <c r="O45" s="56"/>
    </row>
    <row r="46" spans="1:15">
      <c r="A46" s="52"/>
      <c r="B46" s="52"/>
      <c r="C46" s="14"/>
      <c r="D46" s="53"/>
      <c r="E46" s="54"/>
      <c r="F46" s="54"/>
      <c r="G46" s="14"/>
      <c r="H46" s="55"/>
      <c r="I46" s="53"/>
      <c r="J46" s="56"/>
      <c r="K46" s="52"/>
      <c r="L46" s="57"/>
      <c r="M46" s="14"/>
      <c r="N46" s="15"/>
      <c r="O46" s="56"/>
    </row>
    <row r="47" spans="1:15">
      <c r="A47" s="52"/>
      <c r="B47" s="52"/>
      <c r="C47" s="14"/>
      <c r="D47" s="53"/>
      <c r="E47" s="54"/>
      <c r="F47" s="54"/>
      <c r="G47" s="14"/>
      <c r="H47" s="55"/>
      <c r="I47" s="53"/>
      <c r="J47" s="56"/>
      <c r="K47" s="52"/>
      <c r="L47" s="57"/>
      <c r="M47" s="14"/>
      <c r="N47" s="15"/>
      <c r="O47" s="56"/>
    </row>
    <row r="48" spans="1:15">
      <c r="A48" s="52"/>
      <c r="B48" s="52"/>
      <c r="C48" s="14"/>
      <c r="D48" s="53"/>
      <c r="E48" s="54"/>
      <c r="F48" s="54"/>
      <c r="G48" s="14"/>
      <c r="H48" s="55"/>
      <c r="I48" s="53"/>
      <c r="J48" s="56"/>
      <c r="K48" s="52"/>
      <c r="L48" s="57"/>
      <c r="M48" s="14"/>
      <c r="N48" s="15"/>
      <c r="O48" s="56"/>
    </row>
    <row r="49" spans="1:15">
      <c r="A49" s="52"/>
      <c r="B49" s="52"/>
      <c r="C49" s="14"/>
      <c r="D49" s="53"/>
      <c r="E49" s="54"/>
      <c r="F49" s="54"/>
      <c r="G49" s="14"/>
      <c r="H49" s="55"/>
      <c r="I49" s="53"/>
      <c r="J49" s="56"/>
      <c r="K49" s="52"/>
      <c r="L49" s="57"/>
      <c r="M49" s="14"/>
      <c r="N49" s="15"/>
      <c r="O49" s="56"/>
    </row>
    <row r="50" spans="1:15">
      <c r="A50" s="52"/>
      <c r="B50" s="52"/>
      <c r="C50" s="14"/>
      <c r="D50" s="53"/>
      <c r="E50" s="54"/>
      <c r="F50" s="54"/>
      <c r="G50" s="14"/>
      <c r="H50" s="55"/>
      <c r="I50" s="53"/>
      <c r="J50" s="56"/>
      <c r="K50" s="52"/>
      <c r="L50" s="57"/>
      <c r="M50" s="14"/>
      <c r="N50" s="15"/>
      <c r="O50" s="56"/>
    </row>
    <row r="51" spans="1:15">
      <c r="A51" s="52"/>
      <c r="B51" s="52"/>
      <c r="C51" s="14"/>
      <c r="D51" s="53"/>
      <c r="E51" s="54"/>
      <c r="F51" s="54"/>
      <c r="G51" s="14"/>
      <c r="H51" s="55"/>
      <c r="I51" s="53"/>
      <c r="J51" s="56"/>
      <c r="K51" s="52"/>
      <c r="L51" s="57"/>
      <c r="M51" s="14"/>
      <c r="N51" s="15"/>
      <c r="O51" s="56"/>
    </row>
    <row r="52" spans="1:15">
      <c r="A52" s="52"/>
      <c r="B52" s="52"/>
      <c r="C52" s="14"/>
      <c r="D52" s="53"/>
      <c r="E52" s="54"/>
      <c r="F52" s="54"/>
      <c r="G52" s="14"/>
      <c r="H52" s="55"/>
      <c r="I52" s="53"/>
      <c r="J52" s="56"/>
      <c r="K52" s="52"/>
      <c r="L52" s="57"/>
      <c r="M52" s="14"/>
      <c r="N52" s="15"/>
      <c r="O52" s="56"/>
    </row>
    <row r="53" spans="1:15">
      <c r="A53" s="52"/>
      <c r="B53" s="52"/>
      <c r="C53" s="14"/>
      <c r="D53" s="53"/>
      <c r="E53" s="54"/>
      <c r="F53" s="54"/>
      <c r="G53" s="14"/>
      <c r="H53" s="55"/>
      <c r="I53" s="53"/>
      <c r="J53" s="56"/>
      <c r="K53" s="52"/>
      <c r="L53" s="57"/>
      <c r="M53" s="14"/>
      <c r="N53" s="15"/>
      <c r="O53" s="56"/>
    </row>
    <row r="54" spans="1:15">
      <c r="A54" s="52"/>
      <c r="B54" s="52"/>
      <c r="C54" s="14"/>
      <c r="D54" s="53"/>
      <c r="E54" s="54"/>
      <c r="F54" s="54"/>
      <c r="G54" s="14"/>
      <c r="H54" s="55"/>
      <c r="I54" s="53"/>
      <c r="J54" s="56"/>
      <c r="K54" s="52"/>
      <c r="L54" s="57"/>
      <c r="M54" s="14"/>
      <c r="N54" s="15"/>
      <c r="O54" s="56"/>
    </row>
    <row r="55" spans="1:15">
      <c r="A55" s="52"/>
      <c r="B55" s="52"/>
      <c r="C55" s="14"/>
      <c r="D55" s="53"/>
      <c r="E55" s="54"/>
      <c r="F55" s="54"/>
      <c r="G55" s="14"/>
      <c r="H55" s="55"/>
      <c r="I55" s="53"/>
      <c r="J55" s="56"/>
      <c r="K55" s="52"/>
      <c r="L55" s="57"/>
      <c r="M55" s="14"/>
      <c r="N55" s="15"/>
      <c r="O55" s="56"/>
    </row>
    <row r="56" spans="1:15">
      <c r="A56" s="52"/>
      <c r="B56" s="52"/>
      <c r="C56" s="14"/>
      <c r="D56" s="53"/>
      <c r="E56" s="54"/>
      <c r="F56" s="54"/>
      <c r="G56" s="14"/>
      <c r="H56" s="55"/>
      <c r="I56" s="53"/>
      <c r="J56" s="56"/>
      <c r="K56" s="52"/>
      <c r="L56" s="57"/>
      <c r="M56" s="14"/>
      <c r="N56" s="15"/>
      <c r="O56" s="56"/>
    </row>
    <row r="57" spans="1:15">
      <c r="A57" s="52"/>
      <c r="B57" s="52"/>
      <c r="C57" s="14"/>
      <c r="D57" s="53"/>
      <c r="E57" s="54"/>
      <c r="F57" s="54"/>
      <c r="G57" s="14"/>
      <c r="H57" s="55"/>
      <c r="I57" s="53"/>
      <c r="J57" s="56"/>
      <c r="K57" s="52"/>
      <c r="L57" s="57"/>
      <c r="M57" s="14"/>
      <c r="N57" s="15"/>
      <c r="O57" s="56"/>
    </row>
    <row r="58" spans="1:15">
      <c r="A58" s="52"/>
      <c r="B58" s="52"/>
      <c r="C58" s="14"/>
      <c r="D58" s="53"/>
      <c r="E58" s="54"/>
      <c r="F58" s="54"/>
      <c r="G58" s="14"/>
      <c r="H58" s="55"/>
      <c r="I58" s="53"/>
      <c r="J58" s="56"/>
      <c r="K58" s="52"/>
      <c r="L58" s="57"/>
      <c r="M58" s="14"/>
      <c r="N58" s="15"/>
      <c r="O58" s="56"/>
    </row>
    <row r="59" spans="1:15">
      <c r="A59" s="52"/>
      <c r="B59" s="52"/>
      <c r="C59" s="14"/>
      <c r="D59" s="53"/>
      <c r="E59" s="54"/>
      <c r="F59" s="54"/>
      <c r="G59" s="14"/>
      <c r="H59" s="55"/>
      <c r="I59" s="53"/>
      <c r="J59" s="56"/>
      <c r="K59" s="52"/>
      <c r="L59" s="57"/>
      <c r="M59" s="14"/>
      <c r="N59" s="15"/>
      <c r="O59" s="56"/>
    </row>
    <row r="60" spans="1:15">
      <c r="A60" s="52"/>
      <c r="B60" s="52"/>
      <c r="C60" s="14"/>
      <c r="D60" s="53"/>
      <c r="E60" s="54"/>
      <c r="F60" s="54"/>
      <c r="G60" s="14"/>
      <c r="H60" s="55"/>
      <c r="I60" s="53"/>
      <c r="J60" s="56"/>
      <c r="K60" s="52"/>
      <c r="L60" s="57"/>
      <c r="M60" s="14"/>
      <c r="N60" s="15"/>
      <c r="O60" s="56"/>
    </row>
    <row r="61" spans="1:15">
      <c r="A61" s="52"/>
      <c r="B61" s="52"/>
      <c r="C61" s="14"/>
      <c r="D61" s="53"/>
      <c r="E61" s="54"/>
      <c r="F61" s="54"/>
      <c r="G61" s="14"/>
      <c r="H61" s="55"/>
      <c r="I61" s="53"/>
      <c r="J61" s="56"/>
      <c r="K61" s="52"/>
      <c r="L61" s="57"/>
      <c r="M61" s="14"/>
      <c r="N61" s="15"/>
      <c r="O61" s="56"/>
    </row>
    <row r="62" spans="1:15">
      <c r="A62" s="52"/>
      <c r="B62" s="52"/>
      <c r="C62" s="14"/>
      <c r="D62" s="53"/>
      <c r="E62" s="54"/>
      <c r="F62" s="54"/>
      <c r="G62" s="14"/>
      <c r="H62" s="55"/>
      <c r="I62" s="53"/>
      <c r="J62" s="56"/>
      <c r="K62" s="52"/>
      <c r="L62" s="57"/>
      <c r="M62" s="14"/>
      <c r="N62" s="15"/>
      <c r="O62" s="56"/>
    </row>
    <row r="63" spans="1:15">
      <c r="A63" s="52"/>
      <c r="B63" s="52"/>
      <c r="C63" s="14"/>
      <c r="D63" s="53"/>
      <c r="E63" s="54"/>
      <c r="F63" s="54"/>
      <c r="G63" s="14"/>
      <c r="H63" s="55"/>
      <c r="I63" s="53"/>
      <c r="J63" s="56"/>
      <c r="K63" s="52"/>
      <c r="L63" s="57"/>
      <c r="M63" s="14"/>
      <c r="N63" s="15"/>
      <c r="O63" s="56"/>
    </row>
    <row r="64" spans="1:15">
      <c r="A64" s="52"/>
      <c r="B64" s="52"/>
      <c r="C64" s="14"/>
      <c r="D64" s="53"/>
      <c r="E64" s="54"/>
      <c r="F64" s="54"/>
      <c r="G64" s="14"/>
      <c r="H64" s="55"/>
      <c r="I64" s="53"/>
      <c r="J64" s="56"/>
      <c r="K64" s="52"/>
      <c r="L64" s="57"/>
      <c r="M64" s="14"/>
      <c r="N64" s="15"/>
      <c r="O64" s="56"/>
    </row>
    <row r="65" spans="1:15">
      <c r="A65" s="52"/>
      <c r="B65" s="52"/>
      <c r="C65" s="14"/>
      <c r="D65" s="53"/>
      <c r="E65" s="54"/>
      <c r="F65" s="54"/>
      <c r="G65" s="14"/>
      <c r="H65" s="55"/>
      <c r="I65" s="53"/>
      <c r="J65" s="56"/>
      <c r="K65" s="52"/>
      <c r="L65" s="57"/>
      <c r="M65" s="14"/>
      <c r="N65" s="15"/>
      <c r="O65" s="56"/>
    </row>
    <row r="66" spans="1:15">
      <c r="A66" s="52"/>
      <c r="B66" s="52"/>
      <c r="C66" s="14"/>
      <c r="D66" s="53"/>
      <c r="E66" s="54"/>
      <c r="F66" s="54"/>
      <c r="G66" s="14"/>
      <c r="H66" s="55"/>
      <c r="I66" s="53"/>
      <c r="J66" s="56"/>
      <c r="K66" s="52"/>
      <c r="L66" s="57"/>
      <c r="M66" s="14"/>
      <c r="N66" s="15"/>
      <c r="O66" s="56"/>
    </row>
    <row r="67" spans="1:15">
      <c r="A67" s="52"/>
      <c r="B67" s="52"/>
      <c r="C67" s="14"/>
      <c r="D67" s="53"/>
      <c r="E67" s="54"/>
      <c r="F67" s="54"/>
      <c r="G67" s="14"/>
      <c r="H67" s="55"/>
      <c r="I67" s="53"/>
      <c r="J67" s="56"/>
      <c r="K67" s="52"/>
      <c r="L67" s="57"/>
      <c r="M67" s="14"/>
      <c r="N67" s="15"/>
      <c r="O67" s="56"/>
    </row>
    <row r="68" spans="1:15">
      <c r="A68" s="52"/>
      <c r="B68" s="52"/>
      <c r="C68" s="14"/>
      <c r="D68" s="53"/>
      <c r="E68" s="54"/>
      <c r="F68" s="54"/>
      <c r="G68" s="14"/>
      <c r="H68" s="55"/>
      <c r="I68" s="53"/>
      <c r="J68" s="56"/>
      <c r="K68" s="52"/>
      <c r="L68" s="57"/>
      <c r="M68" s="14"/>
      <c r="N68" s="15"/>
      <c r="O68" s="56"/>
    </row>
    <row r="69" spans="1:15">
      <c r="A69" s="52"/>
      <c r="B69" s="52"/>
      <c r="C69" s="14"/>
      <c r="D69" s="53"/>
      <c r="E69" s="54"/>
      <c r="F69" s="54"/>
      <c r="G69" s="14"/>
      <c r="H69" s="55"/>
      <c r="I69" s="53"/>
      <c r="J69" s="56"/>
      <c r="K69" s="52"/>
      <c r="L69" s="57"/>
      <c r="M69" s="14"/>
      <c r="N69" s="15"/>
      <c r="O69" s="56"/>
    </row>
    <row r="70" spans="1:15">
      <c r="A70" s="52"/>
      <c r="B70" s="52"/>
      <c r="C70" s="14"/>
      <c r="D70" s="53"/>
      <c r="E70" s="54"/>
      <c r="F70" s="54"/>
      <c r="G70" s="14"/>
      <c r="H70" s="55"/>
      <c r="I70" s="53"/>
      <c r="J70" s="56"/>
      <c r="K70" s="52"/>
      <c r="L70" s="57"/>
      <c r="M70" s="14"/>
      <c r="N70" s="15"/>
      <c r="O70" s="56"/>
    </row>
    <row r="71" spans="1:15">
      <c r="A71" s="52"/>
      <c r="B71" s="52"/>
      <c r="C71" s="14"/>
      <c r="D71" s="53"/>
      <c r="E71" s="54"/>
      <c r="F71" s="54"/>
      <c r="G71" s="14"/>
      <c r="H71" s="55"/>
      <c r="I71" s="53"/>
      <c r="J71" s="56"/>
      <c r="K71" s="52"/>
      <c r="L71" s="57"/>
      <c r="M71" s="14"/>
      <c r="N71" s="15"/>
      <c r="O71" s="56"/>
    </row>
    <row r="72" spans="1:15">
      <c r="A72" s="52"/>
      <c r="B72" s="52"/>
      <c r="C72" s="14"/>
      <c r="D72" s="53"/>
      <c r="E72" s="54"/>
      <c r="F72" s="54"/>
      <c r="G72" s="14"/>
      <c r="H72" s="55"/>
      <c r="I72" s="53"/>
      <c r="J72" s="56"/>
      <c r="K72" s="52"/>
      <c r="L72" s="57"/>
      <c r="M72" s="14"/>
      <c r="N72" s="15"/>
      <c r="O72" s="56"/>
    </row>
    <row r="73" spans="1:15">
      <c r="A73" s="52"/>
      <c r="B73" s="52"/>
      <c r="C73" s="14"/>
      <c r="D73" s="53"/>
      <c r="E73" s="54"/>
      <c r="F73" s="54"/>
      <c r="G73" s="14"/>
      <c r="H73" s="55"/>
      <c r="I73" s="53"/>
      <c r="J73" s="56"/>
      <c r="K73" s="52"/>
      <c r="L73" s="57"/>
      <c r="M73" s="14"/>
      <c r="N73" s="15"/>
      <c r="O73" s="56"/>
    </row>
    <row r="74" spans="1:15">
      <c r="A74" s="52"/>
      <c r="B74" s="52"/>
      <c r="C74" s="14"/>
      <c r="D74" s="53"/>
      <c r="E74" s="54"/>
      <c r="F74" s="54"/>
      <c r="G74" s="14"/>
      <c r="H74" s="55"/>
      <c r="I74" s="53"/>
      <c r="J74" s="56"/>
      <c r="K74" s="52"/>
      <c r="L74" s="57"/>
      <c r="M74" s="14"/>
      <c r="N74" s="15"/>
      <c r="O74" s="56"/>
    </row>
    <row r="75" spans="1:15">
      <c r="C75" s="9">
        <f>SUM(C6:C9)</f>
        <v>693984.40625</v>
      </c>
      <c r="J75" s="9" t="e">
        <f>SUM(J6:J9)</f>
        <v>#VALUE!</v>
      </c>
      <c r="N75" s="6"/>
      <c r="O75" s="9">
        <f>SUM(O6:O9)</f>
        <v>165572246.94777027</v>
      </c>
    </row>
    <row r="77" spans="1:15">
      <c r="A77" t="s">
        <v>17</v>
      </c>
      <c r="B77" t="s">
        <v>18</v>
      </c>
      <c r="C77" s="5">
        <v>121221</v>
      </c>
    </row>
    <row r="78" spans="1:15">
      <c r="C78" s="49">
        <f>C77/C75</f>
        <v>0.17467395363395458</v>
      </c>
    </row>
    <row r="80" spans="1:15" ht="51" customHeight="1">
      <c r="A80" s="1">
        <v>2040</v>
      </c>
      <c r="B80" s="1" t="s">
        <v>0</v>
      </c>
      <c r="C80" s="1" t="s">
        <v>1</v>
      </c>
      <c r="D80" s="1" t="s">
        <v>19</v>
      </c>
      <c r="E80" s="1" t="s">
        <v>3</v>
      </c>
      <c r="F80" s="1" t="s">
        <v>4</v>
      </c>
      <c r="G80" s="1" t="s">
        <v>5</v>
      </c>
      <c r="H80" s="2" t="s">
        <v>6</v>
      </c>
      <c r="I80" s="1" t="s">
        <v>20</v>
      </c>
      <c r="J80" s="1" t="s">
        <v>8</v>
      </c>
      <c r="K80" s="1"/>
      <c r="L80" s="2" t="s">
        <v>9</v>
      </c>
      <c r="M80" s="1" t="s">
        <v>10</v>
      </c>
      <c r="N80" s="3" t="s">
        <v>21</v>
      </c>
      <c r="O80" s="4" t="s">
        <v>11</v>
      </c>
    </row>
    <row r="81" spans="1:15">
      <c r="B81" t="s">
        <v>12</v>
      </c>
      <c r="C81" s="24">
        <v>710000</v>
      </c>
      <c r="D81" s="25">
        <v>3.9147415976786837E-2</v>
      </c>
      <c r="E81" s="26">
        <f>0.15*2.2%</f>
        <v>3.3000000000000004E-3</v>
      </c>
      <c r="F81" s="26">
        <v>3.2000000000000001E-2</v>
      </c>
      <c r="G81" s="24">
        <f>C81*(1-(D81+E81+F81))</f>
        <v>657142.3346564814</v>
      </c>
      <c r="H81" s="27"/>
      <c r="I81" s="25">
        <v>0.14264666476951318</v>
      </c>
      <c r="J81" s="28">
        <f>G81*(1-I81)*1000</f>
        <v>563403172.33888304</v>
      </c>
      <c r="K81" s="29"/>
      <c r="L81" s="30"/>
      <c r="M81" s="24">
        <v>91564</v>
      </c>
      <c r="N81" s="31">
        <v>0</v>
      </c>
      <c r="O81" s="32">
        <f>M81*(1-N81)*1000</f>
        <v>91564000</v>
      </c>
    </row>
    <row r="82" spans="1:15">
      <c r="B82" t="s">
        <v>13</v>
      </c>
      <c r="C82" s="24">
        <v>55982</v>
      </c>
      <c r="D82" s="25">
        <v>2.3186245747273126E-2</v>
      </c>
      <c r="E82" s="26">
        <f t="shared" ref="E82:E85" si="4">0.15*2.2%</f>
        <v>3.3000000000000004E-3</v>
      </c>
      <c r="F82" s="26">
        <v>3.2000000000000001E-2</v>
      </c>
      <c r="G82" s="24">
        <f t="shared" ref="G82:G85" si="5">C82*(1-(D82+E82+F82))</f>
        <v>52707.822990576155</v>
      </c>
      <c r="H82" s="27"/>
      <c r="I82" s="25">
        <v>0.205648248781788</v>
      </c>
      <c r="J82" s="28">
        <f>G82*(1-I82)*1000</f>
        <v>41868551.495463707</v>
      </c>
      <c r="K82" s="29"/>
      <c r="L82" s="30"/>
      <c r="M82" s="33">
        <v>20978</v>
      </c>
      <c r="N82" s="34">
        <v>0.25408384112846116</v>
      </c>
      <c r="O82" s="28">
        <f t="shared" ref="O82:O85" si="6">M82*(1-N82)*1000</f>
        <v>15647829.180807143</v>
      </c>
    </row>
    <row r="83" spans="1:15">
      <c r="B83" t="s">
        <v>14</v>
      </c>
      <c r="C83" s="24">
        <v>191463</v>
      </c>
      <c r="D83" s="25">
        <v>2.9661016980102151E-2</v>
      </c>
      <c r="E83" s="26">
        <f t="shared" si="4"/>
        <v>3.3000000000000004E-3</v>
      </c>
      <c r="F83" s="26">
        <v>3.2000000000000001E-2</v>
      </c>
      <c r="G83" s="24">
        <f t="shared" si="5"/>
        <v>179025.36880593869</v>
      </c>
      <c r="H83" s="27"/>
      <c r="I83" s="25">
        <v>0.31167862969762933</v>
      </c>
      <c r="J83" s="28">
        <f t="shared" ref="J83:J85" si="7">G83*(1-I83)*1000</f>
        <v>123226987.17539102</v>
      </c>
      <c r="K83" s="29"/>
      <c r="L83" s="30"/>
      <c r="M83" s="24">
        <v>33238</v>
      </c>
      <c r="N83" s="34">
        <v>0.1809625917361391</v>
      </c>
      <c r="O83" s="28">
        <f t="shared" si="6"/>
        <v>27223165.37587421</v>
      </c>
    </row>
    <row r="84" spans="1:15">
      <c r="B84" t="s">
        <v>15</v>
      </c>
      <c r="C84" s="24">
        <v>616146</v>
      </c>
      <c r="D84" s="25">
        <v>2.9991883387944895E-2</v>
      </c>
      <c r="E84" s="26">
        <f t="shared" si="4"/>
        <v>3.3000000000000004E-3</v>
      </c>
      <c r="F84" s="26">
        <v>3.2000000000000001E-2</v>
      </c>
      <c r="G84" s="24">
        <f t="shared" si="5"/>
        <v>575916.66721805127</v>
      </c>
      <c r="H84" s="27"/>
      <c r="I84" s="25">
        <v>4.675076150135124E-2</v>
      </c>
      <c r="J84" s="28">
        <f t="shared" si="7"/>
        <v>548992124.46428704</v>
      </c>
      <c r="K84" s="29"/>
      <c r="L84" s="30"/>
      <c r="M84" s="24">
        <v>35957</v>
      </c>
      <c r="N84" s="34">
        <v>0.15563001271622454</v>
      </c>
      <c r="O84" s="28">
        <f t="shared" si="6"/>
        <v>30361011.632762715</v>
      </c>
    </row>
    <row r="85" spans="1:15">
      <c r="A85" s="16"/>
      <c r="B85" s="16" t="s">
        <v>16</v>
      </c>
      <c r="C85" s="35">
        <v>147318</v>
      </c>
      <c r="D85" s="36">
        <v>1.751642915337448E-2</v>
      </c>
      <c r="E85" s="37">
        <f t="shared" si="4"/>
        <v>3.3000000000000004E-3</v>
      </c>
      <c r="F85" s="37">
        <v>3.2000000000000001E-2</v>
      </c>
      <c r="G85" s="35">
        <f t="shared" si="5"/>
        <v>139537.18928998319</v>
      </c>
      <c r="H85" s="38"/>
      <c r="I85" s="36">
        <v>0.27474583693363674</v>
      </c>
      <c r="J85" s="39">
        <f t="shared" si="7"/>
        <v>101199927.43513946</v>
      </c>
      <c r="K85" s="40"/>
      <c r="L85" s="41"/>
      <c r="M85" s="35">
        <v>12036</v>
      </c>
      <c r="N85" s="42">
        <v>5.5367929058275145E-2</v>
      </c>
      <c r="O85" s="39">
        <f t="shared" si="6"/>
        <v>11369591.605854601</v>
      </c>
    </row>
    <row r="86" spans="1:15">
      <c r="C86" s="28">
        <f>SUM(C81:C84)</f>
        <v>1573591</v>
      </c>
      <c r="G86" s="43"/>
      <c r="I86" s="43"/>
      <c r="J86" s="28">
        <f>SUM(J81:J84)</f>
        <v>1277490835.4740248</v>
      </c>
      <c r="M86" s="43"/>
      <c r="N86" s="6"/>
      <c r="O86" s="28">
        <f>SUM(O81:O84)</f>
        <v>164796006.18944407</v>
      </c>
    </row>
    <row r="87" spans="1:15">
      <c r="C87" s="43"/>
      <c r="G87" s="43"/>
      <c r="I87" s="43"/>
      <c r="J87" s="43"/>
      <c r="M87" s="43"/>
      <c r="O87" s="43"/>
    </row>
    <row r="88" spans="1:15" ht="45" customHeight="1">
      <c r="A88" s="1">
        <v>2050</v>
      </c>
      <c r="B88" s="1" t="s">
        <v>0</v>
      </c>
      <c r="C88" s="44" t="s">
        <v>1</v>
      </c>
      <c r="D88" s="1" t="s">
        <v>22</v>
      </c>
      <c r="E88" s="1" t="s">
        <v>3</v>
      </c>
      <c r="F88" s="1" t="s">
        <v>4</v>
      </c>
      <c r="G88" s="44" t="s">
        <v>5</v>
      </c>
      <c r="H88" s="2" t="s">
        <v>6</v>
      </c>
      <c r="I88" s="44" t="s">
        <v>23</v>
      </c>
      <c r="J88" s="44" t="s">
        <v>8</v>
      </c>
      <c r="K88" s="1"/>
      <c r="L88" s="2" t="s">
        <v>9</v>
      </c>
      <c r="M88" s="44" t="s">
        <v>10</v>
      </c>
      <c r="N88" s="3" t="s">
        <v>21</v>
      </c>
      <c r="O88" s="45" t="s">
        <v>11</v>
      </c>
    </row>
    <row r="89" spans="1:15">
      <c r="B89" t="s">
        <v>12</v>
      </c>
      <c r="C89" s="24">
        <v>767000</v>
      </c>
      <c r="D89" s="25">
        <v>5.4010525659435205E-2</v>
      </c>
      <c r="E89" s="26">
        <f>0.15*2.2%</f>
        <v>3.3000000000000004E-3</v>
      </c>
      <c r="F89" s="26">
        <v>3.2000000000000001E-2</v>
      </c>
      <c r="G89" s="24">
        <f>C89*(1-(D89+E89+F89))</f>
        <v>698498.82681921322</v>
      </c>
      <c r="H89" s="27"/>
      <c r="I89" s="25">
        <v>0.14264666476951318</v>
      </c>
      <c r="J89" s="28">
        <f>G89*(1-I89)*1000</f>
        <v>598860298.82803464</v>
      </c>
      <c r="K89" s="29"/>
      <c r="L89" s="30"/>
      <c r="M89" s="24">
        <v>71626</v>
      </c>
      <c r="N89" s="31">
        <v>0</v>
      </c>
      <c r="O89" s="32">
        <f>M89*(1-N89)*1000</f>
        <v>71626000</v>
      </c>
    </row>
    <row r="90" spans="1:15">
      <c r="B90" t="s">
        <v>13</v>
      </c>
      <c r="C90" s="24">
        <v>72415</v>
      </c>
      <c r="D90" s="25">
        <v>2.995120110828875E-2</v>
      </c>
      <c r="E90" s="26">
        <f t="shared" ref="E90:E93" si="8">0.15*2.2%</f>
        <v>3.3000000000000004E-3</v>
      </c>
      <c r="F90" s="26">
        <v>3.2000000000000001E-2</v>
      </c>
      <c r="G90" s="24">
        <f t="shared" ref="G90:G93" si="9">C90*(1-(D90+E90+F90))</f>
        <v>67689.834271743268</v>
      </c>
      <c r="H90" s="27"/>
      <c r="I90" s="25">
        <v>0.205648248781788</v>
      </c>
      <c r="J90" s="28">
        <f>G90*(1-I90)*1000</f>
        <v>53769538.393429808</v>
      </c>
      <c r="K90" s="29"/>
      <c r="L90" s="30"/>
      <c r="M90" s="33">
        <v>15519</v>
      </c>
      <c r="N90" s="34">
        <v>0.25408384112846116</v>
      </c>
      <c r="O90" s="28">
        <f t="shared" ref="O90:O93" si="10">M90*(1-N90)*1000</f>
        <v>11575872.869527411</v>
      </c>
    </row>
    <row r="91" spans="1:15">
      <c r="B91" t="s">
        <v>14</v>
      </c>
      <c r="C91" s="24">
        <v>260021</v>
      </c>
      <c r="D91" s="25">
        <v>2.5228770716827054E-2</v>
      </c>
      <c r="E91" s="26">
        <f t="shared" si="8"/>
        <v>3.3000000000000004E-3</v>
      </c>
      <c r="F91" s="26">
        <v>3.2000000000000001E-2</v>
      </c>
      <c r="G91" s="24">
        <f t="shared" si="9"/>
        <v>244282.2485094399</v>
      </c>
      <c r="H91" s="27"/>
      <c r="I91" s="25">
        <v>0.31167862969762933</v>
      </c>
      <c r="J91" s="28">
        <f t="shared" ref="J91:J93" si="11">G91*(1-I91)*1000</f>
        <v>168144692.03456193</v>
      </c>
      <c r="K91" s="29"/>
      <c r="L91" s="30"/>
      <c r="M91" s="24">
        <v>31062</v>
      </c>
      <c r="N91" s="34">
        <v>0.1809625917361391</v>
      </c>
      <c r="O91" s="28">
        <f t="shared" si="10"/>
        <v>25440939.975492049</v>
      </c>
    </row>
    <row r="92" spans="1:15">
      <c r="B92" t="s">
        <v>15</v>
      </c>
      <c r="C92" s="24">
        <v>665611</v>
      </c>
      <c r="D92" s="25">
        <v>2.5537450602217238E-2</v>
      </c>
      <c r="E92" s="26">
        <f t="shared" si="8"/>
        <v>3.3000000000000004E-3</v>
      </c>
      <c r="F92" s="26">
        <v>3.2000000000000001E-2</v>
      </c>
      <c r="G92" s="24">
        <f t="shared" si="9"/>
        <v>625116.92366720759</v>
      </c>
      <c r="H92" s="27"/>
      <c r="I92" s="25">
        <v>4.675076150135124E-2</v>
      </c>
      <c r="J92" s="28">
        <f t="shared" si="11"/>
        <v>595892231.45838356</v>
      </c>
      <c r="K92" s="29"/>
      <c r="L92" s="30"/>
      <c r="M92" s="24">
        <v>29550</v>
      </c>
      <c r="N92" s="34">
        <v>0.15563001271622454</v>
      </c>
      <c r="O92" s="28">
        <f t="shared" si="10"/>
        <v>24951133.124235563</v>
      </c>
    </row>
    <row r="93" spans="1:15">
      <c r="A93" s="16"/>
      <c r="B93" s="16" t="s">
        <v>16</v>
      </c>
      <c r="C93" s="35">
        <v>219698</v>
      </c>
      <c r="D93" s="36">
        <v>1.8049409317491438E-2</v>
      </c>
      <c r="E93" s="37">
        <f t="shared" si="8"/>
        <v>3.3000000000000004E-3</v>
      </c>
      <c r="F93" s="37">
        <v>3.2000000000000001E-2</v>
      </c>
      <c r="G93" s="35">
        <f t="shared" si="9"/>
        <v>207977.24147176577</v>
      </c>
      <c r="H93" s="38"/>
      <c r="I93" s="36">
        <v>0.27474583693363674</v>
      </c>
      <c r="J93" s="39">
        <f t="shared" si="11"/>
        <v>150836360.20045641</v>
      </c>
      <c r="K93" s="40"/>
      <c r="L93" s="41"/>
      <c r="M93" s="35">
        <v>11687</v>
      </c>
      <c r="N93" s="42">
        <v>5.5367929058275145E-2</v>
      </c>
      <c r="O93" s="39">
        <f t="shared" si="10"/>
        <v>11039915.01309594</v>
      </c>
    </row>
    <row r="94" spans="1:15">
      <c r="C94" s="9">
        <f>SUM(C89:C92)</f>
        <v>1765047</v>
      </c>
      <c r="J94" s="9">
        <f>SUM(J89:J92)</f>
        <v>1416666760.7144098</v>
      </c>
      <c r="N94" s="6"/>
      <c r="O94" s="9">
        <f>SUM(O89:O92)</f>
        <v>133593945.96925503</v>
      </c>
    </row>
  </sheetData>
  <mergeCells count="1">
    <mergeCell ref="H2:I2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RE40-Trade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geipel</cp:lastModifiedBy>
  <dcterms:created xsi:type="dcterms:W3CDTF">2020-10-30T15:57:06Z</dcterms:created>
  <dcterms:modified xsi:type="dcterms:W3CDTF">2020-12-22T08:28:48Z</dcterms:modified>
</cp:coreProperties>
</file>