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eniger\Documents\Github\EEG-Tools\"/>
    </mc:Choice>
  </mc:AlternateContent>
  <xr:revisionPtr revIDLastSave="0" documentId="13_ncr:1_{9C59EFE4-019C-439D-A65B-553BD1DA11C8}" xr6:coauthVersionLast="36" xr6:coauthVersionMax="36" xr10:uidLastSave="{00000000-0000-0000-0000-000000000000}"/>
  <bookViews>
    <workbookView xWindow="0" yWindow="0" windowWidth="25200" windowHeight="9975" xr2:uid="{ADC0D501-2D9F-499B-AC98-DF870173693C}"/>
  </bookViews>
  <sheets>
    <sheet name="Deman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27" i="1" l="1"/>
  <c r="O26" i="1"/>
  <c r="E26" i="1"/>
  <c r="G26" i="1" s="1"/>
  <c r="J26" i="1" s="1"/>
  <c r="O25" i="1"/>
  <c r="E25" i="1"/>
  <c r="G25" i="1" s="1"/>
  <c r="J25" i="1" s="1"/>
  <c r="O24" i="1"/>
  <c r="E24" i="1"/>
  <c r="G24" i="1" s="1"/>
  <c r="J24" i="1" s="1"/>
  <c r="O23" i="1"/>
  <c r="E23" i="1"/>
  <c r="G23" i="1" s="1"/>
  <c r="J23" i="1" s="1"/>
  <c r="O22" i="1"/>
  <c r="O27" i="1" s="1"/>
  <c r="E22" i="1"/>
  <c r="G22" i="1" s="1"/>
  <c r="J22" i="1" s="1"/>
  <c r="J27" i="1" s="1"/>
  <c r="O19" i="1"/>
  <c r="C19" i="1"/>
  <c r="O18" i="1"/>
  <c r="E18" i="1"/>
  <c r="G18" i="1" s="1"/>
  <c r="J18" i="1" s="1"/>
  <c r="O17" i="1"/>
  <c r="E17" i="1"/>
  <c r="G17" i="1" s="1"/>
  <c r="J17" i="1" s="1"/>
  <c r="O16" i="1"/>
  <c r="E16" i="1"/>
  <c r="G16" i="1" s="1"/>
  <c r="J16" i="1" s="1"/>
  <c r="O15" i="1"/>
  <c r="J15" i="1"/>
  <c r="G15" i="1"/>
  <c r="E15" i="1"/>
  <c r="O14" i="1"/>
  <c r="J14" i="1"/>
  <c r="G14" i="1"/>
  <c r="E14" i="1"/>
  <c r="C11" i="1"/>
  <c r="O8" i="1"/>
  <c r="C8" i="1"/>
  <c r="O7" i="1"/>
  <c r="J7" i="1"/>
  <c r="G7" i="1"/>
  <c r="O6" i="1"/>
  <c r="J6" i="1"/>
  <c r="G6" i="1"/>
  <c r="E6" i="1"/>
  <c r="O5" i="1"/>
  <c r="J5" i="1"/>
  <c r="G5" i="1"/>
  <c r="E5" i="1"/>
  <c r="O4" i="1"/>
  <c r="J4" i="1"/>
  <c r="G4" i="1"/>
  <c r="E4" i="1"/>
  <c r="O3" i="1"/>
  <c r="J3" i="1"/>
  <c r="J8" i="1" s="1"/>
  <c r="G3" i="1"/>
  <c r="E3" i="1"/>
  <c r="J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3" authorId="0" shapeId="0" xr:uid="{4C1BCA30-4343-4CDF-A765-1462F9608FCA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transmission losses on 15% of electricity since not all of it is imported/exported
</t>
        </r>
      </text>
    </comment>
    <comment ref="E14" authorId="0" shapeId="0" xr:uid="{6D93DAB8-374B-4F4A-8812-6BDA2B5F04F9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transmission losses on 15% of electricity since not all of it is imported/exported
</t>
        </r>
      </text>
    </comment>
    <comment ref="E22" authorId="0" shapeId="0" xr:uid="{4654DB38-81CE-43A1-9C2E-903E8899B63A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transmission losses on 15% of electricity since not all of it is imported/exported
</t>
        </r>
      </text>
    </comment>
  </commentList>
</comments>
</file>

<file path=xl/sharedStrings.xml><?xml version="1.0" encoding="utf-8"?>
<sst xmlns="http://schemas.openxmlformats.org/spreadsheetml/2006/main" count="63" uniqueCount="31">
  <si>
    <t>Country</t>
  </si>
  <si>
    <t>Gross electricity consumption [GWh]</t>
  </si>
  <si>
    <t>Self consumption factor 2030</t>
  </si>
  <si>
    <t>Transmission losses</t>
  </si>
  <si>
    <t>Distribution losses</t>
  </si>
  <si>
    <t>Net electricity consumption [GWh]</t>
  </si>
  <si>
    <t>Autoproducer factor 2030 (2007-2018 prolonged) (el. capacaties)</t>
  </si>
  <si>
    <t>Autoproducer factor 2030 (2014-2018 trend prolonged) (el. generation)</t>
  </si>
  <si>
    <t>Net electricity consumption wo autoproducer [MWh]</t>
  </si>
  <si>
    <t>Grid connected heat demand [GWh]</t>
  </si>
  <si>
    <t>CHP heat demand (PRIMES) [GWh]</t>
  </si>
  <si>
    <t>CHP heat demand (PRIMES) wo autoproducer [MWh]</t>
  </si>
  <si>
    <t>DE</t>
  </si>
  <si>
    <t>DK</t>
  </si>
  <si>
    <t>NL</t>
  </si>
  <si>
    <t>FR</t>
  </si>
  <si>
    <t>BE</t>
  </si>
  <si>
    <t>Result 2030</t>
  </si>
  <si>
    <t>Transmission [GWh] (result)</t>
  </si>
  <si>
    <t>Self consumption factor 2040</t>
  </si>
  <si>
    <t>Autoproducer factor 2040 (same as 2030) (el. generation)</t>
  </si>
  <si>
    <t>Autoproducer factor 2030 (2014-2018 trend prolonged) (heat generation)</t>
  </si>
  <si>
    <t>Self consumption factor 2050</t>
  </si>
  <si>
    <t>Autoproducer factor 2050 (same as 2030) (el. generation)</t>
  </si>
  <si>
    <t>Instructions</t>
  </si>
  <si>
    <t>proeject-specific assumption, often from Green-X</t>
  </si>
  <si>
    <t>Distribution losses (no share necessary because it is applied to the whole amount of electricity)</t>
  </si>
  <si>
    <r>
      <t xml:space="preserve">Transmission losses given in Balmorel * assumed share of gross electricity consumption that is exported/imported (evt. another iteration necessary --&gt; see </t>
    </r>
    <r>
      <rPr>
        <sz val="11"/>
        <color rgb="FFFF0000"/>
        <rFont val="Calibri"/>
        <family val="2"/>
        <scheme val="minor"/>
      </rPr>
      <t>C11</t>
    </r>
    <r>
      <rPr>
        <sz val="11"/>
        <color theme="1"/>
        <rFont val="Calibri"/>
        <family val="2"/>
        <scheme val="minor"/>
      </rPr>
      <t>)</t>
    </r>
  </si>
  <si>
    <t>Result which can be included in Table 33 in the Balmorel Input File</t>
  </si>
  <si>
    <t>File: Auto_self_calc\electricity_self consumption_distr losses_grid heat dem
Tab "overview", line 62</t>
  </si>
  <si>
    <t>File: Auto_self_calc\electricity generation_auto vs main activity
Only historic values are available --&gt; projections need to be made: Several methods for deriving a trend are possible (two are shown 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</si>
</sst>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164" fontId="0" fillId="0" borderId="0" xfId="1" applyNumberFormat="1" applyFont="1"/>
    <xf numFmtId="10" fontId="0" fillId="0" borderId="0" xfId="2" applyNumberFormat="1" applyFont="1"/>
    <xf numFmtId="165" fontId="0" fillId="0" borderId="0" xfId="2" applyNumberFormat="1" applyFont="1"/>
    <xf numFmtId="10" fontId="5" fillId="0" borderId="0" xfId="2" applyNumberFormat="1" applyFont="1"/>
    <xf numFmtId="164" fontId="3" fillId="0" borderId="0" xfId="0" applyNumberFormat="1" applyFont="1"/>
    <xf numFmtId="164" fontId="0" fillId="0" borderId="0" xfId="0" applyNumberFormat="1"/>
    <xf numFmtId="164" fontId="5" fillId="0" borderId="0" xfId="1" applyNumberFormat="1" applyFont="1"/>
    <xf numFmtId="10" fontId="0" fillId="0" borderId="2" xfId="2" applyNumberFormat="1" applyFont="1" applyBorder="1"/>
    <xf numFmtId="164" fontId="3" fillId="0" borderId="2" xfId="0" applyNumberFormat="1" applyFont="1" applyBorder="1"/>
    <xf numFmtId="164" fontId="0" fillId="0" borderId="0" xfId="1" applyNumberFormat="1" applyFont="1" applyBorder="1"/>
    <xf numFmtId="10" fontId="0" fillId="0" borderId="0" xfId="2" applyNumberFormat="1" applyFont="1" applyBorder="1"/>
    <xf numFmtId="0" fontId="0" fillId="0" borderId="1" xfId="0" applyBorder="1"/>
    <xf numFmtId="164" fontId="0" fillId="0" borderId="1" xfId="1" applyNumberFormat="1" applyFont="1" applyBorder="1"/>
    <xf numFmtId="10" fontId="0" fillId="0" borderId="1" xfId="0" applyNumberFormat="1" applyBorder="1"/>
    <xf numFmtId="165" fontId="0" fillId="0" borderId="1" xfId="2" applyNumberFormat="1" applyFont="1" applyBorder="1"/>
    <xf numFmtId="10" fontId="5" fillId="0" borderId="1" xfId="2" applyNumberFormat="1" applyFont="1" applyBorder="1"/>
    <xf numFmtId="164" fontId="3" fillId="0" borderId="1" xfId="0" applyNumberFormat="1" applyFont="1" applyBorder="1"/>
    <xf numFmtId="164" fontId="5" fillId="0" borderId="1" xfId="1" applyNumberFormat="1" applyFont="1" applyBorder="1"/>
    <xf numFmtId="10" fontId="0" fillId="0" borderId="1" xfId="2" applyNumberFormat="1" applyFont="1" applyBorder="1"/>
    <xf numFmtId="164" fontId="6" fillId="0" borderId="0" xfId="1" applyNumberFormat="1" applyFont="1"/>
    <xf numFmtId="10" fontId="6" fillId="0" borderId="0" xfId="2" applyNumberFormat="1" applyFont="1"/>
    <xf numFmtId="165" fontId="6" fillId="0" borderId="0" xfId="2" applyNumberFormat="1" applyFont="1"/>
    <xf numFmtId="10" fontId="7" fillId="0" borderId="0" xfId="2" applyNumberFormat="1" applyFont="1"/>
    <xf numFmtId="164" fontId="8" fillId="0" borderId="0" xfId="0" applyNumberFormat="1" applyFont="1"/>
    <xf numFmtId="164" fontId="2" fillId="0" borderId="0" xfId="0" applyNumberFormat="1" applyFont="1"/>
    <xf numFmtId="164" fontId="7" fillId="0" borderId="0" xfId="1" applyNumberFormat="1" applyFont="1"/>
    <xf numFmtId="10" fontId="6" fillId="0" borderId="2" xfId="2" applyNumberFormat="1" applyFont="1" applyBorder="1"/>
    <xf numFmtId="164" fontId="8" fillId="0" borderId="2" xfId="0" applyNumberFormat="1" applyFont="1" applyBorder="1"/>
    <xf numFmtId="164" fontId="6" fillId="0" borderId="0" xfId="1" applyNumberFormat="1" applyFont="1" applyBorder="1"/>
    <xf numFmtId="10" fontId="6" fillId="0" borderId="0" xfId="2" applyNumberFormat="1" applyFont="1" applyBorder="1"/>
    <xf numFmtId="164" fontId="6" fillId="0" borderId="1" xfId="1" applyNumberFormat="1" applyFont="1" applyBorder="1"/>
    <xf numFmtId="10" fontId="6" fillId="0" borderId="1" xfId="0" applyNumberFormat="1" applyFont="1" applyBorder="1"/>
    <xf numFmtId="165" fontId="6" fillId="0" borderId="1" xfId="2" applyNumberFormat="1" applyFont="1" applyBorder="1"/>
    <xf numFmtId="10" fontId="7" fillId="0" borderId="1" xfId="2" applyNumberFormat="1" applyFont="1" applyBorder="1"/>
    <xf numFmtId="164" fontId="8" fillId="0" borderId="1" xfId="0" applyNumberFormat="1" applyFont="1" applyBorder="1"/>
    <xf numFmtId="0" fontId="2" fillId="0" borderId="1" xfId="0" applyFont="1" applyBorder="1"/>
    <xf numFmtId="164" fontId="7" fillId="0" borderId="1" xfId="1" applyNumberFormat="1" applyFont="1" applyBorder="1"/>
    <xf numFmtId="10" fontId="6" fillId="0" borderId="1" xfId="2" applyNumberFormat="1" applyFont="1" applyBorder="1"/>
    <xf numFmtId="0" fontId="6" fillId="0" borderId="0" xfId="0" applyFont="1"/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10" fontId="2" fillId="0" borderId="0" xfId="2" applyNumberFormat="1" applyFont="1"/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4AF6-0DEF-42FB-AD45-B288DD4197F1}">
  <dimension ref="A1:O27"/>
  <sheetViews>
    <sheetView tabSelected="1" workbookViewId="0">
      <selection activeCell="J1" sqref="J1"/>
    </sheetView>
  </sheetViews>
  <sheetFormatPr baseColWidth="10" defaultRowHeight="15" x14ac:dyDescent="0.25"/>
  <cols>
    <col min="3" max="4" width="18.28515625" customWidth="1"/>
    <col min="5" max="5" width="18.7109375" customWidth="1"/>
    <col min="6" max="6" width="15.85546875" customWidth="1"/>
    <col min="7" max="7" width="13.5703125" bestFit="1" customWidth="1"/>
    <col min="8" max="8" width="24.140625" bestFit="1" customWidth="1"/>
    <col min="9" max="9" width="25.42578125" bestFit="1" customWidth="1"/>
    <col min="10" max="10" width="20" bestFit="1" customWidth="1"/>
    <col min="11" max="11" width="12.28515625" customWidth="1"/>
    <col min="12" max="12" width="14.85546875" bestFit="1" customWidth="1"/>
    <col min="13" max="13" width="15.5703125" bestFit="1" customWidth="1"/>
    <col min="14" max="14" width="25.42578125" bestFit="1" customWidth="1"/>
    <col min="15" max="15" width="20" bestFit="1" customWidth="1"/>
  </cols>
  <sheetData>
    <row r="1" spans="1:15" ht="135.75" thickBot="1" x14ac:dyDescent="0.3">
      <c r="A1" s="48" t="s">
        <v>24</v>
      </c>
      <c r="B1" s="46"/>
      <c r="C1" s="47" t="s">
        <v>25</v>
      </c>
      <c r="D1" s="47" t="s">
        <v>29</v>
      </c>
      <c r="E1" s="47" t="s">
        <v>27</v>
      </c>
      <c r="F1" s="47" t="s">
        <v>26</v>
      </c>
      <c r="G1" s="46"/>
      <c r="H1" s="51" t="s">
        <v>30</v>
      </c>
      <c r="I1" s="51"/>
      <c r="J1" s="50" t="s">
        <v>28</v>
      </c>
    </row>
    <row r="2" spans="1:15" ht="45" x14ac:dyDescent="0.25">
      <c r="A2" s="1">
        <v>2030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1" t="s">
        <v>7</v>
      </c>
      <c r="J2" s="1" t="s">
        <v>8</v>
      </c>
      <c r="K2" s="1"/>
      <c r="L2" s="2" t="s">
        <v>9</v>
      </c>
      <c r="M2" s="1" t="s">
        <v>10</v>
      </c>
      <c r="N2" s="3" t="s">
        <v>7</v>
      </c>
      <c r="O2" s="4" t="s">
        <v>11</v>
      </c>
    </row>
    <row r="3" spans="1:15" x14ac:dyDescent="0.25">
      <c r="B3" t="s">
        <v>12</v>
      </c>
      <c r="C3" s="5">
        <v>591000</v>
      </c>
      <c r="D3" s="6">
        <v>4.8467855840112595E-2</v>
      </c>
      <c r="E3" s="7">
        <f>0.15*2.2%</f>
        <v>3.3000000000000004E-3</v>
      </c>
      <c r="F3" s="7">
        <v>3.2000000000000001E-2</v>
      </c>
      <c r="G3" s="5">
        <f>C3*(1-(D3+E3+F3))</f>
        <v>541493.19719849341</v>
      </c>
      <c r="H3" s="8">
        <v>4.7759201477824864E-2</v>
      </c>
      <c r="I3" s="6">
        <v>0.14264666476951318</v>
      </c>
      <c r="J3" s="9">
        <f>G3*(1-I3)*1000</f>
        <v>464250998.62274802</v>
      </c>
      <c r="K3" s="10"/>
      <c r="L3" s="11">
        <v>112560.03599990903</v>
      </c>
      <c r="M3" s="5">
        <v>94723.609765221234</v>
      </c>
      <c r="N3" s="12">
        <v>0</v>
      </c>
      <c r="O3" s="13">
        <f>M3*(1-N3)*1000</f>
        <v>94723609.765221238</v>
      </c>
    </row>
    <row r="4" spans="1:15" x14ac:dyDescent="0.25">
      <c r="B4" t="s">
        <v>13</v>
      </c>
      <c r="C4" s="5">
        <v>46000</v>
      </c>
      <c r="D4" s="6">
        <v>3.1273293451191009E-2</v>
      </c>
      <c r="E4" s="7">
        <f t="shared" ref="E4:E6" si="0">0.15*2.2%</f>
        <v>3.3000000000000004E-3</v>
      </c>
      <c r="F4" s="7">
        <v>3.2000000000000001E-2</v>
      </c>
      <c r="G4" s="5">
        <f t="shared" ref="G4:G7" si="1">C4*(1-(D4+E4+F4))</f>
        <v>42937.628501245214</v>
      </c>
      <c r="H4" s="8">
        <v>0.15370700645561519</v>
      </c>
      <c r="I4" s="6">
        <v>0.205648248781788</v>
      </c>
      <c r="J4" s="9">
        <f>G4*(1-I4)*1000</f>
        <v>34107580.393121146</v>
      </c>
      <c r="K4" s="10"/>
      <c r="L4" s="11">
        <v>26251.860083693005</v>
      </c>
      <c r="M4" s="14">
        <v>20193.688576337732</v>
      </c>
      <c r="N4" s="15">
        <v>0.25408384112846116</v>
      </c>
      <c r="O4" s="9">
        <f t="shared" ref="O4:O7" si="2">M4*(1-N4)*1000</f>
        <v>15062798.616309915</v>
      </c>
    </row>
    <row r="5" spans="1:15" x14ac:dyDescent="0.25">
      <c r="B5" t="s">
        <v>14</v>
      </c>
      <c r="C5" s="5">
        <v>135108.09375</v>
      </c>
      <c r="D5" s="6">
        <v>3.5766283618968719E-2</v>
      </c>
      <c r="E5" s="7">
        <f t="shared" si="0"/>
        <v>3.3000000000000004E-3</v>
      </c>
      <c r="F5" s="7">
        <v>3.2000000000000001E-2</v>
      </c>
      <c r="G5" s="5">
        <f t="shared" si="1"/>
        <v>125506.46364034429</v>
      </c>
      <c r="H5" s="8">
        <v>0.33147646623570609</v>
      </c>
      <c r="I5" s="6">
        <v>0.31167862969762933</v>
      </c>
      <c r="J5" s="9">
        <f t="shared" ref="J5:J7" si="3">G5*(1-I5)*1000</f>
        <v>86388781.034726441</v>
      </c>
      <c r="K5" s="10"/>
      <c r="L5" s="11">
        <v>36169.237790494699</v>
      </c>
      <c r="M5" s="5">
        <v>34254.040284668721</v>
      </c>
      <c r="N5" s="15">
        <v>0.1809625917361391</v>
      </c>
      <c r="O5" s="9">
        <f t="shared" si="2"/>
        <v>28055340.377320953</v>
      </c>
    </row>
    <row r="6" spans="1:15" x14ac:dyDescent="0.25">
      <c r="B6" t="s">
        <v>15</v>
      </c>
      <c r="C6" s="5">
        <v>512876.3125</v>
      </c>
      <c r="D6" s="6">
        <v>3.4785474962704122E-2</v>
      </c>
      <c r="E6" s="7">
        <f t="shared" si="0"/>
        <v>3.3000000000000004E-3</v>
      </c>
      <c r="F6" s="7">
        <v>3.2000000000000001E-2</v>
      </c>
      <c r="G6" s="5">
        <f t="shared" si="1"/>
        <v>476931.13254131726</v>
      </c>
      <c r="H6" s="8">
        <v>9.0334847286484096E-2</v>
      </c>
      <c r="I6" s="6">
        <v>4.675076150135124E-2</v>
      </c>
      <c r="J6" s="9">
        <f t="shared" si="3"/>
        <v>454634238.91130883</v>
      </c>
      <c r="K6" s="10"/>
      <c r="L6" s="11">
        <v>31227.020403659244</v>
      </c>
      <c r="M6" s="5">
        <v>32841.643600009338</v>
      </c>
      <c r="N6" s="15">
        <v>0.15563001271622454</v>
      </c>
      <c r="O6" s="9">
        <f t="shared" si="2"/>
        <v>27730498.18891817</v>
      </c>
    </row>
    <row r="7" spans="1:15" x14ac:dyDescent="0.25">
      <c r="A7" s="16"/>
      <c r="B7" s="16" t="s">
        <v>16</v>
      </c>
      <c r="C7" s="17">
        <v>100957.8984375</v>
      </c>
      <c r="D7" s="18">
        <v>1.9E-2</v>
      </c>
      <c r="E7" s="19">
        <f>0.15*2.2%</f>
        <v>3.3000000000000004E-3</v>
      </c>
      <c r="F7" s="19">
        <v>3.2000000000000001E-2</v>
      </c>
      <c r="G7" s="17">
        <f t="shared" si="1"/>
        <v>95475.884552343749</v>
      </c>
      <c r="H7" s="20">
        <v>0.36137423716275924</v>
      </c>
      <c r="I7" s="18">
        <v>0.27474583693363674</v>
      </c>
      <c r="J7" s="21">
        <f t="shared" si="3"/>
        <v>69244282.744030789</v>
      </c>
      <c r="K7" s="16"/>
      <c r="L7" s="22">
        <v>10175.003530204227</v>
      </c>
      <c r="M7" s="17">
        <v>10246.381105266344</v>
      </c>
      <c r="N7" s="23">
        <v>5.5367929058275145E-2</v>
      </c>
      <c r="O7" s="21">
        <f t="shared" si="2"/>
        <v>9679060.2031259052</v>
      </c>
    </row>
    <row r="8" spans="1:15" x14ac:dyDescent="0.25">
      <c r="C8" s="9">
        <f>SUM(C3:C6)</f>
        <v>1284984.40625</v>
      </c>
      <c r="J8" s="9">
        <f>SUM(J3:J6)</f>
        <v>1039381598.9619043</v>
      </c>
      <c r="N8" s="6"/>
      <c r="O8" s="9">
        <f>SUM(O3:O6)</f>
        <v>165572246.94777027</v>
      </c>
    </row>
    <row r="10" spans="1:15" x14ac:dyDescent="0.25">
      <c r="A10" t="s">
        <v>17</v>
      </c>
      <c r="B10" t="s">
        <v>18</v>
      </c>
      <c r="C10" s="5">
        <v>121221</v>
      </c>
    </row>
    <row r="11" spans="1:15" x14ac:dyDescent="0.25">
      <c r="C11" s="49">
        <f>C10/C8</f>
        <v>9.4336553354574998E-2</v>
      </c>
    </row>
    <row r="13" spans="1:15" ht="51" customHeight="1" x14ac:dyDescent="0.25">
      <c r="A13" s="1">
        <v>2040</v>
      </c>
      <c r="B13" s="1" t="s">
        <v>0</v>
      </c>
      <c r="C13" s="1" t="s">
        <v>1</v>
      </c>
      <c r="D13" s="1" t="s">
        <v>19</v>
      </c>
      <c r="E13" s="1" t="s">
        <v>3</v>
      </c>
      <c r="F13" s="1" t="s">
        <v>4</v>
      </c>
      <c r="G13" s="1" t="s">
        <v>5</v>
      </c>
      <c r="H13" s="2" t="s">
        <v>6</v>
      </c>
      <c r="I13" s="1" t="s">
        <v>20</v>
      </c>
      <c r="J13" s="1" t="s">
        <v>8</v>
      </c>
      <c r="K13" s="1"/>
      <c r="L13" s="2" t="s">
        <v>9</v>
      </c>
      <c r="M13" s="1" t="s">
        <v>10</v>
      </c>
      <c r="N13" s="3" t="s">
        <v>21</v>
      </c>
      <c r="O13" s="4" t="s">
        <v>11</v>
      </c>
    </row>
    <row r="14" spans="1:15" x14ac:dyDescent="0.25">
      <c r="B14" t="s">
        <v>12</v>
      </c>
      <c r="C14" s="24">
        <v>710000</v>
      </c>
      <c r="D14" s="25">
        <v>3.9147415976786837E-2</v>
      </c>
      <c r="E14" s="26">
        <f>0.15*2.2%</f>
        <v>3.3000000000000004E-3</v>
      </c>
      <c r="F14" s="26">
        <v>3.2000000000000001E-2</v>
      </c>
      <c r="G14" s="24">
        <f>C14*(1-(D14+E14+F14))</f>
        <v>657142.3346564814</v>
      </c>
      <c r="H14" s="27"/>
      <c r="I14" s="25">
        <v>0.14264666476951318</v>
      </c>
      <c r="J14" s="28">
        <f>G14*(1-I14)*1000</f>
        <v>563403172.33888304</v>
      </c>
      <c r="K14" s="29"/>
      <c r="L14" s="30"/>
      <c r="M14" s="24">
        <v>91564</v>
      </c>
      <c r="N14" s="31">
        <v>0</v>
      </c>
      <c r="O14" s="32">
        <f>M14*(1-N14)*1000</f>
        <v>91564000</v>
      </c>
    </row>
    <row r="15" spans="1:15" x14ac:dyDescent="0.25">
      <c r="B15" t="s">
        <v>13</v>
      </c>
      <c r="C15" s="24">
        <v>55982</v>
      </c>
      <c r="D15" s="25">
        <v>2.3186245747273126E-2</v>
      </c>
      <c r="E15" s="26">
        <f t="shared" ref="E15:E18" si="4">0.15*2.2%</f>
        <v>3.3000000000000004E-3</v>
      </c>
      <c r="F15" s="26">
        <v>3.2000000000000001E-2</v>
      </c>
      <c r="G15" s="24">
        <f t="shared" ref="G15:G18" si="5">C15*(1-(D15+E15+F15))</f>
        <v>52707.822990576155</v>
      </c>
      <c r="H15" s="27"/>
      <c r="I15" s="25">
        <v>0.205648248781788</v>
      </c>
      <c r="J15" s="28">
        <f>G15*(1-I15)*1000</f>
        <v>41868551.495463707</v>
      </c>
      <c r="K15" s="29"/>
      <c r="L15" s="30"/>
      <c r="M15" s="33">
        <v>20978</v>
      </c>
      <c r="N15" s="34">
        <v>0.25408384112846116</v>
      </c>
      <c r="O15" s="28">
        <f t="shared" ref="O15:O18" si="6">M15*(1-N15)*1000</f>
        <v>15647829.180807143</v>
      </c>
    </row>
    <row r="16" spans="1:15" x14ac:dyDescent="0.25">
      <c r="B16" t="s">
        <v>14</v>
      </c>
      <c r="C16" s="24">
        <v>191463</v>
      </c>
      <c r="D16" s="25">
        <v>2.9661016980102151E-2</v>
      </c>
      <c r="E16" s="26">
        <f t="shared" si="4"/>
        <v>3.3000000000000004E-3</v>
      </c>
      <c r="F16" s="26">
        <v>3.2000000000000001E-2</v>
      </c>
      <c r="G16" s="24">
        <f t="shared" si="5"/>
        <v>179025.36880593869</v>
      </c>
      <c r="H16" s="27"/>
      <c r="I16" s="25">
        <v>0.31167862969762933</v>
      </c>
      <c r="J16" s="28">
        <f t="shared" ref="J16:J18" si="7">G16*(1-I16)*1000</f>
        <v>123226987.17539102</v>
      </c>
      <c r="K16" s="29"/>
      <c r="L16" s="30"/>
      <c r="M16" s="24">
        <v>33238</v>
      </c>
      <c r="N16" s="34">
        <v>0.1809625917361391</v>
      </c>
      <c r="O16" s="28">
        <f t="shared" si="6"/>
        <v>27223165.37587421</v>
      </c>
    </row>
    <row r="17" spans="1:15" x14ac:dyDescent="0.25">
      <c r="B17" t="s">
        <v>15</v>
      </c>
      <c r="C17" s="24">
        <v>616146</v>
      </c>
      <c r="D17" s="25">
        <v>2.9991883387944895E-2</v>
      </c>
      <c r="E17" s="26">
        <f t="shared" si="4"/>
        <v>3.3000000000000004E-3</v>
      </c>
      <c r="F17" s="26">
        <v>3.2000000000000001E-2</v>
      </c>
      <c r="G17" s="24">
        <f t="shared" si="5"/>
        <v>575916.66721805127</v>
      </c>
      <c r="H17" s="27"/>
      <c r="I17" s="25">
        <v>4.675076150135124E-2</v>
      </c>
      <c r="J17" s="28">
        <f t="shared" si="7"/>
        <v>548992124.46428704</v>
      </c>
      <c r="K17" s="29"/>
      <c r="L17" s="30"/>
      <c r="M17" s="24">
        <v>35957</v>
      </c>
      <c r="N17" s="34">
        <v>0.15563001271622454</v>
      </c>
      <c r="O17" s="28">
        <f t="shared" si="6"/>
        <v>30361011.632762715</v>
      </c>
    </row>
    <row r="18" spans="1:15" x14ac:dyDescent="0.25">
      <c r="A18" s="16"/>
      <c r="B18" s="16" t="s">
        <v>16</v>
      </c>
      <c r="C18" s="35">
        <v>147318</v>
      </c>
      <c r="D18" s="36">
        <v>1.751642915337448E-2</v>
      </c>
      <c r="E18" s="37">
        <f t="shared" si="4"/>
        <v>3.3000000000000004E-3</v>
      </c>
      <c r="F18" s="37">
        <v>3.2000000000000001E-2</v>
      </c>
      <c r="G18" s="35">
        <f t="shared" si="5"/>
        <v>139537.18928998319</v>
      </c>
      <c r="H18" s="38"/>
      <c r="I18" s="36">
        <v>0.27474583693363674</v>
      </c>
      <c r="J18" s="39">
        <f t="shared" si="7"/>
        <v>101199927.43513946</v>
      </c>
      <c r="K18" s="40"/>
      <c r="L18" s="41"/>
      <c r="M18" s="35">
        <v>12036</v>
      </c>
      <c r="N18" s="42">
        <v>5.5367929058275145E-2</v>
      </c>
      <c r="O18" s="39">
        <f t="shared" si="6"/>
        <v>11369591.605854601</v>
      </c>
    </row>
    <row r="19" spans="1:15" x14ac:dyDescent="0.25">
      <c r="C19" s="28">
        <f>SUM(C14:C17)</f>
        <v>1573591</v>
      </c>
      <c r="G19" s="43"/>
      <c r="I19" s="43"/>
      <c r="J19" s="28">
        <f>SUM(J14:J17)</f>
        <v>1277490835.4740248</v>
      </c>
      <c r="M19" s="43"/>
      <c r="N19" s="6"/>
      <c r="O19" s="28">
        <f>SUM(O14:O17)</f>
        <v>164796006.18944407</v>
      </c>
    </row>
    <row r="20" spans="1:15" x14ac:dyDescent="0.25">
      <c r="C20" s="43"/>
      <c r="G20" s="43"/>
      <c r="I20" s="43"/>
      <c r="J20" s="43"/>
      <c r="M20" s="43"/>
      <c r="O20" s="43"/>
    </row>
    <row r="21" spans="1:15" ht="45" customHeight="1" x14ac:dyDescent="0.25">
      <c r="A21" s="1">
        <v>2050</v>
      </c>
      <c r="B21" s="1" t="s">
        <v>0</v>
      </c>
      <c r="C21" s="44" t="s">
        <v>1</v>
      </c>
      <c r="D21" s="1" t="s">
        <v>22</v>
      </c>
      <c r="E21" s="1" t="s">
        <v>3</v>
      </c>
      <c r="F21" s="1" t="s">
        <v>4</v>
      </c>
      <c r="G21" s="44" t="s">
        <v>5</v>
      </c>
      <c r="H21" s="2" t="s">
        <v>6</v>
      </c>
      <c r="I21" s="44" t="s">
        <v>23</v>
      </c>
      <c r="J21" s="44" t="s">
        <v>8</v>
      </c>
      <c r="K21" s="1"/>
      <c r="L21" s="2" t="s">
        <v>9</v>
      </c>
      <c r="M21" s="44" t="s">
        <v>10</v>
      </c>
      <c r="N21" s="3" t="s">
        <v>21</v>
      </c>
      <c r="O21" s="45" t="s">
        <v>11</v>
      </c>
    </row>
    <row r="22" spans="1:15" x14ac:dyDescent="0.25">
      <c r="B22" t="s">
        <v>12</v>
      </c>
      <c r="C22" s="24">
        <v>767000</v>
      </c>
      <c r="D22" s="25">
        <v>5.4010525659435205E-2</v>
      </c>
      <c r="E22" s="26">
        <f>0.15*2.2%</f>
        <v>3.3000000000000004E-3</v>
      </c>
      <c r="F22" s="26">
        <v>3.2000000000000001E-2</v>
      </c>
      <c r="G22" s="24">
        <f>C22*(1-(D22+E22+F22))</f>
        <v>698498.82681921322</v>
      </c>
      <c r="H22" s="27"/>
      <c r="I22" s="25">
        <v>0.14264666476951318</v>
      </c>
      <c r="J22" s="28">
        <f>G22*(1-I22)*1000</f>
        <v>598860298.82803464</v>
      </c>
      <c r="K22" s="29"/>
      <c r="L22" s="30"/>
      <c r="M22" s="24">
        <v>71626</v>
      </c>
      <c r="N22" s="31">
        <v>0</v>
      </c>
      <c r="O22" s="32">
        <f>M22*(1-N22)*1000</f>
        <v>71626000</v>
      </c>
    </row>
    <row r="23" spans="1:15" x14ac:dyDescent="0.25">
      <c r="B23" t="s">
        <v>13</v>
      </c>
      <c r="C23" s="24">
        <v>72415</v>
      </c>
      <c r="D23" s="25">
        <v>2.995120110828875E-2</v>
      </c>
      <c r="E23" s="26">
        <f t="shared" ref="E23:E26" si="8">0.15*2.2%</f>
        <v>3.3000000000000004E-3</v>
      </c>
      <c r="F23" s="26">
        <v>3.2000000000000001E-2</v>
      </c>
      <c r="G23" s="24">
        <f t="shared" ref="G23:G26" si="9">C23*(1-(D23+E23+F23))</f>
        <v>67689.834271743268</v>
      </c>
      <c r="H23" s="27"/>
      <c r="I23" s="25">
        <v>0.205648248781788</v>
      </c>
      <c r="J23" s="28">
        <f>G23*(1-I23)*1000</f>
        <v>53769538.393429808</v>
      </c>
      <c r="K23" s="29"/>
      <c r="L23" s="30"/>
      <c r="M23" s="33">
        <v>15519</v>
      </c>
      <c r="N23" s="34">
        <v>0.25408384112846116</v>
      </c>
      <c r="O23" s="28">
        <f t="shared" ref="O23:O26" si="10">M23*(1-N23)*1000</f>
        <v>11575872.869527411</v>
      </c>
    </row>
    <row r="24" spans="1:15" x14ac:dyDescent="0.25">
      <c r="B24" t="s">
        <v>14</v>
      </c>
      <c r="C24" s="24">
        <v>260021</v>
      </c>
      <c r="D24" s="25">
        <v>2.5228770716827054E-2</v>
      </c>
      <c r="E24" s="26">
        <f t="shared" si="8"/>
        <v>3.3000000000000004E-3</v>
      </c>
      <c r="F24" s="26">
        <v>3.2000000000000001E-2</v>
      </c>
      <c r="G24" s="24">
        <f t="shared" si="9"/>
        <v>244282.2485094399</v>
      </c>
      <c r="H24" s="27"/>
      <c r="I24" s="25">
        <v>0.31167862969762933</v>
      </c>
      <c r="J24" s="28">
        <f t="shared" ref="J24:J26" si="11">G24*(1-I24)*1000</f>
        <v>168144692.03456193</v>
      </c>
      <c r="K24" s="29"/>
      <c r="L24" s="30"/>
      <c r="M24" s="24">
        <v>31062</v>
      </c>
      <c r="N24" s="34">
        <v>0.1809625917361391</v>
      </c>
      <c r="O24" s="28">
        <f t="shared" si="10"/>
        <v>25440939.975492049</v>
      </c>
    </row>
    <row r="25" spans="1:15" x14ac:dyDescent="0.25">
      <c r="B25" t="s">
        <v>15</v>
      </c>
      <c r="C25" s="24">
        <v>665611</v>
      </c>
      <c r="D25" s="25">
        <v>2.5537450602217238E-2</v>
      </c>
      <c r="E25" s="26">
        <f t="shared" si="8"/>
        <v>3.3000000000000004E-3</v>
      </c>
      <c r="F25" s="26">
        <v>3.2000000000000001E-2</v>
      </c>
      <c r="G25" s="24">
        <f t="shared" si="9"/>
        <v>625116.92366720759</v>
      </c>
      <c r="H25" s="27"/>
      <c r="I25" s="25">
        <v>4.675076150135124E-2</v>
      </c>
      <c r="J25" s="28">
        <f t="shared" si="11"/>
        <v>595892231.45838356</v>
      </c>
      <c r="K25" s="29"/>
      <c r="L25" s="30"/>
      <c r="M25" s="24">
        <v>29550</v>
      </c>
      <c r="N25" s="34">
        <v>0.15563001271622454</v>
      </c>
      <c r="O25" s="28">
        <f t="shared" si="10"/>
        <v>24951133.124235563</v>
      </c>
    </row>
    <row r="26" spans="1:15" x14ac:dyDescent="0.25">
      <c r="A26" s="16"/>
      <c r="B26" s="16" t="s">
        <v>16</v>
      </c>
      <c r="C26" s="35">
        <v>219698</v>
      </c>
      <c r="D26" s="36">
        <v>1.8049409317491438E-2</v>
      </c>
      <c r="E26" s="37">
        <f t="shared" si="8"/>
        <v>3.3000000000000004E-3</v>
      </c>
      <c r="F26" s="37">
        <v>3.2000000000000001E-2</v>
      </c>
      <c r="G26" s="35">
        <f t="shared" si="9"/>
        <v>207977.24147176577</v>
      </c>
      <c r="H26" s="38"/>
      <c r="I26" s="36">
        <v>0.27474583693363674</v>
      </c>
      <c r="J26" s="39">
        <f t="shared" si="11"/>
        <v>150836360.20045641</v>
      </c>
      <c r="K26" s="40"/>
      <c r="L26" s="41"/>
      <c r="M26" s="35">
        <v>11687</v>
      </c>
      <c r="N26" s="42">
        <v>5.5367929058275145E-2</v>
      </c>
      <c r="O26" s="39">
        <f t="shared" si="10"/>
        <v>11039915.01309594</v>
      </c>
    </row>
    <row r="27" spans="1:15" x14ac:dyDescent="0.25">
      <c r="C27" s="9">
        <f>SUM(C22:C25)</f>
        <v>1765047</v>
      </c>
      <c r="J27" s="9">
        <f>SUM(J22:J25)</f>
        <v>1416666760.7144098</v>
      </c>
      <c r="N27" s="6"/>
      <c r="O27" s="9">
        <f>SUM(O22:O25)</f>
        <v>133593945.96925503</v>
      </c>
    </row>
  </sheetData>
  <mergeCells count="1">
    <mergeCell ref="H1:I1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Demand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2020-10-30T15:57:06Z</dcterms:created>
  <dcterms:modified xsi:type="dcterms:W3CDTF">2020-11-18T14:20:34Z</dcterms:modified>
</cp:coreProperties>
</file>