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drawings/drawing1.xml" ContentType="application/vnd.openxmlformats-officedocument.drawing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harts/chart1.xml" ContentType="application/vnd.openxmlformats-officedocument.drawingml.chart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drawings/drawing2.xml" ContentType="application/vnd.openxmlformats-officedocument.drawing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charts/chart2.xml" ContentType="application/vnd.openxmlformats-officedocument.drawingml.chart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drawings/drawing3.xml" ContentType="application/vnd.openxmlformats-officedocument.drawing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bkelly\Documents\Brook Trout_Brett\BKelly_Fishes_GithubRepos\Data\Thesis\Raw\Data 2018\Fish\Yellow River HUC8\"/>
    </mc:Choice>
  </mc:AlternateContent>
  <bookViews>
    <workbookView xWindow="0" yWindow="0" windowWidth="28800" windowHeight="14100" tabRatio="948" firstSheet="27" activeTab="34"/>
  </bookViews>
  <sheets>
    <sheet name="Outline" sheetId="1" r:id="rId1"/>
    <sheet name="Site-001" sheetId="3" r:id="rId2"/>
    <sheet name="Site 004" sheetId="4" r:id="rId3"/>
    <sheet name="Site-017" sheetId="5" r:id="rId4"/>
    <sheet name="Site 020" sheetId="6" r:id="rId5"/>
    <sheet name="Site-025" sheetId="7" r:id="rId6"/>
    <sheet name="Site-029" sheetId="8" r:id="rId7"/>
    <sheet name="Site-033" sheetId="9" r:id="rId8"/>
    <sheet name="Site-036" sheetId="10" r:id="rId9"/>
    <sheet name="Site-039" sheetId="11" r:id="rId10"/>
    <sheet name="Site-40" sheetId="12" r:id="rId11"/>
    <sheet name="Site-41" sheetId="13" r:id="rId12"/>
    <sheet name="Site 52" sheetId="14" r:id="rId13"/>
    <sheet name="Site-056" sheetId="15" r:id="rId14"/>
    <sheet name="Site-057" sheetId="16" r:id="rId15"/>
    <sheet name="Site-065" sheetId="17" r:id="rId16"/>
    <sheet name="Site-073" sheetId="18" r:id="rId17"/>
    <sheet name="Site-077" sheetId="19" r:id="rId18"/>
    <sheet name="Site-080" sheetId="20" r:id="rId19"/>
    <sheet name="Site-082" sheetId="21" r:id="rId20"/>
    <sheet name="Site-101" sheetId="22" r:id="rId21"/>
    <sheet name="Site-103" sheetId="23" r:id="rId22"/>
    <sheet name="Site-105" sheetId="24" r:id="rId23"/>
    <sheet name="Site-113" sheetId="25" r:id="rId24"/>
    <sheet name="Site-119" sheetId="26" r:id="rId25"/>
    <sheet name="Site-120" sheetId="27" r:id="rId26"/>
    <sheet name="Site-129" sheetId="28" r:id="rId27"/>
    <sheet name="Site-150" sheetId="29" r:id="rId28"/>
    <sheet name="Site-161" sheetId="30" r:id="rId29"/>
    <sheet name="Site-178" sheetId="31" r:id="rId30"/>
    <sheet name="Site-193" sheetId="32" r:id="rId31"/>
    <sheet name="Site-201" sheetId="33" r:id="rId32"/>
    <sheet name="Site-Hemesath" sheetId="34" r:id="rId33"/>
    <sheet name="Site-Teeple Creek" sheetId="35" r:id="rId34"/>
    <sheet name="Site-Livinggood Springs" sheetId="36" r:id="rId35"/>
  </sheets>
  <definedNames>
    <definedName name="_xlnm._FilterDatabase" localSheetId="21" hidden="1">'Site-103'!$G$50:$H$92</definedName>
  </definedNames>
  <calcPr calcId="162913"/>
</workbook>
</file>

<file path=xl/calcChain.xml><?xml version="1.0" encoding="utf-8"?>
<calcChain xmlns="http://schemas.openxmlformats.org/spreadsheetml/2006/main">
  <c r="N18" i="22" l="1"/>
  <c r="K12" i="36" l="1"/>
  <c r="N11" i="36"/>
  <c r="K11" i="36"/>
  <c r="K10" i="36"/>
  <c r="K9" i="36"/>
  <c r="K13" i="36" s="1"/>
  <c r="F6" i="36"/>
  <c r="K15" i="35"/>
  <c r="K14" i="35"/>
  <c r="K13" i="35"/>
  <c r="K12" i="35"/>
  <c r="K11" i="35"/>
  <c r="K10" i="35"/>
  <c r="K9" i="35"/>
  <c r="K16" i="35" s="1"/>
  <c r="H6" i="35"/>
  <c r="G6" i="35"/>
  <c r="F6" i="35"/>
  <c r="K22" i="34"/>
  <c r="K21" i="34"/>
  <c r="K20" i="34"/>
  <c r="K19" i="34"/>
  <c r="K18" i="34"/>
  <c r="K17" i="34"/>
  <c r="K16" i="34"/>
  <c r="K15" i="34"/>
  <c r="K14" i="34"/>
  <c r="K13" i="34"/>
  <c r="K12" i="34"/>
  <c r="K11" i="34"/>
  <c r="K10" i="34"/>
  <c r="K9" i="34"/>
  <c r="K23" i="34" s="1"/>
  <c r="K15" i="33"/>
  <c r="K14" i="33"/>
  <c r="K13" i="33"/>
  <c r="N12" i="33"/>
  <c r="K12" i="33"/>
  <c r="K11" i="33"/>
  <c r="N11" i="33" s="1"/>
  <c r="N10" i="33"/>
  <c r="K10" i="33"/>
  <c r="K9" i="33"/>
  <c r="N9" i="33" s="1"/>
  <c r="N15" i="33" s="1"/>
  <c r="D232" i="32"/>
  <c r="C232" i="32"/>
  <c r="K22" i="32"/>
  <c r="K21" i="32"/>
  <c r="K20" i="32"/>
  <c r="K19" i="32"/>
  <c r="K18" i="32"/>
  <c r="K16" i="32"/>
  <c r="K15" i="32"/>
  <c r="K14" i="32"/>
  <c r="K13" i="32"/>
  <c r="K10" i="32"/>
  <c r="K9" i="32"/>
  <c r="K23" i="32" s="1"/>
  <c r="K24" i="31"/>
  <c r="N14" i="31" s="1"/>
  <c r="K23" i="31"/>
  <c r="K22" i="31"/>
  <c r="N20" i="31" s="1"/>
  <c r="K21" i="31"/>
  <c r="K20" i="31"/>
  <c r="K19" i="31"/>
  <c r="K18" i="31"/>
  <c r="K17" i="31"/>
  <c r="N16" i="31"/>
  <c r="K16" i="31"/>
  <c r="K15" i="31"/>
  <c r="K14" i="31"/>
  <c r="K13" i="31"/>
  <c r="N13" i="31" s="1"/>
  <c r="H6" i="31"/>
  <c r="G6" i="31"/>
  <c r="F6" i="31"/>
  <c r="K30" i="30"/>
  <c r="K29" i="30"/>
  <c r="K28" i="30"/>
  <c r="K27" i="30"/>
  <c r="K26" i="30"/>
  <c r="K25" i="30"/>
  <c r="K24" i="30"/>
  <c r="K23" i="30"/>
  <c r="K22" i="30"/>
  <c r="K21" i="30"/>
  <c r="K20" i="30"/>
  <c r="K19" i="30"/>
  <c r="K18" i="30"/>
  <c r="K17" i="30"/>
  <c r="K16" i="30"/>
  <c r="K15" i="30"/>
  <c r="K14" i="30"/>
  <c r="N13" i="30"/>
  <c r="K13" i="30"/>
  <c r="N12" i="30"/>
  <c r="K12" i="30"/>
  <c r="N11" i="30"/>
  <c r="K11" i="30"/>
  <c r="N10" i="30"/>
  <c r="K10" i="30"/>
  <c r="N9" i="30"/>
  <c r="K9" i="30"/>
  <c r="K31" i="30" s="1"/>
  <c r="G6" i="30"/>
  <c r="K14" i="29"/>
  <c r="K13" i="29"/>
  <c r="K12" i="29"/>
  <c r="K11" i="29"/>
  <c r="K10" i="29"/>
  <c r="K9" i="29"/>
  <c r="K21" i="28"/>
  <c r="K20" i="28"/>
  <c r="K19" i="28"/>
  <c r="K18" i="28"/>
  <c r="K17" i="28"/>
  <c r="K16" i="28"/>
  <c r="K15" i="28"/>
  <c r="K14" i="28"/>
  <c r="K13" i="28"/>
  <c r="K12" i="28"/>
  <c r="K11" i="28"/>
  <c r="K10" i="28"/>
  <c r="K9" i="28"/>
  <c r="K22" i="28" s="1"/>
  <c r="K20" i="27"/>
  <c r="K19" i="27"/>
  <c r="K18" i="27"/>
  <c r="K17" i="27"/>
  <c r="K16" i="27"/>
  <c r="K15" i="27"/>
  <c r="K14" i="27"/>
  <c r="K13" i="27"/>
  <c r="K12" i="27"/>
  <c r="K11" i="27"/>
  <c r="K10" i="27"/>
  <c r="K9" i="27"/>
  <c r="K21" i="27" s="1"/>
  <c r="K29" i="26"/>
  <c r="K28" i="26"/>
  <c r="K27" i="26"/>
  <c r="K26" i="26"/>
  <c r="K25" i="26"/>
  <c r="K24" i="26"/>
  <c r="K23" i="26"/>
  <c r="K22" i="26"/>
  <c r="K21" i="26"/>
  <c r="K20" i="26"/>
  <c r="K19" i="26"/>
  <c r="K18" i="26"/>
  <c r="K17" i="26"/>
  <c r="N16" i="26"/>
  <c r="K16" i="26"/>
  <c r="N15" i="26"/>
  <c r="K15" i="26"/>
  <c r="K14" i="26"/>
  <c r="N13" i="26"/>
  <c r="K13" i="26"/>
  <c r="N12" i="26"/>
  <c r="K12" i="26"/>
  <c r="N11" i="26"/>
  <c r="K11" i="26"/>
  <c r="K30" i="26" s="1"/>
  <c r="N10" i="26"/>
  <c r="K10" i="26"/>
  <c r="N9" i="26"/>
  <c r="K9" i="26"/>
  <c r="K19" i="25"/>
  <c r="K18" i="25"/>
  <c r="K17" i="25"/>
  <c r="K16" i="25"/>
  <c r="K15" i="25"/>
  <c r="K14" i="25"/>
  <c r="K13" i="25"/>
  <c r="K12" i="25"/>
  <c r="K11" i="25"/>
  <c r="K10" i="25"/>
  <c r="K9" i="25"/>
  <c r="K20" i="25" s="1"/>
  <c r="J46" i="23"/>
  <c r="I46" i="23"/>
  <c r="J44" i="23"/>
  <c r="I44" i="23"/>
  <c r="J43" i="23"/>
  <c r="I43" i="23"/>
  <c r="J42" i="23"/>
  <c r="I42" i="23"/>
  <c r="N13" i="23"/>
  <c r="K11" i="23"/>
  <c r="K10" i="23"/>
  <c r="K9" i="23"/>
  <c r="K12" i="23" s="1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28" i="22" s="1"/>
  <c r="K35" i="19"/>
  <c r="K34" i="19"/>
  <c r="K33" i="19"/>
  <c r="K32" i="19"/>
  <c r="K31" i="19"/>
  <c r="K30" i="19"/>
  <c r="K29" i="19"/>
  <c r="K28" i="19"/>
  <c r="K27" i="19"/>
  <c r="K26" i="19"/>
  <c r="K25" i="19"/>
  <c r="K24" i="19"/>
  <c r="K23" i="19"/>
  <c r="K22" i="19"/>
  <c r="K21" i="19"/>
  <c r="K20" i="19"/>
  <c r="K19" i="19"/>
  <c r="K18" i="19"/>
  <c r="K17" i="19"/>
  <c r="K16" i="19"/>
  <c r="K15" i="19"/>
  <c r="K14" i="19"/>
  <c r="K13" i="19"/>
  <c r="K12" i="19"/>
  <c r="K11" i="19"/>
  <c r="K10" i="19"/>
  <c r="K9" i="19"/>
  <c r="K36" i="19" s="1"/>
  <c r="K39" i="18"/>
  <c r="K38" i="18"/>
  <c r="K36" i="18"/>
  <c r="K35" i="18"/>
  <c r="K34" i="18"/>
  <c r="K33" i="18"/>
  <c r="K32" i="18"/>
  <c r="K31" i="18"/>
  <c r="K30" i="18"/>
  <c r="K29" i="18"/>
  <c r="N21" i="18" s="1"/>
  <c r="K28" i="18"/>
  <c r="K27" i="18"/>
  <c r="K26" i="18"/>
  <c r="K25" i="18"/>
  <c r="K24" i="18"/>
  <c r="K23" i="18"/>
  <c r="K22" i="18"/>
  <c r="K21" i="18"/>
  <c r="K20" i="18"/>
  <c r="K19" i="18"/>
  <c r="N20" i="18" s="1"/>
  <c r="N18" i="18"/>
  <c r="K18" i="18"/>
  <c r="N19" i="18" s="1"/>
  <c r="K17" i="18"/>
  <c r="K16" i="18"/>
  <c r="N17" i="18" s="1"/>
  <c r="K15" i="18"/>
  <c r="N16" i="18" s="1"/>
  <c r="N14" i="18"/>
  <c r="K14" i="18"/>
  <c r="N15" i="18" s="1"/>
  <c r="K13" i="18"/>
  <c r="K12" i="18"/>
  <c r="N13" i="18" s="1"/>
  <c r="K11" i="18"/>
  <c r="N12" i="18" s="1"/>
  <c r="N10" i="18"/>
  <c r="K10" i="18"/>
  <c r="K37" i="18" s="1"/>
  <c r="K9" i="18"/>
  <c r="K23" i="17"/>
  <c r="K22" i="17"/>
  <c r="K21" i="17"/>
  <c r="K20" i="17"/>
  <c r="K19" i="17"/>
  <c r="K18" i="17"/>
  <c r="K17" i="17"/>
  <c r="N16" i="17" s="1"/>
  <c r="K16" i="17"/>
  <c r="K15" i="17"/>
  <c r="N14" i="17"/>
  <c r="K14" i="17"/>
  <c r="N15" i="17" s="1"/>
  <c r="K13" i="17"/>
  <c r="K12" i="17"/>
  <c r="K11" i="17"/>
  <c r="K10" i="17"/>
  <c r="N11" i="17" s="1"/>
  <c r="K9" i="17"/>
  <c r="K24" i="17" s="1"/>
  <c r="K24" i="16"/>
  <c r="K23" i="16"/>
  <c r="K22" i="16"/>
  <c r="K21" i="16"/>
  <c r="K20" i="16"/>
  <c r="N19" i="16"/>
  <c r="K19" i="16"/>
  <c r="N18" i="16"/>
  <c r="K18" i="16"/>
  <c r="K17" i="16"/>
  <c r="N17" i="16" s="1"/>
  <c r="N16" i="16"/>
  <c r="K16" i="16"/>
  <c r="K15" i="16"/>
  <c r="N15" i="16" s="1"/>
  <c r="N14" i="16"/>
  <c r="K14" i="16"/>
  <c r="K13" i="16"/>
  <c r="N13" i="16" s="1"/>
  <c r="N12" i="16"/>
  <c r="K12" i="16"/>
  <c r="K11" i="16"/>
  <c r="N11" i="16" s="1"/>
  <c r="N10" i="16"/>
  <c r="K10" i="16"/>
  <c r="K9" i="16"/>
  <c r="N9" i="16" s="1"/>
  <c r="N20" i="16" s="1"/>
  <c r="K24" i="15"/>
  <c r="K23" i="15"/>
  <c r="K22" i="15"/>
  <c r="K21" i="15"/>
  <c r="K20" i="15"/>
  <c r="K19" i="15"/>
  <c r="K18" i="15"/>
  <c r="K17" i="15"/>
  <c r="K16" i="15"/>
  <c r="K15" i="15"/>
  <c r="K14" i="15"/>
  <c r="K13" i="15"/>
  <c r="N12" i="15"/>
  <c r="K12" i="15"/>
  <c r="K11" i="15"/>
  <c r="K10" i="15"/>
  <c r="K25" i="15" s="1"/>
  <c r="K9" i="15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38" i="13" s="1"/>
  <c r="K12" i="13"/>
  <c r="K11" i="13"/>
  <c r="K10" i="13"/>
  <c r="N9" i="13"/>
  <c r="K9" i="13"/>
  <c r="C82" i="12"/>
  <c r="N9" i="12"/>
  <c r="H6" i="12"/>
  <c r="G6" i="12"/>
  <c r="F6" i="12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25" i="8" s="1"/>
  <c r="K13" i="7"/>
  <c r="K12" i="7"/>
  <c r="K11" i="7"/>
  <c r="K10" i="7"/>
  <c r="K14" i="7" s="1"/>
  <c r="K9" i="7"/>
  <c r="N13" i="6"/>
  <c r="N12" i="6"/>
  <c r="N11" i="6"/>
  <c r="N10" i="6"/>
  <c r="N9" i="6"/>
  <c r="H6" i="6"/>
  <c r="G6" i="6"/>
  <c r="F6" i="6"/>
  <c r="K23" i="5"/>
  <c r="K22" i="5"/>
  <c r="K21" i="5"/>
  <c r="K20" i="5"/>
  <c r="K19" i="5"/>
  <c r="K18" i="5"/>
  <c r="K17" i="5"/>
  <c r="K16" i="5"/>
  <c r="K15" i="5"/>
  <c r="K14" i="5"/>
  <c r="K13" i="5"/>
  <c r="K12" i="5"/>
  <c r="K11" i="5"/>
  <c r="K10" i="5"/>
  <c r="K9" i="5"/>
  <c r="K24" i="5" s="1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23" i="3" s="1"/>
  <c r="H6" i="3"/>
  <c r="G6" i="3"/>
  <c r="F6" i="3"/>
  <c r="N22" i="31" l="1"/>
  <c r="N9" i="36"/>
  <c r="N13" i="36" s="1"/>
  <c r="N10" i="17"/>
  <c r="N18" i="17" s="1"/>
  <c r="N11" i="18"/>
  <c r="N22" i="18" s="1"/>
  <c r="K25" i="16"/>
</calcChain>
</file>

<file path=xl/sharedStrings.xml><?xml version="1.0" encoding="utf-8"?>
<sst xmlns="http://schemas.openxmlformats.org/spreadsheetml/2006/main" count="4958" uniqueCount="200">
  <si>
    <t>Site ID | Name: YEL_001_Johnson</t>
  </si>
  <si>
    <t xml:space="preserve">Site ID | Name: </t>
  </si>
  <si>
    <t xml:space="preserve">Date: </t>
  </si>
  <si>
    <t>Date: 06/07/18</t>
  </si>
  <si>
    <t>Notes:</t>
  </si>
  <si>
    <t>Notes: Hickory Creek by Quarry</t>
  </si>
  <si>
    <t>Voltage:</t>
  </si>
  <si>
    <t>Edited by: TJS 07/26/18</t>
  </si>
  <si>
    <t>GPS Coordinates:</t>
  </si>
  <si>
    <t>T1</t>
  </si>
  <si>
    <t xml:space="preserve">Start: </t>
  </si>
  <si>
    <t>End:</t>
  </si>
  <si>
    <t>ABL = American Brook Lamprey</t>
  </si>
  <si>
    <t>T2</t>
  </si>
  <si>
    <t>Start:</t>
  </si>
  <si>
    <t>Frequency:</t>
  </si>
  <si>
    <t>T3</t>
  </si>
  <si>
    <t xml:space="preserve">End: </t>
  </si>
  <si>
    <t>Effort (sec):</t>
  </si>
  <si>
    <t>Vouchers:</t>
  </si>
  <si>
    <t>Duty Cycle:</t>
  </si>
  <si>
    <t>length (mm), weight (g)</t>
  </si>
  <si>
    <t>Reach #</t>
  </si>
  <si>
    <t>Fish Code</t>
  </si>
  <si>
    <t>30-60</t>
  </si>
  <si>
    <t>60-90</t>
  </si>
  <si>
    <t>90-120</t>
  </si>
  <si>
    <t>120-150</t>
  </si>
  <si>
    <t>150-180</t>
  </si>
  <si>
    <t>180-210</t>
  </si>
  <si>
    <t>210-240</t>
  </si>
  <si>
    <t>240+</t>
  </si>
  <si>
    <t>Totals</t>
  </si>
  <si>
    <t>Species</t>
  </si>
  <si>
    <t>TOTAL</t>
  </si>
  <si>
    <t>Total #</t>
  </si>
  <si>
    <t>WSU</t>
  </si>
  <si>
    <t>LND</t>
  </si>
  <si>
    <t>CRC</t>
  </si>
  <si>
    <t>ABL</t>
  </si>
  <si>
    <t>BSB</t>
  </si>
  <si>
    <t>WBD</t>
  </si>
  <si>
    <t>CSR</t>
  </si>
  <si>
    <t>FTD</t>
  </si>
  <si>
    <t>JOD</t>
  </si>
  <si>
    <t>Length (mm)</t>
  </si>
  <si>
    <t>BRT</t>
  </si>
  <si>
    <t>Weight (g)</t>
  </si>
  <si>
    <t>Fin Clip (Y/N)</t>
  </si>
  <si>
    <t>BKT Status</t>
  </si>
  <si>
    <t xml:space="preserve">% Adult </t>
  </si>
  <si>
    <t>% Juvenile</t>
  </si>
  <si>
    <t>Reach 1</t>
  </si>
  <si>
    <t>Reach 2</t>
  </si>
  <si>
    <t>Reach 3</t>
  </si>
  <si>
    <t>BRT Status</t>
  </si>
  <si>
    <t>N</t>
  </si>
  <si>
    <t>NA</t>
  </si>
  <si>
    <t>Site ID | Name: 004 - David Schoenfeldt</t>
  </si>
  <si>
    <t>Date: 06/20/2018</t>
  </si>
  <si>
    <t>Notes: upstream of culvert on IA Ave</t>
  </si>
  <si>
    <t>Site ID | Name: YEL_017_Nelson</t>
  </si>
  <si>
    <t>Edited by: TJS 07/25/18</t>
  </si>
  <si>
    <t>FHM</t>
  </si>
  <si>
    <t>*Reach 2</t>
  </si>
  <si>
    <t>HHC</t>
  </si>
  <si>
    <t>Y</t>
  </si>
  <si>
    <t>Site ID | Name: YEL_025_Meyer</t>
  </si>
  <si>
    <t>Date: 07/06/18</t>
  </si>
  <si>
    <t xml:space="preserve">Voltage: </t>
  </si>
  <si>
    <t xml:space="preserve">Frequency: </t>
  </si>
  <si>
    <t>Total</t>
  </si>
  <si>
    <t>BKT</t>
  </si>
  <si>
    <t>Site ID | Name: YEL_029_Green Valley Gateway</t>
  </si>
  <si>
    <t>Notes: Golf Range</t>
  </si>
  <si>
    <t>Edited by TJS 07/15/18</t>
  </si>
  <si>
    <t>LMB</t>
  </si>
  <si>
    <t>Date: 07/23/18</t>
  </si>
  <si>
    <t>Site ID | Name: YEL_036_West Branch of Bear Creek</t>
  </si>
  <si>
    <t>Date: 8/08/18</t>
  </si>
  <si>
    <t>Edited by TJS 09/17/18</t>
  </si>
  <si>
    <t>Site ID | Name: YEL_039</t>
  </si>
  <si>
    <t>Date: 07/18/18</t>
  </si>
  <si>
    <t>Last Edited by TJS 08/30/18</t>
  </si>
  <si>
    <t>CMM</t>
  </si>
  <si>
    <t>Central Mudminnow</t>
  </si>
  <si>
    <t>Site ID | Name: YEL_020_Hanson-Mohs</t>
  </si>
  <si>
    <t>Date: 06/22/2018</t>
  </si>
  <si>
    <t>Notes: INHF --&gt; melcher</t>
  </si>
  <si>
    <t xml:space="preserve">Start: 43.08043, -91.36112
</t>
  </si>
  <si>
    <t>Site ID | Name: Yel-040-Keith Johnson</t>
  </si>
  <si>
    <t>Date: 07/04/18</t>
  </si>
  <si>
    <t>Notes: Hickory Creek, Started on Paul E. Pruperds</t>
  </si>
  <si>
    <t>End: 43.07874, -91.36124</t>
  </si>
  <si>
    <t>Bridge</t>
  </si>
  <si>
    <t>RBT</t>
  </si>
  <si>
    <t>Reach 2*</t>
  </si>
  <si>
    <t>Site ID | Name: YEL_41_Marvin Meyer</t>
  </si>
  <si>
    <t>Date: 7/26/18</t>
  </si>
  <si>
    <t>Edited by TJS 9/13/18</t>
  </si>
  <si>
    <t>CSH</t>
  </si>
  <si>
    <t>PPS</t>
  </si>
  <si>
    <t>BLG</t>
  </si>
  <si>
    <t>Site ID | Name: Site 52 _ AnnaS</t>
  </si>
  <si>
    <t>Date: 5/23/2018</t>
  </si>
  <si>
    <t>Start: 43.07066, -91.45428</t>
  </si>
  <si>
    <t>End: 43.06782, -91.45126</t>
  </si>
  <si>
    <t>Batch Weights</t>
  </si>
  <si>
    <t>SRD</t>
  </si>
  <si>
    <t>Site ID | Name: Yel_056_Moon Valley Springs</t>
  </si>
  <si>
    <t>Edited by TJS 9/17/18</t>
  </si>
  <si>
    <t>Site ID | Name: Yellow_Site57_DennisBlumhagen</t>
  </si>
  <si>
    <t>Date: 5/24/2018</t>
  </si>
  <si>
    <t>Notes: T1 &amp; T2 are below pond, T3 is above pond</t>
  </si>
  <si>
    <t>Start: 43.121086, -91.647864</t>
  </si>
  <si>
    <t>Site ID | Name: Yellow_65_Bucknell</t>
  </si>
  <si>
    <t>Date: 7/6/2018</t>
  </si>
  <si>
    <t>Start: 43.130164, -91.610129</t>
  </si>
  <si>
    <t>length (mm)</t>
  </si>
  <si>
    <t>BNM</t>
  </si>
  <si>
    <t>TOTAL #</t>
  </si>
  <si>
    <t>CRH*</t>
  </si>
  <si>
    <t>Site ID | Name: Yellow_Site73_DaleG</t>
  </si>
  <si>
    <t>Date: 5/24/18</t>
  </si>
  <si>
    <t>Start: 43.132136, -91.636192</t>
  </si>
  <si>
    <t>13 species</t>
  </si>
  <si>
    <t>Na</t>
  </si>
  <si>
    <t>Site ID | Name: YEL_077_Village F&amp;H</t>
  </si>
  <si>
    <t>Site ID | Name: YEL_080_DNR_Dousman</t>
  </si>
  <si>
    <t>Date: 07/03/18</t>
  </si>
  <si>
    <t>Date: 06/27/18</t>
  </si>
  <si>
    <t>Last Edited by TJS 08/28/18</t>
  </si>
  <si>
    <t>Edited by: TJS 07/20/18</t>
  </si>
  <si>
    <t>X: 0642694, Y: 4771778</t>
  </si>
  <si>
    <t>X:0642469, Y:4771871</t>
  </si>
  <si>
    <t>Sculpin</t>
  </si>
  <si>
    <t>Site ID | Name: YEL_082_ Quillins</t>
  </si>
  <si>
    <t>Edited by TJS 08/30/18</t>
  </si>
  <si>
    <t>MTS</t>
  </si>
  <si>
    <t>Site ID | Name: YEL_101_Rothmeyer</t>
  </si>
  <si>
    <t>Date: 08/13/18</t>
  </si>
  <si>
    <t>Notes: T:1 Starts at templogger Coords</t>
  </si>
  <si>
    <t>Last Edited by TJS 08/15/18</t>
  </si>
  <si>
    <t>Start: 43.151252, -91.746398</t>
  </si>
  <si>
    <t>BMS</t>
  </si>
  <si>
    <t>Site ID | Name: Yel-105-Nordheim</t>
  </si>
  <si>
    <t>Date: 07/05/18</t>
  </si>
  <si>
    <t>Site ID | Name: YEL_103_LansingWMA</t>
  </si>
  <si>
    <t>Date:  7/16/18</t>
  </si>
  <si>
    <t>Start: 43.400851, -91.278022</t>
  </si>
  <si>
    <t>Site ID | Name: YEL_113_Mark Nelson</t>
  </si>
  <si>
    <t>Edited by: TJS 07/27/18</t>
  </si>
  <si>
    <t>TGT</t>
  </si>
  <si>
    <t>ALL</t>
  </si>
  <si>
    <t>Site ID | Name: YEL_119_Cota</t>
  </si>
  <si>
    <t>Last Edited By: TJS 08/15/18</t>
  </si>
  <si>
    <t>Start: 43.214541, -91.148388</t>
  </si>
  <si>
    <t>Site ID | Name: YEL_Bear Creek_Goettlor/Volney</t>
  </si>
  <si>
    <t>Date: 07/31/18</t>
  </si>
  <si>
    <t>Last Edited by TJS 08/31/18</t>
  </si>
  <si>
    <t>GSF</t>
  </si>
  <si>
    <t>Site ID | Name: YEL_129_Martins</t>
  </si>
  <si>
    <t>Date: 06/24/18</t>
  </si>
  <si>
    <t>Notes: Williams Creek Rd</t>
  </si>
  <si>
    <t>WMD</t>
  </si>
  <si>
    <t>Site ID | Name: YEL_150_Hanson</t>
  </si>
  <si>
    <t>Date: 8/14/18</t>
  </si>
  <si>
    <t>Notes: Cota Creek Headwaters</t>
  </si>
  <si>
    <t>43.240175, -91.203820</t>
  </si>
  <si>
    <t>Site ID | Name: YEL_161_Golf Course</t>
  </si>
  <si>
    <t>Date: 07/26/18</t>
  </si>
  <si>
    <t>Site ID | Name: YEL_178_VillageCreekBibleCamp</t>
  </si>
  <si>
    <t>Date: 7/16/18</t>
  </si>
  <si>
    <t>Start: 43.294792, -91.284575</t>
  </si>
  <si>
    <t>American Brook Lamprey</t>
  </si>
  <si>
    <t>SCULPIN</t>
  </si>
  <si>
    <t>ALL SPECIES</t>
  </si>
  <si>
    <t>Site ID | Name: YEL_Hemesath</t>
  </si>
  <si>
    <t>Date: 8/9/18</t>
  </si>
  <si>
    <t>Site ID | Name: YEL_Teeple Creek_Burke</t>
  </si>
  <si>
    <t>Site ID | Name: YEL_201_JanetMChristianson</t>
  </si>
  <si>
    <t>Date: 6/28/2018</t>
  </si>
  <si>
    <t xml:space="preserve">Notes: "Swede Creek" - Tributary to Village Creek </t>
  </si>
  <si>
    <t>Start: 
43.29080, -91.33060</t>
  </si>
  <si>
    <t>End: 
43.28949, -91.33441</t>
  </si>
  <si>
    <t>Site ID | Name: YEL_193_Hagensick North Fork</t>
  </si>
  <si>
    <t>Date: 07/11/18</t>
  </si>
  <si>
    <t xml:space="preserve">ALL SP. </t>
  </si>
  <si>
    <t>&lt;-- Weight cannot be accurate for length given*</t>
  </si>
  <si>
    <t>Count</t>
  </si>
  <si>
    <t>Min</t>
  </si>
  <si>
    <t>Max</t>
  </si>
  <si>
    <t>Average</t>
  </si>
  <si>
    <t>Min (in/lbs)</t>
  </si>
  <si>
    <t>Max (in/lbs)</t>
  </si>
  <si>
    <t>Avg (in/lbs)</t>
  </si>
  <si>
    <t>Site ID | Name: YEL_Livingood Springs</t>
  </si>
  <si>
    <t>Date: 8/09/18</t>
  </si>
  <si>
    <t>(ORS/PPS)**</t>
  </si>
  <si>
    <t>Site ID | Name: YEL_033_Barr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</si>
</sst>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"/>
  </numFmts>
  <fonts count="16">
    <font>
      <sz val="11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</font>
    <font>
      <sz val="11"/>
      <name val="Calibri"/>
    </font>
    <font>
      <b/>
      <u/>
      <sz val="10"/>
      <color rgb="FF000000"/>
      <name val="Calibri"/>
    </font>
    <font>
      <b/>
      <u/>
      <sz val="10"/>
      <color rgb="FF000000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2"/>
      <color rgb="FFFFFFFF"/>
      <name val="Calibri"/>
    </font>
    <font>
      <sz val="11"/>
      <color rgb="FFFFFFFF"/>
      <name val="Calibri"/>
    </font>
    <font>
      <b/>
      <sz val="14"/>
      <color rgb="FF000000"/>
      <name val="Calibri"/>
    </font>
    <font>
      <sz val="11"/>
      <color rgb="FFFFFFFF"/>
      <name val="Calibri"/>
    </font>
    <font>
      <b/>
      <sz val="11"/>
      <color rgb="FFFFFFFF"/>
      <name val="Calibri"/>
    </font>
    <font>
      <b/>
      <sz val="11"/>
      <name val="Calibri"/>
    </font>
    <font>
      <sz val="11"/>
      <name val="Calibri"/>
    </font>
    <font>
      <b/>
      <sz val="10"/>
      <color rgb="FFFFFFFF"/>
      <name val="Calibri"/>
    </font>
  </fonts>
  <fills count="4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C27BA0"/>
        <bgColor rgb="FFC27BA0"/>
      </patternFill>
    </fill>
    <fill>
      <patternFill patternType="solid">
        <fgColor rgb="FFE06666"/>
        <bgColor rgb="FFE06666"/>
      </patternFill>
    </fill>
    <fill>
      <patternFill patternType="solid">
        <fgColor rgb="FFD8D8D8"/>
        <bgColor rgb="FFD8D8D8"/>
      </patternFill>
    </fill>
    <fill>
      <patternFill patternType="solid">
        <fgColor rgb="FF999999"/>
        <bgColor rgb="FF999999"/>
      </patternFill>
    </fill>
    <fill>
      <patternFill patternType="solid">
        <fgColor rgb="FF76A5AF"/>
        <bgColor rgb="FF76A5AF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  <fill>
      <patternFill patternType="solid">
        <fgColor rgb="FF741B47"/>
        <bgColor rgb="FF741B47"/>
      </patternFill>
    </fill>
    <fill>
      <patternFill patternType="solid">
        <fgColor rgb="FF6D9EEB"/>
        <bgColor rgb="FF6D9EEB"/>
      </patternFill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D966"/>
        <bgColor rgb="FFFFD966"/>
      </patternFill>
    </fill>
    <fill>
      <patternFill patternType="solid">
        <fgColor rgb="FFD9D2E9"/>
        <bgColor rgb="FFD9D2E9"/>
      </patternFill>
    </fill>
    <fill>
      <patternFill patternType="solid">
        <fgColor rgb="FFA64D79"/>
        <bgColor rgb="FFA64D79"/>
      </patternFill>
    </fill>
    <fill>
      <patternFill patternType="solid">
        <fgColor rgb="FFFF00FF"/>
        <bgColor rgb="FFFF00FF"/>
      </patternFill>
    </fill>
    <fill>
      <patternFill patternType="solid">
        <fgColor rgb="FF6FA8DC"/>
        <bgColor rgb="FF6FA8DC"/>
      </patternFill>
    </fill>
    <fill>
      <patternFill patternType="solid">
        <fgColor rgb="FF9FC5E8"/>
        <bgColor rgb="FF9FC5E8"/>
      </patternFill>
    </fill>
    <fill>
      <patternFill patternType="solid">
        <fgColor rgb="FFD5A6BD"/>
        <bgColor rgb="FFD5A6BD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EAD1DC"/>
        <bgColor rgb="FFEAD1DC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C9DAF8"/>
        <bgColor rgb="FFC9DAF8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CCCCCC"/>
        <bgColor rgb="FFCCCCCC"/>
      </patternFill>
    </fill>
    <fill>
      <patternFill patternType="solid">
        <fgColor rgb="FF3C78D8"/>
        <bgColor rgb="FF3C78D8"/>
      </patternFill>
    </fill>
    <fill>
      <patternFill patternType="solid">
        <fgColor rgb="FF3D85C6"/>
        <bgColor rgb="FF3D85C6"/>
      </patternFill>
    </fill>
    <fill>
      <patternFill patternType="solid">
        <fgColor rgb="FFFFE599"/>
        <bgColor rgb="FFFFE599"/>
      </patternFill>
    </fill>
    <fill>
      <patternFill patternType="solid">
        <fgColor rgb="FFB4A7D6"/>
        <bgColor rgb="FFB4A7D6"/>
      </patternFill>
    </fill>
    <fill>
      <patternFill patternType="solid">
        <fgColor rgb="FFA2C4C9"/>
        <bgColor rgb="FFA2C4C9"/>
      </patternFill>
    </fill>
    <fill>
      <patternFill patternType="solid">
        <fgColor rgb="FF000000"/>
        <bgColor rgb="FF000000"/>
      </patternFill>
    </fill>
    <fill>
      <patternFill patternType="solid">
        <fgColor rgb="FF00FFFF"/>
        <bgColor rgb="FF00FFFF"/>
      </patternFill>
    </fill>
    <fill>
      <patternFill patternType="solid">
        <fgColor rgb="FFBF9000"/>
        <bgColor rgb="FFBF9000"/>
      </patternFill>
    </fill>
  </fills>
  <borders count="53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/>
      <bottom style="thick">
        <color rgb="FF000000"/>
      </bottom>
      <diagonal/>
    </border>
    <border>
      <left/>
      <right style="medium">
        <color rgb="FF000000"/>
      </right>
      <top/>
      <bottom style="thick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/>
      <top style="dotted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/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/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thick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ck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dotted">
        <color rgb="FF000000"/>
      </top>
      <bottom/>
      <diagonal/>
    </border>
    <border>
      <left style="medium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thick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/>
      <diagonal/>
    </border>
    <border>
      <left style="thin">
        <color rgb="FF000000"/>
      </left>
      <right/>
      <top style="dotted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31">
    <xf numFmtId="0" fontId="0" fillId="0" borderId="0" xfId="0" applyFont="1" applyAlignment="1"/>
    <xf numFmtId="0" fontId="1" fillId="2" borderId="1" xfId="0" applyFont="1" applyFill="1" applyBorder="1" applyAlignment="1"/>
    <xf numFmtId="0" fontId="2" fillId="2" borderId="2" xfId="0" applyFont="1" applyFill="1" applyBorder="1"/>
    <xf numFmtId="0" fontId="2" fillId="2" borderId="3" xfId="0" applyFont="1" applyFill="1" applyBorder="1"/>
    <xf numFmtId="0" fontId="1" fillId="2" borderId="3" xfId="0" applyFont="1" applyFill="1" applyBorder="1"/>
    <xf numFmtId="0" fontId="1" fillId="2" borderId="2" xfId="0" applyFont="1" applyFill="1" applyBorder="1"/>
    <xf numFmtId="0" fontId="2" fillId="2" borderId="3" xfId="0" applyFont="1" applyFill="1" applyBorder="1" applyAlignment="1">
      <alignment horizontal="right"/>
    </xf>
    <xf numFmtId="0" fontId="1" fillId="2" borderId="2" xfId="0" applyFont="1" applyFill="1" applyBorder="1" applyAlignment="1"/>
    <xf numFmtId="0" fontId="1" fillId="2" borderId="0" xfId="0" applyFont="1" applyFill="1"/>
    <xf numFmtId="0" fontId="3" fillId="3" borderId="0" xfId="0" applyFont="1" applyFill="1" applyAlignment="1"/>
    <xf numFmtId="0" fontId="1" fillId="2" borderId="4" xfId="0" applyFont="1" applyFill="1" applyBorder="1" applyAlignment="1"/>
    <xf numFmtId="0" fontId="1" fillId="2" borderId="4" xfId="0" applyFont="1" applyFill="1" applyBorder="1"/>
    <xf numFmtId="0" fontId="2" fillId="2" borderId="5" xfId="0" applyFont="1" applyFill="1" applyBorder="1"/>
    <xf numFmtId="0" fontId="3" fillId="3" borderId="0" xfId="0" applyFont="1" applyFill="1"/>
    <xf numFmtId="0" fontId="1" fillId="2" borderId="0" xfId="0" applyFont="1" applyFill="1" applyAlignment="1">
      <alignment horizontal="right"/>
    </xf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6" xfId="0" applyFont="1" applyFill="1" applyBorder="1" applyAlignment="1">
      <alignment horizontal="right"/>
    </xf>
    <xf numFmtId="0" fontId="2" fillId="2" borderId="6" xfId="0" applyFont="1" applyFill="1" applyBorder="1"/>
    <xf numFmtId="0" fontId="3" fillId="0" borderId="0" xfId="0" applyFont="1" applyAlignment="1"/>
    <xf numFmtId="0" fontId="1" fillId="2" borderId="7" xfId="0" applyFont="1" applyFill="1" applyBorder="1"/>
    <xf numFmtId="0" fontId="1" fillId="2" borderId="8" xfId="0" applyFont="1" applyFill="1" applyBorder="1" applyAlignment="1">
      <alignment horizontal="right"/>
    </xf>
    <xf numFmtId="0" fontId="1" fillId="2" borderId="8" xfId="0" applyFont="1" applyFill="1" applyBorder="1"/>
    <xf numFmtId="0" fontId="1" fillId="2" borderId="8" xfId="0" applyFont="1" applyFill="1" applyBorder="1" applyAlignment="1">
      <alignment horizontal="left"/>
    </xf>
    <xf numFmtId="0" fontId="2" fillId="2" borderId="8" xfId="0" applyFont="1" applyFill="1" applyBorder="1" applyAlignment="1">
      <alignment horizontal="right"/>
    </xf>
    <xf numFmtId="0" fontId="2" fillId="2" borderId="9" xfId="0" applyFont="1" applyFill="1" applyBorder="1"/>
    <xf numFmtId="0" fontId="1" fillId="2" borderId="10" xfId="0" applyFont="1" applyFill="1" applyBorder="1"/>
    <xf numFmtId="0" fontId="1" fillId="2" borderId="11" xfId="0" applyFont="1" applyFill="1" applyBorder="1"/>
    <xf numFmtId="0" fontId="4" fillId="2" borderId="0" xfId="0" applyFont="1" applyFill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12" xfId="0" applyFont="1" applyFill="1" applyBorder="1"/>
    <xf numFmtId="0" fontId="1" fillId="2" borderId="12" xfId="0" applyFont="1" applyFill="1" applyBorder="1"/>
    <xf numFmtId="0" fontId="2" fillId="2" borderId="12" xfId="0" applyFont="1" applyFill="1" applyBorder="1" applyAlignment="1"/>
    <xf numFmtId="0" fontId="1" fillId="2" borderId="12" xfId="0" applyFont="1" applyFill="1" applyBorder="1" applyAlignment="1"/>
    <xf numFmtId="0" fontId="2" fillId="2" borderId="13" xfId="0" applyFont="1" applyFill="1" applyBorder="1"/>
    <xf numFmtId="0" fontId="2" fillId="2" borderId="13" xfId="0" applyFont="1" applyFill="1" applyBorder="1" applyAlignment="1"/>
    <xf numFmtId="0" fontId="6" fillId="0" borderId="0" xfId="0" applyFont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0" fillId="0" borderId="0" xfId="0" applyFont="1"/>
    <xf numFmtId="0" fontId="7" fillId="0" borderId="15" xfId="0" applyFont="1" applyBorder="1" applyAlignment="1">
      <alignment horizontal="center"/>
    </xf>
    <xf numFmtId="2" fontId="7" fillId="0" borderId="15" xfId="0" applyNumberFormat="1" applyFont="1" applyBorder="1" applyAlignment="1">
      <alignment horizontal="center"/>
    </xf>
    <xf numFmtId="16" fontId="7" fillId="0" borderId="15" xfId="0" applyNumberFormat="1" applyFont="1" applyBorder="1" applyAlignment="1">
      <alignment horizontal="center"/>
    </xf>
    <xf numFmtId="2" fontId="7" fillId="4" borderId="15" xfId="0" applyNumberFormat="1" applyFont="1" applyFill="1" applyBorder="1" applyAlignment="1">
      <alignment horizontal="left"/>
    </xf>
    <xf numFmtId="2" fontId="7" fillId="0" borderId="15" xfId="0" applyNumberFormat="1" applyFont="1" applyBorder="1" applyAlignment="1">
      <alignment horizontal="center"/>
    </xf>
    <xf numFmtId="2" fontId="8" fillId="0" borderId="16" xfId="0" applyNumberFormat="1" applyFont="1" applyBorder="1" applyAlignment="1">
      <alignment horizontal="left"/>
    </xf>
    <xf numFmtId="0" fontId="0" fillId="0" borderId="17" xfId="0" applyFont="1" applyBorder="1" applyAlignment="1"/>
    <xf numFmtId="0" fontId="0" fillId="5" borderId="18" xfId="0" applyFont="1" applyFill="1" applyBorder="1" applyAlignment="1"/>
    <xf numFmtId="0" fontId="9" fillId="0" borderId="15" xfId="0" applyFont="1" applyBorder="1" applyAlignment="1">
      <alignment horizontal="center"/>
    </xf>
    <xf numFmtId="0" fontId="0" fillId="5" borderId="19" xfId="0" applyFont="1" applyFill="1" applyBorder="1" applyAlignment="1"/>
    <xf numFmtId="0" fontId="0" fillId="6" borderId="20" xfId="0" applyFont="1" applyFill="1" applyBorder="1"/>
    <xf numFmtId="0" fontId="0" fillId="6" borderId="21" xfId="0" applyFont="1" applyFill="1" applyBorder="1"/>
    <xf numFmtId="0" fontId="0" fillId="0" borderId="18" xfId="0" applyFont="1" applyBorder="1" applyAlignment="1"/>
    <xf numFmtId="0" fontId="0" fillId="6" borderId="23" xfId="0" applyFont="1" applyFill="1" applyBorder="1"/>
    <xf numFmtId="0" fontId="0" fillId="5" borderId="22" xfId="0" applyFont="1" applyFill="1" applyBorder="1" applyAlignment="1"/>
    <xf numFmtId="0" fontId="0" fillId="6" borderId="24" xfId="0" applyFont="1" applyFill="1" applyBorder="1"/>
    <xf numFmtId="0" fontId="0" fillId="0" borderId="22" xfId="0" applyFont="1" applyBorder="1"/>
    <xf numFmtId="0" fontId="0" fillId="0" borderId="17" xfId="0" applyFont="1" applyBorder="1"/>
    <xf numFmtId="0" fontId="0" fillId="0" borderId="16" xfId="0" applyFont="1" applyBorder="1"/>
    <xf numFmtId="0" fontId="0" fillId="5" borderId="22" xfId="0" applyFont="1" applyFill="1" applyBorder="1"/>
    <xf numFmtId="0" fontId="0" fillId="0" borderId="25" xfId="0" applyFont="1" applyBorder="1" applyAlignment="1"/>
    <xf numFmtId="0" fontId="0" fillId="4" borderId="16" xfId="0" applyFont="1" applyFill="1" applyBorder="1"/>
    <xf numFmtId="0" fontId="0" fillId="0" borderId="26" xfId="0" applyFont="1" applyBorder="1" applyAlignment="1"/>
    <xf numFmtId="0" fontId="0" fillId="5" borderId="25" xfId="0" applyFont="1" applyFill="1" applyBorder="1" applyAlignment="1"/>
    <xf numFmtId="0" fontId="0" fillId="0" borderId="27" xfId="0" applyFont="1" applyBorder="1" applyAlignment="1"/>
    <xf numFmtId="0" fontId="0" fillId="0" borderId="27" xfId="0" applyFont="1" applyBorder="1"/>
    <xf numFmtId="0" fontId="0" fillId="0" borderId="26" xfId="0" applyFont="1" applyBorder="1"/>
    <xf numFmtId="0" fontId="0" fillId="0" borderId="28" xfId="0" applyFont="1" applyBorder="1" applyAlignment="1"/>
    <xf numFmtId="0" fontId="0" fillId="5" borderId="26" xfId="0" applyFont="1" applyFill="1" applyBorder="1" applyAlignment="1"/>
    <xf numFmtId="0" fontId="0" fillId="0" borderId="23" xfId="0" applyFont="1" applyBorder="1"/>
    <xf numFmtId="0" fontId="9" fillId="0" borderId="15" xfId="0" applyFont="1" applyBorder="1" applyAlignment="1">
      <alignment horizontal="center"/>
    </xf>
    <xf numFmtId="0" fontId="0" fillId="0" borderId="19" xfId="0" applyFont="1" applyBorder="1"/>
    <xf numFmtId="0" fontId="0" fillId="5" borderId="27" xfId="0" applyFont="1" applyFill="1" applyBorder="1" applyAlignment="1"/>
    <xf numFmtId="0" fontId="0" fillId="6" borderId="25" xfId="0" applyFont="1" applyFill="1" applyBorder="1" applyAlignment="1"/>
    <xf numFmtId="0" fontId="0" fillId="6" borderId="26" xfId="0" applyFont="1" applyFill="1" applyBorder="1"/>
    <xf numFmtId="0" fontId="0" fillId="6" borderId="27" xfId="0" applyFont="1" applyFill="1" applyBorder="1"/>
    <xf numFmtId="0" fontId="0" fillId="6" borderId="25" xfId="0" applyFont="1" applyFill="1" applyBorder="1"/>
    <xf numFmtId="0" fontId="10" fillId="6" borderId="25" xfId="0" applyFont="1" applyFill="1" applyBorder="1" applyAlignment="1">
      <alignment horizontal="center"/>
    </xf>
    <xf numFmtId="0" fontId="10" fillId="6" borderId="26" xfId="0" applyFont="1" applyFill="1" applyBorder="1" applyAlignment="1">
      <alignment horizontal="center"/>
    </xf>
    <xf numFmtId="0" fontId="0" fillId="0" borderId="28" xfId="0" applyFont="1" applyBorder="1"/>
    <xf numFmtId="0" fontId="0" fillId="0" borderId="21" xfId="0" applyFont="1" applyBorder="1"/>
    <xf numFmtId="0" fontId="0" fillId="5" borderId="27" xfId="0" applyFont="1" applyFill="1" applyBorder="1"/>
    <xf numFmtId="0" fontId="0" fillId="6" borderId="29" xfId="0" applyFont="1" applyFill="1" applyBorder="1"/>
    <xf numFmtId="0" fontId="0" fillId="6" borderId="30" xfId="0" applyFont="1" applyFill="1" applyBorder="1"/>
    <xf numFmtId="0" fontId="10" fillId="6" borderId="27" xfId="0" applyFont="1" applyFill="1" applyBorder="1" applyAlignment="1">
      <alignment horizontal="center"/>
    </xf>
    <xf numFmtId="0" fontId="0" fillId="6" borderId="31" xfId="0" applyFont="1" applyFill="1" applyBorder="1"/>
    <xf numFmtId="0" fontId="10" fillId="6" borderId="24" xfId="0" applyFont="1" applyFill="1" applyBorder="1" applyAlignment="1">
      <alignment horizontal="center"/>
    </xf>
    <xf numFmtId="0" fontId="0" fillId="5" borderId="17" xfId="0" applyFont="1" applyFill="1" applyBorder="1" applyAlignment="1"/>
    <xf numFmtId="0" fontId="0" fillId="0" borderId="18" xfId="0" applyFont="1" applyBorder="1"/>
    <xf numFmtId="0" fontId="0" fillId="5" borderId="28" xfId="0" applyFont="1" applyFill="1" applyBorder="1" applyAlignment="1"/>
    <xf numFmtId="0" fontId="0" fillId="5" borderId="21" xfId="0" applyFont="1" applyFill="1" applyBorder="1" applyAlignment="1"/>
    <xf numFmtId="0" fontId="0" fillId="5" borderId="23" xfId="0" applyFont="1" applyFill="1" applyBorder="1" applyAlignment="1"/>
    <xf numFmtId="0" fontId="0" fillId="5" borderId="23" xfId="0" applyFont="1" applyFill="1" applyBorder="1"/>
    <xf numFmtId="0" fontId="0" fillId="0" borderId="15" xfId="0" applyFont="1" applyBorder="1"/>
    <xf numFmtId="0" fontId="1" fillId="7" borderId="32" xfId="0" applyFont="1" applyFill="1" applyBorder="1" applyAlignment="1">
      <alignment horizontal="center"/>
    </xf>
    <xf numFmtId="0" fontId="0" fillId="8" borderId="17" xfId="0" applyFont="1" applyFill="1" applyBorder="1" applyAlignment="1"/>
    <xf numFmtId="0" fontId="1" fillId="0" borderId="32" xfId="0" applyFont="1" applyBorder="1" applyAlignment="1">
      <alignment horizontal="center"/>
    </xf>
    <xf numFmtId="0" fontId="0" fillId="8" borderId="26" xfId="0" applyFont="1" applyFill="1" applyBorder="1" applyAlignment="1"/>
    <xf numFmtId="0" fontId="0" fillId="8" borderId="27" xfId="0" applyFont="1" applyFill="1" applyBorder="1"/>
    <xf numFmtId="0" fontId="1" fillId="7" borderId="33" xfId="0" applyFont="1" applyFill="1" applyBorder="1" applyAlignment="1">
      <alignment horizontal="center"/>
    </xf>
    <xf numFmtId="0" fontId="0" fillId="8" borderId="27" xfId="0" applyFont="1" applyFill="1" applyBorder="1" applyAlignment="1"/>
    <xf numFmtId="0" fontId="1" fillId="0" borderId="33" xfId="0" applyFont="1" applyBorder="1" applyAlignment="1">
      <alignment horizontal="center"/>
    </xf>
    <xf numFmtId="0" fontId="0" fillId="8" borderId="25" xfId="0" applyFont="1" applyFill="1" applyBorder="1" applyAlignment="1">
      <alignment horizontal="right"/>
    </xf>
    <xf numFmtId="2" fontId="1" fillId="0" borderId="34" xfId="0" applyNumberFormat="1" applyFont="1" applyBorder="1" applyAlignment="1">
      <alignment horizontal="center"/>
    </xf>
    <xf numFmtId="0" fontId="0" fillId="8" borderId="26" xfId="0" applyFont="1" applyFill="1" applyBorder="1" applyAlignment="1">
      <alignment horizontal="left"/>
    </xf>
    <xf numFmtId="0" fontId="0" fillId="8" borderId="27" xfId="0" applyFont="1" applyFill="1" applyBorder="1" applyAlignment="1">
      <alignment horizontal="right"/>
    </xf>
    <xf numFmtId="2" fontId="1" fillId="7" borderId="34" xfId="0" applyNumberFormat="1" applyFont="1" applyFill="1" applyBorder="1" applyAlignment="1">
      <alignment horizontal="center"/>
    </xf>
    <xf numFmtId="0" fontId="0" fillId="8" borderId="27" xfId="0" applyFont="1" applyFill="1" applyBorder="1" applyAlignment="1">
      <alignment horizontal="right"/>
    </xf>
    <xf numFmtId="16" fontId="1" fillId="7" borderId="34" xfId="0" applyNumberFormat="1" applyFont="1" applyFill="1" applyBorder="1" applyAlignment="1">
      <alignment horizontal="center"/>
    </xf>
    <xf numFmtId="16" fontId="1" fillId="0" borderId="34" xfId="0" applyNumberFormat="1" applyFont="1" applyBorder="1" applyAlignment="1">
      <alignment horizontal="center"/>
    </xf>
    <xf numFmtId="0" fontId="1" fillId="7" borderId="35" xfId="0" applyFont="1" applyFill="1" applyBorder="1" applyAlignment="1">
      <alignment horizontal="center"/>
    </xf>
    <xf numFmtId="0" fontId="11" fillId="0" borderId="0" xfId="0" applyFont="1"/>
    <xf numFmtId="0" fontId="10" fillId="8" borderId="27" xfId="0" applyFont="1" applyFill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8" borderId="20" xfId="0" applyFont="1" applyFill="1" applyBorder="1" applyAlignment="1"/>
    <xf numFmtId="0" fontId="0" fillId="0" borderId="15" xfId="0" applyFont="1" applyBorder="1" applyAlignment="1"/>
    <xf numFmtId="0" fontId="0" fillId="8" borderId="21" xfId="0" applyFont="1" applyFill="1" applyBorder="1" applyAlignment="1"/>
    <xf numFmtId="0" fontId="0" fillId="8" borderId="23" xfId="0" applyFont="1" applyFill="1" applyBorder="1" applyAlignment="1"/>
    <xf numFmtId="0" fontId="1" fillId="0" borderId="35" xfId="0" applyFont="1" applyBorder="1" applyAlignment="1">
      <alignment horizontal="center"/>
    </xf>
    <xf numFmtId="164" fontId="0" fillId="0" borderId="15" xfId="0" applyNumberFormat="1" applyFont="1" applyBorder="1" applyAlignment="1"/>
    <xf numFmtId="0" fontId="1" fillId="9" borderId="22" xfId="0" applyFont="1" applyFill="1" applyBorder="1" applyAlignment="1">
      <alignment horizontal="center"/>
    </xf>
    <xf numFmtId="0" fontId="0" fillId="8" borderId="23" xfId="0" applyFont="1" applyFill="1" applyBorder="1"/>
    <xf numFmtId="0" fontId="1" fillId="9" borderId="18" xfId="0" applyFont="1" applyFill="1" applyBorder="1" applyAlignment="1">
      <alignment horizontal="center"/>
    </xf>
    <xf numFmtId="0" fontId="0" fillId="10" borderId="18" xfId="0" applyFont="1" applyFill="1" applyBorder="1" applyAlignment="1"/>
    <xf numFmtId="0" fontId="0" fillId="10" borderId="19" xfId="0" applyFont="1" applyFill="1" applyBorder="1" applyAlignment="1"/>
    <xf numFmtId="0" fontId="0" fillId="10" borderId="22" xfId="0" applyFont="1" applyFill="1" applyBorder="1" applyAlignment="1"/>
    <xf numFmtId="0" fontId="0" fillId="10" borderId="22" xfId="0" applyFont="1" applyFill="1" applyBorder="1"/>
    <xf numFmtId="0" fontId="0" fillId="10" borderId="25" xfId="0" applyFont="1" applyFill="1" applyBorder="1" applyAlignment="1"/>
    <xf numFmtId="0" fontId="0" fillId="10" borderId="26" xfId="0" applyFont="1" applyFill="1" applyBorder="1" applyAlignment="1"/>
    <xf numFmtId="0" fontId="0" fillId="10" borderId="27" xfId="0" applyFont="1" applyFill="1" applyBorder="1"/>
    <xf numFmtId="0" fontId="0" fillId="10" borderId="27" xfId="0" applyFont="1" applyFill="1" applyBorder="1" applyAlignment="1"/>
    <xf numFmtId="0" fontId="0" fillId="10" borderId="17" xfId="0" applyFont="1" applyFill="1" applyBorder="1" applyAlignment="1"/>
    <xf numFmtId="0" fontId="0" fillId="11" borderId="24" xfId="0" applyFont="1" applyFill="1" applyBorder="1"/>
    <xf numFmtId="0" fontId="1" fillId="5" borderId="22" xfId="0" applyFont="1" applyFill="1" applyBorder="1" applyAlignment="1">
      <alignment horizontal="right"/>
    </xf>
    <xf numFmtId="0" fontId="1" fillId="5" borderId="18" xfId="0" applyFont="1" applyFill="1" applyBorder="1" applyAlignment="1">
      <alignment horizontal="left"/>
    </xf>
    <xf numFmtId="0" fontId="1" fillId="5" borderId="22" xfId="0" applyFont="1" applyFill="1" applyBorder="1" applyAlignment="1">
      <alignment horizontal="left"/>
    </xf>
    <xf numFmtId="0" fontId="0" fillId="12" borderId="27" xfId="0" applyFont="1" applyFill="1" applyBorder="1" applyAlignment="1"/>
    <xf numFmtId="0" fontId="1" fillId="12" borderId="18" xfId="0" applyFont="1" applyFill="1" applyBorder="1" applyAlignment="1">
      <alignment horizontal="left"/>
    </xf>
    <xf numFmtId="0" fontId="1" fillId="12" borderId="22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6" fillId="3" borderId="14" xfId="0" applyFont="1" applyFill="1" applyBorder="1"/>
    <xf numFmtId="0" fontId="1" fillId="10" borderId="18" xfId="0" applyFont="1" applyFill="1" applyBorder="1" applyAlignment="1">
      <alignment horizontal="left"/>
    </xf>
    <xf numFmtId="0" fontId="6" fillId="3" borderId="14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7" fillId="7" borderId="15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2" fontId="7" fillId="7" borderId="15" xfId="0" applyNumberFormat="1" applyFont="1" applyFill="1" applyBorder="1" applyAlignment="1">
      <alignment horizontal="center"/>
    </xf>
    <xf numFmtId="0" fontId="1" fillId="13" borderId="22" xfId="0" applyFont="1" applyFill="1" applyBorder="1" applyAlignment="1">
      <alignment horizontal="center"/>
    </xf>
    <xf numFmtId="0" fontId="1" fillId="13" borderId="18" xfId="0" applyFont="1" applyFill="1" applyBorder="1" applyAlignment="1">
      <alignment horizontal="center"/>
    </xf>
    <xf numFmtId="16" fontId="7" fillId="7" borderId="15" xfId="0" applyNumberFormat="1" applyFont="1" applyFill="1" applyBorder="1" applyAlignment="1">
      <alignment horizontal="center"/>
    </xf>
    <xf numFmtId="0" fontId="1" fillId="10" borderId="22" xfId="0" applyFont="1" applyFill="1" applyBorder="1" applyAlignment="1">
      <alignment horizontal="left"/>
    </xf>
    <xf numFmtId="2" fontId="7" fillId="7" borderId="15" xfId="0" applyNumberFormat="1" applyFont="1" applyFill="1" applyBorder="1" applyAlignment="1">
      <alignment horizontal="left"/>
    </xf>
    <xf numFmtId="0" fontId="9" fillId="0" borderId="0" xfId="0" applyFont="1" applyAlignment="1">
      <alignment horizontal="center"/>
    </xf>
    <xf numFmtId="0" fontId="1" fillId="9" borderId="18" xfId="0" applyFont="1" applyFill="1" applyBorder="1" applyAlignment="1">
      <alignment horizontal="left"/>
    </xf>
    <xf numFmtId="0" fontId="6" fillId="13" borderId="27" xfId="0" applyFont="1" applyFill="1" applyBorder="1" applyAlignment="1">
      <alignment horizontal="center"/>
    </xf>
    <xf numFmtId="0" fontId="1" fillId="9" borderId="22" xfId="0" applyFont="1" applyFill="1" applyBorder="1" applyAlignment="1">
      <alignment horizontal="left"/>
    </xf>
    <xf numFmtId="0" fontId="0" fillId="12" borderId="28" xfId="0" applyFont="1" applyFill="1" applyBorder="1" applyAlignment="1"/>
    <xf numFmtId="0" fontId="6" fillId="13" borderId="25" xfId="0" applyFont="1" applyFill="1" applyBorder="1" applyAlignment="1">
      <alignment horizontal="center"/>
    </xf>
    <xf numFmtId="0" fontId="0" fillId="12" borderId="21" xfId="0" applyFont="1" applyFill="1" applyBorder="1" applyAlignment="1"/>
    <xf numFmtId="0" fontId="9" fillId="0" borderId="0" xfId="0" applyFont="1" applyAlignment="1">
      <alignment horizontal="center"/>
    </xf>
    <xf numFmtId="0" fontId="0" fillId="12" borderId="23" xfId="0" applyFont="1" applyFill="1" applyBorder="1"/>
    <xf numFmtId="0" fontId="6" fillId="13" borderId="17" xfId="0" applyFont="1" applyFill="1" applyBorder="1" applyAlignment="1">
      <alignment horizontal="center"/>
    </xf>
    <xf numFmtId="0" fontId="0" fillId="12" borderId="23" xfId="0" applyFont="1" applyFill="1" applyBorder="1" applyAlignment="1"/>
    <xf numFmtId="0" fontId="0" fillId="12" borderId="18" xfId="0" applyFont="1" applyFill="1" applyBorder="1" applyAlignment="1"/>
    <xf numFmtId="0" fontId="9" fillId="0" borderId="0" xfId="0" applyFont="1" applyAlignment="1">
      <alignment horizontal="center"/>
    </xf>
    <xf numFmtId="0" fontId="0" fillId="12" borderId="19" xfId="0" applyFont="1" applyFill="1" applyBorder="1" applyAlignment="1"/>
    <xf numFmtId="0" fontId="0" fillId="12" borderId="22" xfId="0" applyFont="1" applyFill="1" applyBorder="1"/>
    <xf numFmtId="0" fontId="0" fillId="12" borderId="22" xfId="0" applyFont="1" applyFill="1" applyBorder="1" applyAlignment="1"/>
    <xf numFmtId="0" fontId="0" fillId="12" borderId="25" xfId="0" applyFont="1" applyFill="1" applyBorder="1" applyAlignment="1"/>
    <xf numFmtId="0" fontId="0" fillId="12" borderId="26" xfId="0" applyFont="1" applyFill="1" applyBorder="1" applyAlignment="1"/>
    <xf numFmtId="0" fontId="0" fillId="12" borderId="27" xfId="0" applyFont="1" applyFill="1" applyBorder="1"/>
    <xf numFmtId="0" fontId="0" fillId="12" borderId="17" xfId="0" applyFont="1" applyFill="1" applyBorder="1" applyAlignment="1"/>
    <xf numFmtId="0" fontId="0" fillId="12" borderId="25" xfId="0" applyFont="1" applyFill="1" applyBorder="1" applyAlignment="1">
      <alignment horizontal="right"/>
    </xf>
    <xf numFmtId="0" fontId="6" fillId="14" borderId="27" xfId="0" applyFont="1" applyFill="1" applyBorder="1" applyAlignment="1">
      <alignment horizontal="center"/>
    </xf>
    <xf numFmtId="0" fontId="0" fillId="12" borderId="26" xfId="0" applyFont="1" applyFill="1" applyBorder="1" applyAlignment="1">
      <alignment horizontal="left"/>
    </xf>
    <xf numFmtId="0" fontId="6" fillId="14" borderId="25" xfId="0" applyFont="1" applyFill="1" applyBorder="1" applyAlignment="1">
      <alignment horizontal="center"/>
    </xf>
    <xf numFmtId="0" fontId="0" fillId="12" borderId="27" xfId="0" applyFont="1" applyFill="1" applyBorder="1" applyAlignment="1">
      <alignment horizontal="right"/>
    </xf>
    <xf numFmtId="0" fontId="1" fillId="14" borderId="22" xfId="0" applyFont="1" applyFill="1" applyBorder="1" applyAlignment="1">
      <alignment horizontal="center"/>
    </xf>
    <xf numFmtId="0" fontId="0" fillId="12" borderId="27" xfId="0" applyFont="1" applyFill="1" applyBorder="1" applyAlignment="1">
      <alignment horizontal="right"/>
    </xf>
    <xf numFmtId="0" fontId="0" fillId="0" borderId="0" xfId="0" applyFont="1"/>
    <xf numFmtId="0" fontId="6" fillId="14" borderId="17" xfId="0" applyFont="1" applyFill="1" applyBorder="1" applyAlignment="1">
      <alignment horizontal="center"/>
    </xf>
    <xf numFmtId="0" fontId="0" fillId="15" borderId="20" xfId="0" applyFont="1" applyFill="1" applyBorder="1" applyAlignment="1"/>
    <xf numFmtId="0" fontId="1" fillId="14" borderId="18" xfId="0" applyFont="1" applyFill="1" applyBorder="1" applyAlignment="1">
      <alignment horizontal="center"/>
    </xf>
    <xf numFmtId="0" fontId="0" fillId="15" borderId="21" xfId="0" applyFont="1" applyFill="1" applyBorder="1" applyAlignment="1"/>
    <xf numFmtId="0" fontId="0" fillId="15" borderId="23" xfId="0" applyFont="1" applyFill="1" applyBorder="1"/>
    <xf numFmtId="0" fontId="0" fillId="15" borderId="23" xfId="0" applyFont="1" applyFill="1" applyBorder="1" applyAlignment="1"/>
    <xf numFmtId="0" fontId="0" fillId="15" borderId="18" xfId="0" applyFont="1" applyFill="1" applyBorder="1" applyAlignment="1"/>
    <xf numFmtId="0" fontId="0" fillId="15" borderId="19" xfId="0" applyFont="1" applyFill="1" applyBorder="1" applyAlignment="1"/>
    <xf numFmtId="0" fontId="0" fillId="15" borderId="22" xfId="0" applyFont="1" applyFill="1" applyBorder="1" applyAlignment="1"/>
    <xf numFmtId="0" fontId="0" fillId="15" borderId="22" xfId="0" applyFont="1" applyFill="1" applyBorder="1"/>
    <xf numFmtId="0" fontId="0" fillId="15" borderId="25" xfId="0" applyFont="1" applyFill="1" applyBorder="1" applyAlignment="1"/>
    <xf numFmtId="0" fontId="0" fillId="15" borderId="26" xfId="0" applyFont="1" applyFill="1" applyBorder="1" applyAlignment="1"/>
    <xf numFmtId="0" fontId="0" fillId="15" borderId="27" xfId="0" applyFont="1" applyFill="1" applyBorder="1" applyAlignment="1"/>
    <xf numFmtId="0" fontId="6" fillId="16" borderId="27" xfId="0" applyFont="1" applyFill="1" applyBorder="1" applyAlignment="1">
      <alignment horizontal="center"/>
    </xf>
    <xf numFmtId="0" fontId="0" fillId="15" borderId="27" xfId="0" applyFont="1" applyFill="1" applyBorder="1"/>
    <xf numFmtId="0" fontId="6" fillId="16" borderId="25" xfId="0" applyFont="1" applyFill="1" applyBorder="1" applyAlignment="1">
      <alignment horizontal="center"/>
    </xf>
    <xf numFmtId="0" fontId="0" fillId="15" borderId="17" xfId="0" applyFont="1" applyFill="1" applyBorder="1" applyAlignment="1"/>
    <xf numFmtId="0" fontId="1" fillId="16" borderId="22" xfId="0" applyFont="1" applyFill="1" applyBorder="1" applyAlignment="1">
      <alignment horizontal="center"/>
    </xf>
    <xf numFmtId="0" fontId="6" fillId="16" borderId="17" xfId="0" applyFont="1" applyFill="1" applyBorder="1" applyAlignment="1">
      <alignment horizontal="center"/>
    </xf>
    <xf numFmtId="0" fontId="0" fillId="17" borderId="16" xfId="0" applyFont="1" applyFill="1" applyBorder="1"/>
    <xf numFmtId="0" fontId="0" fillId="16" borderId="27" xfId="0" applyFont="1" applyFill="1" applyBorder="1"/>
    <xf numFmtId="0" fontId="0" fillId="16" borderId="25" xfId="0" applyFont="1" applyFill="1" applyBorder="1"/>
    <xf numFmtId="0" fontId="1" fillId="4" borderId="22" xfId="0" applyFont="1" applyFill="1" applyBorder="1" applyAlignment="1">
      <alignment horizontal="center"/>
    </xf>
    <xf numFmtId="0" fontId="1" fillId="4" borderId="18" xfId="0" applyFont="1" applyFill="1" applyBorder="1" applyAlignment="1">
      <alignment horizontal="center"/>
    </xf>
    <xf numFmtId="2" fontId="7" fillId="18" borderId="15" xfId="0" applyNumberFormat="1" applyFont="1" applyFill="1" applyBorder="1" applyAlignment="1">
      <alignment horizontal="left"/>
    </xf>
    <xf numFmtId="0" fontId="0" fillId="18" borderId="16" xfId="0" applyFont="1" applyFill="1" applyBorder="1"/>
    <xf numFmtId="0" fontId="0" fillId="15" borderId="28" xfId="0" applyFont="1" applyFill="1" applyBorder="1" applyAlignment="1"/>
    <xf numFmtId="0" fontId="0" fillId="5" borderId="22" xfId="0" applyFont="1" applyFill="1" applyBorder="1" applyAlignment="1">
      <alignment horizontal="right"/>
    </xf>
    <xf numFmtId="0" fontId="0" fillId="19" borderId="25" xfId="0" applyFont="1" applyFill="1" applyBorder="1" applyAlignment="1"/>
    <xf numFmtId="0" fontId="0" fillId="5" borderId="18" xfId="0" applyFont="1" applyFill="1" applyBorder="1" applyAlignment="1">
      <alignment horizontal="left"/>
    </xf>
    <xf numFmtId="0" fontId="0" fillId="19" borderId="26" xfId="0" applyFont="1" applyFill="1" applyBorder="1" applyAlignment="1"/>
    <xf numFmtId="0" fontId="0" fillId="5" borderId="22" xfId="0" applyFont="1" applyFill="1" applyBorder="1" applyAlignment="1">
      <alignment horizontal="left"/>
    </xf>
    <xf numFmtId="0" fontId="0" fillId="19" borderId="27" xfId="0" applyFont="1" applyFill="1" applyBorder="1" applyAlignment="1"/>
    <xf numFmtId="0" fontId="0" fillId="19" borderId="27" xfId="0" applyFont="1" applyFill="1" applyBorder="1"/>
    <xf numFmtId="0" fontId="0" fillId="19" borderId="17" xfId="0" applyFont="1" applyFill="1" applyBorder="1" applyAlignment="1"/>
    <xf numFmtId="0" fontId="0" fillId="19" borderId="25" xfId="0" applyFont="1" applyFill="1" applyBorder="1" applyAlignment="1">
      <alignment horizontal="right"/>
    </xf>
    <xf numFmtId="0" fontId="0" fillId="19" borderId="26" xfId="0" applyFont="1" applyFill="1" applyBorder="1" applyAlignment="1">
      <alignment horizontal="left"/>
    </xf>
    <xf numFmtId="0" fontId="0" fillId="19" borderId="27" xfId="0" applyFont="1" applyFill="1" applyBorder="1" applyAlignment="1">
      <alignment horizontal="right"/>
    </xf>
    <xf numFmtId="0" fontId="10" fillId="19" borderId="27" xfId="0" applyFont="1" applyFill="1" applyBorder="1" applyAlignment="1">
      <alignment horizontal="center"/>
    </xf>
    <xf numFmtId="0" fontId="0" fillId="19" borderId="20" xfId="0" applyFont="1" applyFill="1" applyBorder="1" applyAlignment="1"/>
    <xf numFmtId="0" fontId="0" fillId="19" borderId="21" xfId="0" applyFont="1" applyFill="1" applyBorder="1" applyAlignment="1"/>
    <xf numFmtId="0" fontId="0" fillId="19" borderId="23" xfId="0" applyFont="1" applyFill="1" applyBorder="1"/>
    <xf numFmtId="0" fontId="0" fillId="19" borderId="23" xfId="0" applyFont="1" applyFill="1" applyBorder="1" applyAlignment="1"/>
    <xf numFmtId="2" fontId="7" fillId="18" borderId="15" xfId="0" applyNumberFormat="1" applyFont="1" applyFill="1" applyBorder="1" applyAlignment="1">
      <alignment horizontal="center"/>
    </xf>
    <xf numFmtId="0" fontId="0" fillId="18" borderId="17" xfId="0" applyFont="1" applyFill="1" applyBorder="1" applyAlignment="1"/>
    <xf numFmtId="0" fontId="0" fillId="17" borderId="24" xfId="0" applyFont="1" applyFill="1" applyBorder="1"/>
    <xf numFmtId="0" fontId="1" fillId="18" borderId="22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0" fillId="15" borderId="25" xfId="0" applyFont="1" applyFill="1" applyBorder="1" applyAlignment="1">
      <alignment horizontal="center"/>
    </xf>
    <xf numFmtId="0" fontId="0" fillId="15" borderId="27" xfId="0" applyFont="1" applyFill="1" applyBorder="1" applyAlignment="1">
      <alignment horizontal="center"/>
    </xf>
    <xf numFmtId="0" fontId="0" fillId="18" borderId="16" xfId="0" applyFont="1" applyFill="1" applyBorder="1" applyAlignment="1"/>
    <xf numFmtId="0" fontId="0" fillId="18" borderId="24" xfId="0" applyFont="1" applyFill="1" applyBorder="1" applyAlignment="1"/>
    <xf numFmtId="0" fontId="0" fillId="4" borderId="24" xfId="0" applyFont="1" applyFill="1" applyBorder="1" applyAlignment="1"/>
    <xf numFmtId="0" fontId="0" fillId="4" borderId="16" xfId="0" applyFont="1" applyFill="1" applyBorder="1" applyAlignment="1"/>
    <xf numFmtId="0" fontId="1" fillId="2" borderId="13" xfId="0" applyFont="1" applyFill="1" applyBorder="1" applyAlignment="1">
      <alignment horizontal="center"/>
    </xf>
    <xf numFmtId="2" fontId="7" fillId="0" borderId="15" xfId="0" applyNumberFormat="1" applyFont="1" applyBorder="1" applyAlignment="1">
      <alignment horizontal="left"/>
    </xf>
    <xf numFmtId="0" fontId="6" fillId="20" borderId="18" xfId="0" applyFont="1" applyFill="1" applyBorder="1" applyAlignment="1">
      <alignment horizontal="center"/>
    </xf>
    <xf numFmtId="0" fontId="6" fillId="20" borderId="19" xfId="0" applyFont="1" applyFill="1" applyBorder="1" applyAlignment="1">
      <alignment horizontal="center"/>
    </xf>
    <xf numFmtId="0" fontId="6" fillId="20" borderId="22" xfId="0" applyFont="1" applyFill="1" applyBorder="1" applyAlignment="1">
      <alignment horizontal="center"/>
    </xf>
    <xf numFmtId="0" fontId="6" fillId="20" borderId="22" xfId="0" applyFont="1" applyFill="1" applyBorder="1" applyAlignment="1">
      <alignment horizontal="center"/>
    </xf>
    <xf numFmtId="0" fontId="6" fillId="20" borderId="16" xfId="0" applyFont="1" applyFill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6" fillId="20" borderId="25" xfId="0" applyFont="1" applyFill="1" applyBorder="1" applyAlignment="1">
      <alignment horizontal="center"/>
    </xf>
    <xf numFmtId="0" fontId="6" fillId="20" borderId="26" xfId="0" applyFont="1" applyFill="1" applyBorder="1" applyAlignment="1">
      <alignment horizontal="center"/>
    </xf>
    <xf numFmtId="0" fontId="6" fillId="20" borderId="27" xfId="0" applyFont="1" applyFill="1" applyBorder="1" applyAlignment="1">
      <alignment horizontal="center"/>
    </xf>
    <xf numFmtId="0" fontId="6" fillId="20" borderId="27" xfId="0" applyFont="1" applyFill="1" applyBorder="1" applyAlignment="1">
      <alignment horizontal="center"/>
    </xf>
    <xf numFmtId="0" fontId="6" fillId="20" borderId="24" xfId="0" applyFont="1" applyFill="1" applyBorder="1" applyAlignment="1">
      <alignment horizontal="center"/>
    </xf>
    <xf numFmtId="0" fontId="6" fillId="20" borderId="17" xfId="0" applyFont="1" applyFill="1" applyBorder="1" applyAlignment="1">
      <alignment horizontal="center"/>
    </xf>
    <xf numFmtId="0" fontId="6" fillId="20" borderId="28" xfId="0" applyFont="1" applyFill="1" applyBorder="1" applyAlignment="1">
      <alignment horizontal="center"/>
    </xf>
    <xf numFmtId="0" fontId="6" fillId="20" borderId="21" xfId="0" applyFont="1" applyFill="1" applyBorder="1" applyAlignment="1">
      <alignment horizontal="center"/>
    </xf>
    <xf numFmtId="0" fontId="6" fillId="20" borderId="23" xfId="0" applyFont="1" applyFill="1" applyBorder="1" applyAlignment="1">
      <alignment horizontal="center"/>
    </xf>
    <xf numFmtId="0" fontId="6" fillId="20" borderId="23" xfId="0" applyFont="1" applyFill="1" applyBorder="1" applyAlignment="1">
      <alignment horizontal="center"/>
    </xf>
    <xf numFmtId="0" fontId="6" fillId="21" borderId="18" xfId="0" applyFont="1" applyFill="1" applyBorder="1" applyAlignment="1">
      <alignment horizontal="center"/>
    </xf>
    <xf numFmtId="0" fontId="6" fillId="21" borderId="19" xfId="0" applyFont="1" applyFill="1" applyBorder="1" applyAlignment="1">
      <alignment horizontal="center"/>
    </xf>
    <xf numFmtId="0" fontId="6" fillId="21" borderId="22" xfId="0" applyFont="1" applyFill="1" applyBorder="1" applyAlignment="1">
      <alignment horizontal="center"/>
    </xf>
    <xf numFmtId="0" fontId="6" fillId="21" borderId="22" xfId="0" applyFont="1" applyFill="1" applyBorder="1" applyAlignment="1">
      <alignment horizontal="center"/>
    </xf>
    <xf numFmtId="0" fontId="6" fillId="21" borderId="16" xfId="0" applyFont="1" applyFill="1" applyBorder="1" applyAlignment="1">
      <alignment horizontal="center"/>
    </xf>
    <xf numFmtId="0" fontId="6" fillId="21" borderId="25" xfId="0" applyFont="1" applyFill="1" applyBorder="1" applyAlignment="1">
      <alignment horizontal="center"/>
    </xf>
    <xf numFmtId="0" fontId="6" fillId="21" borderId="26" xfId="0" applyFont="1" applyFill="1" applyBorder="1" applyAlignment="1">
      <alignment horizontal="center"/>
    </xf>
    <xf numFmtId="0" fontId="6" fillId="21" borderId="27" xfId="0" applyFont="1" applyFill="1" applyBorder="1" applyAlignment="1">
      <alignment horizontal="center"/>
    </xf>
    <xf numFmtId="0" fontId="6" fillId="21" borderId="27" xfId="0" applyFont="1" applyFill="1" applyBorder="1" applyAlignment="1">
      <alignment horizontal="center"/>
    </xf>
    <xf numFmtId="0" fontId="6" fillId="21" borderId="24" xfId="0" applyFont="1" applyFill="1" applyBorder="1" applyAlignment="1">
      <alignment horizontal="center"/>
    </xf>
    <xf numFmtId="0" fontId="6" fillId="21" borderId="17" xfId="0" applyFont="1" applyFill="1" applyBorder="1" applyAlignment="1">
      <alignment horizontal="center"/>
    </xf>
    <xf numFmtId="0" fontId="0" fillId="5" borderId="25" xfId="0" applyFont="1" applyFill="1" applyBorder="1" applyAlignment="1">
      <alignment horizontal="right"/>
    </xf>
    <xf numFmtId="0" fontId="0" fillId="5" borderId="26" xfId="0" applyFont="1" applyFill="1" applyBorder="1" applyAlignment="1">
      <alignment horizontal="left"/>
    </xf>
    <xf numFmtId="0" fontId="0" fillId="5" borderId="27" xfId="0" applyFont="1" applyFill="1" applyBorder="1" applyAlignment="1">
      <alignment horizontal="left"/>
    </xf>
    <xf numFmtId="0" fontId="1" fillId="22" borderId="22" xfId="0" applyFont="1" applyFill="1" applyBorder="1" applyAlignment="1">
      <alignment horizontal="center"/>
    </xf>
    <xf numFmtId="0" fontId="1" fillId="22" borderId="18" xfId="0" applyFont="1" applyFill="1" applyBorder="1" applyAlignment="1">
      <alignment horizontal="center"/>
    </xf>
    <xf numFmtId="0" fontId="0" fillId="5" borderId="27" xfId="0" applyFont="1" applyFill="1" applyBorder="1" applyAlignment="1">
      <alignment horizontal="left"/>
    </xf>
    <xf numFmtId="0" fontId="6" fillId="22" borderId="27" xfId="0" applyFont="1" applyFill="1" applyBorder="1" applyAlignment="1">
      <alignment horizontal="center"/>
    </xf>
    <xf numFmtId="0" fontId="6" fillId="22" borderId="25" xfId="0" applyFont="1" applyFill="1" applyBorder="1" applyAlignment="1">
      <alignment horizontal="center"/>
    </xf>
    <xf numFmtId="0" fontId="0" fillId="5" borderId="20" xfId="0" applyFont="1" applyFill="1" applyBorder="1" applyAlignment="1"/>
    <xf numFmtId="0" fontId="6" fillId="22" borderId="17" xfId="0" applyFont="1" applyFill="1" applyBorder="1" applyAlignment="1">
      <alignment horizontal="center"/>
    </xf>
    <xf numFmtId="0" fontId="0" fillId="12" borderId="29" xfId="0" applyFont="1" applyFill="1" applyBorder="1" applyAlignment="1"/>
    <xf numFmtId="0" fontId="0" fillId="12" borderId="30" xfId="0" applyFont="1" applyFill="1" applyBorder="1" applyAlignment="1"/>
    <xf numFmtId="0" fontId="0" fillId="12" borderId="31" xfId="0" applyFont="1" applyFill="1" applyBorder="1"/>
    <xf numFmtId="0" fontId="0" fillId="12" borderId="31" xfId="0" applyFont="1" applyFill="1" applyBorder="1" applyAlignment="1"/>
    <xf numFmtId="0" fontId="10" fillId="13" borderId="31" xfId="0" applyFont="1" applyFill="1" applyBorder="1" applyAlignment="1">
      <alignment horizontal="center"/>
    </xf>
    <xf numFmtId="0" fontId="0" fillId="12" borderId="20" xfId="0" applyFont="1" applyFill="1" applyBorder="1" applyAlignment="1"/>
    <xf numFmtId="0" fontId="10" fillId="13" borderId="36" xfId="0" applyFont="1" applyFill="1" applyBorder="1" applyAlignment="1">
      <alignment horizontal="center"/>
    </xf>
    <xf numFmtId="0" fontId="10" fillId="13" borderId="31" xfId="0" applyFont="1" applyFill="1" applyBorder="1" applyAlignment="1">
      <alignment horizontal="center"/>
    </xf>
    <xf numFmtId="0" fontId="10" fillId="13" borderId="24" xfId="0" applyFont="1" applyFill="1" applyBorder="1" applyAlignment="1">
      <alignment horizontal="center"/>
    </xf>
    <xf numFmtId="0" fontId="10" fillId="14" borderId="17" xfId="0" applyFont="1" applyFill="1" applyBorder="1" applyAlignment="1">
      <alignment horizontal="center"/>
    </xf>
    <xf numFmtId="0" fontId="0" fillId="15" borderId="29" xfId="0" applyFont="1" applyFill="1" applyBorder="1" applyAlignment="1"/>
    <xf numFmtId="0" fontId="10" fillId="14" borderId="26" xfId="0" applyFont="1" applyFill="1" applyBorder="1" applyAlignment="1">
      <alignment horizontal="center"/>
    </xf>
    <xf numFmtId="0" fontId="0" fillId="15" borderId="30" xfId="0" applyFont="1" applyFill="1" applyBorder="1" applyAlignment="1"/>
    <xf numFmtId="0" fontId="0" fillId="15" borderId="31" xfId="0" applyFont="1" applyFill="1" applyBorder="1"/>
    <xf numFmtId="0" fontId="10" fillId="14" borderId="27" xfId="0" applyFont="1" applyFill="1" applyBorder="1" applyAlignment="1">
      <alignment horizontal="center"/>
    </xf>
    <xf numFmtId="0" fontId="0" fillId="15" borderId="31" xfId="0" applyFont="1" applyFill="1" applyBorder="1" applyAlignment="1"/>
    <xf numFmtId="0" fontId="10" fillId="14" borderId="27" xfId="0" applyFont="1" applyFill="1" applyBorder="1" applyAlignment="1">
      <alignment horizontal="center"/>
    </xf>
    <xf numFmtId="0" fontId="6" fillId="23" borderId="27" xfId="0" applyFont="1" applyFill="1" applyBorder="1" applyAlignment="1">
      <alignment horizontal="center"/>
    </xf>
    <xf numFmtId="0" fontId="0" fillId="21" borderId="16" xfId="0" applyFont="1" applyFill="1" applyBorder="1"/>
    <xf numFmtId="0" fontId="6" fillId="23" borderId="17" xfId="0" applyFont="1" applyFill="1" applyBorder="1" applyAlignment="1">
      <alignment horizontal="center"/>
    </xf>
    <xf numFmtId="0" fontId="10" fillId="14" borderId="16" xfId="0" applyFont="1" applyFill="1" applyBorder="1" applyAlignment="1">
      <alignment horizontal="center"/>
    </xf>
    <xf numFmtId="0" fontId="1" fillId="23" borderId="22" xfId="0" applyFont="1" applyFill="1" applyBorder="1" applyAlignment="1">
      <alignment horizontal="center"/>
    </xf>
    <xf numFmtId="0" fontId="10" fillId="14" borderId="25" xfId="0" applyFont="1" applyFill="1" applyBorder="1" applyAlignment="1">
      <alignment horizontal="center"/>
    </xf>
    <xf numFmtId="0" fontId="6" fillId="23" borderId="25" xfId="0" applyFont="1" applyFill="1" applyBorder="1" applyAlignment="1">
      <alignment horizontal="center"/>
    </xf>
    <xf numFmtId="0" fontId="10" fillId="14" borderId="24" xfId="0" applyFont="1" applyFill="1" applyBorder="1" applyAlignment="1">
      <alignment horizontal="center"/>
    </xf>
    <xf numFmtId="0" fontId="10" fillId="24" borderId="25" xfId="0" applyFont="1" applyFill="1" applyBorder="1" applyAlignment="1">
      <alignment horizontal="center"/>
    </xf>
    <xf numFmtId="0" fontId="1" fillId="21" borderId="22" xfId="0" applyFont="1" applyFill="1" applyBorder="1" applyAlignment="1">
      <alignment horizontal="center"/>
    </xf>
    <xf numFmtId="0" fontId="10" fillId="24" borderId="26" xfId="0" applyFont="1" applyFill="1" applyBorder="1" applyAlignment="1">
      <alignment horizontal="center"/>
    </xf>
    <xf numFmtId="0" fontId="10" fillId="24" borderId="27" xfId="0" applyFont="1" applyFill="1" applyBorder="1" applyAlignment="1">
      <alignment horizontal="center"/>
    </xf>
    <xf numFmtId="0" fontId="10" fillId="24" borderId="27" xfId="0" applyFont="1" applyFill="1" applyBorder="1" applyAlignment="1">
      <alignment horizontal="center"/>
    </xf>
    <xf numFmtId="0" fontId="10" fillId="24" borderId="24" xfId="0" applyFont="1" applyFill="1" applyBorder="1" applyAlignment="1">
      <alignment horizontal="center"/>
    </xf>
    <xf numFmtId="0" fontId="10" fillId="24" borderId="28" xfId="0" applyFont="1" applyFill="1" applyBorder="1" applyAlignment="1">
      <alignment horizontal="center"/>
    </xf>
    <xf numFmtId="0" fontId="10" fillId="24" borderId="21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4" borderId="23" xfId="0" applyFont="1" applyFill="1" applyBorder="1" applyAlignment="1">
      <alignment horizontal="center"/>
    </xf>
    <xf numFmtId="0" fontId="10" fillId="24" borderId="16" xfId="0" applyFont="1" applyFill="1" applyBorder="1" applyAlignment="1">
      <alignment horizontal="center"/>
    </xf>
    <xf numFmtId="0" fontId="10" fillId="24" borderId="29" xfId="0" applyFont="1" applyFill="1" applyBorder="1" applyAlignment="1">
      <alignment horizontal="center"/>
    </xf>
    <xf numFmtId="0" fontId="10" fillId="24" borderId="30" xfId="0" applyFont="1" applyFill="1" applyBorder="1" applyAlignment="1">
      <alignment horizontal="center"/>
    </xf>
    <xf numFmtId="0" fontId="10" fillId="24" borderId="31" xfId="0" applyFont="1" applyFill="1" applyBorder="1" applyAlignment="1">
      <alignment horizontal="center"/>
    </xf>
    <xf numFmtId="0" fontId="10" fillId="24" borderId="31" xfId="0" applyFont="1" applyFill="1" applyBorder="1" applyAlignment="1">
      <alignment horizontal="center"/>
    </xf>
    <xf numFmtId="0" fontId="10" fillId="24" borderId="17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25" borderId="12" xfId="0" applyFont="1" applyFill="1" applyBorder="1" applyAlignment="1"/>
    <xf numFmtId="0" fontId="1" fillId="25" borderId="12" xfId="0" applyFont="1" applyFill="1" applyBorder="1" applyAlignment="1"/>
    <xf numFmtId="2" fontId="7" fillId="26" borderId="15" xfId="0" applyNumberFormat="1" applyFont="1" applyFill="1" applyBorder="1" applyAlignment="1">
      <alignment horizontal="center"/>
    </xf>
    <xf numFmtId="0" fontId="6" fillId="27" borderId="18" xfId="0" applyFont="1" applyFill="1" applyBorder="1" applyAlignment="1">
      <alignment horizontal="center"/>
    </xf>
    <xf numFmtId="0" fontId="6" fillId="27" borderId="19" xfId="0" applyFont="1" applyFill="1" applyBorder="1" applyAlignment="1">
      <alignment horizontal="center"/>
    </xf>
    <xf numFmtId="0" fontId="6" fillId="27" borderId="22" xfId="0" applyFont="1" applyFill="1" applyBorder="1" applyAlignment="1">
      <alignment horizontal="center"/>
    </xf>
    <xf numFmtId="0" fontId="6" fillId="27" borderId="22" xfId="0" applyFont="1" applyFill="1" applyBorder="1" applyAlignment="1">
      <alignment horizontal="center"/>
    </xf>
    <xf numFmtId="0" fontId="6" fillId="26" borderId="15" xfId="0" applyFont="1" applyFill="1" applyBorder="1" applyAlignment="1">
      <alignment horizontal="center"/>
    </xf>
    <xf numFmtId="0" fontId="1" fillId="12" borderId="22" xfId="0" applyFont="1" applyFill="1" applyBorder="1" applyAlignment="1">
      <alignment horizontal="center"/>
    </xf>
    <xf numFmtId="0" fontId="0" fillId="12" borderId="17" xfId="0" applyFont="1" applyFill="1" applyBorder="1" applyAlignment="1">
      <alignment horizontal="center"/>
    </xf>
    <xf numFmtId="0" fontId="6" fillId="27" borderId="26" xfId="0" applyFont="1" applyFill="1" applyBorder="1" applyAlignment="1">
      <alignment horizontal="center"/>
    </xf>
    <xf numFmtId="0" fontId="1" fillId="15" borderId="22" xfId="0" applyFont="1" applyFill="1" applyBorder="1" applyAlignment="1">
      <alignment horizontal="center"/>
    </xf>
    <xf numFmtId="0" fontId="6" fillId="27" borderId="27" xfId="0" applyFont="1" applyFill="1" applyBorder="1" applyAlignment="1">
      <alignment horizontal="center"/>
    </xf>
    <xf numFmtId="0" fontId="0" fillId="15" borderId="27" xfId="0" applyFont="1" applyFill="1" applyBorder="1" applyAlignment="1">
      <alignment horizontal="right"/>
    </xf>
    <xf numFmtId="0" fontId="6" fillId="27" borderId="27" xfId="0" applyFont="1" applyFill="1" applyBorder="1" applyAlignment="1">
      <alignment horizontal="center"/>
    </xf>
    <xf numFmtId="0" fontId="0" fillId="15" borderId="17" xfId="0" applyFont="1" applyFill="1" applyBorder="1" applyAlignment="1">
      <alignment horizontal="center"/>
    </xf>
    <xf numFmtId="0" fontId="1" fillId="6" borderId="22" xfId="0" applyFont="1" applyFill="1" applyBorder="1" applyAlignment="1">
      <alignment horizontal="center"/>
    </xf>
    <xf numFmtId="0" fontId="6" fillId="27" borderId="21" xfId="0" applyFont="1" applyFill="1" applyBorder="1" applyAlignment="1">
      <alignment horizontal="center"/>
    </xf>
    <xf numFmtId="0" fontId="6" fillId="27" borderId="23" xfId="0" applyFont="1" applyFill="1" applyBorder="1" applyAlignment="1">
      <alignment horizontal="center"/>
    </xf>
    <xf numFmtId="0" fontId="6" fillId="27" borderId="23" xfId="0" applyFont="1" applyFill="1" applyBorder="1" applyAlignment="1">
      <alignment horizontal="center"/>
    </xf>
    <xf numFmtId="0" fontId="1" fillId="2" borderId="0" xfId="0" applyFont="1" applyFill="1" applyAlignment="1">
      <alignment wrapText="1"/>
    </xf>
    <xf numFmtId="0" fontId="6" fillId="0" borderId="14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7" fillId="28" borderId="15" xfId="0" applyFont="1" applyFill="1" applyBorder="1" applyAlignment="1">
      <alignment horizontal="center"/>
    </xf>
    <xf numFmtId="2" fontId="7" fillId="28" borderId="15" xfId="0" applyNumberFormat="1" applyFont="1" applyFill="1" applyBorder="1" applyAlignment="1">
      <alignment horizontal="center"/>
    </xf>
    <xf numFmtId="16" fontId="7" fillId="28" borderId="15" xfId="0" applyNumberFormat="1" applyFont="1" applyFill="1" applyBorder="1" applyAlignment="1">
      <alignment horizontal="center"/>
    </xf>
    <xf numFmtId="0" fontId="6" fillId="29" borderId="18" xfId="0" applyFont="1" applyFill="1" applyBorder="1" applyAlignment="1">
      <alignment horizontal="center"/>
    </xf>
    <xf numFmtId="0" fontId="6" fillId="29" borderId="26" xfId="0" applyFont="1" applyFill="1" applyBorder="1" applyAlignment="1">
      <alignment horizontal="center"/>
    </xf>
    <xf numFmtId="2" fontId="7" fillId="28" borderId="15" xfId="0" applyNumberFormat="1" applyFont="1" applyFill="1" applyBorder="1" applyAlignment="1">
      <alignment horizontal="center"/>
    </xf>
    <xf numFmtId="0" fontId="6" fillId="29" borderId="27" xfId="0" applyFont="1" applyFill="1" applyBorder="1" applyAlignment="1">
      <alignment horizontal="center"/>
    </xf>
    <xf numFmtId="0" fontId="6" fillId="30" borderId="18" xfId="0" applyFont="1" applyFill="1" applyBorder="1" applyAlignment="1">
      <alignment horizontal="center"/>
    </xf>
    <xf numFmtId="0" fontId="6" fillId="29" borderId="27" xfId="0" applyFont="1" applyFill="1" applyBorder="1" applyAlignment="1">
      <alignment horizontal="center"/>
    </xf>
    <xf numFmtId="0" fontId="6" fillId="30" borderId="19" xfId="0" applyFont="1" applyFill="1" applyBorder="1" applyAlignment="1">
      <alignment horizontal="center"/>
    </xf>
    <xf numFmtId="0" fontId="6" fillId="29" borderId="15" xfId="0" applyFont="1" applyFill="1" applyBorder="1" applyAlignment="1">
      <alignment horizontal="center"/>
    </xf>
    <xf numFmtId="0" fontId="6" fillId="30" borderId="22" xfId="0" applyFont="1" applyFill="1" applyBorder="1" applyAlignment="1">
      <alignment horizontal="center"/>
    </xf>
    <xf numFmtId="0" fontId="2" fillId="25" borderId="13" xfId="0" applyFont="1" applyFill="1" applyBorder="1" applyAlignment="1"/>
    <xf numFmtId="0" fontId="6" fillId="30" borderId="22" xfId="0" applyFont="1" applyFill="1" applyBorder="1" applyAlignment="1">
      <alignment horizontal="center"/>
    </xf>
    <xf numFmtId="0" fontId="13" fillId="24" borderId="15" xfId="0" applyFont="1" applyFill="1" applyBorder="1" applyAlignment="1">
      <alignment horizontal="center"/>
    </xf>
    <xf numFmtId="0" fontId="6" fillId="26" borderId="16" xfId="0" applyFont="1" applyFill="1" applyBorder="1" applyAlignment="1">
      <alignment horizontal="center"/>
    </xf>
    <xf numFmtId="0" fontId="13" fillId="24" borderId="15" xfId="0" applyFont="1" applyFill="1" applyBorder="1" applyAlignment="1">
      <alignment horizontal="center"/>
    </xf>
    <xf numFmtId="0" fontId="6" fillId="30" borderId="25" xfId="0" applyFont="1" applyFill="1" applyBorder="1" applyAlignment="1">
      <alignment horizontal="center"/>
    </xf>
    <xf numFmtId="0" fontId="13" fillId="24" borderId="15" xfId="0" applyFont="1" applyFill="1" applyBorder="1" applyAlignment="1">
      <alignment horizontal="center"/>
    </xf>
    <xf numFmtId="0" fontId="6" fillId="30" borderId="26" xfId="0" applyFont="1" applyFill="1" applyBorder="1" applyAlignment="1">
      <alignment horizontal="center"/>
    </xf>
    <xf numFmtId="0" fontId="6" fillId="30" borderId="27" xfId="0" applyFont="1" applyFill="1" applyBorder="1" applyAlignment="1">
      <alignment horizontal="center"/>
    </xf>
    <xf numFmtId="0" fontId="6" fillId="13" borderId="20" xfId="0" applyFont="1" applyFill="1" applyBorder="1" applyAlignment="1">
      <alignment horizontal="center"/>
    </xf>
    <xf numFmtId="0" fontId="6" fillId="30" borderId="27" xfId="0" applyFont="1" applyFill="1" applyBorder="1" applyAlignment="1">
      <alignment horizontal="center"/>
    </xf>
    <xf numFmtId="0" fontId="6" fillId="13" borderId="21" xfId="0" applyFont="1" applyFill="1" applyBorder="1" applyAlignment="1">
      <alignment horizontal="center"/>
    </xf>
    <xf numFmtId="0" fontId="6" fillId="13" borderId="23" xfId="0" applyFont="1" applyFill="1" applyBorder="1" applyAlignment="1">
      <alignment horizontal="center"/>
    </xf>
    <xf numFmtId="0" fontId="6" fillId="13" borderId="23" xfId="0" applyFont="1" applyFill="1" applyBorder="1" applyAlignment="1">
      <alignment horizontal="center"/>
    </xf>
    <xf numFmtId="0" fontId="6" fillId="30" borderId="28" xfId="0" applyFont="1" applyFill="1" applyBorder="1" applyAlignment="1">
      <alignment horizontal="center"/>
    </xf>
    <xf numFmtId="0" fontId="6" fillId="30" borderId="21" xfId="0" applyFont="1" applyFill="1" applyBorder="1" applyAlignment="1">
      <alignment horizontal="center"/>
    </xf>
    <xf numFmtId="0" fontId="6" fillId="13" borderId="19" xfId="0" applyFont="1" applyFill="1" applyBorder="1" applyAlignment="1">
      <alignment horizontal="center"/>
    </xf>
    <xf numFmtId="0" fontId="6" fillId="30" borderId="23" xfId="0" applyFont="1" applyFill="1" applyBorder="1" applyAlignment="1">
      <alignment horizontal="center"/>
    </xf>
    <xf numFmtId="0" fontId="6" fillId="13" borderId="22" xfId="0" applyFont="1" applyFill="1" applyBorder="1" applyAlignment="1">
      <alignment horizontal="center"/>
    </xf>
    <xf numFmtId="0" fontId="6" fillId="30" borderId="23" xfId="0" applyFont="1" applyFill="1" applyBorder="1" applyAlignment="1">
      <alignment horizontal="center"/>
    </xf>
    <xf numFmtId="0" fontId="6" fillId="13" borderId="22" xfId="0" applyFont="1" applyFill="1" applyBorder="1" applyAlignment="1">
      <alignment horizontal="center"/>
    </xf>
    <xf numFmtId="0" fontId="6" fillId="31" borderId="25" xfId="0" applyFont="1" applyFill="1" applyBorder="1" applyAlignment="1">
      <alignment horizontal="center"/>
    </xf>
    <xf numFmtId="0" fontId="6" fillId="13" borderId="26" xfId="0" applyFont="1" applyFill="1" applyBorder="1" applyAlignment="1">
      <alignment horizontal="center"/>
    </xf>
    <xf numFmtId="0" fontId="13" fillId="31" borderId="15" xfId="0" applyFont="1" applyFill="1" applyBorder="1" applyAlignment="1">
      <alignment horizontal="center"/>
    </xf>
    <xf numFmtId="0" fontId="6" fillId="31" borderId="26" xfId="0" applyFont="1" applyFill="1" applyBorder="1" applyAlignment="1">
      <alignment horizontal="center"/>
    </xf>
    <xf numFmtId="0" fontId="6" fillId="31" borderId="27" xfId="0" applyFont="1" applyFill="1" applyBorder="1" applyAlignment="1">
      <alignment horizontal="center"/>
    </xf>
    <xf numFmtId="0" fontId="6" fillId="31" borderId="27" xfId="0" applyFont="1" applyFill="1" applyBorder="1" applyAlignment="1">
      <alignment horizontal="center"/>
    </xf>
    <xf numFmtId="0" fontId="13" fillId="31" borderId="15" xfId="0" applyFont="1" applyFill="1" applyBorder="1" applyAlignment="1">
      <alignment horizontal="center"/>
    </xf>
    <xf numFmtId="0" fontId="6" fillId="13" borderId="27" xfId="0" applyFont="1" applyFill="1" applyBorder="1" applyAlignment="1">
      <alignment horizontal="center"/>
    </xf>
    <xf numFmtId="0" fontId="6" fillId="32" borderId="28" xfId="0" applyFont="1" applyFill="1" applyBorder="1" applyAlignment="1">
      <alignment horizontal="center"/>
    </xf>
    <xf numFmtId="0" fontId="6" fillId="31" borderId="21" xfId="0" applyFont="1" applyFill="1" applyBorder="1" applyAlignment="1">
      <alignment horizontal="center"/>
    </xf>
    <xf numFmtId="0" fontId="6" fillId="31" borderId="23" xfId="0" applyFont="1" applyFill="1" applyBorder="1" applyAlignment="1">
      <alignment horizontal="center"/>
    </xf>
    <xf numFmtId="0" fontId="6" fillId="32" borderId="21" xfId="0" applyFont="1" applyFill="1" applyBorder="1" applyAlignment="1">
      <alignment horizontal="center"/>
    </xf>
    <xf numFmtId="0" fontId="13" fillId="30" borderId="15" xfId="0" applyFont="1" applyFill="1" applyBorder="1" applyAlignment="1">
      <alignment horizontal="center"/>
    </xf>
    <xf numFmtId="0" fontId="0" fillId="9" borderId="29" xfId="0" applyFont="1" applyFill="1" applyBorder="1"/>
    <xf numFmtId="0" fontId="0" fillId="9" borderId="30" xfId="0" applyFont="1" applyFill="1" applyBorder="1"/>
    <xf numFmtId="0" fontId="6" fillId="31" borderId="23" xfId="0" applyFont="1" applyFill="1" applyBorder="1" applyAlignment="1">
      <alignment horizontal="center"/>
    </xf>
    <xf numFmtId="0" fontId="0" fillId="9" borderId="31" xfId="0" applyFont="1" applyFill="1" applyBorder="1"/>
    <xf numFmtId="0" fontId="6" fillId="32" borderId="18" xfId="0" applyFont="1" applyFill="1" applyBorder="1" applyAlignment="1">
      <alignment horizontal="center"/>
    </xf>
    <xf numFmtId="0" fontId="6" fillId="9" borderId="15" xfId="0" applyFont="1" applyFill="1" applyBorder="1" applyAlignment="1">
      <alignment horizontal="center"/>
    </xf>
    <xf numFmtId="0" fontId="13" fillId="30" borderId="15" xfId="0" applyFont="1" applyFill="1" applyBorder="1" applyAlignment="1">
      <alignment horizontal="center"/>
    </xf>
    <xf numFmtId="0" fontId="0" fillId="9" borderId="17" xfId="0" applyFont="1" applyFill="1" applyBorder="1"/>
    <xf numFmtId="0" fontId="0" fillId="9" borderId="26" xfId="0" applyFont="1" applyFill="1" applyBorder="1"/>
    <xf numFmtId="0" fontId="0" fillId="9" borderId="27" xfId="0" applyFont="1" applyFill="1" applyBorder="1"/>
    <xf numFmtId="0" fontId="13" fillId="0" borderId="15" xfId="0" applyFont="1" applyBorder="1" applyAlignment="1">
      <alignment horizontal="center"/>
    </xf>
    <xf numFmtId="0" fontId="0" fillId="9" borderId="15" xfId="0" applyFont="1" applyFill="1" applyBorder="1"/>
    <xf numFmtId="0" fontId="13" fillId="9" borderId="15" xfId="0" applyFont="1" applyFill="1" applyBorder="1" applyAlignment="1">
      <alignment horizontal="center"/>
    </xf>
    <xf numFmtId="0" fontId="0" fillId="9" borderId="25" xfId="0" applyFont="1" applyFill="1" applyBorder="1"/>
    <xf numFmtId="0" fontId="6" fillId="32" borderId="19" xfId="0" applyFont="1" applyFill="1" applyBorder="1" applyAlignment="1">
      <alignment horizontal="center"/>
    </xf>
    <xf numFmtId="0" fontId="6" fillId="32" borderId="22" xfId="0" applyFont="1" applyFill="1" applyBorder="1" applyAlignment="1">
      <alignment horizontal="center"/>
    </xf>
    <xf numFmtId="0" fontId="0" fillId="9" borderId="20" xfId="0" applyFont="1" applyFill="1" applyBorder="1"/>
    <xf numFmtId="0" fontId="6" fillId="32" borderId="22" xfId="0" applyFont="1" applyFill="1" applyBorder="1" applyAlignment="1">
      <alignment horizontal="center"/>
    </xf>
    <xf numFmtId="0" fontId="1" fillId="33" borderId="32" xfId="0" applyFont="1" applyFill="1" applyBorder="1" applyAlignment="1">
      <alignment horizontal="center"/>
    </xf>
    <xf numFmtId="0" fontId="6" fillId="32" borderId="25" xfId="0" applyFont="1" applyFill="1" applyBorder="1" applyAlignment="1">
      <alignment horizontal="center"/>
    </xf>
    <xf numFmtId="0" fontId="1" fillId="33" borderId="33" xfId="0" applyFont="1" applyFill="1" applyBorder="1" applyAlignment="1">
      <alignment horizontal="center"/>
    </xf>
    <xf numFmtId="0" fontId="6" fillId="32" borderId="26" xfId="0" applyFont="1" applyFill="1" applyBorder="1" applyAlignment="1">
      <alignment horizontal="center"/>
    </xf>
    <xf numFmtId="0" fontId="6" fillId="32" borderId="27" xfId="0" applyFont="1" applyFill="1" applyBorder="1" applyAlignment="1">
      <alignment horizontal="center"/>
    </xf>
    <xf numFmtId="0" fontId="0" fillId="9" borderId="21" xfId="0" applyFont="1" applyFill="1" applyBorder="1"/>
    <xf numFmtId="0" fontId="6" fillId="32" borderId="27" xfId="0" applyFont="1" applyFill="1" applyBorder="1" applyAlignment="1">
      <alignment horizontal="center"/>
    </xf>
    <xf numFmtId="0" fontId="0" fillId="9" borderId="23" xfId="0" applyFont="1" applyFill="1" applyBorder="1"/>
    <xf numFmtId="2" fontId="1" fillId="33" borderId="34" xfId="0" applyNumberFormat="1" applyFont="1" applyFill="1" applyBorder="1" applyAlignment="1">
      <alignment horizontal="center"/>
    </xf>
    <xf numFmtId="0" fontId="0" fillId="9" borderId="18" xfId="0" applyFont="1" applyFill="1" applyBorder="1"/>
    <xf numFmtId="0" fontId="0" fillId="9" borderId="19" xfId="0" applyFont="1" applyFill="1" applyBorder="1"/>
    <xf numFmtId="0" fontId="6" fillId="33" borderId="16" xfId="0" applyFont="1" applyFill="1" applyBorder="1" applyAlignment="1">
      <alignment horizontal="center"/>
    </xf>
    <xf numFmtId="16" fontId="1" fillId="33" borderId="34" xfId="0" applyNumberFormat="1" applyFont="1" applyFill="1" applyBorder="1" applyAlignment="1">
      <alignment horizontal="center"/>
    </xf>
    <xf numFmtId="0" fontId="0" fillId="9" borderId="22" xfId="0" applyFont="1" applyFill="1" applyBorder="1"/>
    <xf numFmtId="0" fontId="1" fillId="33" borderId="35" xfId="0" applyFont="1" applyFill="1" applyBorder="1" applyAlignment="1">
      <alignment horizontal="center"/>
    </xf>
    <xf numFmtId="0" fontId="0" fillId="9" borderId="28" xfId="0" applyFont="1" applyFill="1" applyBorder="1"/>
    <xf numFmtId="0" fontId="1" fillId="24" borderId="22" xfId="0" applyFont="1" applyFill="1" applyBorder="1" applyAlignment="1">
      <alignment horizontal="center"/>
    </xf>
    <xf numFmtId="0" fontId="1" fillId="24" borderId="18" xfId="0" applyFont="1" applyFill="1" applyBorder="1" applyAlignment="1">
      <alignment horizontal="center"/>
    </xf>
    <xf numFmtId="0" fontId="9" fillId="0" borderId="15" xfId="0" applyFont="1" applyBorder="1" applyAlignment="1"/>
    <xf numFmtId="0" fontId="1" fillId="26" borderId="32" xfId="0" applyFont="1" applyFill="1" applyBorder="1" applyAlignment="1">
      <alignment horizontal="center"/>
    </xf>
    <xf numFmtId="0" fontId="1" fillId="26" borderId="33" xfId="0" applyFont="1" applyFill="1" applyBorder="1" applyAlignment="1">
      <alignment horizontal="center"/>
    </xf>
    <xf numFmtId="2" fontId="1" fillId="26" borderId="34" xfId="0" applyNumberFormat="1" applyFont="1" applyFill="1" applyBorder="1" applyAlignment="1">
      <alignment horizontal="center"/>
    </xf>
    <xf numFmtId="16" fontId="1" fillId="26" borderId="34" xfId="0" applyNumberFormat="1" applyFont="1" applyFill="1" applyBorder="1" applyAlignment="1">
      <alignment horizontal="center"/>
    </xf>
    <xf numFmtId="0" fontId="1" fillId="26" borderId="35" xfId="0" applyFont="1" applyFill="1" applyBorder="1" applyAlignment="1">
      <alignment horizontal="center"/>
    </xf>
    <xf numFmtId="0" fontId="1" fillId="30" borderId="22" xfId="0" applyFont="1" applyFill="1" applyBorder="1" applyAlignment="1">
      <alignment horizontal="center"/>
    </xf>
    <xf numFmtId="0" fontId="1" fillId="30" borderId="18" xfId="0" applyFont="1" applyFill="1" applyBorder="1" applyAlignment="1">
      <alignment horizontal="center"/>
    </xf>
    <xf numFmtId="0" fontId="1" fillId="30" borderId="37" xfId="0" applyFont="1" applyFill="1" applyBorder="1" applyAlignment="1">
      <alignment horizontal="center"/>
    </xf>
    <xf numFmtId="0" fontId="1" fillId="30" borderId="16" xfId="0" applyFont="1" applyFill="1" applyBorder="1" applyAlignment="1">
      <alignment horizontal="center"/>
    </xf>
    <xf numFmtId="0" fontId="6" fillId="30" borderId="38" xfId="0" applyFont="1" applyFill="1" applyBorder="1" applyAlignment="1">
      <alignment horizontal="center"/>
    </xf>
    <xf numFmtId="0" fontId="13" fillId="22" borderId="15" xfId="0" applyFont="1" applyFill="1" applyBorder="1" applyAlignment="1">
      <alignment horizontal="center"/>
    </xf>
    <xf numFmtId="0" fontId="13" fillId="24" borderId="0" xfId="0" applyFont="1" applyFill="1" applyAlignment="1">
      <alignment horizontal="center"/>
    </xf>
    <xf numFmtId="0" fontId="1" fillId="2" borderId="8" xfId="0" applyFont="1" applyFill="1" applyBorder="1" applyAlignment="1">
      <alignment horizontal="right"/>
    </xf>
    <xf numFmtId="0" fontId="1" fillId="2" borderId="13" xfId="0" applyFont="1" applyFill="1" applyBorder="1" applyAlignment="1"/>
    <xf numFmtId="0" fontId="0" fillId="17" borderId="24" xfId="0" applyFont="1" applyFill="1" applyBorder="1" applyAlignment="1"/>
    <xf numFmtId="0" fontId="0" fillId="5" borderId="27" xfId="0" applyFont="1" applyFill="1" applyBorder="1" applyAlignment="1">
      <alignment horizontal="center"/>
    </xf>
    <xf numFmtId="0" fontId="0" fillId="5" borderId="27" xfId="0" applyFont="1" applyFill="1" applyBorder="1" applyAlignment="1">
      <alignment horizontal="center"/>
    </xf>
    <xf numFmtId="0" fontId="0" fillId="0" borderId="0" xfId="0" applyFont="1" applyAlignment="1"/>
    <xf numFmtId="0" fontId="0" fillId="34" borderId="18" xfId="0" applyFont="1" applyFill="1" applyBorder="1" applyAlignment="1"/>
    <xf numFmtId="0" fontId="0" fillId="5" borderId="22" xfId="0" applyFont="1" applyFill="1" applyBorder="1" applyAlignment="1">
      <alignment horizontal="center"/>
    </xf>
    <xf numFmtId="0" fontId="0" fillId="34" borderId="19" xfId="0" applyFont="1" applyFill="1" applyBorder="1" applyAlignment="1"/>
    <xf numFmtId="0" fontId="0" fillId="12" borderId="27" xfId="0" applyFont="1" applyFill="1" applyBorder="1" applyAlignment="1">
      <alignment horizontal="center"/>
    </xf>
    <xf numFmtId="0" fontId="0" fillId="34" borderId="22" xfId="0" applyFont="1" applyFill="1" applyBorder="1" applyAlignment="1"/>
    <xf numFmtId="0" fontId="0" fillId="34" borderId="22" xfId="0" applyFont="1" applyFill="1" applyBorder="1"/>
    <xf numFmtId="0" fontId="0" fillId="17" borderId="16" xfId="0" applyFont="1" applyFill="1" applyBorder="1" applyAlignment="1"/>
    <xf numFmtId="0" fontId="0" fillId="35" borderId="17" xfId="0" applyFont="1" applyFill="1" applyBorder="1" applyAlignment="1"/>
    <xf numFmtId="0" fontId="0" fillId="35" borderId="26" xfId="0" applyFont="1" applyFill="1" applyBorder="1" applyAlignment="1"/>
    <xf numFmtId="9" fontId="0" fillId="0" borderId="15" xfId="0" applyNumberFormat="1" applyFont="1" applyBorder="1" applyAlignment="1"/>
    <xf numFmtId="0" fontId="0" fillId="35" borderId="27" xfId="0" applyFont="1" applyFill="1" applyBorder="1"/>
    <xf numFmtId="0" fontId="0" fillId="35" borderId="27" xfId="0" applyFont="1" applyFill="1" applyBorder="1" applyAlignment="1"/>
    <xf numFmtId="0" fontId="0" fillId="35" borderId="25" xfId="0" applyFont="1" applyFill="1" applyBorder="1" applyAlignment="1">
      <alignment horizontal="right"/>
    </xf>
    <xf numFmtId="0" fontId="0" fillId="35" borderId="26" xfId="0" applyFont="1" applyFill="1" applyBorder="1" applyAlignment="1">
      <alignment horizontal="left"/>
    </xf>
    <xf numFmtId="0" fontId="10" fillId="35" borderId="27" xfId="0" applyFont="1" applyFill="1" applyBorder="1" applyAlignment="1">
      <alignment horizontal="center"/>
    </xf>
    <xf numFmtId="0" fontId="0" fillId="35" borderId="27" xfId="0" applyFont="1" applyFill="1" applyBorder="1" applyAlignment="1">
      <alignment horizontal="right"/>
    </xf>
    <xf numFmtId="0" fontId="1" fillId="12" borderId="18" xfId="0" applyFont="1" applyFill="1" applyBorder="1" applyAlignment="1">
      <alignment horizontal="center"/>
    </xf>
    <xf numFmtId="0" fontId="0" fillId="35" borderId="27" xfId="0" applyFont="1" applyFill="1" applyBorder="1" applyAlignment="1">
      <alignment horizontal="right"/>
    </xf>
    <xf numFmtId="0" fontId="14" fillId="0" borderId="0" xfId="0" applyFont="1" applyAlignment="1">
      <alignment horizontal="right"/>
    </xf>
    <xf numFmtId="0" fontId="3" fillId="12" borderId="0" xfId="0" applyFont="1" applyFill="1" applyAlignment="1">
      <alignment horizontal="center"/>
    </xf>
    <xf numFmtId="0" fontId="0" fillId="35" borderId="20" xfId="0" applyFont="1" applyFill="1" applyBorder="1" applyAlignment="1"/>
    <xf numFmtId="0" fontId="0" fillId="35" borderId="21" xfId="0" applyFont="1" applyFill="1" applyBorder="1" applyAlignment="1"/>
    <xf numFmtId="0" fontId="1" fillId="10" borderId="22" xfId="0" applyFont="1" applyFill="1" applyBorder="1" applyAlignment="1">
      <alignment horizontal="center"/>
    </xf>
    <xf numFmtId="0" fontId="0" fillId="35" borderId="23" xfId="0" applyFont="1" applyFill="1" applyBorder="1" applyAlignment="1"/>
    <xf numFmtId="0" fontId="1" fillId="10" borderId="18" xfId="0" applyFont="1" applyFill="1" applyBorder="1" applyAlignment="1">
      <alignment horizontal="center"/>
    </xf>
    <xf numFmtId="0" fontId="0" fillId="35" borderId="23" xfId="0" applyFont="1" applyFill="1" applyBorder="1"/>
    <xf numFmtId="0" fontId="3" fillId="10" borderId="0" xfId="0" applyFont="1" applyFill="1" applyAlignment="1">
      <alignment horizontal="center"/>
    </xf>
    <xf numFmtId="0" fontId="0" fillId="35" borderId="18" xfId="0" applyFont="1" applyFill="1" applyBorder="1" applyAlignment="1"/>
    <xf numFmtId="0" fontId="0" fillId="35" borderId="19" xfId="0" applyFont="1" applyFill="1" applyBorder="1" applyAlignment="1"/>
    <xf numFmtId="0" fontId="0" fillId="35" borderId="22" xfId="0" applyFont="1" applyFill="1" applyBorder="1" applyAlignment="1"/>
    <xf numFmtId="0" fontId="0" fillId="35" borderId="22" xfId="0" applyFont="1" applyFill="1" applyBorder="1"/>
    <xf numFmtId="0" fontId="0" fillId="35" borderId="25" xfId="0" applyFont="1" applyFill="1" applyBorder="1" applyAlignment="1"/>
    <xf numFmtId="0" fontId="0" fillId="10" borderId="28" xfId="0" applyFont="1" applyFill="1" applyBorder="1" applyAlignment="1"/>
    <xf numFmtId="0" fontId="0" fillId="10" borderId="21" xfId="0" applyFont="1" applyFill="1" applyBorder="1" applyAlignment="1"/>
    <xf numFmtId="0" fontId="0" fillId="10" borderId="23" xfId="0" applyFont="1" applyFill="1" applyBorder="1"/>
    <xf numFmtId="0" fontId="0" fillId="10" borderId="23" xfId="0" applyFont="1" applyFill="1" applyBorder="1" applyAlignment="1"/>
    <xf numFmtId="0" fontId="0" fillId="10" borderId="29" xfId="0" applyFont="1" applyFill="1" applyBorder="1" applyAlignment="1"/>
    <xf numFmtId="0" fontId="0" fillId="10" borderId="30" xfId="0" applyFont="1" applyFill="1" applyBorder="1" applyAlignment="1"/>
    <xf numFmtId="0" fontId="0" fillId="10" borderId="31" xfId="0" applyFont="1" applyFill="1" applyBorder="1" applyAlignment="1"/>
    <xf numFmtId="0" fontId="0" fillId="10" borderId="31" xfId="0" applyFont="1" applyFill="1" applyBorder="1"/>
    <xf numFmtId="0" fontId="0" fillId="18" borderId="24" xfId="0" applyFont="1" applyFill="1" applyBorder="1"/>
    <xf numFmtId="0" fontId="0" fillId="36" borderId="25" xfId="0" applyFont="1" applyFill="1" applyBorder="1" applyAlignment="1"/>
    <xf numFmtId="0" fontId="0" fillId="36" borderId="26" xfId="0" applyFont="1" applyFill="1" applyBorder="1" applyAlignment="1"/>
    <xf numFmtId="0" fontId="0" fillId="36" borderId="27" xfId="0" applyFont="1" applyFill="1" applyBorder="1" applyAlignment="1"/>
    <xf numFmtId="0" fontId="0" fillId="36" borderId="27" xfId="0" applyFont="1" applyFill="1" applyBorder="1"/>
    <xf numFmtId="0" fontId="0" fillId="36" borderId="17" xfId="0" applyFont="1" applyFill="1" applyBorder="1" applyAlignment="1"/>
    <xf numFmtId="0" fontId="0" fillId="8" borderId="25" xfId="0" applyFont="1" applyFill="1" applyBorder="1" applyAlignment="1"/>
    <xf numFmtId="0" fontId="0" fillId="8" borderId="26" xfId="0" applyFont="1" applyFill="1" applyBorder="1"/>
    <xf numFmtId="0" fontId="6" fillId="21" borderId="22" xfId="0" applyFont="1" applyFill="1" applyBorder="1" applyAlignment="1">
      <alignment horizontal="center"/>
    </xf>
    <xf numFmtId="0" fontId="6" fillId="20" borderId="27" xfId="0" applyFont="1" applyFill="1" applyBorder="1" applyAlignment="1">
      <alignment horizontal="center"/>
    </xf>
    <xf numFmtId="0" fontId="0" fillId="8" borderId="28" xfId="0" applyFont="1" applyFill="1" applyBorder="1" applyAlignment="1"/>
    <xf numFmtId="0" fontId="6" fillId="22" borderId="26" xfId="0" applyFont="1" applyFill="1" applyBorder="1" applyAlignment="1">
      <alignment horizontal="center"/>
    </xf>
    <xf numFmtId="0" fontId="6" fillId="22" borderId="27" xfId="0" applyFont="1" applyFill="1" applyBorder="1" applyAlignment="1">
      <alignment horizontal="center"/>
    </xf>
    <xf numFmtId="0" fontId="0" fillId="8" borderId="18" xfId="0" applyFont="1" applyFill="1" applyBorder="1" applyAlignment="1"/>
    <xf numFmtId="0" fontId="6" fillId="22" borderId="16" xfId="0" applyFont="1" applyFill="1" applyBorder="1" applyAlignment="1">
      <alignment horizontal="center"/>
    </xf>
    <xf numFmtId="0" fontId="0" fillId="8" borderId="19" xfId="0" applyFont="1" applyFill="1" applyBorder="1" applyAlignment="1"/>
    <xf numFmtId="0" fontId="0" fillId="8" borderId="22" xfId="0" applyFont="1" applyFill="1" applyBorder="1" applyAlignment="1"/>
    <xf numFmtId="0" fontId="0" fillId="8" borderId="22" xfId="0" applyFont="1" applyFill="1" applyBorder="1"/>
    <xf numFmtId="0" fontId="0" fillId="10" borderId="25" xfId="0" applyFont="1" applyFill="1" applyBorder="1" applyAlignment="1">
      <alignment horizontal="right"/>
    </xf>
    <xf numFmtId="0" fontId="0" fillId="10" borderId="26" xfId="0" applyFont="1" applyFill="1" applyBorder="1" applyAlignment="1">
      <alignment horizontal="left"/>
    </xf>
    <xf numFmtId="0" fontId="0" fillId="10" borderId="27" xfId="0" applyFont="1" applyFill="1" applyBorder="1" applyAlignment="1">
      <alignment horizontal="center"/>
    </xf>
    <xf numFmtId="0" fontId="0" fillId="10" borderId="27" xfId="0" applyFont="1" applyFill="1" applyBorder="1" applyAlignment="1">
      <alignment horizontal="center"/>
    </xf>
    <xf numFmtId="0" fontId="1" fillId="0" borderId="39" xfId="0" applyFont="1" applyBorder="1" applyAlignment="1">
      <alignment horizontal="center"/>
    </xf>
    <xf numFmtId="0" fontId="0" fillId="10" borderId="20" xfId="0" applyFont="1" applyFill="1" applyBorder="1" applyAlignment="1"/>
    <xf numFmtId="0" fontId="1" fillId="0" borderId="40" xfId="0" applyFont="1" applyBorder="1" applyAlignment="1">
      <alignment horizontal="center"/>
    </xf>
    <xf numFmtId="2" fontId="1" fillId="0" borderId="41" xfId="0" applyNumberFormat="1" applyFont="1" applyBorder="1" applyAlignment="1">
      <alignment horizontal="center"/>
    </xf>
    <xf numFmtId="16" fontId="1" fillId="0" borderId="41" xfId="0" applyNumberFormat="1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1" fillId="21" borderId="0" xfId="0" applyFont="1" applyFill="1" applyAlignment="1">
      <alignment horizontal="center"/>
    </xf>
    <xf numFmtId="10" fontId="0" fillId="0" borderId="15" xfId="0" applyNumberFormat="1" applyFont="1" applyBorder="1" applyAlignment="1"/>
    <xf numFmtId="0" fontId="6" fillId="21" borderId="0" xfId="0" applyFont="1" applyFill="1" applyAlignment="1">
      <alignment horizontal="center"/>
    </xf>
    <xf numFmtId="0" fontId="1" fillId="18" borderId="18" xfId="0" applyFont="1" applyFill="1" applyBorder="1" applyAlignment="1">
      <alignment horizontal="center"/>
    </xf>
    <xf numFmtId="2" fontId="7" fillId="17" borderId="15" xfId="0" applyNumberFormat="1" applyFont="1" applyFill="1" applyBorder="1" applyAlignment="1">
      <alignment horizontal="left"/>
    </xf>
    <xf numFmtId="0" fontId="6" fillId="20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22" borderId="0" xfId="0" applyFont="1" applyFill="1" applyAlignment="1">
      <alignment horizontal="center"/>
    </xf>
    <xf numFmtId="0" fontId="0" fillId="10" borderId="27" xfId="0" applyFont="1" applyFill="1" applyBorder="1" applyAlignment="1">
      <alignment horizontal="right"/>
    </xf>
    <xf numFmtId="0" fontId="14" fillId="0" borderId="0" xfId="0" applyFont="1"/>
    <xf numFmtId="0" fontId="0" fillId="4" borderId="24" xfId="0" applyFont="1" applyFill="1" applyBorder="1"/>
    <xf numFmtId="2" fontId="7" fillId="28" borderId="15" xfId="0" applyNumberFormat="1" applyFont="1" applyFill="1" applyBorder="1" applyAlignment="1">
      <alignment horizontal="left"/>
    </xf>
    <xf numFmtId="0" fontId="0" fillId="6" borderId="27" xfId="0" applyFont="1" applyFill="1" applyBorder="1" applyAlignment="1"/>
    <xf numFmtId="0" fontId="0" fillId="12" borderId="27" xfId="0" applyFont="1" applyFill="1" applyBorder="1" applyAlignment="1">
      <alignment horizontal="center"/>
    </xf>
    <xf numFmtId="0" fontId="0" fillId="34" borderId="17" xfId="0" applyFont="1" applyFill="1" applyBorder="1" applyAlignment="1"/>
    <xf numFmtId="0" fontId="0" fillId="34" borderId="26" xfId="0" applyFont="1" applyFill="1" applyBorder="1" applyAlignment="1"/>
    <xf numFmtId="0" fontId="0" fillId="34" borderId="27" xfId="0" applyFont="1" applyFill="1" applyBorder="1" applyAlignment="1"/>
    <xf numFmtId="0" fontId="0" fillId="34" borderId="27" xfId="0" applyFont="1" applyFill="1" applyBorder="1"/>
    <xf numFmtId="0" fontId="0" fillId="34" borderId="25" xfId="0" applyFont="1" applyFill="1" applyBorder="1" applyAlignment="1"/>
    <xf numFmtId="0" fontId="6" fillId="2" borderId="16" xfId="0" applyFont="1" applyFill="1" applyBorder="1" applyAlignment="1">
      <alignment horizontal="center"/>
    </xf>
    <xf numFmtId="0" fontId="6" fillId="21" borderId="27" xfId="0" applyFont="1" applyFill="1" applyBorder="1" applyAlignment="1">
      <alignment horizontal="center"/>
    </xf>
    <xf numFmtId="0" fontId="11" fillId="0" borderId="0" xfId="0" applyFont="1" applyAlignment="1"/>
    <xf numFmtId="0" fontId="6" fillId="21" borderId="28" xfId="0" applyFont="1" applyFill="1" applyBorder="1" applyAlignment="1">
      <alignment horizontal="center"/>
    </xf>
    <xf numFmtId="0" fontId="6" fillId="21" borderId="21" xfId="0" applyFont="1" applyFill="1" applyBorder="1" applyAlignment="1">
      <alignment horizontal="center"/>
    </xf>
    <xf numFmtId="0" fontId="1" fillId="15" borderId="18" xfId="0" applyFont="1" applyFill="1" applyBorder="1" applyAlignment="1">
      <alignment horizontal="center"/>
    </xf>
    <xf numFmtId="0" fontId="6" fillId="21" borderId="23" xfId="0" applyFont="1" applyFill="1" applyBorder="1" applyAlignment="1">
      <alignment horizontal="center"/>
    </xf>
    <xf numFmtId="0" fontId="6" fillId="21" borderId="23" xfId="0" applyFont="1" applyFill="1" applyBorder="1" applyAlignment="1">
      <alignment horizontal="center"/>
    </xf>
    <xf numFmtId="0" fontId="6" fillId="37" borderId="18" xfId="0" applyFont="1" applyFill="1" applyBorder="1" applyAlignment="1">
      <alignment horizontal="center"/>
    </xf>
    <xf numFmtId="0" fontId="6" fillId="37" borderId="19" xfId="0" applyFont="1" applyFill="1" applyBorder="1" applyAlignment="1">
      <alignment horizontal="center"/>
    </xf>
    <xf numFmtId="0" fontId="6" fillId="37" borderId="22" xfId="0" applyFont="1" applyFill="1" applyBorder="1" applyAlignment="1">
      <alignment horizontal="center"/>
    </xf>
    <xf numFmtId="0" fontId="6" fillId="37" borderId="22" xfId="0" applyFont="1" applyFill="1" applyBorder="1" applyAlignment="1">
      <alignment horizontal="center"/>
    </xf>
    <xf numFmtId="0" fontId="6" fillId="37" borderId="25" xfId="0" applyFont="1" applyFill="1" applyBorder="1" applyAlignment="1">
      <alignment horizontal="center"/>
    </xf>
    <xf numFmtId="0" fontId="6" fillId="37" borderId="26" xfId="0" applyFont="1" applyFill="1" applyBorder="1" applyAlignment="1">
      <alignment horizontal="center"/>
    </xf>
    <xf numFmtId="0" fontId="6" fillId="37" borderId="27" xfId="0" applyFont="1" applyFill="1" applyBorder="1" applyAlignment="1">
      <alignment horizontal="center"/>
    </xf>
    <xf numFmtId="0" fontId="6" fillId="37" borderId="27" xfId="0" applyFont="1" applyFill="1" applyBorder="1" applyAlignment="1">
      <alignment horizontal="center"/>
    </xf>
    <xf numFmtId="0" fontId="6" fillId="37" borderId="17" xfId="0" applyFont="1" applyFill="1" applyBorder="1" applyAlignment="1">
      <alignment horizontal="center"/>
    </xf>
    <xf numFmtId="0" fontId="6" fillId="38" borderId="20" xfId="0" applyFont="1" applyFill="1" applyBorder="1" applyAlignment="1">
      <alignment horizontal="center"/>
    </xf>
    <xf numFmtId="0" fontId="6" fillId="38" borderId="21" xfId="0" applyFont="1" applyFill="1" applyBorder="1" applyAlignment="1">
      <alignment horizontal="center"/>
    </xf>
    <xf numFmtId="0" fontId="6" fillId="38" borderId="23" xfId="0" applyFont="1" applyFill="1" applyBorder="1" applyAlignment="1">
      <alignment horizontal="center"/>
    </xf>
    <xf numFmtId="0" fontId="6" fillId="38" borderId="23" xfId="0" applyFont="1" applyFill="1" applyBorder="1" applyAlignment="1">
      <alignment horizontal="center"/>
    </xf>
    <xf numFmtId="0" fontId="6" fillId="38" borderId="18" xfId="0" applyFont="1" applyFill="1" applyBorder="1" applyAlignment="1">
      <alignment horizontal="center"/>
    </xf>
    <xf numFmtId="0" fontId="6" fillId="38" borderId="19" xfId="0" applyFont="1" applyFill="1" applyBorder="1" applyAlignment="1">
      <alignment horizontal="center"/>
    </xf>
    <xf numFmtId="0" fontId="6" fillId="38" borderId="22" xfId="0" applyFont="1" applyFill="1" applyBorder="1" applyAlignment="1">
      <alignment horizontal="center"/>
    </xf>
    <xf numFmtId="0" fontId="6" fillId="38" borderId="22" xfId="0" applyFont="1" applyFill="1" applyBorder="1" applyAlignment="1">
      <alignment horizontal="center"/>
    </xf>
    <xf numFmtId="0" fontId="1" fillId="21" borderId="18" xfId="0" applyFont="1" applyFill="1" applyBorder="1" applyAlignment="1">
      <alignment horizontal="center"/>
    </xf>
    <xf numFmtId="0" fontId="9" fillId="0" borderId="15" xfId="0" applyFont="1" applyBorder="1"/>
    <xf numFmtId="0" fontId="6" fillId="38" borderId="27" xfId="0" applyFont="1" applyFill="1" applyBorder="1" applyAlignment="1">
      <alignment horizontal="center"/>
    </xf>
    <xf numFmtId="0" fontId="6" fillId="38" borderId="17" xfId="0" applyFont="1" applyFill="1" applyBorder="1" applyAlignment="1">
      <alignment horizontal="center"/>
    </xf>
    <xf numFmtId="0" fontId="0" fillId="5" borderId="43" xfId="0" applyFont="1" applyFill="1" applyBorder="1" applyAlignment="1"/>
    <xf numFmtId="0" fontId="0" fillId="5" borderId="44" xfId="0" applyFont="1" applyFill="1" applyBorder="1" applyAlignment="1"/>
    <xf numFmtId="0" fontId="0" fillId="5" borderId="38" xfId="0" applyFont="1" applyFill="1" applyBorder="1" applyAlignment="1"/>
    <xf numFmtId="0" fontId="0" fillId="5" borderId="38" xfId="0" applyFont="1" applyFill="1" applyBorder="1"/>
    <xf numFmtId="0" fontId="0" fillId="15" borderId="25" xfId="0" applyFont="1" applyFill="1" applyBorder="1" applyAlignment="1">
      <alignment horizontal="right"/>
    </xf>
    <xf numFmtId="0" fontId="0" fillId="15" borderId="26" xfId="0" applyFont="1" applyFill="1" applyBorder="1" applyAlignment="1">
      <alignment horizontal="left"/>
    </xf>
    <xf numFmtId="0" fontId="0" fillId="15" borderId="27" xfId="0" applyFont="1" applyFill="1" applyBorder="1" applyAlignment="1">
      <alignment horizontal="right"/>
    </xf>
    <xf numFmtId="0" fontId="0" fillId="19" borderId="28" xfId="0" applyFont="1" applyFill="1" applyBorder="1" applyAlignment="1"/>
    <xf numFmtId="0" fontId="3" fillId="15" borderId="0" xfId="0" applyFont="1" applyFill="1" applyAlignment="1"/>
    <xf numFmtId="0" fontId="1" fillId="2" borderId="4" xfId="0" applyFont="1" applyFill="1" applyBorder="1" applyAlignment="1">
      <alignment horizontal="left"/>
    </xf>
    <xf numFmtId="0" fontId="1" fillId="2" borderId="0" xfId="0" applyFont="1" applyFill="1" applyAlignment="1"/>
    <xf numFmtId="0" fontId="1" fillId="2" borderId="0" xfId="0" applyFont="1" applyFill="1" applyAlignment="1">
      <alignment horizontal="left"/>
    </xf>
    <xf numFmtId="0" fontId="1" fillId="2" borderId="12" xfId="0" applyFont="1" applyFill="1" applyBorder="1" applyAlignment="1">
      <alignment horizontal="left"/>
    </xf>
    <xf numFmtId="0" fontId="8" fillId="39" borderId="15" xfId="0" applyFont="1" applyFill="1" applyBorder="1" applyAlignment="1">
      <alignment horizontal="center"/>
    </xf>
    <xf numFmtId="2" fontId="8" fillId="39" borderId="15" xfId="0" applyNumberFormat="1" applyFont="1" applyFill="1" applyBorder="1" applyAlignment="1">
      <alignment horizontal="center"/>
    </xf>
    <xf numFmtId="16" fontId="8" fillId="39" borderId="15" xfId="0" applyNumberFormat="1" applyFont="1" applyFill="1" applyBorder="1" applyAlignment="1">
      <alignment horizontal="center"/>
    </xf>
    <xf numFmtId="2" fontId="8" fillId="39" borderId="15" xfId="0" applyNumberFormat="1" applyFont="1" applyFill="1" applyBorder="1" applyAlignment="1">
      <alignment horizontal="center"/>
    </xf>
    <xf numFmtId="0" fontId="6" fillId="13" borderId="18" xfId="0" applyFont="1" applyFill="1" applyBorder="1" applyAlignment="1">
      <alignment horizontal="center"/>
    </xf>
    <xf numFmtId="0" fontId="6" fillId="13" borderId="16" xfId="0" applyFont="1" applyFill="1" applyBorder="1" applyAlignment="1">
      <alignment horizontal="center"/>
    </xf>
    <xf numFmtId="0" fontId="6" fillId="14" borderId="26" xfId="0" applyFont="1" applyFill="1" applyBorder="1" applyAlignment="1">
      <alignment horizontal="center"/>
    </xf>
    <xf numFmtId="0" fontId="6" fillId="14" borderId="27" xfId="0" applyFont="1" applyFill="1" applyBorder="1" applyAlignment="1">
      <alignment horizontal="center"/>
    </xf>
    <xf numFmtId="0" fontId="6" fillId="14" borderId="16" xfId="0" applyFont="1" applyFill="1" applyBorder="1" applyAlignment="1">
      <alignment horizontal="center"/>
    </xf>
    <xf numFmtId="0" fontId="6" fillId="14" borderId="28" xfId="0" applyFont="1" applyFill="1" applyBorder="1" applyAlignment="1">
      <alignment horizontal="center"/>
    </xf>
    <xf numFmtId="0" fontId="6" fillId="14" borderId="21" xfId="0" applyFont="1" applyFill="1" applyBorder="1" applyAlignment="1">
      <alignment horizontal="center"/>
    </xf>
    <xf numFmtId="0" fontId="6" fillId="14" borderId="23" xfId="0" applyFont="1" applyFill="1" applyBorder="1" applyAlignment="1">
      <alignment horizontal="center"/>
    </xf>
    <xf numFmtId="0" fontId="6" fillId="14" borderId="23" xfId="0" applyFont="1" applyFill="1" applyBorder="1" applyAlignment="1">
      <alignment horizontal="center"/>
    </xf>
    <xf numFmtId="0" fontId="6" fillId="16" borderId="18" xfId="0" applyFont="1" applyFill="1" applyBorder="1" applyAlignment="1">
      <alignment horizontal="center"/>
    </xf>
    <xf numFmtId="0" fontId="6" fillId="16" borderId="19" xfId="0" applyFont="1" applyFill="1" applyBorder="1" applyAlignment="1">
      <alignment horizontal="center"/>
    </xf>
    <xf numFmtId="0" fontId="6" fillId="16" borderId="22" xfId="0" applyFont="1" applyFill="1" applyBorder="1" applyAlignment="1">
      <alignment horizontal="center"/>
    </xf>
    <xf numFmtId="0" fontId="6" fillId="16" borderId="22" xfId="0" applyFont="1" applyFill="1" applyBorder="1" applyAlignment="1">
      <alignment horizontal="center"/>
    </xf>
    <xf numFmtId="0" fontId="6" fillId="16" borderId="16" xfId="0" applyFont="1" applyFill="1" applyBorder="1" applyAlignment="1">
      <alignment horizontal="center"/>
    </xf>
    <xf numFmtId="0" fontId="6" fillId="16" borderId="26" xfId="0" applyFont="1" applyFill="1" applyBorder="1" applyAlignment="1">
      <alignment horizontal="center"/>
    </xf>
    <xf numFmtId="0" fontId="6" fillId="16" borderId="27" xfId="0" applyFont="1" applyFill="1" applyBorder="1" applyAlignment="1">
      <alignment horizontal="center"/>
    </xf>
    <xf numFmtId="0" fontId="6" fillId="15" borderId="27" xfId="0" applyFont="1" applyFill="1" applyBorder="1" applyAlignment="1">
      <alignment horizontal="center"/>
    </xf>
    <xf numFmtId="0" fontId="15" fillId="39" borderId="32" xfId="0" applyFont="1" applyFill="1" applyBorder="1" applyAlignment="1">
      <alignment horizontal="center"/>
    </xf>
    <xf numFmtId="0" fontId="15" fillId="39" borderId="33" xfId="0" applyFont="1" applyFill="1" applyBorder="1" applyAlignment="1">
      <alignment horizontal="center"/>
    </xf>
    <xf numFmtId="2" fontId="15" fillId="39" borderId="34" xfId="0" applyNumberFormat="1" applyFont="1" applyFill="1" applyBorder="1" applyAlignment="1">
      <alignment horizontal="center"/>
    </xf>
    <xf numFmtId="16" fontId="15" fillId="39" borderId="34" xfId="0" applyNumberFormat="1" applyFont="1" applyFill="1" applyBorder="1" applyAlignment="1">
      <alignment horizontal="center"/>
    </xf>
    <xf numFmtId="0" fontId="15" fillId="39" borderId="35" xfId="0" applyFont="1" applyFill="1" applyBorder="1" applyAlignment="1">
      <alignment horizontal="center"/>
    </xf>
    <xf numFmtId="0" fontId="7" fillId="22" borderId="22" xfId="0" applyFont="1" applyFill="1" applyBorder="1" applyAlignment="1">
      <alignment horizontal="center"/>
    </xf>
    <xf numFmtId="0" fontId="7" fillId="22" borderId="18" xfId="0" applyFont="1" applyFill="1" applyBorder="1" applyAlignment="1">
      <alignment horizontal="center"/>
    </xf>
    <xf numFmtId="0" fontId="7" fillId="22" borderId="27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7" fillId="25" borderId="22" xfId="0" applyFont="1" applyFill="1" applyBorder="1" applyAlignment="1">
      <alignment horizontal="center"/>
    </xf>
    <xf numFmtId="0" fontId="3" fillId="5" borderId="0" xfId="0" applyFont="1" applyFill="1" applyAlignment="1">
      <alignment horizontal="center"/>
    </xf>
    <xf numFmtId="0" fontId="7" fillId="25" borderId="18" xfId="0" applyFont="1" applyFill="1" applyBorder="1" applyAlignment="1">
      <alignment horizontal="center"/>
    </xf>
    <xf numFmtId="0" fontId="7" fillId="25" borderId="27" xfId="0" applyFont="1" applyFill="1" applyBorder="1" applyAlignment="1">
      <alignment horizontal="center"/>
    </xf>
    <xf numFmtId="0" fontId="3" fillId="12" borderId="0" xfId="0" applyFont="1" applyFill="1" applyAlignment="1"/>
    <xf numFmtId="0" fontId="0" fillId="6" borderId="45" xfId="0" applyFont="1" applyFill="1" applyBorder="1"/>
    <xf numFmtId="0" fontId="0" fillId="6" borderId="38" xfId="0" applyFont="1" applyFill="1" applyBorder="1"/>
    <xf numFmtId="0" fontId="13" fillId="40" borderId="46" xfId="0" applyFont="1" applyFill="1" applyBorder="1" applyAlignment="1"/>
    <xf numFmtId="0" fontId="3" fillId="36" borderId="47" xfId="0" applyFont="1" applyFill="1" applyBorder="1" applyAlignment="1">
      <alignment horizontal="center"/>
    </xf>
    <xf numFmtId="0" fontId="3" fillId="36" borderId="48" xfId="0" applyFont="1" applyFill="1" applyBorder="1" applyAlignment="1">
      <alignment horizontal="center"/>
    </xf>
    <xf numFmtId="0" fontId="13" fillId="40" borderId="16" xfId="0" applyFont="1" applyFill="1" applyBorder="1" applyAlignment="1"/>
    <xf numFmtId="0" fontId="3" fillId="36" borderId="0" xfId="0" applyFont="1" applyFill="1" applyAlignment="1">
      <alignment horizontal="center"/>
    </xf>
    <xf numFmtId="0" fontId="3" fillId="36" borderId="49" xfId="0" applyFont="1" applyFill="1" applyBorder="1" applyAlignment="1">
      <alignment horizontal="center"/>
    </xf>
    <xf numFmtId="0" fontId="3" fillId="36" borderId="49" xfId="0" applyFont="1" applyFill="1" applyBorder="1" applyAlignment="1">
      <alignment horizontal="center"/>
    </xf>
    <xf numFmtId="0" fontId="13" fillId="40" borderId="50" xfId="0" applyFont="1" applyFill="1" applyBorder="1" applyAlignment="1"/>
    <xf numFmtId="0" fontId="3" fillId="36" borderId="51" xfId="0" applyFont="1" applyFill="1" applyBorder="1" applyAlignment="1">
      <alignment horizontal="center"/>
    </xf>
    <xf numFmtId="0" fontId="3" fillId="36" borderId="52" xfId="0" applyFont="1" applyFill="1" applyBorder="1" applyAlignment="1">
      <alignment horizontal="center"/>
    </xf>
    <xf numFmtId="0" fontId="3" fillId="15" borderId="0" xfId="0" applyFont="1" applyFill="1" applyAlignment="1">
      <alignment horizontal="center"/>
    </xf>
    <xf numFmtId="0" fontId="0" fillId="36" borderId="28" xfId="0" applyFont="1" applyFill="1" applyBorder="1" applyAlignment="1"/>
    <xf numFmtId="0" fontId="0" fillId="36" borderId="21" xfId="0" applyFont="1" applyFill="1" applyBorder="1" applyAlignment="1"/>
    <xf numFmtId="0" fontId="0" fillId="36" borderId="23" xfId="0" applyFont="1" applyFill="1" applyBorder="1"/>
    <xf numFmtId="0" fontId="0" fillId="36" borderId="23" xfId="0" applyFont="1" applyFill="1" applyBorder="1" applyAlignment="1"/>
    <xf numFmtId="0" fontId="3" fillId="5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41" borderId="0" xfId="0" applyFont="1" applyFill="1" applyAlignment="1">
      <alignment horizontal="center"/>
    </xf>
    <xf numFmtId="0" fontId="1" fillId="41" borderId="18" xfId="0" applyFont="1" applyFill="1" applyBorder="1" applyAlignment="1">
      <alignment horizontal="center"/>
    </xf>
    <xf numFmtId="0" fontId="1" fillId="41" borderId="22" xfId="0" applyFont="1" applyFill="1" applyBorder="1" applyAlignment="1">
      <alignment horizontal="center"/>
    </xf>
  </cellXfs>
  <cellStyles count="1">
    <cellStyle name="Normal" xfId="0" builtinId="0"/>
  </cellStyles>
  <dxfs count="324"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4472C4"/>
          <bgColor rgb="FF4472C4"/>
        </patternFill>
      </fill>
    </dxf>
    <dxf>
      <fill>
        <patternFill patternType="solid">
          <fgColor rgb="FF2F5496"/>
          <bgColor rgb="FF2F5496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ED7D31"/>
          <bgColor rgb="FFED7D31"/>
        </patternFill>
      </fill>
    </dxf>
    <dxf>
      <fill>
        <patternFill patternType="solid">
          <fgColor rgb="FFC55A11"/>
          <bgColor rgb="FFC55A11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000000"/>
          <bgColor rgb="FF000000"/>
        </patternFill>
      </fill>
    </dxf>
  </dxfs>
  <tableStyles count="108">
    <tableStyle name="Outline-style" pivot="0" count="3">
      <tableStyleElement type="headerRow" dxfId="323"/>
      <tableStyleElement type="firstRowStripe" dxfId="322"/>
      <tableStyleElement type="secondRowStripe" dxfId="321"/>
    </tableStyle>
    <tableStyle name="Outline-style 2" pivot="0" count="3">
      <tableStyleElement type="headerRow" dxfId="320"/>
      <tableStyleElement type="firstRowStripe" dxfId="319"/>
      <tableStyleElement type="secondRowStripe" dxfId="318"/>
    </tableStyle>
    <tableStyle name="Outline-style 3" pivot="0" count="3">
      <tableStyleElement type="headerRow" dxfId="317"/>
      <tableStyleElement type="firstRowStripe" dxfId="316"/>
      <tableStyleElement type="secondRowStripe" dxfId="315"/>
    </tableStyle>
    <tableStyle name="Sheet20-style" pivot="0" count="3">
      <tableStyleElement type="headerRow" dxfId="314"/>
      <tableStyleElement type="firstRowStripe" dxfId="313"/>
      <tableStyleElement type="secondRowStripe" dxfId="312"/>
    </tableStyle>
    <tableStyle name="Sheet20-style 2" pivot="0" count="3">
      <tableStyleElement type="headerRow" dxfId="311"/>
      <tableStyleElement type="firstRowStripe" dxfId="310"/>
      <tableStyleElement type="secondRowStripe" dxfId="309"/>
    </tableStyle>
    <tableStyle name="Sheet20-style 3" pivot="0" count="3">
      <tableStyleElement type="headerRow" dxfId="308"/>
      <tableStyleElement type="firstRowStripe" dxfId="307"/>
      <tableStyleElement type="secondRowStripe" dxfId="306"/>
    </tableStyle>
    <tableStyle name="Site-001-style" pivot="0" count="3">
      <tableStyleElement type="headerRow" dxfId="305"/>
      <tableStyleElement type="firstRowStripe" dxfId="304"/>
      <tableStyleElement type="secondRowStripe" dxfId="303"/>
    </tableStyle>
    <tableStyle name="Site-001-style 2" pivot="0" count="3">
      <tableStyleElement type="headerRow" dxfId="302"/>
      <tableStyleElement type="firstRowStripe" dxfId="301"/>
      <tableStyleElement type="secondRowStripe" dxfId="300"/>
    </tableStyle>
    <tableStyle name="Site-001-style 3" pivot="0" count="3">
      <tableStyleElement type="headerRow" dxfId="299"/>
      <tableStyleElement type="firstRowStripe" dxfId="298"/>
      <tableStyleElement type="secondRowStripe" dxfId="297"/>
    </tableStyle>
    <tableStyle name="Site 004-style" pivot="0" count="3">
      <tableStyleElement type="headerRow" dxfId="296"/>
      <tableStyleElement type="firstRowStripe" dxfId="295"/>
      <tableStyleElement type="secondRowStripe" dxfId="294"/>
    </tableStyle>
    <tableStyle name="Site 004-style 2" pivot="0" count="3">
      <tableStyleElement type="headerRow" dxfId="293"/>
      <tableStyleElement type="firstRowStripe" dxfId="292"/>
      <tableStyleElement type="secondRowStripe" dxfId="291"/>
    </tableStyle>
    <tableStyle name="Site 004-style 3" pivot="0" count="3">
      <tableStyleElement type="headerRow" dxfId="290"/>
      <tableStyleElement type="firstRowStripe" dxfId="289"/>
      <tableStyleElement type="secondRowStripe" dxfId="288"/>
    </tableStyle>
    <tableStyle name="Site-017-style" pivot="0" count="3">
      <tableStyleElement type="headerRow" dxfId="287"/>
      <tableStyleElement type="firstRowStripe" dxfId="286"/>
      <tableStyleElement type="secondRowStripe" dxfId="285"/>
    </tableStyle>
    <tableStyle name="Site-017-style 2" pivot="0" count="3">
      <tableStyleElement type="headerRow" dxfId="284"/>
      <tableStyleElement type="firstRowStripe" dxfId="283"/>
      <tableStyleElement type="secondRowStripe" dxfId="282"/>
    </tableStyle>
    <tableStyle name="Site-017-style 3" pivot="0" count="3">
      <tableStyleElement type="headerRow" dxfId="281"/>
      <tableStyleElement type="firstRowStripe" dxfId="280"/>
      <tableStyleElement type="secondRowStripe" dxfId="279"/>
    </tableStyle>
    <tableStyle name="Site-025-style" pivot="0" count="3">
      <tableStyleElement type="headerRow" dxfId="278"/>
      <tableStyleElement type="firstRowStripe" dxfId="277"/>
      <tableStyleElement type="secondRowStripe" dxfId="276"/>
    </tableStyle>
    <tableStyle name="Site-025-style 2" pivot="0" count="3">
      <tableStyleElement type="headerRow" dxfId="275"/>
      <tableStyleElement type="firstRowStripe" dxfId="274"/>
      <tableStyleElement type="secondRowStripe" dxfId="273"/>
    </tableStyle>
    <tableStyle name="Site-025-style 3" pivot="0" count="3">
      <tableStyleElement type="headerRow" dxfId="272"/>
      <tableStyleElement type="firstRowStripe" dxfId="271"/>
      <tableStyleElement type="secondRowStripe" dxfId="270"/>
    </tableStyle>
    <tableStyle name="Site-033-style" pivot="0" count="3">
      <tableStyleElement type="headerRow" dxfId="269"/>
      <tableStyleElement type="firstRowStripe" dxfId="268"/>
      <tableStyleElement type="secondRowStripe" dxfId="267"/>
    </tableStyle>
    <tableStyle name="Site-033-style 2" pivot="0" count="3">
      <tableStyleElement type="headerRow" dxfId="266"/>
      <tableStyleElement type="firstRowStripe" dxfId="265"/>
      <tableStyleElement type="secondRowStripe" dxfId="264"/>
    </tableStyle>
    <tableStyle name="Site-033-style 3" pivot="0" count="3">
      <tableStyleElement type="headerRow" dxfId="263"/>
      <tableStyleElement type="firstRowStripe" dxfId="262"/>
      <tableStyleElement type="secondRowStripe" dxfId="261"/>
    </tableStyle>
    <tableStyle name="Site-029-style" pivot="0" count="3">
      <tableStyleElement type="headerRow" dxfId="260"/>
      <tableStyleElement type="firstRowStripe" dxfId="259"/>
      <tableStyleElement type="secondRowStripe" dxfId="258"/>
    </tableStyle>
    <tableStyle name="Site-029-style 2" pivot="0" count="3">
      <tableStyleElement type="headerRow" dxfId="257"/>
      <tableStyleElement type="firstRowStripe" dxfId="256"/>
      <tableStyleElement type="secondRowStripe" dxfId="255"/>
    </tableStyle>
    <tableStyle name="Site-029-style 3" pivot="0" count="3">
      <tableStyleElement type="headerRow" dxfId="254"/>
      <tableStyleElement type="firstRowStripe" dxfId="253"/>
      <tableStyleElement type="secondRowStripe" dxfId="252"/>
    </tableStyle>
    <tableStyle name="Site-036-style" pivot="0" count="3">
      <tableStyleElement type="headerRow" dxfId="251"/>
      <tableStyleElement type="firstRowStripe" dxfId="250"/>
      <tableStyleElement type="secondRowStripe" dxfId="249"/>
    </tableStyle>
    <tableStyle name="Site-036-style 2" pivot="0" count="3">
      <tableStyleElement type="headerRow" dxfId="248"/>
      <tableStyleElement type="firstRowStripe" dxfId="247"/>
      <tableStyleElement type="secondRowStripe" dxfId="246"/>
    </tableStyle>
    <tableStyle name="Site-036-style 3" pivot="0" count="3">
      <tableStyleElement type="headerRow" dxfId="245"/>
      <tableStyleElement type="firstRowStripe" dxfId="244"/>
      <tableStyleElement type="secondRowStripe" dxfId="243"/>
    </tableStyle>
    <tableStyle name="Site-039-style" pivot="0" count="3">
      <tableStyleElement type="headerRow" dxfId="242"/>
      <tableStyleElement type="firstRowStripe" dxfId="241"/>
      <tableStyleElement type="secondRowStripe" dxfId="240"/>
    </tableStyle>
    <tableStyle name="Site-039-style 2" pivot="0" count="3">
      <tableStyleElement type="headerRow" dxfId="239"/>
      <tableStyleElement type="firstRowStripe" dxfId="238"/>
      <tableStyleElement type="secondRowStripe" dxfId="237"/>
    </tableStyle>
    <tableStyle name="Site-039-style 3" pivot="0" count="3">
      <tableStyleElement type="headerRow" dxfId="236"/>
      <tableStyleElement type="firstRowStripe" dxfId="235"/>
      <tableStyleElement type="secondRowStripe" dxfId="234"/>
    </tableStyle>
    <tableStyle name="Site-40-style" pivot="0" count="3">
      <tableStyleElement type="headerRow" dxfId="233"/>
      <tableStyleElement type="firstRowStripe" dxfId="232"/>
      <tableStyleElement type="secondRowStripe" dxfId="231"/>
    </tableStyle>
    <tableStyle name="Site-40-style 2" pivot="0" count="3">
      <tableStyleElement type="headerRow" dxfId="230"/>
      <tableStyleElement type="firstRowStripe" dxfId="229"/>
      <tableStyleElement type="secondRowStripe" dxfId="228"/>
    </tableStyle>
    <tableStyle name="Site-40-style 3" pivot="0" count="3">
      <tableStyleElement type="headerRow" dxfId="227"/>
      <tableStyleElement type="firstRowStripe" dxfId="226"/>
      <tableStyleElement type="secondRowStripe" dxfId="225"/>
    </tableStyle>
    <tableStyle name="Site-41-style" pivot="0" count="3">
      <tableStyleElement type="headerRow" dxfId="224"/>
      <tableStyleElement type="firstRowStripe" dxfId="223"/>
      <tableStyleElement type="secondRowStripe" dxfId="222"/>
    </tableStyle>
    <tableStyle name="Site-41-style 2" pivot="0" count="3">
      <tableStyleElement type="headerRow" dxfId="221"/>
      <tableStyleElement type="firstRowStripe" dxfId="220"/>
      <tableStyleElement type="secondRowStripe" dxfId="219"/>
    </tableStyle>
    <tableStyle name="Site-41-style 3" pivot="0" count="3">
      <tableStyleElement type="headerRow" dxfId="218"/>
      <tableStyleElement type="firstRowStripe" dxfId="217"/>
      <tableStyleElement type="secondRowStripe" dxfId="216"/>
    </tableStyle>
    <tableStyle name="Site 020-style" pivot="0" count="3">
      <tableStyleElement type="headerRow" dxfId="215"/>
      <tableStyleElement type="firstRowStripe" dxfId="214"/>
      <tableStyleElement type="secondRowStripe" dxfId="213"/>
    </tableStyle>
    <tableStyle name="Site 020-style 2" pivot="0" count="3">
      <tableStyleElement type="headerRow" dxfId="212"/>
      <tableStyleElement type="firstRowStripe" dxfId="211"/>
      <tableStyleElement type="secondRowStripe" dxfId="210"/>
    </tableStyle>
    <tableStyle name="Site 020-style 3" pivot="0" count="3">
      <tableStyleElement type="headerRow" dxfId="209"/>
      <tableStyleElement type="firstRowStripe" dxfId="208"/>
      <tableStyleElement type="secondRowStripe" dxfId="207"/>
    </tableStyle>
    <tableStyle name="Site 52-style" pivot="0" count="3">
      <tableStyleElement type="headerRow" dxfId="206"/>
      <tableStyleElement type="firstRowStripe" dxfId="205"/>
      <tableStyleElement type="secondRowStripe" dxfId="204"/>
    </tableStyle>
    <tableStyle name="Site 52-style 2" pivot="0" count="3">
      <tableStyleElement type="headerRow" dxfId="203"/>
      <tableStyleElement type="firstRowStripe" dxfId="202"/>
      <tableStyleElement type="secondRowStripe" dxfId="201"/>
    </tableStyle>
    <tableStyle name="Site 52-style 3" pivot="0" count="3">
      <tableStyleElement type="headerRow" dxfId="200"/>
      <tableStyleElement type="firstRowStripe" dxfId="199"/>
      <tableStyleElement type="secondRowStripe" dxfId="198"/>
    </tableStyle>
    <tableStyle name="Site-056-style" pivot="0" count="3">
      <tableStyleElement type="headerRow" dxfId="197"/>
      <tableStyleElement type="firstRowStripe" dxfId="196"/>
      <tableStyleElement type="secondRowStripe" dxfId="195"/>
    </tableStyle>
    <tableStyle name="Site-056-style 2" pivot="0" count="3">
      <tableStyleElement type="headerRow" dxfId="194"/>
      <tableStyleElement type="firstRowStripe" dxfId="193"/>
      <tableStyleElement type="secondRowStripe" dxfId="192"/>
    </tableStyle>
    <tableStyle name="Site-056-style 3" pivot="0" count="3">
      <tableStyleElement type="headerRow" dxfId="191"/>
      <tableStyleElement type="firstRowStripe" dxfId="190"/>
      <tableStyleElement type="secondRowStripe" dxfId="189"/>
    </tableStyle>
    <tableStyle name="Site-073-style" pivot="0" count="3">
      <tableStyleElement type="headerRow" dxfId="188"/>
      <tableStyleElement type="firstRowStripe" dxfId="187"/>
      <tableStyleElement type="secondRowStripe" dxfId="186"/>
    </tableStyle>
    <tableStyle name="Site-057-style" pivot="0" count="3">
      <tableStyleElement type="headerRow" dxfId="185"/>
      <tableStyleElement type="firstRowStripe" dxfId="184"/>
      <tableStyleElement type="secondRowStripe" dxfId="183"/>
    </tableStyle>
    <tableStyle name="Site-057-style 2" pivot="0" count="3">
      <tableStyleElement type="headerRow" dxfId="182"/>
      <tableStyleElement type="firstRowStripe" dxfId="181"/>
      <tableStyleElement type="secondRowStripe" dxfId="180"/>
    </tableStyle>
    <tableStyle name="Site-073-style 2" pivot="0" count="3">
      <tableStyleElement type="headerRow" dxfId="179"/>
      <tableStyleElement type="firstRowStripe" dxfId="178"/>
      <tableStyleElement type="secondRowStripe" dxfId="177"/>
    </tableStyle>
    <tableStyle name="Site-057-style 3" pivot="0" count="3">
      <tableStyleElement type="headerRow" dxfId="176"/>
      <tableStyleElement type="firstRowStripe" dxfId="175"/>
      <tableStyleElement type="secondRowStripe" dxfId="174"/>
    </tableStyle>
    <tableStyle name="Site-073-style 3" pivot="0" count="3">
      <tableStyleElement type="headerRow" dxfId="173"/>
      <tableStyleElement type="firstRowStripe" dxfId="172"/>
      <tableStyleElement type="secondRowStripe" dxfId="171"/>
    </tableStyle>
    <tableStyle name="Site-065-style" pivot="0" count="3">
      <tableStyleElement type="headerRow" dxfId="170"/>
      <tableStyleElement type="firstRowStripe" dxfId="169"/>
      <tableStyleElement type="secondRowStripe" dxfId="168"/>
    </tableStyle>
    <tableStyle name="Site-065-style 2" pivot="0" count="3">
      <tableStyleElement type="headerRow" dxfId="167"/>
      <tableStyleElement type="firstRowStripe" dxfId="166"/>
      <tableStyleElement type="secondRowStripe" dxfId="165"/>
    </tableStyle>
    <tableStyle name="Site-065-style 3" pivot="0" count="3">
      <tableStyleElement type="headerRow" dxfId="164"/>
      <tableStyleElement type="firstRowStripe" dxfId="163"/>
      <tableStyleElement type="secondRowStripe" dxfId="162"/>
    </tableStyle>
    <tableStyle name="Site-080-style" pivot="0" count="3">
      <tableStyleElement type="headerRow" dxfId="161"/>
      <tableStyleElement type="firstRowStripe" dxfId="160"/>
      <tableStyleElement type="secondRowStripe" dxfId="159"/>
    </tableStyle>
    <tableStyle name="Site-080-style 2" pivot="0" count="3">
      <tableStyleElement type="headerRow" dxfId="158"/>
      <tableStyleElement type="firstRowStripe" dxfId="157"/>
      <tableStyleElement type="secondRowStripe" dxfId="156"/>
    </tableStyle>
    <tableStyle name="Site-080-style 3" pivot="0" count="3">
      <tableStyleElement type="headerRow" dxfId="155"/>
      <tableStyleElement type="firstRowStripe" dxfId="154"/>
      <tableStyleElement type="secondRowStripe" dxfId="153"/>
    </tableStyle>
    <tableStyle name="Site-077-style" pivot="0" count="3">
      <tableStyleElement type="headerRow" dxfId="152"/>
      <tableStyleElement type="firstRowStripe" dxfId="151"/>
      <tableStyleElement type="secondRowStripe" dxfId="150"/>
    </tableStyle>
    <tableStyle name="Site-077-style 2" pivot="0" count="3">
      <tableStyleElement type="headerRow" dxfId="149"/>
      <tableStyleElement type="firstRowStripe" dxfId="148"/>
      <tableStyleElement type="secondRowStripe" dxfId="147"/>
    </tableStyle>
    <tableStyle name="Site-077-style 3" pivot="0" count="3">
      <tableStyleElement type="headerRow" dxfId="146"/>
      <tableStyleElement type="firstRowStripe" dxfId="145"/>
      <tableStyleElement type="secondRowStripe" dxfId="144"/>
    </tableStyle>
    <tableStyle name="Site-082-style" pivot="0" count="3">
      <tableStyleElement type="headerRow" dxfId="143"/>
      <tableStyleElement type="firstRowStripe" dxfId="142"/>
      <tableStyleElement type="secondRowStripe" dxfId="141"/>
    </tableStyle>
    <tableStyle name="Site-082-style 2" pivot="0" count="3">
      <tableStyleElement type="headerRow" dxfId="140"/>
      <tableStyleElement type="firstRowStripe" dxfId="139"/>
      <tableStyleElement type="secondRowStripe" dxfId="138"/>
    </tableStyle>
    <tableStyle name="Site-082-style 3" pivot="0" count="3">
      <tableStyleElement type="headerRow" dxfId="137"/>
      <tableStyleElement type="firstRowStripe" dxfId="136"/>
      <tableStyleElement type="secondRowStripe" dxfId="135"/>
    </tableStyle>
    <tableStyle name="Site-101-style" pivot="0" count="3">
      <tableStyleElement type="headerRow" dxfId="134"/>
      <tableStyleElement type="firstRowStripe" dxfId="133"/>
      <tableStyleElement type="secondRowStripe" dxfId="132"/>
    </tableStyle>
    <tableStyle name="Site-101-style 2" pivot="0" count="3">
      <tableStyleElement type="headerRow" dxfId="131"/>
      <tableStyleElement type="firstRowStripe" dxfId="130"/>
      <tableStyleElement type="secondRowStripe" dxfId="129"/>
    </tableStyle>
    <tableStyle name="Site-101-style 3" pivot="0" count="3">
      <tableStyleElement type="headerRow" dxfId="128"/>
      <tableStyleElement type="firstRowStripe" dxfId="127"/>
      <tableStyleElement type="secondRowStripe" dxfId="126"/>
    </tableStyle>
    <tableStyle name="Site-105-style" pivot="0" count="3">
      <tableStyleElement type="headerRow" dxfId="125"/>
      <tableStyleElement type="firstRowStripe" dxfId="124"/>
      <tableStyleElement type="secondRowStripe" dxfId="123"/>
    </tableStyle>
    <tableStyle name="Site-105-style 2" pivot="0" count="3">
      <tableStyleElement type="headerRow" dxfId="122"/>
      <tableStyleElement type="firstRowStripe" dxfId="121"/>
      <tableStyleElement type="secondRowStripe" dxfId="120"/>
    </tableStyle>
    <tableStyle name="Site-105-style 3" pivot="0" count="3">
      <tableStyleElement type="headerRow" dxfId="119"/>
      <tableStyleElement type="firstRowStripe" dxfId="118"/>
      <tableStyleElement type="secondRowStripe" dxfId="117"/>
    </tableStyle>
    <tableStyle name="Site-113-style" pivot="0" count="3">
      <tableStyleElement type="headerRow" dxfId="116"/>
      <tableStyleElement type="firstRowStripe" dxfId="115"/>
      <tableStyleElement type="secondRowStripe" dxfId="114"/>
    </tableStyle>
    <tableStyle name="Site-113-style 2" pivot="0" count="3">
      <tableStyleElement type="headerRow" dxfId="113"/>
      <tableStyleElement type="firstRowStripe" dxfId="112"/>
      <tableStyleElement type="secondRowStripe" dxfId="111"/>
    </tableStyle>
    <tableStyle name="Site-113-style 3" pivot="0" count="3">
      <tableStyleElement type="headerRow" dxfId="110"/>
      <tableStyleElement type="firstRowStripe" dxfId="109"/>
      <tableStyleElement type="secondRowStripe" dxfId="108"/>
    </tableStyle>
    <tableStyle name="Site-103-style" pivot="0" count="3">
      <tableStyleElement type="headerRow" dxfId="107"/>
      <tableStyleElement type="firstRowStripe" dxfId="106"/>
      <tableStyleElement type="secondRowStripe" dxfId="105"/>
    </tableStyle>
    <tableStyle name="Site-103-style 2" pivot="0" count="3">
      <tableStyleElement type="headerRow" dxfId="104"/>
      <tableStyleElement type="firstRowStripe" dxfId="103"/>
      <tableStyleElement type="secondRowStripe" dxfId="102"/>
    </tableStyle>
    <tableStyle name="Site-103-style 3" pivot="0" count="3">
      <tableStyleElement type="headerRow" dxfId="101"/>
      <tableStyleElement type="firstRowStripe" dxfId="100"/>
      <tableStyleElement type="secondRowStripe" dxfId="99"/>
    </tableStyle>
    <tableStyle name="Site-119-style" pivot="0" count="3">
      <tableStyleElement type="headerRow" dxfId="98"/>
      <tableStyleElement type="firstRowStripe" dxfId="97"/>
      <tableStyleElement type="secondRowStripe" dxfId="96"/>
    </tableStyle>
    <tableStyle name="Site-119-style 2" pivot="0" count="3">
      <tableStyleElement type="headerRow" dxfId="95"/>
      <tableStyleElement type="firstRowStripe" dxfId="94"/>
      <tableStyleElement type="secondRowStripe" dxfId="93"/>
    </tableStyle>
    <tableStyle name="Site-119-style 3" pivot="0" count="3">
      <tableStyleElement type="headerRow" dxfId="92"/>
      <tableStyleElement type="firstRowStripe" dxfId="91"/>
      <tableStyleElement type="secondRowStripe" dxfId="90"/>
    </tableStyle>
    <tableStyle name="Site-120-style" pivot="0" count="3">
      <tableStyleElement type="headerRow" dxfId="89"/>
      <tableStyleElement type="firstRowStripe" dxfId="88"/>
      <tableStyleElement type="secondRowStripe" dxfId="87"/>
    </tableStyle>
    <tableStyle name="Site-120-style 2" pivot="0" count="3">
      <tableStyleElement type="headerRow" dxfId="86"/>
      <tableStyleElement type="firstRowStripe" dxfId="85"/>
      <tableStyleElement type="secondRowStripe" dxfId="84"/>
    </tableStyle>
    <tableStyle name="Site-120-style 3" pivot="0" count="3">
      <tableStyleElement type="headerRow" dxfId="83"/>
      <tableStyleElement type="firstRowStripe" dxfId="82"/>
      <tableStyleElement type="secondRowStripe" dxfId="81"/>
    </tableStyle>
    <tableStyle name="Site-129-style" pivot="0" count="3">
      <tableStyleElement type="headerRow" dxfId="80"/>
      <tableStyleElement type="firstRowStripe" dxfId="79"/>
      <tableStyleElement type="secondRowStripe" dxfId="78"/>
    </tableStyle>
    <tableStyle name="Site-129-style 2" pivot="0" count="3">
      <tableStyleElement type="headerRow" dxfId="77"/>
      <tableStyleElement type="firstRowStripe" dxfId="76"/>
      <tableStyleElement type="secondRowStripe" dxfId="75"/>
    </tableStyle>
    <tableStyle name="Site-129-style 3" pivot="0" count="3">
      <tableStyleElement type="headerRow" dxfId="74"/>
      <tableStyleElement type="firstRowStripe" dxfId="73"/>
      <tableStyleElement type="secondRowStripe" dxfId="72"/>
    </tableStyle>
    <tableStyle name="Site-161-style" pivot="0" count="3">
      <tableStyleElement type="headerRow" dxfId="71"/>
      <tableStyleElement type="firstRowStripe" dxfId="70"/>
      <tableStyleElement type="secondRowStripe" dxfId="69"/>
    </tableStyle>
    <tableStyle name="Site-150-style" pivot="0" count="3">
      <tableStyleElement type="headerRow" dxfId="68"/>
      <tableStyleElement type="firstRowStripe" dxfId="67"/>
      <tableStyleElement type="secondRowStripe" dxfId="66"/>
    </tableStyle>
    <tableStyle name="Site-161-style 2" pivot="0" count="3">
      <tableStyleElement type="headerRow" dxfId="65"/>
      <tableStyleElement type="firstRowStripe" dxfId="64"/>
      <tableStyleElement type="secondRowStripe" dxfId="63"/>
    </tableStyle>
    <tableStyle name="Site-150-style 2" pivot="0" count="3">
      <tableStyleElement type="headerRow" dxfId="62"/>
      <tableStyleElement type="firstRowStripe" dxfId="61"/>
      <tableStyleElement type="secondRowStripe" dxfId="60"/>
    </tableStyle>
    <tableStyle name="Site-161-style 3" pivot="0" count="3">
      <tableStyleElement type="headerRow" dxfId="59"/>
      <tableStyleElement type="firstRowStripe" dxfId="58"/>
      <tableStyleElement type="secondRowStripe" dxfId="57"/>
    </tableStyle>
    <tableStyle name="Site-150-style 3" pivot="0" count="3">
      <tableStyleElement type="headerRow" dxfId="56"/>
      <tableStyleElement type="firstRowStripe" dxfId="55"/>
      <tableStyleElement type="secondRowStripe" dxfId="54"/>
    </tableStyle>
    <tableStyle name="Site-178-style" pivot="0" count="3">
      <tableStyleElement type="headerRow" dxfId="53"/>
      <tableStyleElement type="firstRowStripe" dxfId="52"/>
      <tableStyleElement type="secondRowStripe" dxfId="51"/>
    </tableStyle>
    <tableStyle name="Site-178-style 2" pivot="0" count="3">
      <tableStyleElement type="headerRow" dxfId="50"/>
      <tableStyleElement type="firstRowStripe" dxfId="49"/>
      <tableStyleElement type="secondRowStripe" dxfId="48"/>
    </tableStyle>
    <tableStyle name="Site-178-style 3" pivot="0" count="3">
      <tableStyleElement type="headerRow" dxfId="47"/>
      <tableStyleElement type="firstRowStripe" dxfId="46"/>
      <tableStyleElement type="secondRowStripe" dxfId="45"/>
    </tableStyle>
    <tableStyle name="Site-Hemesath-style" pivot="0" count="3">
      <tableStyleElement type="headerRow" dxfId="44"/>
      <tableStyleElement type="firstRowStripe" dxfId="43"/>
      <tableStyleElement type="secondRowStripe" dxfId="42"/>
    </tableStyle>
    <tableStyle name="Site-Hemesath-style 2" pivot="0" count="3">
      <tableStyleElement type="headerRow" dxfId="41"/>
      <tableStyleElement type="firstRowStripe" dxfId="40"/>
      <tableStyleElement type="secondRowStripe" dxfId="39"/>
    </tableStyle>
    <tableStyle name="Site-Hemesath-style 3" pivot="0" count="3">
      <tableStyleElement type="headerRow" dxfId="38"/>
      <tableStyleElement type="firstRowStripe" dxfId="37"/>
      <tableStyleElement type="secondRowStripe" dxfId="36"/>
    </tableStyle>
    <tableStyle name="Site-Teeple Creek-style" pivot="0" count="3">
      <tableStyleElement type="headerRow" dxfId="35"/>
      <tableStyleElement type="firstRowStripe" dxfId="34"/>
      <tableStyleElement type="secondRowStripe" dxfId="33"/>
    </tableStyle>
    <tableStyle name="Site-Teeple Creek-style 2" pivot="0" count="3">
      <tableStyleElement type="headerRow" dxfId="32"/>
      <tableStyleElement type="firstRowStripe" dxfId="31"/>
      <tableStyleElement type="secondRowStripe" dxfId="30"/>
    </tableStyle>
    <tableStyle name="Site-Teeple Creek-style 3" pivot="0" count="3">
      <tableStyleElement type="headerRow" dxfId="29"/>
      <tableStyleElement type="firstRowStripe" dxfId="28"/>
      <tableStyleElement type="secondRowStripe" dxfId="27"/>
    </tableStyle>
    <tableStyle name="Site-201-style" pivot="0" count="3">
      <tableStyleElement type="headerRow" dxfId="26"/>
      <tableStyleElement type="firstRowStripe" dxfId="25"/>
      <tableStyleElement type="secondRowStripe" dxfId="24"/>
    </tableStyle>
    <tableStyle name="Site-201-style 2" pivot="0" count="3">
      <tableStyleElement type="headerRow" dxfId="23"/>
      <tableStyleElement type="firstRowStripe" dxfId="22"/>
      <tableStyleElement type="secondRowStripe" dxfId="21"/>
    </tableStyle>
    <tableStyle name="Site-201-style 3" pivot="0" count="3">
      <tableStyleElement type="headerRow" dxfId="20"/>
      <tableStyleElement type="firstRowStripe" dxfId="19"/>
      <tableStyleElement type="secondRowStripe" dxfId="18"/>
    </tableStyle>
    <tableStyle name="Site-193-style" pivot="0" count="3">
      <tableStyleElement type="headerRow" dxfId="17"/>
      <tableStyleElement type="firstRowStripe" dxfId="16"/>
      <tableStyleElement type="secondRowStripe" dxfId="15"/>
    </tableStyle>
    <tableStyle name="Site-193-style 2" pivot="0" count="3">
      <tableStyleElement type="headerRow" dxfId="14"/>
      <tableStyleElement type="firstRowStripe" dxfId="13"/>
      <tableStyleElement type="secondRowStripe" dxfId="12"/>
    </tableStyle>
    <tableStyle name="Site-193-style 3" pivot="0" count="3">
      <tableStyleElement type="headerRow" dxfId="11"/>
      <tableStyleElement type="firstRowStripe" dxfId="10"/>
      <tableStyleElement type="secondRowStripe" dxfId="9"/>
    </tableStyle>
    <tableStyle name="Site-Livinggood Springs-style" pivot="0" count="3">
      <tableStyleElement type="headerRow" dxfId="8"/>
      <tableStyleElement type="firstRowStripe" dxfId="7"/>
      <tableStyleElement type="secondRowStripe" dxfId="6"/>
    </tableStyle>
    <tableStyle name="Site-Livinggood Springs-style 2" pivot="0" count="3">
      <tableStyleElement type="headerRow" dxfId="5"/>
      <tableStyleElement type="firstRowStripe" dxfId="4"/>
      <tableStyleElement type="secondRowStripe" dxfId="3"/>
    </tableStyle>
    <tableStyle name="Site-Livinggood Springs-style 3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rPr lang="en-US"/>
              <a:t>Weight (g) vs. Length (mm)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'Site 020'!$D$41</c:f>
              <c:strCache>
                <c:ptCount val="1"/>
                <c:pt idx="0">
                  <c:v>Weight (g)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C78D8"/>
              </a:solidFill>
              <a:ln cmpd="sng">
                <a:solidFill>
                  <a:srgbClr val="3C78D8"/>
                </a:solidFill>
              </a:ln>
            </c:spPr>
          </c:marker>
          <c:xVal>
            <c:numRef>
              <c:f>'Site 020'!$C$42:$C$113</c:f>
              <c:numCache>
                <c:formatCode>General</c:formatCode>
                <c:ptCount val="72"/>
                <c:pt idx="0">
                  <c:v>291</c:v>
                </c:pt>
                <c:pt idx="1">
                  <c:v>172</c:v>
                </c:pt>
                <c:pt idx="2">
                  <c:v>190</c:v>
                </c:pt>
                <c:pt idx="3">
                  <c:v>250</c:v>
                </c:pt>
                <c:pt idx="4">
                  <c:v>181</c:v>
                </c:pt>
                <c:pt idx="5">
                  <c:v>169</c:v>
                </c:pt>
                <c:pt idx="6">
                  <c:v>68</c:v>
                </c:pt>
                <c:pt idx="7">
                  <c:v>69</c:v>
                </c:pt>
                <c:pt idx="8">
                  <c:v>69</c:v>
                </c:pt>
                <c:pt idx="9">
                  <c:v>301</c:v>
                </c:pt>
                <c:pt idx="10">
                  <c:v>252</c:v>
                </c:pt>
                <c:pt idx="11">
                  <c:v>303</c:v>
                </c:pt>
                <c:pt idx="12">
                  <c:v>286</c:v>
                </c:pt>
                <c:pt idx="13">
                  <c:v>277</c:v>
                </c:pt>
                <c:pt idx="14">
                  <c:v>281</c:v>
                </c:pt>
                <c:pt idx="15">
                  <c:v>271</c:v>
                </c:pt>
                <c:pt idx="16">
                  <c:v>276</c:v>
                </c:pt>
                <c:pt idx="17">
                  <c:v>260</c:v>
                </c:pt>
                <c:pt idx="18">
                  <c:v>200</c:v>
                </c:pt>
                <c:pt idx="19">
                  <c:v>211</c:v>
                </c:pt>
                <c:pt idx="20">
                  <c:v>252</c:v>
                </c:pt>
                <c:pt idx="21">
                  <c:v>246</c:v>
                </c:pt>
                <c:pt idx="22">
                  <c:v>277</c:v>
                </c:pt>
                <c:pt idx="23">
                  <c:v>187</c:v>
                </c:pt>
                <c:pt idx="24">
                  <c:v>246</c:v>
                </c:pt>
                <c:pt idx="25">
                  <c:v>224</c:v>
                </c:pt>
                <c:pt idx="26">
                  <c:v>268</c:v>
                </c:pt>
                <c:pt idx="27">
                  <c:v>230</c:v>
                </c:pt>
                <c:pt idx="28">
                  <c:v>261</c:v>
                </c:pt>
                <c:pt idx="29">
                  <c:v>276</c:v>
                </c:pt>
                <c:pt idx="30">
                  <c:v>212</c:v>
                </c:pt>
                <c:pt idx="31">
                  <c:v>252</c:v>
                </c:pt>
                <c:pt idx="32">
                  <c:v>201</c:v>
                </c:pt>
                <c:pt idx="33">
                  <c:v>204</c:v>
                </c:pt>
                <c:pt idx="34">
                  <c:v>259</c:v>
                </c:pt>
                <c:pt idx="35">
                  <c:v>194</c:v>
                </c:pt>
                <c:pt idx="36">
                  <c:v>184</c:v>
                </c:pt>
                <c:pt idx="37">
                  <c:v>170</c:v>
                </c:pt>
                <c:pt idx="38">
                  <c:v>182</c:v>
                </c:pt>
                <c:pt idx="39">
                  <c:v>202</c:v>
                </c:pt>
                <c:pt idx="40">
                  <c:v>210</c:v>
                </c:pt>
                <c:pt idx="41">
                  <c:v>220</c:v>
                </c:pt>
                <c:pt idx="42">
                  <c:v>209</c:v>
                </c:pt>
                <c:pt idx="43">
                  <c:v>204</c:v>
                </c:pt>
                <c:pt idx="44">
                  <c:v>207</c:v>
                </c:pt>
                <c:pt idx="45">
                  <c:v>256</c:v>
                </c:pt>
                <c:pt idx="46">
                  <c:v>202</c:v>
                </c:pt>
                <c:pt idx="47">
                  <c:v>195</c:v>
                </c:pt>
                <c:pt idx="48">
                  <c:v>191</c:v>
                </c:pt>
                <c:pt idx="49">
                  <c:v>192</c:v>
                </c:pt>
                <c:pt idx="50">
                  <c:v>202</c:v>
                </c:pt>
                <c:pt idx="51">
                  <c:v>185</c:v>
                </c:pt>
                <c:pt idx="52">
                  <c:v>187</c:v>
                </c:pt>
                <c:pt idx="53">
                  <c:v>215</c:v>
                </c:pt>
                <c:pt idx="54">
                  <c:v>183</c:v>
                </c:pt>
                <c:pt idx="55">
                  <c:v>190</c:v>
                </c:pt>
                <c:pt idx="56">
                  <c:v>71</c:v>
                </c:pt>
                <c:pt idx="57">
                  <c:v>175</c:v>
                </c:pt>
                <c:pt idx="58">
                  <c:v>73</c:v>
                </c:pt>
                <c:pt idx="59">
                  <c:v>74</c:v>
                </c:pt>
                <c:pt idx="60">
                  <c:v>70</c:v>
                </c:pt>
                <c:pt idx="61">
                  <c:v>67</c:v>
                </c:pt>
                <c:pt idx="62">
                  <c:v>222</c:v>
                </c:pt>
                <c:pt idx="63">
                  <c:v>212</c:v>
                </c:pt>
                <c:pt idx="64">
                  <c:v>182</c:v>
                </c:pt>
                <c:pt idx="65">
                  <c:v>237</c:v>
                </c:pt>
                <c:pt idx="66">
                  <c:v>217</c:v>
                </c:pt>
                <c:pt idx="67">
                  <c:v>168</c:v>
                </c:pt>
                <c:pt idx="68">
                  <c:v>218</c:v>
                </c:pt>
                <c:pt idx="69">
                  <c:v>171</c:v>
                </c:pt>
                <c:pt idx="70">
                  <c:v>333</c:v>
                </c:pt>
                <c:pt idx="71">
                  <c:v>207</c:v>
                </c:pt>
              </c:numCache>
            </c:numRef>
          </c:xVal>
          <c:yVal>
            <c:numRef>
              <c:f>'Site 020'!$D$42:$D$113</c:f>
              <c:numCache>
                <c:formatCode>General</c:formatCode>
                <c:ptCount val="72"/>
                <c:pt idx="0">
                  <c:v>260</c:v>
                </c:pt>
                <c:pt idx="1">
                  <c:v>55</c:v>
                </c:pt>
                <c:pt idx="2">
                  <c:v>76</c:v>
                </c:pt>
                <c:pt idx="3">
                  <c:v>158</c:v>
                </c:pt>
                <c:pt idx="4">
                  <c:v>67</c:v>
                </c:pt>
                <c:pt idx="5">
                  <c:v>59</c:v>
                </c:pt>
                <c:pt idx="6">
                  <c:v>3</c:v>
                </c:pt>
                <c:pt idx="7">
                  <c:v>5</c:v>
                </c:pt>
                <c:pt idx="8">
                  <c:v>4</c:v>
                </c:pt>
                <c:pt idx="9">
                  <c:v>276</c:v>
                </c:pt>
                <c:pt idx="10">
                  <c:v>175</c:v>
                </c:pt>
                <c:pt idx="11">
                  <c:v>263</c:v>
                </c:pt>
                <c:pt idx="12">
                  <c:v>246</c:v>
                </c:pt>
                <c:pt idx="13">
                  <c:v>253</c:v>
                </c:pt>
                <c:pt idx="14">
                  <c:v>240</c:v>
                </c:pt>
                <c:pt idx="15">
                  <c:v>219</c:v>
                </c:pt>
                <c:pt idx="16">
                  <c:v>225</c:v>
                </c:pt>
                <c:pt idx="17">
                  <c:v>204</c:v>
                </c:pt>
                <c:pt idx="18">
                  <c:v>80</c:v>
                </c:pt>
                <c:pt idx="19">
                  <c:v>113</c:v>
                </c:pt>
                <c:pt idx="20">
                  <c:v>160</c:v>
                </c:pt>
                <c:pt idx="21">
                  <c:v>159</c:v>
                </c:pt>
                <c:pt idx="22">
                  <c:v>247</c:v>
                </c:pt>
                <c:pt idx="23">
                  <c:v>80</c:v>
                </c:pt>
                <c:pt idx="24">
                  <c:v>168</c:v>
                </c:pt>
                <c:pt idx="25">
                  <c:v>125</c:v>
                </c:pt>
                <c:pt idx="26">
                  <c:v>227</c:v>
                </c:pt>
                <c:pt idx="27">
                  <c:v>143</c:v>
                </c:pt>
                <c:pt idx="28">
                  <c:v>179</c:v>
                </c:pt>
                <c:pt idx="29">
                  <c:v>213</c:v>
                </c:pt>
                <c:pt idx="30">
                  <c:v>116</c:v>
                </c:pt>
                <c:pt idx="31">
                  <c:v>162</c:v>
                </c:pt>
                <c:pt idx="32">
                  <c:v>93</c:v>
                </c:pt>
                <c:pt idx="33">
                  <c:v>94</c:v>
                </c:pt>
                <c:pt idx="34">
                  <c:v>179</c:v>
                </c:pt>
                <c:pt idx="35">
                  <c:v>88</c:v>
                </c:pt>
                <c:pt idx="36">
                  <c:v>75</c:v>
                </c:pt>
                <c:pt idx="37">
                  <c:v>43</c:v>
                </c:pt>
                <c:pt idx="38">
                  <c:v>81</c:v>
                </c:pt>
                <c:pt idx="39">
                  <c:v>79</c:v>
                </c:pt>
                <c:pt idx="40">
                  <c:v>94</c:v>
                </c:pt>
                <c:pt idx="41">
                  <c:v>119</c:v>
                </c:pt>
                <c:pt idx="42">
                  <c:v>98</c:v>
                </c:pt>
                <c:pt idx="43">
                  <c:v>92</c:v>
                </c:pt>
                <c:pt idx="44">
                  <c:v>97</c:v>
                </c:pt>
                <c:pt idx="45">
                  <c:v>183</c:v>
                </c:pt>
                <c:pt idx="46">
                  <c:v>93</c:v>
                </c:pt>
                <c:pt idx="47">
                  <c:v>99</c:v>
                </c:pt>
                <c:pt idx="48">
                  <c:v>77</c:v>
                </c:pt>
                <c:pt idx="49">
                  <c:v>84</c:v>
                </c:pt>
                <c:pt idx="50">
                  <c:v>92</c:v>
                </c:pt>
                <c:pt idx="51">
                  <c:v>72</c:v>
                </c:pt>
                <c:pt idx="52">
                  <c:v>72</c:v>
                </c:pt>
                <c:pt idx="53">
                  <c:v>103</c:v>
                </c:pt>
                <c:pt idx="54">
                  <c:v>71</c:v>
                </c:pt>
                <c:pt idx="55">
                  <c:v>80</c:v>
                </c:pt>
                <c:pt idx="56">
                  <c:v>9</c:v>
                </c:pt>
                <c:pt idx="57">
                  <c:v>58</c:v>
                </c:pt>
                <c:pt idx="58">
                  <c:v>10</c:v>
                </c:pt>
                <c:pt idx="59">
                  <c:v>5</c:v>
                </c:pt>
                <c:pt idx="60">
                  <c:v>4</c:v>
                </c:pt>
                <c:pt idx="61">
                  <c:v>4</c:v>
                </c:pt>
                <c:pt idx="62">
                  <c:v>147</c:v>
                </c:pt>
                <c:pt idx="63">
                  <c:v>107</c:v>
                </c:pt>
                <c:pt idx="64">
                  <c:v>75</c:v>
                </c:pt>
                <c:pt idx="65">
                  <c:v>170</c:v>
                </c:pt>
                <c:pt idx="66">
                  <c:v>126</c:v>
                </c:pt>
                <c:pt idx="67">
                  <c:v>62</c:v>
                </c:pt>
                <c:pt idx="68">
                  <c:v>132</c:v>
                </c:pt>
                <c:pt idx="69">
                  <c:v>67</c:v>
                </c:pt>
                <c:pt idx="70">
                  <c:v>146</c:v>
                </c:pt>
                <c:pt idx="71">
                  <c:v>117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7D9-40C4-A482-30EAE096B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807137"/>
        <c:axId val="945157353"/>
      </c:scatterChart>
      <c:valAx>
        <c:axId val="10988071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  <a:r>
                  <a:rPr lang="en-US"/>
                  <a:t>Length (mm)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endParaRPr lang="en-US"/>
          </a:p>
        </c:txPr>
        <c:crossAx val="945157353"/>
        <c:crosses val="autoZero"/>
        <c:crossBetween val="midCat"/>
      </c:valAx>
      <c:valAx>
        <c:axId val="9451573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</a:defRPr>
                </a:pPr>
                <a:r>
                  <a:rPr lang="en-US"/>
                  <a:t>Weight (g)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endParaRPr lang="en-US"/>
          </a:p>
        </c:txPr>
        <c:crossAx val="109880713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>
              <a:solidFill>
                <a:srgbClr val="000000"/>
              </a:solidFill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</a:defRPr>
            </a:pPr>
            <a:r>
              <a:rPr lang="en-US"/>
              <a:t>Brown Trout Length (mm) x Weight (g)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'Site-193'!$D$44</c:f>
              <c:strCache>
                <c:ptCount val="1"/>
                <c:pt idx="0">
                  <c:v>Weight (g)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'Site-193'!$C$45:$C$231</c:f>
              <c:numCache>
                <c:formatCode>General</c:formatCode>
                <c:ptCount val="187"/>
                <c:pt idx="0">
                  <c:v>307</c:v>
                </c:pt>
                <c:pt idx="1">
                  <c:v>205</c:v>
                </c:pt>
                <c:pt idx="2">
                  <c:v>243</c:v>
                </c:pt>
                <c:pt idx="3">
                  <c:v>265</c:v>
                </c:pt>
                <c:pt idx="4">
                  <c:v>303</c:v>
                </c:pt>
                <c:pt idx="5">
                  <c:v>195</c:v>
                </c:pt>
                <c:pt idx="6">
                  <c:v>247</c:v>
                </c:pt>
                <c:pt idx="7">
                  <c:v>285</c:v>
                </c:pt>
                <c:pt idx="8">
                  <c:v>294</c:v>
                </c:pt>
                <c:pt idx="9">
                  <c:v>203</c:v>
                </c:pt>
                <c:pt idx="10">
                  <c:v>288</c:v>
                </c:pt>
                <c:pt idx="11">
                  <c:v>210</c:v>
                </c:pt>
                <c:pt idx="12">
                  <c:v>150</c:v>
                </c:pt>
                <c:pt idx="13">
                  <c:v>271</c:v>
                </c:pt>
                <c:pt idx="14">
                  <c:v>259</c:v>
                </c:pt>
                <c:pt idx="15">
                  <c:v>327</c:v>
                </c:pt>
                <c:pt idx="16">
                  <c:v>159</c:v>
                </c:pt>
                <c:pt idx="17">
                  <c:v>193</c:v>
                </c:pt>
                <c:pt idx="18">
                  <c:v>182</c:v>
                </c:pt>
                <c:pt idx="19">
                  <c:v>198</c:v>
                </c:pt>
                <c:pt idx="20">
                  <c:v>475</c:v>
                </c:pt>
                <c:pt idx="21">
                  <c:v>332</c:v>
                </c:pt>
                <c:pt idx="22">
                  <c:v>370</c:v>
                </c:pt>
                <c:pt idx="23">
                  <c:v>204</c:v>
                </c:pt>
                <c:pt idx="24">
                  <c:v>278</c:v>
                </c:pt>
                <c:pt idx="25">
                  <c:v>199</c:v>
                </c:pt>
                <c:pt idx="26">
                  <c:v>331</c:v>
                </c:pt>
                <c:pt idx="27">
                  <c:v>243</c:v>
                </c:pt>
                <c:pt idx="28">
                  <c:v>261</c:v>
                </c:pt>
                <c:pt idx="29">
                  <c:v>195</c:v>
                </c:pt>
                <c:pt idx="30">
                  <c:v>313</c:v>
                </c:pt>
                <c:pt idx="31">
                  <c:v>174</c:v>
                </c:pt>
                <c:pt idx="32">
                  <c:v>229</c:v>
                </c:pt>
                <c:pt idx="33">
                  <c:v>193</c:v>
                </c:pt>
                <c:pt idx="34">
                  <c:v>279</c:v>
                </c:pt>
                <c:pt idx="35">
                  <c:v>211</c:v>
                </c:pt>
                <c:pt idx="36">
                  <c:v>266</c:v>
                </c:pt>
                <c:pt idx="37">
                  <c:v>360</c:v>
                </c:pt>
                <c:pt idx="38">
                  <c:v>177</c:v>
                </c:pt>
                <c:pt idx="39">
                  <c:v>273</c:v>
                </c:pt>
                <c:pt idx="40">
                  <c:v>187</c:v>
                </c:pt>
                <c:pt idx="41">
                  <c:v>269</c:v>
                </c:pt>
                <c:pt idx="42">
                  <c:v>182</c:v>
                </c:pt>
                <c:pt idx="43">
                  <c:v>275</c:v>
                </c:pt>
                <c:pt idx="44">
                  <c:v>294</c:v>
                </c:pt>
                <c:pt idx="45">
                  <c:v>283</c:v>
                </c:pt>
                <c:pt idx="46">
                  <c:v>240</c:v>
                </c:pt>
                <c:pt idx="47">
                  <c:v>223</c:v>
                </c:pt>
                <c:pt idx="48">
                  <c:v>198</c:v>
                </c:pt>
                <c:pt idx="49">
                  <c:v>195</c:v>
                </c:pt>
                <c:pt idx="50">
                  <c:v>197</c:v>
                </c:pt>
                <c:pt idx="51">
                  <c:v>255</c:v>
                </c:pt>
                <c:pt idx="52">
                  <c:v>206</c:v>
                </c:pt>
                <c:pt idx="53">
                  <c:v>197</c:v>
                </c:pt>
                <c:pt idx="54">
                  <c:v>258</c:v>
                </c:pt>
                <c:pt idx="55">
                  <c:v>210</c:v>
                </c:pt>
                <c:pt idx="56">
                  <c:v>321</c:v>
                </c:pt>
                <c:pt idx="57">
                  <c:v>348</c:v>
                </c:pt>
                <c:pt idx="58">
                  <c:v>201</c:v>
                </c:pt>
                <c:pt idx="59">
                  <c:v>255</c:v>
                </c:pt>
                <c:pt idx="60">
                  <c:v>282</c:v>
                </c:pt>
                <c:pt idx="61">
                  <c:v>265</c:v>
                </c:pt>
                <c:pt idx="62">
                  <c:v>329</c:v>
                </c:pt>
                <c:pt idx="63">
                  <c:v>263</c:v>
                </c:pt>
                <c:pt idx="64">
                  <c:v>232</c:v>
                </c:pt>
                <c:pt idx="65">
                  <c:v>277</c:v>
                </c:pt>
                <c:pt idx="66">
                  <c:v>261</c:v>
                </c:pt>
                <c:pt idx="67">
                  <c:v>275</c:v>
                </c:pt>
                <c:pt idx="68">
                  <c:v>295</c:v>
                </c:pt>
                <c:pt idx="69">
                  <c:v>304</c:v>
                </c:pt>
                <c:pt idx="70">
                  <c:v>283</c:v>
                </c:pt>
                <c:pt idx="71">
                  <c:v>275</c:v>
                </c:pt>
                <c:pt idx="72">
                  <c:v>216</c:v>
                </c:pt>
                <c:pt idx="73">
                  <c:v>266</c:v>
                </c:pt>
                <c:pt idx="74">
                  <c:v>192</c:v>
                </c:pt>
                <c:pt idx="75">
                  <c:v>192</c:v>
                </c:pt>
                <c:pt idx="76">
                  <c:v>182</c:v>
                </c:pt>
                <c:pt idx="77">
                  <c:v>176</c:v>
                </c:pt>
                <c:pt idx="78">
                  <c:v>253</c:v>
                </c:pt>
                <c:pt idx="79">
                  <c:v>331</c:v>
                </c:pt>
                <c:pt idx="80">
                  <c:v>284</c:v>
                </c:pt>
                <c:pt idx="81">
                  <c:v>201</c:v>
                </c:pt>
                <c:pt idx="82">
                  <c:v>307</c:v>
                </c:pt>
                <c:pt idx="83">
                  <c:v>315</c:v>
                </c:pt>
                <c:pt idx="84">
                  <c:v>282</c:v>
                </c:pt>
                <c:pt idx="85">
                  <c:v>290</c:v>
                </c:pt>
                <c:pt idx="86">
                  <c:v>284</c:v>
                </c:pt>
                <c:pt idx="87">
                  <c:v>261</c:v>
                </c:pt>
                <c:pt idx="88">
                  <c:v>259</c:v>
                </c:pt>
                <c:pt idx="89">
                  <c:v>286</c:v>
                </c:pt>
                <c:pt idx="90">
                  <c:v>266</c:v>
                </c:pt>
                <c:pt idx="91">
                  <c:v>162</c:v>
                </c:pt>
                <c:pt idx="92">
                  <c:v>207</c:v>
                </c:pt>
                <c:pt idx="93">
                  <c:v>259</c:v>
                </c:pt>
                <c:pt idx="94">
                  <c:v>201</c:v>
                </c:pt>
                <c:pt idx="95">
                  <c:v>198</c:v>
                </c:pt>
                <c:pt idx="96">
                  <c:v>183</c:v>
                </c:pt>
                <c:pt idx="97">
                  <c:v>197</c:v>
                </c:pt>
                <c:pt idx="98">
                  <c:v>221</c:v>
                </c:pt>
                <c:pt idx="99">
                  <c:v>345</c:v>
                </c:pt>
                <c:pt idx="100">
                  <c:v>310</c:v>
                </c:pt>
                <c:pt idx="101">
                  <c:v>254</c:v>
                </c:pt>
                <c:pt idx="102">
                  <c:v>301</c:v>
                </c:pt>
                <c:pt idx="103">
                  <c:v>271</c:v>
                </c:pt>
                <c:pt idx="104">
                  <c:v>315</c:v>
                </c:pt>
                <c:pt idx="105">
                  <c:v>281</c:v>
                </c:pt>
                <c:pt idx="106">
                  <c:v>252</c:v>
                </c:pt>
                <c:pt idx="107">
                  <c:v>231</c:v>
                </c:pt>
                <c:pt idx="108">
                  <c:v>234</c:v>
                </c:pt>
                <c:pt idx="109">
                  <c:v>188</c:v>
                </c:pt>
                <c:pt idx="110">
                  <c:v>193</c:v>
                </c:pt>
                <c:pt idx="111">
                  <c:v>197</c:v>
                </c:pt>
                <c:pt idx="112">
                  <c:v>250</c:v>
                </c:pt>
                <c:pt idx="113">
                  <c:v>283</c:v>
                </c:pt>
                <c:pt idx="114">
                  <c:v>284</c:v>
                </c:pt>
                <c:pt idx="115">
                  <c:v>262</c:v>
                </c:pt>
                <c:pt idx="116">
                  <c:v>193</c:v>
                </c:pt>
                <c:pt idx="117">
                  <c:v>207</c:v>
                </c:pt>
                <c:pt idx="118">
                  <c:v>198</c:v>
                </c:pt>
                <c:pt idx="119">
                  <c:v>184</c:v>
                </c:pt>
                <c:pt idx="120">
                  <c:v>296</c:v>
                </c:pt>
                <c:pt idx="121">
                  <c:v>288</c:v>
                </c:pt>
                <c:pt idx="122">
                  <c:v>202</c:v>
                </c:pt>
                <c:pt idx="123">
                  <c:v>234</c:v>
                </c:pt>
                <c:pt idx="124">
                  <c:v>195</c:v>
                </c:pt>
                <c:pt idx="125">
                  <c:v>314</c:v>
                </c:pt>
                <c:pt idx="126">
                  <c:v>277</c:v>
                </c:pt>
                <c:pt idx="127">
                  <c:v>246</c:v>
                </c:pt>
                <c:pt idx="128">
                  <c:v>181</c:v>
                </c:pt>
                <c:pt idx="129">
                  <c:v>184</c:v>
                </c:pt>
                <c:pt idx="130">
                  <c:v>193</c:v>
                </c:pt>
                <c:pt idx="131">
                  <c:v>186</c:v>
                </c:pt>
                <c:pt idx="132">
                  <c:v>193</c:v>
                </c:pt>
                <c:pt idx="133">
                  <c:v>180</c:v>
                </c:pt>
                <c:pt idx="134">
                  <c:v>303</c:v>
                </c:pt>
                <c:pt idx="135">
                  <c:v>279</c:v>
                </c:pt>
                <c:pt idx="136">
                  <c:v>254</c:v>
                </c:pt>
                <c:pt idx="137">
                  <c:v>305</c:v>
                </c:pt>
                <c:pt idx="138">
                  <c:v>277</c:v>
                </c:pt>
                <c:pt idx="139">
                  <c:v>272</c:v>
                </c:pt>
                <c:pt idx="140">
                  <c:v>276</c:v>
                </c:pt>
                <c:pt idx="141">
                  <c:v>214</c:v>
                </c:pt>
                <c:pt idx="142">
                  <c:v>171</c:v>
                </c:pt>
                <c:pt idx="143">
                  <c:v>248</c:v>
                </c:pt>
                <c:pt idx="144">
                  <c:v>264</c:v>
                </c:pt>
                <c:pt idx="145">
                  <c:v>296</c:v>
                </c:pt>
                <c:pt idx="146">
                  <c:v>286</c:v>
                </c:pt>
                <c:pt idx="147">
                  <c:v>192</c:v>
                </c:pt>
                <c:pt idx="148">
                  <c:v>191</c:v>
                </c:pt>
                <c:pt idx="149">
                  <c:v>200</c:v>
                </c:pt>
                <c:pt idx="150">
                  <c:v>192</c:v>
                </c:pt>
                <c:pt idx="151">
                  <c:v>195</c:v>
                </c:pt>
                <c:pt idx="152">
                  <c:v>225</c:v>
                </c:pt>
                <c:pt idx="153">
                  <c:v>300</c:v>
                </c:pt>
                <c:pt idx="154">
                  <c:v>283</c:v>
                </c:pt>
                <c:pt idx="155">
                  <c:v>210</c:v>
                </c:pt>
                <c:pt idx="156">
                  <c:v>212</c:v>
                </c:pt>
                <c:pt idx="157">
                  <c:v>207</c:v>
                </c:pt>
                <c:pt idx="158">
                  <c:v>182</c:v>
                </c:pt>
                <c:pt idx="159">
                  <c:v>171</c:v>
                </c:pt>
                <c:pt idx="160">
                  <c:v>192</c:v>
                </c:pt>
                <c:pt idx="161">
                  <c:v>168</c:v>
                </c:pt>
                <c:pt idx="162">
                  <c:v>248</c:v>
                </c:pt>
                <c:pt idx="163">
                  <c:v>194</c:v>
                </c:pt>
                <c:pt idx="164">
                  <c:v>353</c:v>
                </c:pt>
                <c:pt idx="165">
                  <c:v>284</c:v>
                </c:pt>
                <c:pt idx="166">
                  <c:v>276</c:v>
                </c:pt>
                <c:pt idx="167">
                  <c:v>215</c:v>
                </c:pt>
                <c:pt idx="168">
                  <c:v>285</c:v>
                </c:pt>
                <c:pt idx="169">
                  <c:v>216</c:v>
                </c:pt>
                <c:pt idx="170">
                  <c:v>251</c:v>
                </c:pt>
                <c:pt idx="171">
                  <c:v>268</c:v>
                </c:pt>
                <c:pt idx="172">
                  <c:v>173</c:v>
                </c:pt>
                <c:pt idx="173">
                  <c:v>208</c:v>
                </c:pt>
                <c:pt idx="174">
                  <c:v>291</c:v>
                </c:pt>
                <c:pt idx="175">
                  <c:v>230</c:v>
                </c:pt>
                <c:pt idx="176">
                  <c:v>196</c:v>
                </c:pt>
                <c:pt idx="177">
                  <c:v>180</c:v>
                </c:pt>
                <c:pt idx="178">
                  <c:v>180</c:v>
                </c:pt>
                <c:pt idx="179">
                  <c:v>75</c:v>
                </c:pt>
                <c:pt idx="180">
                  <c:v>81</c:v>
                </c:pt>
                <c:pt idx="181">
                  <c:v>311</c:v>
                </c:pt>
                <c:pt idx="182">
                  <c:v>263</c:v>
                </c:pt>
                <c:pt idx="183">
                  <c:v>210</c:v>
                </c:pt>
                <c:pt idx="184">
                  <c:v>281</c:v>
                </c:pt>
                <c:pt idx="185">
                  <c:v>256</c:v>
                </c:pt>
                <c:pt idx="186">
                  <c:v>225</c:v>
                </c:pt>
              </c:numCache>
            </c:numRef>
          </c:xVal>
          <c:yVal>
            <c:numRef>
              <c:f>'Site-193'!$D$45:$D$231</c:f>
              <c:numCache>
                <c:formatCode>General</c:formatCode>
                <c:ptCount val="187"/>
                <c:pt idx="0">
                  <c:v>289</c:v>
                </c:pt>
                <c:pt idx="1">
                  <c:v>82</c:v>
                </c:pt>
                <c:pt idx="2">
                  <c:v>144</c:v>
                </c:pt>
                <c:pt idx="3">
                  <c:v>180</c:v>
                </c:pt>
                <c:pt idx="4">
                  <c:v>245</c:v>
                </c:pt>
                <c:pt idx="5">
                  <c:v>81</c:v>
                </c:pt>
                <c:pt idx="6">
                  <c:v>140</c:v>
                </c:pt>
                <c:pt idx="7">
                  <c:v>225</c:v>
                </c:pt>
                <c:pt idx="8">
                  <c:v>224</c:v>
                </c:pt>
                <c:pt idx="9">
                  <c:v>82</c:v>
                </c:pt>
                <c:pt idx="10">
                  <c:v>228</c:v>
                </c:pt>
                <c:pt idx="11">
                  <c:v>29</c:v>
                </c:pt>
                <c:pt idx="12">
                  <c:v>41</c:v>
                </c:pt>
                <c:pt idx="13">
                  <c:v>179</c:v>
                </c:pt>
                <c:pt idx="14">
                  <c:v>164</c:v>
                </c:pt>
                <c:pt idx="15">
                  <c:v>338</c:v>
                </c:pt>
                <c:pt idx="16">
                  <c:v>49</c:v>
                </c:pt>
                <c:pt idx="17">
                  <c:v>74</c:v>
                </c:pt>
                <c:pt idx="18">
                  <c:v>64</c:v>
                </c:pt>
                <c:pt idx="19">
                  <c:v>82</c:v>
                </c:pt>
                <c:pt idx="20">
                  <c:v>1065</c:v>
                </c:pt>
                <c:pt idx="21">
                  <c:v>350</c:v>
                </c:pt>
                <c:pt idx="22">
                  <c:v>506</c:v>
                </c:pt>
                <c:pt idx="23">
                  <c:v>93</c:v>
                </c:pt>
                <c:pt idx="24">
                  <c:v>204</c:v>
                </c:pt>
                <c:pt idx="25">
                  <c:v>83</c:v>
                </c:pt>
                <c:pt idx="26">
                  <c:v>342</c:v>
                </c:pt>
                <c:pt idx="27">
                  <c:v>133</c:v>
                </c:pt>
                <c:pt idx="28">
                  <c:v>180</c:v>
                </c:pt>
                <c:pt idx="29">
                  <c:v>80</c:v>
                </c:pt>
                <c:pt idx="30">
                  <c:v>283</c:v>
                </c:pt>
                <c:pt idx="31">
                  <c:v>59</c:v>
                </c:pt>
                <c:pt idx="32">
                  <c:v>114</c:v>
                </c:pt>
                <c:pt idx="33">
                  <c:v>76</c:v>
                </c:pt>
                <c:pt idx="34">
                  <c:v>220</c:v>
                </c:pt>
                <c:pt idx="35">
                  <c:v>106</c:v>
                </c:pt>
                <c:pt idx="36">
                  <c:v>175</c:v>
                </c:pt>
                <c:pt idx="37">
                  <c:v>306</c:v>
                </c:pt>
                <c:pt idx="38">
                  <c:v>59</c:v>
                </c:pt>
                <c:pt idx="39">
                  <c:v>287</c:v>
                </c:pt>
                <c:pt idx="40">
                  <c:v>67</c:v>
                </c:pt>
                <c:pt idx="41">
                  <c:v>185</c:v>
                </c:pt>
                <c:pt idx="42">
                  <c:v>64</c:v>
                </c:pt>
                <c:pt idx="43">
                  <c:v>209</c:v>
                </c:pt>
                <c:pt idx="44">
                  <c:v>230</c:v>
                </c:pt>
                <c:pt idx="45">
                  <c:v>205</c:v>
                </c:pt>
                <c:pt idx="46">
                  <c:v>136</c:v>
                </c:pt>
                <c:pt idx="47">
                  <c:v>104</c:v>
                </c:pt>
                <c:pt idx="48">
                  <c:v>77</c:v>
                </c:pt>
                <c:pt idx="49">
                  <c:v>78</c:v>
                </c:pt>
                <c:pt idx="50">
                  <c:v>87</c:v>
                </c:pt>
                <c:pt idx="51">
                  <c:v>164</c:v>
                </c:pt>
                <c:pt idx="52">
                  <c:v>86</c:v>
                </c:pt>
                <c:pt idx="53">
                  <c:v>86</c:v>
                </c:pt>
                <c:pt idx="54">
                  <c:v>153</c:v>
                </c:pt>
                <c:pt idx="55">
                  <c:v>88</c:v>
                </c:pt>
                <c:pt idx="56">
                  <c:v>293</c:v>
                </c:pt>
                <c:pt idx="57">
                  <c:v>406</c:v>
                </c:pt>
                <c:pt idx="58">
                  <c:v>83</c:v>
                </c:pt>
                <c:pt idx="59">
                  <c:v>153</c:v>
                </c:pt>
                <c:pt idx="60">
                  <c:v>204</c:v>
                </c:pt>
                <c:pt idx="61">
                  <c:v>209</c:v>
                </c:pt>
                <c:pt idx="62">
                  <c:v>324</c:v>
                </c:pt>
                <c:pt idx="63">
                  <c:v>191</c:v>
                </c:pt>
                <c:pt idx="64">
                  <c:v>102</c:v>
                </c:pt>
                <c:pt idx="65">
                  <c:v>180</c:v>
                </c:pt>
                <c:pt idx="66">
                  <c:v>176</c:v>
                </c:pt>
                <c:pt idx="67">
                  <c:v>187</c:v>
                </c:pt>
                <c:pt idx="68">
                  <c:v>234</c:v>
                </c:pt>
                <c:pt idx="69">
                  <c:v>274</c:v>
                </c:pt>
                <c:pt idx="70">
                  <c:v>192</c:v>
                </c:pt>
                <c:pt idx="71">
                  <c:v>189</c:v>
                </c:pt>
                <c:pt idx="72">
                  <c:v>94</c:v>
                </c:pt>
                <c:pt idx="73">
                  <c:v>196</c:v>
                </c:pt>
                <c:pt idx="74">
                  <c:v>71</c:v>
                </c:pt>
                <c:pt idx="75">
                  <c:v>71</c:v>
                </c:pt>
                <c:pt idx="76">
                  <c:v>57</c:v>
                </c:pt>
                <c:pt idx="77">
                  <c:v>59</c:v>
                </c:pt>
                <c:pt idx="78">
                  <c:v>156</c:v>
                </c:pt>
                <c:pt idx="79">
                  <c:v>374</c:v>
                </c:pt>
                <c:pt idx="80">
                  <c:v>258</c:v>
                </c:pt>
                <c:pt idx="81">
                  <c:v>80</c:v>
                </c:pt>
                <c:pt idx="82">
                  <c:v>243</c:v>
                </c:pt>
                <c:pt idx="83">
                  <c:v>330</c:v>
                </c:pt>
                <c:pt idx="84">
                  <c:v>240</c:v>
                </c:pt>
                <c:pt idx="85">
                  <c:v>228</c:v>
                </c:pt>
                <c:pt idx="86">
                  <c:v>225</c:v>
                </c:pt>
                <c:pt idx="87">
                  <c:v>163</c:v>
                </c:pt>
                <c:pt idx="88">
                  <c:v>156</c:v>
                </c:pt>
                <c:pt idx="89">
                  <c:v>232</c:v>
                </c:pt>
                <c:pt idx="90">
                  <c:v>170</c:v>
                </c:pt>
                <c:pt idx="91">
                  <c:v>57</c:v>
                </c:pt>
                <c:pt idx="92">
                  <c:v>86</c:v>
                </c:pt>
                <c:pt idx="93">
                  <c:v>155</c:v>
                </c:pt>
                <c:pt idx="94">
                  <c:v>82</c:v>
                </c:pt>
                <c:pt idx="95">
                  <c:v>78</c:v>
                </c:pt>
                <c:pt idx="96">
                  <c:v>65</c:v>
                </c:pt>
                <c:pt idx="97">
                  <c:v>77</c:v>
                </c:pt>
                <c:pt idx="98">
                  <c:v>96</c:v>
                </c:pt>
                <c:pt idx="99">
                  <c:v>356</c:v>
                </c:pt>
                <c:pt idx="100">
                  <c:v>255</c:v>
                </c:pt>
                <c:pt idx="101">
                  <c:v>169</c:v>
                </c:pt>
                <c:pt idx="102">
                  <c:v>257</c:v>
                </c:pt>
                <c:pt idx="103">
                  <c:v>186</c:v>
                </c:pt>
                <c:pt idx="104">
                  <c:v>278</c:v>
                </c:pt>
                <c:pt idx="105">
                  <c:v>200</c:v>
                </c:pt>
                <c:pt idx="106">
                  <c:v>156</c:v>
                </c:pt>
                <c:pt idx="107">
                  <c:v>131</c:v>
                </c:pt>
                <c:pt idx="108">
                  <c:v>125</c:v>
                </c:pt>
                <c:pt idx="109">
                  <c:v>69</c:v>
                </c:pt>
                <c:pt idx="110">
                  <c:v>67</c:v>
                </c:pt>
                <c:pt idx="111">
                  <c:v>70</c:v>
                </c:pt>
                <c:pt idx="112">
                  <c:v>153</c:v>
                </c:pt>
                <c:pt idx="113">
                  <c:v>220</c:v>
                </c:pt>
                <c:pt idx="114">
                  <c:v>224</c:v>
                </c:pt>
                <c:pt idx="115">
                  <c:v>171</c:v>
                </c:pt>
                <c:pt idx="116">
                  <c:v>82</c:v>
                </c:pt>
                <c:pt idx="117">
                  <c:v>103</c:v>
                </c:pt>
                <c:pt idx="118">
                  <c:v>93</c:v>
                </c:pt>
                <c:pt idx="119">
                  <c:v>66</c:v>
                </c:pt>
                <c:pt idx="120">
                  <c:v>246</c:v>
                </c:pt>
                <c:pt idx="121">
                  <c:v>215</c:v>
                </c:pt>
                <c:pt idx="122">
                  <c:v>76</c:v>
                </c:pt>
                <c:pt idx="123">
                  <c:v>122</c:v>
                </c:pt>
                <c:pt idx="124">
                  <c:v>79</c:v>
                </c:pt>
                <c:pt idx="125">
                  <c:v>268</c:v>
                </c:pt>
                <c:pt idx="126">
                  <c:v>202</c:v>
                </c:pt>
                <c:pt idx="127">
                  <c:v>131</c:v>
                </c:pt>
                <c:pt idx="128">
                  <c:v>62</c:v>
                </c:pt>
                <c:pt idx="129">
                  <c:v>61</c:v>
                </c:pt>
                <c:pt idx="130">
                  <c:v>72</c:v>
                </c:pt>
                <c:pt idx="131">
                  <c:v>73</c:v>
                </c:pt>
                <c:pt idx="132">
                  <c:v>75</c:v>
                </c:pt>
                <c:pt idx="133">
                  <c:v>63</c:v>
                </c:pt>
                <c:pt idx="134">
                  <c:v>235</c:v>
                </c:pt>
                <c:pt idx="135">
                  <c:v>207</c:v>
                </c:pt>
                <c:pt idx="136">
                  <c:v>155</c:v>
                </c:pt>
                <c:pt idx="137">
                  <c:v>256</c:v>
                </c:pt>
                <c:pt idx="138">
                  <c:v>199</c:v>
                </c:pt>
                <c:pt idx="139">
                  <c:v>183</c:v>
                </c:pt>
                <c:pt idx="140">
                  <c:v>208</c:v>
                </c:pt>
                <c:pt idx="141">
                  <c:v>95</c:v>
                </c:pt>
                <c:pt idx="142">
                  <c:v>55</c:v>
                </c:pt>
                <c:pt idx="143">
                  <c:v>146</c:v>
                </c:pt>
                <c:pt idx="144">
                  <c:v>180</c:v>
                </c:pt>
                <c:pt idx="145">
                  <c:v>239</c:v>
                </c:pt>
                <c:pt idx="146">
                  <c:v>212</c:v>
                </c:pt>
                <c:pt idx="147">
                  <c:v>79</c:v>
                </c:pt>
                <c:pt idx="148">
                  <c:v>71</c:v>
                </c:pt>
                <c:pt idx="149">
                  <c:v>86</c:v>
                </c:pt>
                <c:pt idx="150">
                  <c:v>78</c:v>
                </c:pt>
                <c:pt idx="151">
                  <c:v>73</c:v>
                </c:pt>
                <c:pt idx="152">
                  <c:v>101</c:v>
                </c:pt>
                <c:pt idx="153">
                  <c:v>220</c:v>
                </c:pt>
                <c:pt idx="154">
                  <c:v>199</c:v>
                </c:pt>
                <c:pt idx="155">
                  <c:v>93</c:v>
                </c:pt>
                <c:pt idx="156">
                  <c:v>94</c:v>
                </c:pt>
                <c:pt idx="157">
                  <c:v>92</c:v>
                </c:pt>
                <c:pt idx="158">
                  <c:v>62</c:v>
                </c:pt>
                <c:pt idx="159">
                  <c:v>58</c:v>
                </c:pt>
                <c:pt idx="160">
                  <c:v>77</c:v>
                </c:pt>
                <c:pt idx="161">
                  <c:v>53</c:v>
                </c:pt>
                <c:pt idx="162">
                  <c:v>146</c:v>
                </c:pt>
                <c:pt idx="163">
                  <c:v>81</c:v>
                </c:pt>
                <c:pt idx="164">
                  <c:v>449</c:v>
                </c:pt>
                <c:pt idx="165">
                  <c:v>205</c:v>
                </c:pt>
                <c:pt idx="166">
                  <c:v>216</c:v>
                </c:pt>
                <c:pt idx="167">
                  <c:v>96</c:v>
                </c:pt>
                <c:pt idx="168">
                  <c:v>206</c:v>
                </c:pt>
                <c:pt idx="169">
                  <c:v>100</c:v>
                </c:pt>
                <c:pt idx="170">
                  <c:v>138</c:v>
                </c:pt>
                <c:pt idx="171">
                  <c:v>177</c:v>
                </c:pt>
                <c:pt idx="172">
                  <c:v>53</c:v>
                </c:pt>
                <c:pt idx="173">
                  <c:v>91</c:v>
                </c:pt>
                <c:pt idx="174">
                  <c:v>226</c:v>
                </c:pt>
                <c:pt idx="175">
                  <c:v>118</c:v>
                </c:pt>
                <c:pt idx="176">
                  <c:v>75</c:v>
                </c:pt>
                <c:pt idx="177">
                  <c:v>61</c:v>
                </c:pt>
                <c:pt idx="178">
                  <c:v>63</c:v>
                </c:pt>
                <c:pt idx="179">
                  <c:v>6</c:v>
                </c:pt>
                <c:pt idx="180">
                  <c:v>5</c:v>
                </c:pt>
                <c:pt idx="181">
                  <c:v>286</c:v>
                </c:pt>
                <c:pt idx="182">
                  <c:v>173</c:v>
                </c:pt>
                <c:pt idx="183">
                  <c:v>85</c:v>
                </c:pt>
                <c:pt idx="184">
                  <c:v>207</c:v>
                </c:pt>
                <c:pt idx="185">
                  <c:v>176</c:v>
                </c:pt>
                <c:pt idx="186">
                  <c:v>121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EA5-491D-97AA-93FE57916C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1147057"/>
        <c:axId val="1205431200"/>
      </c:scatterChart>
      <c:valAx>
        <c:axId val="15111470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Length (mm)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05431200"/>
        <c:crosses val="autoZero"/>
        <c:crossBetween val="midCat"/>
      </c:valAx>
      <c:valAx>
        <c:axId val="12054312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Weight (g)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511147057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/>
            </a:pPr>
            <a:r>
              <a:rPr lang="en-US"/>
              <a:t>Salmonids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'Site-Livinggood Springs'!$D$40</c:f>
              <c:strCache>
                <c:ptCount val="1"/>
                <c:pt idx="0">
                  <c:v>Weight (g)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3366CC"/>
              </a:solidFill>
              <a:ln cmpd="sng">
                <a:solidFill>
                  <a:srgbClr val="3366CC"/>
                </a:solidFill>
              </a:ln>
            </c:spPr>
          </c:marker>
          <c:xVal>
            <c:numRef>
              <c:f>'Site-Livinggood Springs'!$C$41:$C$198</c:f>
              <c:numCache>
                <c:formatCode>General</c:formatCode>
                <c:ptCount val="158"/>
                <c:pt idx="0">
                  <c:v>167.64</c:v>
                </c:pt>
                <c:pt idx="1">
                  <c:v>180.33999999999997</c:v>
                </c:pt>
                <c:pt idx="2">
                  <c:v>210.82</c:v>
                </c:pt>
                <c:pt idx="3">
                  <c:v>264.15999999999997</c:v>
                </c:pt>
                <c:pt idx="4">
                  <c:v>129.54</c:v>
                </c:pt>
                <c:pt idx="5">
                  <c:v>309.87999999999994</c:v>
                </c:pt>
                <c:pt idx="6">
                  <c:v>231.14</c:v>
                </c:pt>
                <c:pt idx="7">
                  <c:v>220.97999999999996</c:v>
                </c:pt>
                <c:pt idx="8">
                  <c:v>210.82</c:v>
                </c:pt>
                <c:pt idx="9">
                  <c:v>243.83999999999997</c:v>
                </c:pt>
                <c:pt idx="10">
                  <c:v>210.82</c:v>
                </c:pt>
                <c:pt idx="11">
                  <c:v>238.76</c:v>
                </c:pt>
                <c:pt idx="12">
                  <c:v>238.76</c:v>
                </c:pt>
                <c:pt idx="13">
                  <c:v>391.15999999999997</c:v>
                </c:pt>
                <c:pt idx="14">
                  <c:v>215.89999999999998</c:v>
                </c:pt>
                <c:pt idx="15">
                  <c:v>287.02</c:v>
                </c:pt>
                <c:pt idx="16">
                  <c:v>241.29999999999998</c:v>
                </c:pt>
                <c:pt idx="17">
                  <c:v>154.93999999999997</c:v>
                </c:pt>
                <c:pt idx="18">
                  <c:v>213.35999999999999</c:v>
                </c:pt>
                <c:pt idx="19">
                  <c:v>226.06</c:v>
                </c:pt>
                <c:pt idx="20">
                  <c:v>187.96</c:v>
                </c:pt>
                <c:pt idx="21">
                  <c:v>271.77999999999997</c:v>
                </c:pt>
                <c:pt idx="22">
                  <c:v>241.29999999999998</c:v>
                </c:pt>
                <c:pt idx="23">
                  <c:v>162.56</c:v>
                </c:pt>
                <c:pt idx="24">
                  <c:v>233.67999999999998</c:v>
                </c:pt>
                <c:pt idx="25">
                  <c:v>243.83999999999997</c:v>
                </c:pt>
                <c:pt idx="26">
                  <c:v>248.92000000000002</c:v>
                </c:pt>
                <c:pt idx="27">
                  <c:v>241.29999999999998</c:v>
                </c:pt>
                <c:pt idx="28">
                  <c:v>271.77999999999997</c:v>
                </c:pt>
                <c:pt idx="29">
                  <c:v>264.15999999999997</c:v>
                </c:pt>
                <c:pt idx="30">
                  <c:v>238.76</c:v>
                </c:pt>
                <c:pt idx="31">
                  <c:v>236.22</c:v>
                </c:pt>
                <c:pt idx="32">
                  <c:v>177.79999999999998</c:v>
                </c:pt>
                <c:pt idx="33">
                  <c:v>208.27999999999997</c:v>
                </c:pt>
                <c:pt idx="34">
                  <c:v>236.22</c:v>
                </c:pt>
                <c:pt idx="35">
                  <c:v>193.04</c:v>
                </c:pt>
                <c:pt idx="36">
                  <c:v>241.29999999999998</c:v>
                </c:pt>
                <c:pt idx="37">
                  <c:v>210.82</c:v>
                </c:pt>
                <c:pt idx="38">
                  <c:v>241.29999999999998</c:v>
                </c:pt>
                <c:pt idx="39">
                  <c:v>259.08</c:v>
                </c:pt>
                <c:pt idx="40">
                  <c:v>312.42</c:v>
                </c:pt>
                <c:pt idx="41">
                  <c:v>335.28</c:v>
                </c:pt>
                <c:pt idx="42">
                  <c:v>248.92000000000002</c:v>
                </c:pt>
                <c:pt idx="43">
                  <c:v>269.23999999999995</c:v>
                </c:pt>
                <c:pt idx="44">
                  <c:v>284.47999999999996</c:v>
                </c:pt>
                <c:pt idx="45">
                  <c:v>233.67999999999998</c:v>
                </c:pt>
                <c:pt idx="46">
                  <c:v>287.02</c:v>
                </c:pt>
                <c:pt idx="47">
                  <c:v>251.46</c:v>
                </c:pt>
                <c:pt idx="48">
                  <c:v>213.35999999999999</c:v>
                </c:pt>
                <c:pt idx="49">
                  <c:v>241.29999999999998</c:v>
                </c:pt>
                <c:pt idx="50">
                  <c:v>251.46</c:v>
                </c:pt>
                <c:pt idx="51">
                  <c:v>251.46</c:v>
                </c:pt>
                <c:pt idx="52">
                  <c:v>254</c:v>
                </c:pt>
                <c:pt idx="53">
                  <c:v>233.67999999999998</c:v>
                </c:pt>
                <c:pt idx="54">
                  <c:v>279.39999999999998</c:v>
                </c:pt>
                <c:pt idx="55">
                  <c:v>246.37999999999997</c:v>
                </c:pt>
                <c:pt idx="56">
                  <c:v>243.83999999999997</c:v>
                </c:pt>
                <c:pt idx="57">
                  <c:v>236.22</c:v>
                </c:pt>
                <c:pt idx="58">
                  <c:v>200.66</c:v>
                </c:pt>
                <c:pt idx="59">
                  <c:v>210.82</c:v>
                </c:pt>
                <c:pt idx="60">
                  <c:v>264.15999999999997</c:v>
                </c:pt>
                <c:pt idx="61">
                  <c:v>281.94</c:v>
                </c:pt>
                <c:pt idx="62">
                  <c:v>246.37999999999997</c:v>
                </c:pt>
                <c:pt idx="63">
                  <c:v>200.66</c:v>
                </c:pt>
                <c:pt idx="64">
                  <c:v>266.7</c:v>
                </c:pt>
                <c:pt idx="65">
                  <c:v>200.66</c:v>
                </c:pt>
                <c:pt idx="66">
                  <c:v>193.04</c:v>
                </c:pt>
                <c:pt idx="67">
                  <c:v>147.32</c:v>
                </c:pt>
                <c:pt idx="68">
                  <c:v>78.739999999999995</c:v>
                </c:pt>
                <c:pt idx="69">
                  <c:v>132.07999999999998</c:v>
                </c:pt>
                <c:pt idx="70">
                  <c:v>259.08</c:v>
                </c:pt>
                <c:pt idx="71">
                  <c:v>218.43999999999997</c:v>
                </c:pt>
                <c:pt idx="72">
                  <c:v>213.35999999999999</c:v>
                </c:pt>
                <c:pt idx="73">
                  <c:v>238.76</c:v>
                </c:pt>
                <c:pt idx="74">
                  <c:v>264.15999999999997</c:v>
                </c:pt>
                <c:pt idx="75">
                  <c:v>246.37999999999997</c:v>
                </c:pt>
                <c:pt idx="76">
                  <c:v>246.37999999999997</c:v>
                </c:pt>
                <c:pt idx="77">
                  <c:v>259.08</c:v>
                </c:pt>
                <c:pt idx="78">
                  <c:v>167.64</c:v>
                </c:pt>
                <c:pt idx="79">
                  <c:v>220.97999999999996</c:v>
                </c:pt>
                <c:pt idx="80">
                  <c:v>226.06</c:v>
                </c:pt>
                <c:pt idx="81">
                  <c:v>238.76</c:v>
                </c:pt>
                <c:pt idx="82">
                  <c:v>200.66</c:v>
                </c:pt>
                <c:pt idx="83">
                  <c:v>281.94</c:v>
                </c:pt>
                <c:pt idx="84">
                  <c:v>251.46</c:v>
                </c:pt>
                <c:pt idx="85">
                  <c:v>177.79999999999998</c:v>
                </c:pt>
                <c:pt idx="86">
                  <c:v>226.06</c:v>
                </c:pt>
                <c:pt idx="87">
                  <c:v>289.56</c:v>
                </c:pt>
                <c:pt idx="88">
                  <c:v>187.96</c:v>
                </c:pt>
                <c:pt idx="89">
                  <c:v>205.73999999999998</c:v>
                </c:pt>
                <c:pt idx="90">
                  <c:v>307.33999999999997</c:v>
                </c:pt>
                <c:pt idx="91">
                  <c:v>154.93999999999997</c:v>
                </c:pt>
                <c:pt idx="92">
                  <c:v>266.7</c:v>
                </c:pt>
                <c:pt idx="93">
                  <c:v>254</c:v>
                </c:pt>
                <c:pt idx="94">
                  <c:v>208.27999999999997</c:v>
                </c:pt>
                <c:pt idx="95">
                  <c:v>241.29999999999998</c:v>
                </c:pt>
                <c:pt idx="96">
                  <c:v>223.52</c:v>
                </c:pt>
                <c:pt idx="97">
                  <c:v>223.52</c:v>
                </c:pt>
                <c:pt idx="98">
                  <c:v>233.67999999999998</c:v>
                </c:pt>
                <c:pt idx="99">
                  <c:v>226.06</c:v>
                </c:pt>
                <c:pt idx="100">
                  <c:v>276.86</c:v>
                </c:pt>
                <c:pt idx="101">
                  <c:v>223.52</c:v>
                </c:pt>
                <c:pt idx="102">
                  <c:v>231.14</c:v>
                </c:pt>
                <c:pt idx="103">
                  <c:v>228.6</c:v>
                </c:pt>
                <c:pt idx="104">
                  <c:v>284.47999999999996</c:v>
                </c:pt>
                <c:pt idx="105">
                  <c:v>213.35999999999999</c:v>
                </c:pt>
                <c:pt idx="106">
                  <c:v>246.37999999999997</c:v>
                </c:pt>
                <c:pt idx="107">
                  <c:v>226.06</c:v>
                </c:pt>
                <c:pt idx="108">
                  <c:v>193.04</c:v>
                </c:pt>
                <c:pt idx="109">
                  <c:v>177.79999999999998</c:v>
                </c:pt>
                <c:pt idx="110">
                  <c:v>223.52</c:v>
                </c:pt>
                <c:pt idx="111">
                  <c:v>144.78</c:v>
                </c:pt>
                <c:pt idx="112">
                  <c:v>223.52</c:v>
                </c:pt>
                <c:pt idx="113">
                  <c:v>160.01999999999998</c:v>
                </c:pt>
                <c:pt idx="114">
                  <c:v>254</c:v>
                </c:pt>
                <c:pt idx="115">
                  <c:v>162.56</c:v>
                </c:pt>
                <c:pt idx="116">
                  <c:v>195.57999999999998</c:v>
                </c:pt>
                <c:pt idx="117">
                  <c:v>394</c:v>
                </c:pt>
                <c:pt idx="118">
                  <c:v>233</c:v>
                </c:pt>
                <c:pt idx="119">
                  <c:v>312</c:v>
                </c:pt>
                <c:pt idx="120">
                  <c:v>202</c:v>
                </c:pt>
                <c:pt idx="121">
                  <c:v>265</c:v>
                </c:pt>
                <c:pt idx="122">
                  <c:v>210</c:v>
                </c:pt>
                <c:pt idx="123">
                  <c:v>236</c:v>
                </c:pt>
                <c:pt idx="124">
                  <c:v>221</c:v>
                </c:pt>
                <c:pt idx="125">
                  <c:v>210</c:v>
                </c:pt>
                <c:pt idx="126">
                  <c:v>152</c:v>
                </c:pt>
                <c:pt idx="127">
                  <c:v>215</c:v>
                </c:pt>
                <c:pt idx="128">
                  <c:v>164</c:v>
                </c:pt>
                <c:pt idx="129">
                  <c:v>177</c:v>
                </c:pt>
                <c:pt idx="130">
                  <c:v>206</c:v>
                </c:pt>
                <c:pt idx="131">
                  <c:v>201</c:v>
                </c:pt>
                <c:pt idx="132">
                  <c:v>233</c:v>
                </c:pt>
                <c:pt idx="133">
                  <c:v>225</c:v>
                </c:pt>
                <c:pt idx="134">
                  <c:v>193</c:v>
                </c:pt>
                <c:pt idx="135">
                  <c:v>236</c:v>
                </c:pt>
                <c:pt idx="136">
                  <c:v>170</c:v>
                </c:pt>
                <c:pt idx="137">
                  <c:v>155</c:v>
                </c:pt>
                <c:pt idx="138">
                  <c:v>255</c:v>
                </c:pt>
                <c:pt idx="139">
                  <c:v>253</c:v>
                </c:pt>
                <c:pt idx="140">
                  <c:v>316</c:v>
                </c:pt>
                <c:pt idx="141">
                  <c:v>314</c:v>
                </c:pt>
                <c:pt idx="142">
                  <c:v>420</c:v>
                </c:pt>
                <c:pt idx="143">
                  <c:v>279</c:v>
                </c:pt>
                <c:pt idx="144">
                  <c:v>264</c:v>
                </c:pt>
                <c:pt idx="145">
                  <c:v>287</c:v>
                </c:pt>
                <c:pt idx="146">
                  <c:v>245</c:v>
                </c:pt>
                <c:pt idx="147">
                  <c:v>334</c:v>
                </c:pt>
                <c:pt idx="148">
                  <c:v>299</c:v>
                </c:pt>
                <c:pt idx="149">
                  <c:v>300</c:v>
                </c:pt>
                <c:pt idx="150">
                  <c:v>209</c:v>
                </c:pt>
                <c:pt idx="151">
                  <c:v>263</c:v>
                </c:pt>
                <c:pt idx="152">
                  <c:v>270</c:v>
                </c:pt>
                <c:pt idx="153">
                  <c:v>284</c:v>
                </c:pt>
                <c:pt idx="154">
                  <c:v>235</c:v>
                </c:pt>
                <c:pt idx="155">
                  <c:v>263</c:v>
                </c:pt>
                <c:pt idx="156">
                  <c:v>373</c:v>
                </c:pt>
                <c:pt idx="157">
                  <c:v>377</c:v>
                </c:pt>
              </c:numCache>
            </c:numRef>
          </c:xVal>
          <c:yVal>
            <c:numRef>
              <c:f>'Site-Livinggood Springs'!$D$41:$D$198</c:f>
              <c:numCache>
                <c:formatCode>General</c:formatCode>
                <c:ptCount val="158"/>
                <c:pt idx="0">
                  <c:v>45</c:v>
                </c:pt>
                <c:pt idx="1">
                  <c:v>58</c:v>
                </c:pt>
                <c:pt idx="2">
                  <c:v>90</c:v>
                </c:pt>
                <c:pt idx="3">
                  <c:v>164</c:v>
                </c:pt>
                <c:pt idx="4">
                  <c:v>19</c:v>
                </c:pt>
                <c:pt idx="5">
                  <c:v>279</c:v>
                </c:pt>
                <c:pt idx="6">
                  <c:v>129</c:v>
                </c:pt>
                <c:pt idx="7">
                  <c:v>115</c:v>
                </c:pt>
                <c:pt idx="8">
                  <c:v>83</c:v>
                </c:pt>
                <c:pt idx="9">
                  <c:v>148</c:v>
                </c:pt>
                <c:pt idx="10">
                  <c:v>85</c:v>
                </c:pt>
                <c:pt idx="11">
                  <c:v>139</c:v>
                </c:pt>
                <c:pt idx="12">
                  <c:v>136</c:v>
                </c:pt>
                <c:pt idx="13">
                  <c:v>353</c:v>
                </c:pt>
                <c:pt idx="14">
                  <c:v>99</c:v>
                </c:pt>
                <c:pt idx="15">
                  <c:v>204</c:v>
                </c:pt>
                <c:pt idx="16">
                  <c:v>145</c:v>
                </c:pt>
                <c:pt idx="17">
                  <c:v>45</c:v>
                </c:pt>
                <c:pt idx="18">
                  <c:v>104</c:v>
                </c:pt>
                <c:pt idx="19">
                  <c:v>112</c:v>
                </c:pt>
                <c:pt idx="20">
                  <c:v>61</c:v>
                </c:pt>
                <c:pt idx="21">
                  <c:v>195</c:v>
                </c:pt>
                <c:pt idx="22">
                  <c:v>149</c:v>
                </c:pt>
                <c:pt idx="23">
                  <c:v>53</c:v>
                </c:pt>
                <c:pt idx="24">
                  <c:v>132</c:v>
                </c:pt>
                <c:pt idx="25">
                  <c:v>150</c:v>
                </c:pt>
                <c:pt idx="26">
                  <c:v>143</c:v>
                </c:pt>
                <c:pt idx="27">
                  <c:v>138</c:v>
                </c:pt>
                <c:pt idx="28">
                  <c:v>171</c:v>
                </c:pt>
                <c:pt idx="29">
                  <c:v>153</c:v>
                </c:pt>
                <c:pt idx="30">
                  <c:v>113</c:v>
                </c:pt>
                <c:pt idx="31">
                  <c:v>116</c:v>
                </c:pt>
                <c:pt idx="32">
                  <c:v>53</c:v>
                </c:pt>
                <c:pt idx="33">
                  <c:v>89</c:v>
                </c:pt>
                <c:pt idx="34">
                  <c:v>124</c:v>
                </c:pt>
                <c:pt idx="35">
                  <c:v>60</c:v>
                </c:pt>
                <c:pt idx="36">
                  <c:v>126</c:v>
                </c:pt>
                <c:pt idx="37">
                  <c:v>88</c:v>
                </c:pt>
                <c:pt idx="38">
                  <c:v>140</c:v>
                </c:pt>
                <c:pt idx="39">
                  <c:v>163</c:v>
                </c:pt>
                <c:pt idx="40">
                  <c:v>194</c:v>
                </c:pt>
                <c:pt idx="41">
                  <c:v>297</c:v>
                </c:pt>
                <c:pt idx="42">
                  <c:v>153</c:v>
                </c:pt>
                <c:pt idx="43">
                  <c:v>184</c:v>
                </c:pt>
                <c:pt idx="44">
                  <c:v>251</c:v>
                </c:pt>
                <c:pt idx="45">
                  <c:v>119</c:v>
                </c:pt>
                <c:pt idx="46">
                  <c:v>213</c:v>
                </c:pt>
                <c:pt idx="47">
                  <c:v>156</c:v>
                </c:pt>
                <c:pt idx="48">
                  <c:v>99</c:v>
                </c:pt>
                <c:pt idx="49">
                  <c:v>134</c:v>
                </c:pt>
                <c:pt idx="50">
                  <c:v>177</c:v>
                </c:pt>
                <c:pt idx="51">
                  <c:v>143</c:v>
                </c:pt>
                <c:pt idx="52">
                  <c:v>149</c:v>
                </c:pt>
                <c:pt idx="53">
                  <c:v>117</c:v>
                </c:pt>
                <c:pt idx="54">
                  <c:v>210</c:v>
                </c:pt>
                <c:pt idx="55">
                  <c:v>134</c:v>
                </c:pt>
                <c:pt idx="56">
                  <c:v>133</c:v>
                </c:pt>
                <c:pt idx="57">
                  <c:v>129</c:v>
                </c:pt>
                <c:pt idx="58">
                  <c:v>84</c:v>
                </c:pt>
                <c:pt idx="59">
                  <c:v>99</c:v>
                </c:pt>
                <c:pt idx="60">
                  <c:v>183</c:v>
                </c:pt>
                <c:pt idx="61">
                  <c:v>210</c:v>
                </c:pt>
                <c:pt idx="62">
                  <c:v>126</c:v>
                </c:pt>
                <c:pt idx="63">
                  <c:v>78</c:v>
                </c:pt>
                <c:pt idx="64">
                  <c:v>184</c:v>
                </c:pt>
                <c:pt idx="65">
                  <c:v>71</c:v>
                </c:pt>
                <c:pt idx="66">
                  <c:v>79</c:v>
                </c:pt>
                <c:pt idx="67">
                  <c:v>30</c:v>
                </c:pt>
                <c:pt idx="68">
                  <c:v>4</c:v>
                </c:pt>
                <c:pt idx="69">
                  <c:v>25</c:v>
                </c:pt>
                <c:pt idx="70">
                  <c:v>167</c:v>
                </c:pt>
                <c:pt idx="71">
                  <c:v>104</c:v>
                </c:pt>
                <c:pt idx="72">
                  <c:v>97</c:v>
                </c:pt>
                <c:pt idx="73">
                  <c:v>126</c:v>
                </c:pt>
                <c:pt idx="74">
                  <c:v>175</c:v>
                </c:pt>
                <c:pt idx="75">
                  <c:v>132</c:v>
                </c:pt>
                <c:pt idx="76">
                  <c:v>130</c:v>
                </c:pt>
                <c:pt idx="77">
                  <c:v>170</c:v>
                </c:pt>
                <c:pt idx="78">
                  <c:v>58</c:v>
                </c:pt>
                <c:pt idx="79">
                  <c:v>90</c:v>
                </c:pt>
                <c:pt idx="80">
                  <c:v>110</c:v>
                </c:pt>
                <c:pt idx="81">
                  <c:v>150</c:v>
                </c:pt>
                <c:pt idx="82">
                  <c:v>80</c:v>
                </c:pt>
                <c:pt idx="83">
                  <c:v>211</c:v>
                </c:pt>
                <c:pt idx="84">
                  <c:v>156</c:v>
                </c:pt>
                <c:pt idx="85">
                  <c:v>55</c:v>
                </c:pt>
                <c:pt idx="86">
                  <c:v>126</c:v>
                </c:pt>
                <c:pt idx="87">
                  <c:v>205</c:v>
                </c:pt>
                <c:pt idx="88">
                  <c:v>57</c:v>
                </c:pt>
                <c:pt idx="89">
                  <c:v>84</c:v>
                </c:pt>
                <c:pt idx="90">
                  <c:v>284</c:v>
                </c:pt>
                <c:pt idx="91">
                  <c:v>36</c:v>
                </c:pt>
                <c:pt idx="92">
                  <c:v>172</c:v>
                </c:pt>
                <c:pt idx="93">
                  <c:v>142</c:v>
                </c:pt>
                <c:pt idx="94">
                  <c:v>79</c:v>
                </c:pt>
                <c:pt idx="95">
                  <c:v>120</c:v>
                </c:pt>
                <c:pt idx="96">
                  <c:v>101</c:v>
                </c:pt>
                <c:pt idx="97">
                  <c:v>107</c:v>
                </c:pt>
                <c:pt idx="98">
                  <c:v>114</c:v>
                </c:pt>
                <c:pt idx="99">
                  <c:v>118</c:v>
                </c:pt>
                <c:pt idx="100">
                  <c:v>192</c:v>
                </c:pt>
                <c:pt idx="101">
                  <c:v>101</c:v>
                </c:pt>
                <c:pt idx="102">
                  <c:v>108</c:v>
                </c:pt>
                <c:pt idx="103">
                  <c:v>110</c:v>
                </c:pt>
                <c:pt idx="104">
                  <c:v>214</c:v>
                </c:pt>
                <c:pt idx="105">
                  <c:v>94</c:v>
                </c:pt>
                <c:pt idx="106">
                  <c:v>143</c:v>
                </c:pt>
                <c:pt idx="107">
                  <c:v>107</c:v>
                </c:pt>
                <c:pt idx="108">
                  <c:v>70</c:v>
                </c:pt>
                <c:pt idx="109">
                  <c:v>51</c:v>
                </c:pt>
                <c:pt idx="110">
                  <c:v>115</c:v>
                </c:pt>
                <c:pt idx="111">
                  <c:v>33</c:v>
                </c:pt>
                <c:pt idx="112">
                  <c:v>110</c:v>
                </c:pt>
                <c:pt idx="113">
                  <c:v>40</c:v>
                </c:pt>
                <c:pt idx="114">
                  <c:v>168</c:v>
                </c:pt>
                <c:pt idx="115">
                  <c:v>44</c:v>
                </c:pt>
                <c:pt idx="116">
                  <c:v>70</c:v>
                </c:pt>
                <c:pt idx="117">
                  <c:v>570</c:v>
                </c:pt>
                <c:pt idx="118">
                  <c:v>113</c:v>
                </c:pt>
                <c:pt idx="119">
                  <c:v>342</c:v>
                </c:pt>
                <c:pt idx="120">
                  <c:v>76</c:v>
                </c:pt>
                <c:pt idx="121">
                  <c:v>182</c:v>
                </c:pt>
                <c:pt idx="122">
                  <c:v>82</c:v>
                </c:pt>
                <c:pt idx="123">
                  <c:v>114</c:v>
                </c:pt>
                <c:pt idx="124">
                  <c:v>100</c:v>
                </c:pt>
                <c:pt idx="125">
                  <c:v>82</c:v>
                </c:pt>
                <c:pt idx="126">
                  <c:v>41</c:v>
                </c:pt>
                <c:pt idx="127">
                  <c:v>92</c:v>
                </c:pt>
                <c:pt idx="128">
                  <c:v>44</c:v>
                </c:pt>
                <c:pt idx="129">
                  <c:v>45</c:v>
                </c:pt>
                <c:pt idx="130">
                  <c:v>78</c:v>
                </c:pt>
                <c:pt idx="131">
                  <c:v>71</c:v>
                </c:pt>
                <c:pt idx="132">
                  <c:v>136</c:v>
                </c:pt>
                <c:pt idx="133">
                  <c:v>116</c:v>
                </c:pt>
                <c:pt idx="134">
                  <c:v>69</c:v>
                </c:pt>
                <c:pt idx="135">
                  <c:v>124</c:v>
                </c:pt>
                <c:pt idx="136">
                  <c:v>41</c:v>
                </c:pt>
                <c:pt idx="137">
                  <c:v>36</c:v>
                </c:pt>
                <c:pt idx="138">
                  <c:v>149</c:v>
                </c:pt>
                <c:pt idx="139">
                  <c:v>161</c:v>
                </c:pt>
                <c:pt idx="140">
                  <c:v>280</c:v>
                </c:pt>
                <c:pt idx="141">
                  <c:v>277</c:v>
                </c:pt>
                <c:pt idx="142">
                  <c:v>731</c:v>
                </c:pt>
                <c:pt idx="143">
                  <c:v>233</c:v>
                </c:pt>
                <c:pt idx="144">
                  <c:v>176</c:v>
                </c:pt>
                <c:pt idx="145">
                  <c:v>233</c:v>
                </c:pt>
                <c:pt idx="146">
                  <c:v>151</c:v>
                </c:pt>
                <c:pt idx="147">
                  <c:v>415</c:v>
                </c:pt>
                <c:pt idx="148">
                  <c:v>255</c:v>
                </c:pt>
                <c:pt idx="149">
                  <c:v>247</c:v>
                </c:pt>
                <c:pt idx="150">
                  <c:v>93</c:v>
                </c:pt>
                <c:pt idx="151">
                  <c:v>185</c:v>
                </c:pt>
                <c:pt idx="152">
                  <c:v>203</c:v>
                </c:pt>
                <c:pt idx="153">
                  <c:v>229</c:v>
                </c:pt>
                <c:pt idx="154">
                  <c:v>134</c:v>
                </c:pt>
                <c:pt idx="155">
                  <c:v>167</c:v>
                </c:pt>
                <c:pt idx="156">
                  <c:v>574</c:v>
                </c:pt>
                <c:pt idx="157">
                  <c:v>454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D6-4293-9DC9-7A3263B5DA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00880516"/>
        <c:axId val="463748877"/>
      </c:scatterChart>
      <c:valAx>
        <c:axId val="120088051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Length (mm)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463748877"/>
        <c:crosses val="autoZero"/>
        <c:crossBetween val="midCat"/>
      </c:valAx>
      <c:valAx>
        <c:axId val="46374887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/>
                </a:pPr>
                <a:r>
                  <a:rPr lang="en-US"/>
                  <a:t>Weight (g)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20088051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</xdr:colOff>
      <xdr:row>48</xdr:row>
      <xdr:rowOff>38100</xdr:rowOff>
    </xdr:from>
    <xdr:ext cx="5600700" cy="3457575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571500</xdr:colOff>
      <xdr:row>51</xdr:row>
      <xdr:rowOff>123825</xdr:rowOff>
    </xdr:from>
    <xdr:ext cx="5715000" cy="3533775"/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952500</xdr:colOff>
      <xdr:row>6</xdr:row>
      <xdr:rowOff>161925</xdr:rowOff>
    </xdr:from>
    <xdr:ext cx="5715000" cy="3533775"/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G41:J44">
  <tableColumns count="4">
    <tableColumn id="1" name="Reach #"/>
    <tableColumn id="2" name="BKT Status"/>
    <tableColumn id="3" name="% Adult "/>
    <tableColumn id="4" name="% Juvenile"/>
  </tableColumns>
  <tableStyleInfo name="Outline-style" showFirstColumn="1" showLastColumn="1" showRowStripes="1" showColumnStripes="0"/>
</table>
</file>

<file path=xl/tables/table10.xml><?xml version="1.0" encoding="utf-8"?>
<table xmlns="http://schemas.openxmlformats.org/spreadsheetml/2006/main" id="13" name="Table_13" displayName="Table_13" ref="M8:N40">
  <tableColumns count="2">
    <tableColumn id="1" name="Species"/>
    <tableColumn id="2" name="Total #"/>
  </tableColumns>
  <tableStyleInfo name="Site-017-style" showFirstColumn="1" showLastColumn="1" showRowStripes="1" showColumnStripes="0"/>
</table>
</file>

<file path=xl/tables/table100.xml><?xml version="1.0" encoding="utf-8"?>
<table xmlns="http://schemas.openxmlformats.org/spreadsheetml/2006/main" id="97" name="Table_97" displayName="Table_97" ref="G45:J48">
  <tableColumns count="4">
    <tableColumn id="1" name="Reach #"/>
    <tableColumn id="2" name="BRT Status"/>
    <tableColumn id="3" name="% Adult "/>
    <tableColumn id="4" name="% Juvenile"/>
  </tableColumns>
  <tableStyleInfo name="Site-Teeple Creek-style" showFirstColumn="1" showLastColumn="1" showRowStripes="1" showColumnStripes="0"/>
</table>
</file>

<file path=xl/tables/table101.xml><?xml version="1.0" encoding="utf-8"?>
<table xmlns="http://schemas.openxmlformats.org/spreadsheetml/2006/main" id="98" name="Table_98" displayName="Table_98" ref="M8:N40">
  <tableColumns count="2">
    <tableColumn id="1" name="Species"/>
    <tableColumn id="2" name="Total #"/>
  </tableColumns>
  <tableStyleInfo name="Site-Teeple Creek-style 2" showFirstColumn="1" showLastColumn="1" showRowStripes="1" showColumnStripes="0"/>
</table>
</file>

<file path=xl/tables/table102.xml><?xml version="1.0" encoding="utf-8"?>
<table xmlns="http://schemas.openxmlformats.org/spreadsheetml/2006/main" id="99" name="Table_99" displayName="Table_99" ref="G41:J44">
  <tableColumns count="4">
    <tableColumn id="1" name="Reach #"/>
    <tableColumn id="2" name="BKT Status"/>
    <tableColumn id="3" name="% Adult "/>
    <tableColumn id="4" name="% Juvenile"/>
  </tableColumns>
  <tableStyleInfo name="Site-Teeple Creek-style 3" showFirstColumn="1" showLastColumn="1" showRowStripes="1" showColumnStripes="0"/>
</table>
</file>

<file path=xl/tables/table103.xml><?xml version="1.0" encoding="utf-8"?>
<table xmlns="http://schemas.openxmlformats.org/spreadsheetml/2006/main" id="106" name="Table_106" displayName="Table_106" ref="G44:J47">
  <tableColumns count="4">
    <tableColumn id="1" name="Reach #"/>
    <tableColumn id="2" name="BRT Status"/>
    <tableColumn id="3" name="% Adult "/>
    <tableColumn id="4" name="% Juvenile"/>
  </tableColumns>
  <tableStyleInfo name="Site-Livinggood Springs-style" showFirstColumn="1" showLastColumn="1" showRowStripes="1" showColumnStripes="0"/>
</table>
</file>

<file path=xl/tables/table104.xml><?xml version="1.0" encoding="utf-8"?>
<table xmlns="http://schemas.openxmlformats.org/spreadsheetml/2006/main" id="107" name="Table_107" displayName="Table_107" ref="G40:J43">
  <tableColumns count="4">
    <tableColumn id="1" name="Reach #"/>
    <tableColumn id="2" name="BKT Status"/>
    <tableColumn id="3" name="% Adult "/>
    <tableColumn id="4" name="% Juvenile"/>
  </tableColumns>
  <tableStyleInfo name="Site-Livinggood Springs-style 2" showFirstColumn="1" showLastColumn="1" showRowStripes="1" showColumnStripes="0"/>
</table>
</file>

<file path=xl/tables/table105.xml><?xml version="1.0" encoding="utf-8"?>
<table xmlns="http://schemas.openxmlformats.org/spreadsheetml/2006/main" id="108" name="Table_108" displayName="Table_108" ref="M8:N39">
  <tableColumns count="2">
    <tableColumn id="1" name="Species"/>
    <tableColumn id="2" name="Total #"/>
  </tableColumns>
  <tableStyleInfo name="Site-Livinggood Springs-style 3" showFirstColumn="1" showLastColumn="1" showRowStripes="1" showColumnStripes="0"/>
</table>
</file>

<file path=xl/tables/table11.xml><?xml version="1.0" encoding="utf-8"?>
<table xmlns="http://schemas.openxmlformats.org/spreadsheetml/2006/main" id="14" name="Table_14" displayName="Table_14" ref="G45:J48">
  <tableColumns count="4">
    <tableColumn id="1" name="Reach #"/>
    <tableColumn id="2" name="BRT Status"/>
    <tableColumn id="3" name="% Adult "/>
    <tableColumn id="4" name="% Juvenile"/>
  </tableColumns>
  <tableStyleInfo name="Site-017-style 2" showFirstColumn="1" showLastColumn="1" showRowStripes="1" showColumnStripes="0"/>
</table>
</file>

<file path=xl/tables/table12.xml><?xml version="1.0" encoding="utf-8"?>
<table xmlns="http://schemas.openxmlformats.org/spreadsheetml/2006/main" id="15" name="Table_15" displayName="Table_15" ref="G41:J44">
  <tableColumns count="4">
    <tableColumn id="1" name="Reach #"/>
    <tableColumn id="2" name="BKT Status"/>
    <tableColumn id="3" name="% Adult "/>
    <tableColumn id="4" name="% Juvenile"/>
  </tableColumns>
  <tableStyleInfo name="Site-017-style 3" showFirstColumn="1" showLastColumn="1" showRowStripes="1" showColumnStripes="0"/>
</table>
</file>

<file path=xl/tables/table13.xml><?xml version="1.0" encoding="utf-8"?>
<table xmlns="http://schemas.openxmlformats.org/spreadsheetml/2006/main" id="37" name="Table_37" displayName="Table_37" ref="G41:J44">
  <tableColumns count="4">
    <tableColumn id="1" name="Reach #"/>
    <tableColumn id="2" name="BKT Status"/>
    <tableColumn id="3" name="% Adult "/>
    <tableColumn id="4" name="% Juvenile"/>
  </tableColumns>
  <tableStyleInfo name="Site 020-style" showFirstColumn="1" showLastColumn="1" showRowStripes="1" showColumnStripes="0"/>
</table>
</file>

<file path=xl/tables/table14.xml><?xml version="1.0" encoding="utf-8"?>
<table xmlns="http://schemas.openxmlformats.org/spreadsheetml/2006/main" id="38" name="Table_38" displayName="Table_38" ref="G45:J48">
  <tableColumns count="4">
    <tableColumn id="1" name="Reach #"/>
    <tableColumn id="2" name="BRT Status"/>
    <tableColumn id="3" name="% Adult "/>
    <tableColumn id="4" name="% Juvenile"/>
  </tableColumns>
  <tableStyleInfo name="Site 020-style 2" showFirstColumn="1" showLastColumn="1" showRowStripes="1" showColumnStripes="0"/>
</table>
</file>

<file path=xl/tables/table15.xml><?xml version="1.0" encoding="utf-8"?>
<table xmlns="http://schemas.openxmlformats.org/spreadsheetml/2006/main" id="39" name="Table_39" displayName="Table_39" ref="M8:N40">
  <tableColumns count="2">
    <tableColumn id="1" name="Species"/>
    <tableColumn id="2" name="Total #"/>
  </tableColumns>
  <tableStyleInfo name="Site 020-style 3" showFirstColumn="1" showLastColumn="1" showRowStripes="1" showColumnStripes="0"/>
</table>
</file>

<file path=xl/tables/table16.xml><?xml version="1.0" encoding="utf-8"?>
<table xmlns="http://schemas.openxmlformats.org/spreadsheetml/2006/main" id="16" name="Table_16" displayName="Table_16" ref="G45:J48">
  <tableColumns count="4">
    <tableColumn id="1" name="Reach #"/>
    <tableColumn id="2" name="BRT Status"/>
    <tableColumn id="3" name="% Adult "/>
    <tableColumn id="4" name="% Juvenile"/>
  </tableColumns>
  <tableStyleInfo name="Site-025-style" showFirstColumn="1" showLastColumn="1" showRowStripes="1" showColumnStripes="0"/>
</table>
</file>

<file path=xl/tables/table17.xml><?xml version="1.0" encoding="utf-8"?>
<table xmlns="http://schemas.openxmlformats.org/spreadsheetml/2006/main" id="17" name="Table_17" displayName="Table_17" ref="M8:N40">
  <tableColumns count="2">
    <tableColumn id="1" name="Species"/>
    <tableColumn id="2" name="Total #"/>
  </tableColumns>
  <tableStyleInfo name="Site-025-style 2" showFirstColumn="1" showLastColumn="1" showRowStripes="1" showColumnStripes="0"/>
</table>
</file>

<file path=xl/tables/table18.xml><?xml version="1.0" encoding="utf-8"?>
<table xmlns="http://schemas.openxmlformats.org/spreadsheetml/2006/main" id="18" name="Table_18" displayName="Table_18" ref="G41:J44">
  <tableColumns count="4">
    <tableColumn id="1" name="Reach #"/>
    <tableColumn id="2" name="BKT Status"/>
    <tableColumn id="3" name="% Adult "/>
    <tableColumn id="4" name="% Juvenile"/>
  </tableColumns>
  <tableStyleInfo name="Site-025-style 3" showFirstColumn="1" showLastColumn="1" showRowStripes="1" showColumnStripes="0"/>
</table>
</file>

<file path=xl/tables/table19.xml><?xml version="1.0" encoding="utf-8"?>
<table xmlns="http://schemas.openxmlformats.org/spreadsheetml/2006/main" id="22" name="Table_22" displayName="Table_22" ref="G41:J44">
  <tableColumns count="4">
    <tableColumn id="1" name="Reach #"/>
    <tableColumn id="2" name="BKT Status"/>
    <tableColumn id="3" name="% Adult "/>
    <tableColumn id="4" name="% Juvenile"/>
  </tableColumns>
  <tableStyleInfo name="Site-029-style" showFirstColumn="1" showLastColumn="1" showRowStripes="1" showColumnStripes="0"/>
</table>
</file>

<file path=xl/tables/table2.xml><?xml version="1.0" encoding="utf-8"?>
<table xmlns="http://schemas.openxmlformats.org/spreadsheetml/2006/main" id="2" name="Table_2" displayName="Table_2" ref="G45:J48">
  <tableColumns count="4">
    <tableColumn id="1" name="Reach #"/>
    <tableColumn id="2" name="BRT Status"/>
    <tableColumn id="3" name="% Adult "/>
    <tableColumn id="4" name="% Juvenile"/>
  </tableColumns>
  <tableStyleInfo name="Outline-style 2" showFirstColumn="1" showLastColumn="1" showRowStripes="1" showColumnStripes="0"/>
</table>
</file>

<file path=xl/tables/table20.xml><?xml version="1.0" encoding="utf-8"?>
<table xmlns="http://schemas.openxmlformats.org/spreadsheetml/2006/main" id="23" name="Table_23" displayName="Table_23" ref="M8:N40">
  <tableColumns count="2">
    <tableColumn id="1" name="Species"/>
    <tableColumn id="2" name="Total #"/>
  </tableColumns>
  <tableStyleInfo name="Site-029-style 2" showFirstColumn="1" showLastColumn="1" showRowStripes="1" showColumnStripes="0"/>
</table>
</file>

<file path=xl/tables/table21.xml><?xml version="1.0" encoding="utf-8"?>
<table xmlns="http://schemas.openxmlformats.org/spreadsheetml/2006/main" id="24" name="Table_24" displayName="Table_24" ref="G45:J48">
  <tableColumns count="4">
    <tableColumn id="1" name="Reach #"/>
    <tableColumn id="2" name="BRT Status"/>
    <tableColumn id="3" name="% Adult "/>
    <tableColumn id="4" name="% Juvenile"/>
  </tableColumns>
  <tableStyleInfo name="Site-029-style 3" showFirstColumn="1" showLastColumn="1" showRowStripes="1" showColumnStripes="0"/>
</table>
</file>

<file path=xl/tables/table22.xml><?xml version="1.0" encoding="utf-8"?>
<table xmlns="http://schemas.openxmlformats.org/spreadsheetml/2006/main" id="19" name="Table_19" displayName="Table_19" ref="G45:J48">
  <tableColumns count="4">
    <tableColumn id="1" name="Reach #"/>
    <tableColumn id="2" name="BRT Status"/>
    <tableColumn id="3" name="% Adult "/>
    <tableColumn id="4" name="% Juvenile"/>
  </tableColumns>
  <tableStyleInfo name="Site-033-style" showFirstColumn="1" showLastColumn="1" showRowStripes="1" showColumnStripes="0"/>
</table>
</file>

<file path=xl/tables/table23.xml><?xml version="1.0" encoding="utf-8"?>
<table xmlns="http://schemas.openxmlformats.org/spreadsheetml/2006/main" id="20" name="Table_20" displayName="Table_20" ref="M8:N40">
  <tableColumns count="2">
    <tableColumn id="1" name="Species"/>
    <tableColumn id="2" name="Total #"/>
  </tableColumns>
  <tableStyleInfo name="Site-033-style 2" showFirstColumn="1" showLastColumn="1" showRowStripes="1" showColumnStripes="0"/>
</table>
</file>

<file path=xl/tables/table24.xml><?xml version="1.0" encoding="utf-8"?>
<table xmlns="http://schemas.openxmlformats.org/spreadsheetml/2006/main" id="21" name="Table_21" displayName="Table_21" ref="G41:J44">
  <tableColumns count="4">
    <tableColumn id="1" name="Reach #"/>
    <tableColumn id="2" name="BKT Status"/>
    <tableColumn id="3" name="% Adult "/>
    <tableColumn id="4" name="% Juvenile"/>
  </tableColumns>
  <tableStyleInfo name="Site-033-style 3" showFirstColumn="1" showLastColumn="1" showRowStripes="1" showColumnStripes="0"/>
</table>
</file>

<file path=xl/tables/table25.xml><?xml version="1.0" encoding="utf-8"?>
<table xmlns="http://schemas.openxmlformats.org/spreadsheetml/2006/main" id="25" name="Table_25" displayName="Table_25" ref="G41:J44">
  <tableColumns count="4">
    <tableColumn id="1" name="Reach #"/>
    <tableColumn id="2" name="BKT Status"/>
    <tableColumn id="3" name="% Adult "/>
    <tableColumn id="4" name="% Juvenile"/>
  </tableColumns>
  <tableStyleInfo name="Site-036-style" showFirstColumn="1" showLastColumn="1" showRowStripes="1" showColumnStripes="0"/>
</table>
</file>

<file path=xl/tables/table26.xml><?xml version="1.0" encoding="utf-8"?>
<table xmlns="http://schemas.openxmlformats.org/spreadsheetml/2006/main" id="26" name="Table_26" displayName="Table_26" ref="M8:N40">
  <tableColumns count="2">
    <tableColumn id="1" name="Species"/>
    <tableColumn id="2" name="Total #"/>
  </tableColumns>
  <tableStyleInfo name="Site-036-style 2" showFirstColumn="1" showLastColumn="1" showRowStripes="1" showColumnStripes="0"/>
</table>
</file>

<file path=xl/tables/table27.xml><?xml version="1.0" encoding="utf-8"?>
<table xmlns="http://schemas.openxmlformats.org/spreadsheetml/2006/main" id="27" name="Table_27" displayName="Table_27" ref="G45:J48">
  <tableColumns count="4">
    <tableColumn id="1" name="Reach #"/>
    <tableColumn id="2" name="BRT Status"/>
    <tableColumn id="3" name="% Adult "/>
    <tableColumn id="4" name="% Juvenile"/>
  </tableColumns>
  <tableStyleInfo name="Site-036-style 3" showFirstColumn="1" showLastColumn="1" showRowStripes="1" showColumnStripes="0"/>
</table>
</file>

<file path=xl/tables/table28.xml><?xml version="1.0" encoding="utf-8"?>
<table xmlns="http://schemas.openxmlformats.org/spreadsheetml/2006/main" id="28" name="Table_28" displayName="Table_28" ref="M8:O40" headerRowCount="0">
  <tableColumns count="3">
    <tableColumn id="1" name="Column1"/>
    <tableColumn id="2" name="Column2"/>
    <tableColumn id="3" name="Column3"/>
  </tableColumns>
  <tableStyleInfo name="Site-039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9.xml><?xml version="1.0" encoding="utf-8"?>
<table xmlns="http://schemas.openxmlformats.org/spreadsheetml/2006/main" id="29" name="Table_29" displayName="Table_29" ref="G41:J44">
  <tableColumns count="4">
    <tableColumn id="1" name="Reach #"/>
    <tableColumn id="2" name="BKT Status"/>
    <tableColumn id="3" name="% Adult "/>
    <tableColumn id="4" name="% Juvenile"/>
  </tableColumns>
  <tableStyleInfo name="Site-039-style 2" showFirstColumn="1" showLastColumn="1" showRowStripes="1" showColumnStripes="0"/>
</table>
</file>

<file path=xl/tables/table3.xml><?xml version="1.0" encoding="utf-8"?>
<table xmlns="http://schemas.openxmlformats.org/spreadsheetml/2006/main" id="3" name="Table_3" displayName="Table_3" ref="M8:N40">
  <tableColumns count="2">
    <tableColumn id="1" name="Species"/>
    <tableColumn id="2" name="Total #"/>
  </tableColumns>
  <tableStyleInfo name="Outline-style 3" showFirstColumn="1" showLastColumn="1" showRowStripes="1" showColumnStripes="0"/>
</table>
</file>

<file path=xl/tables/table30.xml><?xml version="1.0" encoding="utf-8"?>
<table xmlns="http://schemas.openxmlformats.org/spreadsheetml/2006/main" id="30" name="Table_30" displayName="Table_30" ref="G45:J48">
  <tableColumns count="4">
    <tableColumn id="1" name="Reach #"/>
    <tableColumn id="2" name="BRT Status"/>
    <tableColumn id="3" name="% Adult "/>
    <tableColumn id="4" name="% Juvenile"/>
  </tableColumns>
  <tableStyleInfo name="Site-039-style 3" showFirstColumn="1" showLastColumn="1" showRowStripes="1" showColumnStripes="0"/>
</table>
</file>

<file path=xl/tables/table31.xml><?xml version="1.0" encoding="utf-8"?>
<table xmlns="http://schemas.openxmlformats.org/spreadsheetml/2006/main" id="31" name="Table_31" displayName="Table_31" ref="G41:J44">
  <tableColumns count="4">
    <tableColumn id="1" name="Reach #"/>
    <tableColumn id="2" name="BKT Status"/>
    <tableColumn id="3" name="% Adult "/>
    <tableColumn id="4" name="% Juvenile"/>
  </tableColumns>
  <tableStyleInfo name="Site-40-style" showFirstColumn="1" showLastColumn="1" showRowStripes="1" showColumnStripes="0"/>
</table>
</file>

<file path=xl/tables/table32.xml><?xml version="1.0" encoding="utf-8"?>
<table xmlns="http://schemas.openxmlformats.org/spreadsheetml/2006/main" id="32" name="Table_32" displayName="Table_32" ref="G45:J48">
  <tableColumns count="4">
    <tableColumn id="1" name="Reach #"/>
    <tableColumn id="2" name="BRT Status"/>
    <tableColumn id="3" name="% Adult "/>
    <tableColumn id="4" name="% Juvenile"/>
  </tableColumns>
  <tableStyleInfo name="Site-40-style 2" showFirstColumn="1" showLastColumn="1" showRowStripes="1" showColumnStripes="0"/>
</table>
</file>

<file path=xl/tables/table33.xml><?xml version="1.0" encoding="utf-8"?>
<table xmlns="http://schemas.openxmlformats.org/spreadsheetml/2006/main" id="33" name="Table_33" displayName="Table_33" ref="M8:O40" headerRowCount="0">
  <tableColumns count="3">
    <tableColumn id="1" name="Column1"/>
    <tableColumn id="2" name="Column2"/>
    <tableColumn id="3" name="Column3"/>
  </tableColumns>
  <tableStyleInfo name="Site-40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34.xml><?xml version="1.0" encoding="utf-8"?>
<table xmlns="http://schemas.openxmlformats.org/spreadsheetml/2006/main" id="34" name="Table_34" displayName="Table_34" ref="M8:N40">
  <tableColumns count="2">
    <tableColumn id="1" name="Species"/>
    <tableColumn id="2" name="Total #"/>
  </tableColumns>
  <tableStyleInfo name="Site-41-style" showFirstColumn="1" showLastColumn="1" showRowStripes="1" showColumnStripes="0"/>
</table>
</file>

<file path=xl/tables/table35.xml><?xml version="1.0" encoding="utf-8"?>
<table xmlns="http://schemas.openxmlformats.org/spreadsheetml/2006/main" id="35" name="Table_35" displayName="Table_35" ref="G45:J48">
  <tableColumns count="4">
    <tableColumn id="1" name="Reach #"/>
    <tableColumn id="2" name="BRT Status"/>
    <tableColumn id="3" name="% Adult "/>
    <tableColumn id="4" name="% Juvenile"/>
  </tableColumns>
  <tableStyleInfo name="Site-41-style 2" showFirstColumn="1" showLastColumn="1" showRowStripes="1" showColumnStripes="0"/>
</table>
</file>

<file path=xl/tables/table36.xml><?xml version="1.0" encoding="utf-8"?>
<table xmlns="http://schemas.openxmlformats.org/spreadsheetml/2006/main" id="36" name="Table_36" displayName="Table_36" ref="G41:J44">
  <tableColumns count="4">
    <tableColumn id="1" name="Reach #"/>
    <tableColumn id="2" name="BKT Status"/>
    <tableColumn id="3" name="% Adult "/>
    <tableColumn id="4" name="% Juvenile"/>
  </tableColumns>
  <tableStyleInfo name="Site-41-style 3" showFirstColumn="1" showLastColumn="1" showRowStripes="1" showColumnStripes="0"/>
</table>
</file>

<file path=xl/tables/table37.xml><?xml version="1.0" encoding="utf-8"?>
<table xmlns="http://schemas.openxmlformats.org/spreadsheetml/2006/main" id="40" name="Table_40" displayName="Table_40" ref="M8:N40">
  <tableColumns count="2">
    <tableColumn id="1" name="Species"/>
    <tableColumn id="2" name="Total #"/>
  </tableColumns>
  <tableStyleInfo name="Site 52-style" showFirstColumn="1" showLastColumn="1" showRowStripes="1" showColumnStripes="0"/>
</table>
</file>

<file path=xl/tables/table38.xml><?xml version="1.0" encoding="utf-8"?>
<table xmlns="http://schemas.openxmlformats.org/spreadsheetml/2006/main" id="41" name="Table_41" displayName="Table_41" ref="G41:J44">
  <tableColumns count="4">
    <tableColumn id="1" name="Reach #"/>
    <tableColumn id="2" name="BKT Status"/>
    <tableColumn id="3" name="% Adult "/>
    <tableColumn id="4" name="% Juvenile"/>
  </tableColumns>
  <tableStyleInfo name="Site 52-style 2" showFirstColumn="1" showLastColumn="1" showRowStripes="1" showColumnStripes="0"/>
</table>
</file>

<file path=xl/tables/table39.xml><?xml version="1.0" encoding="utf-8"?>
<table xmlns="http://schemas.openxmlformats.org/spreadsheetml/2006/main" id="42" name="Table_42" displayName="Table_42" ref="G45:J48">
  <tableColumns count="4">
    <tableColumn id="1" name="Reach #"/>
    <tableColumn id="2" name="BRT Status"/>
    <tableColumn id="3" name="% Adult "/>
    <tableColumn id="4" name="% Juvenile"/>
  </tableColumns>
  <tableStyleInfo name="Site 52-style 3" showFirstColumn="1" showLastColumn="1" showRowStripes="1" showColumnStripes="0"/>
</table>
</file>

<file path=xl/tables/table4.xml><?xml version="1.0" encoding="utf-8"?>
<table xmlns="http://schemas.openxmlformats.org/spreadsheetml/2006/main" id="7" name="Table_7" displayName="Table_7" ref="G45:J48">
  <tableColumns count="4">
    <tableColumn id="1" name="Reach #"/>
    <tableColumn id="2" name="BRT Status"/>
    <tableColumn id="3" name="% Adult "/>
    <tableColumn id="4" name="% Juvenile"/>
  </tableColumns>
  <tableStyleInfo name="Site-001-style" showFirstColumn="1" showLastColumn="1" showRowStripes="1" showColumnStripes="0"/>
</table>
</file>

<file path=xl/tables/table40.xml><?xml version="1.0" encoding="utf-8"?>
<table xmlns="http://schemas.openxmlformats.org/spreadsheetml/2006/main" id="43" name="Table_43" displayName="Table_43" ref="G44:J47">
  <tableColumns count="4">
    <tableColumn id="1" name="Reach #"/>
    <tableColumn id="2" name="BRT Status"/>
    <tableColumn id="3" name="% Adult "/>
    <tableColumn id="4" name="% Juvenile"/>
  </tableColumns>
  <tableStyleInfo name="Site-056-style" showFirstColumn="1" showLastColumn="1" showRowStripes="1" showColumnStripes="0"/>
</table>
</file>

<file path=xl/tables/table41.xml><?xml version="1.0" encoding="utf-8"?>
<table xmlns="http://schemas.openxmlformats.org/spreadsheetml/2006/main" id="44" name="Table_44" displayName="Table_44" ref="G40:J43">
  <tableColumns count="4">
    <tableColumn id="1" name="Reach #"/>
    <tableColumn id="2" name="BKT Status"/>
    <tableColumn id="3" name="% Adult "/>
    <tableColumn id="4" name="% Juvenile"/>
  </tableColumns>
  <tableStyleInfo name="Site-056-style 2" showFirstColumn="1" showLastColumn="1" showRowStripes="1" showColumnStripes="0"/>
</table>
</file>

<file path=xl/tables/table42.xml><?xml version="1.0" encoding="utf-8"?>
<table xmlns="http://schemas.openxmlformats.org/spreadsheetml/2006/main" id="45" name="Table_45" displayName="Table_45" ref="M8:N39">
  <tableColumns count="2">
    <tableColumn id="1" name="Species"/>
    <tableColumn id="2" name="Total #"/>
  </tableColumns>
  <tableStyleInfo name="Site-056-style 3" showFirstColumn="1" showLastColumn="1" showRowStripes="1" showColumnStripes="0"/>
</table>
</file>

<file path=xl/tables/table43.xml><?xml version="1.0" encoding="utf-8"?>
<table xmlns="http://schemas.openxmlformats.org/spreadsheetml/2006/main" id="47" name="Table_47" displayName="Table_47" ref="G45:J48">
  <tableColumns count="4">
    <tableColumn id="1" name="Reach #"/>
    <tableColumn id="2" name="BRT Status"/>
    <tableColumn id="3" name="% Adult "/>
    <tableColumn id="4" name="% Juvenile"/>
  </tableColumns>
  <tableStyleInfo name="Site-057-style" showFirstColumn="1" showLastColumn="1" showRowStripes="1" showColumnStripes="0"/>
</table>
</file>

<file path=xl/tables/table44.xml><?xml version="1.0" encoding="utf-8"?>
<table xmlns="http://schemas.openxmlformats.org/spreadsheetml/2006/main" id="49" name="Table_49" displayName="Table_49" ref="M8:N40">
  <tableColumns count="2">
    <tableColumn id="1" name="Species"/>
    <tableColumn id="2" name="Total #"/>
  </tableColumns>
  <tableStyleInfo name="Site-057-style 2" showFirstColumn="1" showLastColumn="1" showRowStripes="1" showColumnStripes="0"/>
</table>
</file>

<file path=xl/tables/table45.xml><?xml version="1.0" encoding="utf-8"?>
<table xmlns="http://schemas.openxmlformats.org/spreadsheetml/2006/main" id="50" name="Table_50" displayName="Table_50" ref="G41:J44">
  <tableColumns count="4">
    <tableColumn id="1" name="Reach #"/>
    <tableColumn id="2" name="BKT Status"/>
    <tableColumn id="3" name="% Adult "/>
    <tableColumn id="4" name="% Juvenile"/>
  </tableColumns>
  <tableStyleInfo name="Site-057-style 3" showFirstColumn="1" showLastColumn="1" showRowStripes="1" showColumnStripes="0"/>
</table>
</file>

<file path=xl/tables/table46.xml><?xml version="1.0" encoding="utf-8"?>
<table xmlns="http://schemas.openxmlformats.org/spreadsheetml/2006/main" id="52" name="Table_52" displayName="Table_52" ref="G45:J48">
  <tableColumns count="4">
    <tableColumn id="1" name="Reach #"/>
    <tableColumn id="2" name="BRT Status"/>
    <tableColumn id="3" name="% Adult "/>
    <tableColumn id="4" name="% Juvenile"/>
  </tableColumns>
  <tableStyleInfo name="Site-065-style" showFirstColumn="1" showLastColumn="1" showRowStripes="1" showColumnStripes="0"/>
</table>
</file>

<file path=xl/tables/table47.xml><?xml version="1.0" encoding="utf-8"?>
<table xmlns="http://schemas.openxmlformats.org/spreadsheetml/2006/main" id="53" name="Table_53" displayName="Table_53" ref="M8:N40">
  <tableColumns count="2">
    <tableColumn id="1" name="Species"/>
    <tableColumn id="2" name="Total #"/>
  </tableColumns>
  <tableStyleInfo name="Site-065-style 2" showFirstColumn="1" showLastColumn="1" showRowStripes="1" showColumnStripes="0"/>
</table>
</file>

<file path=xl/tables/table48.xml><?xml version="1.0" encoding="utf-8"?>
<table xmlns="http://schemas.openxmlformats.org/spreadsheetml/2006/main" id="54" name="Table_54" displayName="Table_54" ref="G41:J44">
  <tableColumns count="4">
    <tableColumn id="1" name="Reach #"/>
    <tableColumn id="2" name="BKT Status"/>
    <tableColumn id="3" name="% Adult "/>
    <tableColumn id="4" name="% Juvenile"/>
  </tableColumns>
  <tableStyleInfo name="Site-065-style 3" showFirstColumn="1" showLastColumn="1" showRowStripes="1" showColumnStripes="0"/>
</table>
</file>

<file path=xl/tables/table49.xml><?xml version="1.0" encoding="utf-8"?>
<table xmlns="http://schemas.openxmlformats.org/spreadsheetml/2006/main" id="46" name="Table_46" displayName="Table_46" ref="G45:J48">
  <tableColumns count="4">
    <tableColumn id="1" name="Reach #"/>
    <tableColumn id="2" name="BRT Status"/>
    <tableColumn id="3" name="% Adult "/>
    <tableColumn id="4" name="% Juvenile"/>
  </tableColumns>
  <tableStyleInfo name="Site-073-style" showFirstColumn="1" showLastColumn="1" showRowStripes="1" showColumnStripes="0"/>
</table>
</file>

<file path=xl/tables/table5.xml><?xml version="1.0" encoding="utf-8"?>
<table xmlns="http://schemas.openxmlformats.org/spreadsheetml/2006/main" id="8" name="Table_8" displayName="Table_8" ref="G41:J44">
  <tableColumns count="4">
    <tableColumn id="1" name="Reach #"/>
    <tableColumn id="2" name="BKT Status"/>
    <tableColumn id="3" name="% Adult "/>
    <tableColumn id="4" name="% Juvenile"/>
  </tableColumns>
  <tableStyleInfo name="Site-001-style 2" showFirstColumn="1" showLastColumn="1" showRowStripes="1" showColumnStripes="0"/>
</table>
</file>

<file path=xl/tables/table50.xml><?xml version="1.0" encoding="utf-8"?>
<table xmlns="http://schemas.openxmlformats.org/spreadsheetml/2006/main" id="48" name="Table_48" displayName="Table_48" ref="M8:N40">
  <tableColumns count="2">
    <tableColumn id="1" name="Species"/>
    <tableColumn id="2" name="Total #"/>
  </tableColumns>
  <tableStyleInfo name="Site-073-style 2" showFirstColumn="1" showLastColumn="1" showRowStripes="1" showColumnStripes="0"/>
</table>
</file>

<file path=xl/tables/table51.xml><?xml version="1.0" encoding="utf-8"?>
<table xmlns="http://schemas.openxmlformats.org/spreadsheetml/2006/main" id="51" name="Table_51" displayName="Table_51" ref="G41:J44">
  <tableColumns count="4">
    <tableColumn id="1" name="Reach #"/>
    <tableColumn id="2" name="BKT Status"/>
    <tableColumn id="3" name="% Adult "/>
    <tableColumn id="4" name="% Juvenile"/>
  </tableColumns>
  <tableStyleInfo name="Site-073-style 3" showFirstColumn="1" showLastColumn="1" showRowStripes="1" showColumnStripes="0"/>
</table>
</file>

<file path=xl/tables/table52.xml><?xml version="1.0" encoding="utf-8"?>
<table xmlns="http://schemas.openxmlformats.org/spreadsheetml/2006/main" id="58" name="Table_58" displayName="Table_58" ref="M8:N40">
  <tableColumns count="2">
    <tableColumn id="1" name="Species"/>
    <tableColumn id="2" name="Total #"/>
  </tableColumns>
  <tableStyleInfo name="Site-077-style" showFirstColumn="1" showLastColumn="1" showRowStripes="1" showColumnStripes="0"/>
</table>
</file>

<file path=xl/tables/table53.xml><?xml version="1.0" encoding="utf-8"?>
<table xmlns="http://schemas.openxmlformats.org/spreadsheetml/2006/main" id="59" name="Table_59" displayName="Table_59" ref="G45:J48">
  <tableColumns count="4">
    <tableColumn id="1" name="Reach #"/>
    <tableColumn id="2" name="BRT Status"/>
    <tableColumn id="3" name="% Adult "/>
    <tableColumn id="4" name="% Juvenile"/>
  </tableColumns>
  <tableStyleInfo name="Site-077-style 2" showFirstColumn="1" showLastColumn="1" showRowStripes="1" showColumnStripes="0"/>
</table>
</file>

<file path=xl/tables/table54.xml><?xml version="1.0" encoding="utf-8"?>
<table xmlns="http://schemas.openxmlformats.org/spreadsheetml/2006/main" id="60" name="Table_60" displayName="Table_60" ref="G41:J44">
  <tableColumns count="4">
    <tableColumn id="1" name="Reach #"/>
    <tableColumn id="2" name="BKT Status"/>
    <tableColumn id="3" name="% Adult "/>
    <tableColumn id="4" name="% Juvenile"/>
  </tableColumns>
  <tableStyleInfo name="Site-077-style 3" showFirstColumn="1" showLastColumn="1" showRowStripes="1" showColumnStripes="0"/>
</table>
</file>

<file path=xl/tables/table55.xml><?xml version="1.0" encoding="utf-8"?>
<table xmlns="http://schemas.openxmlformats.org/spreadsheetml/2006/main" id="55" name="Table_55" displayName="Table_55" ref="G45:V48" headerRowCount="0">
  <tableColumns count="1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</tableColumns>
  <tableStyleInfo name="Site-080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6.xml><?xml version="1.0" encoding="utf-8"?>
<table xmlns="http://schemas.openxmlformats.org/spreadsheetml/2006/main" id="56" name="Table_56" displayName="Table_56" ref="M8:N40">
  <tableColumns count="2">
    <tableColumn id="1" name="Species"/>
    <tableColumn id="2" name="Total #"/>
  </tableColumns>
  <tableStyleInfo name="Site-080-style 2" showFirstColumn="1" showLastColumn="1" showRowStripes="1" showColumnStripes="0"/>
</table>
</file>

<file path=xl/tables/table57.xml><?xml version="1.0" encoding="utf-8"?>
<table xmlns="http://schemas.openxmlformats.org/spreadsheetml/2006/main" id="57" name="Table_57" displayName="Table_57" ref="G41:V44" headerRowCount="0">
  <tableColumns count="1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  <tableColumn id="15" name="Column15"/>
    <tableColumn id="16" name="Column16"/>
  </tableColumns>
  <tableStyleInfo name="Site-080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58.xml><?xml version="1.0" encoding="utf-8"?>
<table xmlns="http://schemas.openxmlformats.org/spreadsheetml/2006/main" id="61" name="Table_61" displayName="Table_61" ref="G45:J48">
  <tableColumns count="4">
    <tableColumn id="1" name="Reach #"/>
    <tableColumn id="2" name="BRT Status"/>
    <tableColumn id="3" name="% Adult "/>
    <tableColumn id="4" name="% Juvenile"/>
  </tableColumns>
  <tableStyleInfo name="Site-082-style" showFirstColumn="1" showLastColumn="1" showRowStripes="1" showColumnStripes="0"/>
</table>
</file>

<file path=xl/tables/table59.xml><?xml version="1.0" encoding="utf-8"?>
<table xmlns="http://schemas.openxmlformats.org/spreadsheetml/2006/main" id="62" name="Table_62" displayName="Table_62" ref="M8:N40">
  <tableColumns count="2">
    <tableColumn id="1" name="Species"/>
    <tableColumn id="2" name="Total #"/>
  </tableColumns>
  <tableStyleInfo name="Site-082-style 2" showFirstColumn="1" showLastColumn="1" showRowStripes="1" showColumnStripes="0"/>
</table>
</file>

<file path=xl/tables/table6.xml><?xml version="1.0" encoding="utf-8"?>
<table xmlns="http://schemas.openxmlformats.org/spreadsheetml/2006/main" id="9" name="Table_9" displayName="Table_9" ref="M8:N40">
  <tableColumns count="2">
    <tableColumn id="1" name="Species"/>
    <tableColumn id="2" name="Total #"/>
  </tableColumns>
  <tableStyleInfo name="Site-001-style 3" showFirstColumn="1" showLastColumn="1" showRowStripes="1" showColumnStripes="0"/>
</table>
</file>

<file path=xl/tables/table60.xml><?xml version="1.0" encoding="utf-8"?>
<table xmlns="http://schemas.openxmlformats.org/spreadsheetml/2006/main" id="63" name="Table_63" displayName="Table_63" ref="G41:J44">
  <tableColumns count="4">
    <tableColumn id="1" name="Reach #"/>
    <tableColumn id="2" name="BKT Status"/>
    <tableColumn id="3" name="% Adult "/>
    <tableColumn id="4" name="% Juvenile"/>
  </tableColumns>
  <tableStyleInfo name="Site-082-style 3" showFirstColumn="1" showLastColumn="1" showRowStripes="1" showColumnStripes="0"/>
</table>
</file>

<file path=xl/tables/table61.xml><?xml version="1.0" encoding="utf-8"?>
<table xmlns="http://schemas.openxmlformats.org/spreadsheetml/2006/main" id="64" name="Table_64" displayName="Table_64" ref="G40:J43">
  <tableColumns count="4">
    <tableColumn id="1" name="Reach #"/>
    <tableColumn id="2" name="BKT Status"/>
    <tableColumn id="3" name="% Adult "/>
    <tableColumn id="4" name="% Juvenile"/>
  </tableColumns>
  <tableStyleInfo name="Site-101-style" showFirstColumn="1" showLastColumn="1" showRowStripes="1" showColumnStripes="0"/>
</table>
</file>

<file path=xl/tables/table62.xml><?xml version="1.0" encoding="utf-8"?>
<table xmlns="http://schemas.openxmlformats.org/spreadsheetml/2006/main" id="65" name="Table_65" displayName="Table_65" ref="G44:J47">
  <tableColumns count="4">
    <tableColumn id="1" name="Reach #"/>
    <tableColumn id="2" name="BRT Status"/>
    <tableColumn id="3" name="% Adult "/>
    <tableColumn id="4" name="% Juvenile"/>
  </tableColumns>
  <tableStyleInfo name="Site-101-style 2" showFirstColumn="1" showLastColumn="1" showRowStripes="1" showColumnStripes="0"/>
</table>
</file>

<file path=xl/tables/table63.xml><?xml version="1.0" encoding="utf-8"?>
<table xmlns="http://schemas.openxmlformats.org/spreadsheetml/2006/main" id="66" name="Table_66" displayName="Table_66" ref="M8:N39">
  <tableColumns count="2">
    <tableColumn id="1" name="Species"/>
    <tableColumn id="2" name="Total #"/>
  </tableColumns>
  <tableStyleInfo name="Site-101-style 3" showFirstColumn="1" showLastColumn="1" showRowStripes="1" showColumnStripes="0"/>
</table>
</file>

<file path=xl/tables/table64.xml><?xml version="1.0" encoding="utf-8"?>
<table xmlns="http://schemas.openxmlformats.org/spreadsheetml/2006/main" id="73" name="Table_73" displayName="Table_73" ref="G45:J48">
  <tableColumns count="4">
    <tableColumn id="1" name="Reach #"/>
    <tableColumn id="2" name="BRT Status"/>
    <tableColumn id="3" name="% Adult "/>
    <tableColumn id="4" name="% Juvenile"/>
  </tableColumns>
  <tableStyleInfo name="Site-103-style" showFirstColumn="1" showLastColumn="1" showRowStripes="1" showColumnStripes="0"/>
</table>
</file>

<file path=xl/tables/table65.xml><?xml version="1.0" encoding="utf-8"?>
<table xmlns="http://schemas.openxmlformats.org/spreadsheetml/2006/main" id="74" name="Table_74" displayName="Table_74" ref="G41:J44">
  <tableColumns count="4">
    <tableColumn id="1" name="Reach #"/>
    <tableColumn id="2" name="BKT Status"/>
    <tableColumn id="3" name="% Adult "/>
    <tableColumn id="4" name="% Juvenile"/>
  </tableColumns>
  <tableStyleInfo name="Site-103-style 2" showFirstColumn="1" showLastColumn="1" showRowStripes="1" showColumnStripes="0"/>
</table>
</file>

<file path=xl/tables/table66.xml><?xml version="1.0" encoding="utf-8"?>
<table xmlns="http://schemas.openxmlformats.org/spreadsheetml/2006/main" id="75" name="Table_75" displayName="Table_75" ref="M8:N40">
  <tableColumns count="2">
    <tableColumn id="1" name="Species"/>
    <tableColumn id="2" name="Total #"/>
  </tableColumns>
  <tableStyleInfo name="Site-103-style 3" showFirstColumn="1" showLastColumn="1" showRowStripes="1" showColumnStripes="0"/>
</table>
</file>

<file path=xl/tables/table67.xml><?xml version="1.0" encoding="utf-8"?>
<table xmlns="http://schemas.openxmlformats.org/spreadsheetml/2006/main" id="67" name="Table_67" displayName="Table_67" ref="G45:J48">
  <tableColumns count="4">
    <tableColumn id="1" name="Reach #"/>
    <tableColumn id="2" name="BRT Status"/>
    <tableColumn id="3" name="% Adult "/>
    <tableColumn id="4" name="% Juvenile"/>
  </tableColumns>
  <tableStyleInfo name="Site-105-style" showFirstColumn="1" showLastColumn="1" showRowStripes="1" showColumnStripes="0"/>
</table>
</file>

<file path=xl/tables/table68.xml><?xml version="1.0" encoding="utf-8"?>
<table xmlns="http://schemas.openxmlformats.org/spreadsheetml/2006/main" id="68" name="Table_68" displayName="Table_68" ref="G41:J44">
  <tableColumns count="4">
    <tableColumn id="1" name="Reach #"/>
    <tableColumn id="2" name="BKT Status"/>
    <tableColumn id="3" name="% Adult "/>
    <tableColumn id="4" name="% Juvenile"/>
  </tableColumns>
  <tableStyleInfo name="Site-105-style 2" showFirstColumn="1" showLastColumn="1" showRowStripes="1" showColumnStripes="0"/>
</table>
</file>

<file path=xl/tables/table69.xml><?xml version="1.0" encoding="utf-8"?>
<table xmlns="http://schemas.openxmlformats.org/spreadsheetml/2006/main" id="69" name="Table_69" displayName="Table_69" ref="M8:N40">
  <tableColumns count="2">
    <tableColumn id="1" name="Species"/>
    <tableColumn id="2" name="Total #"/>
  </tableColumns>
  <tableStyleInfo name="Site-105-style 3" showFirstColumn="1" showLastColumn="1" showRowStripes="1" showColumnStripes="0"/>
</table>
</file>

<file path=xl/tables/table7.xml><?xml version="1.0" encoding="utf-8"?>
<table xmlns="http://schemas.openxmlformats.org/spreadsheetml/2006/main" id="10" name="Table_10" displayName="Table_10" ref="M8:O40" headerRowCount="0">
  <tableColumns count="3">
    <tableColumn id="1" name="Column1"/>
    <tableColumn id="2" name="Column2"/>
    <tableColumn id="3" name="Column3"/>
  </tableColumns>
  <tableStyleInfo name="Site 004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70.xml><?xml version="1.0" encoding="utf-8"?>
<table xmlns="http://schemas.openxmlformats.org/spreadsheetml/2006/main" id="70" name="Table_70" displayName="Table_70" ref="M8:N40">
  <tableColumns count="2">
    <tableColumn id="1" name="Species"/>
    <tableColumn id="2" name="Total #"/>
  </tableColumns>
  <tableStyleInfo name="Site-113-style" showFirstColumn="1" showLastColumn="1" showRowStripes="1" showColumnStripes="0"/>
</table>
</file>

<file path=xl/tables/table71.xml><?xml version="1.0" encoding="utf-8"?>
<table xmlns="http://schemas.openxmlformats.org/spreadsheetml/2006/main" id="71" name="Table_71" displayName="Table_71" ref="G45:J48">
  <tableColumns count="4">
    <tableColumn id="1" name="Reach #"/>
    <tableColumn id="2" name="BRT Status"/>
    <tableColumn id="3" name="% Adult "/>
    <tableColumn id="4" name="% Juvenile"/>
  </tableColumns>
  <tableStyleInfo name="Site-113-style 2" showFirstColumn="1" showLastColumn="1" showRowStripes="1" showColumnStripes="0"/>
</table>
</file>

<file path=xl/tables/table72.xml><?xml version="1.0" encoding="utf-8"?>
<table xmlns="http://schemas.openxmlformats.org/spreadsheetml/2006/main" id="72" name="Table_72" displayName="Table_72" ref="G41:J44">
  <tableColumns count="4">
    <tableColumn id="1" name="Reach #"/>
    <tableColumn id="2" name="BKT Status"/>
    <tableColumn id="3" name="% Adult "/>
    <tableColumn id="4" name="% Juvenile"/>
  </tableColumns>
  <tableStyleInfo name="Site-113-style 3" showFirstColumn="1" showLastColumn="1" showRowStripes="1" showColumnStripes="0"/>
</table>
</file>

<file path=xl/tables/table73.xml><?xml version="1.0" encoding="utf-8"?>
<table xmlns="http://schemas.openxmlformats.org/spreadsheetml/2006/main" id="76" name="Table_76" displayName="Table_76" ref="G45:J48">
  <tableColumns count="4">
    <tableColumn id="1" name="Reach #"/>
    <tableColumn id="2" name="BRT Status"/>
    <tableColumn id="3" name="% Adult "/>
    <tableColumn id="4" name="% Juvenile"/>
  </tableColumns>
  <tableStyleInfo name="Site-119-style" showFirstColumn="1" showLastColumn="1" showRowStripes="1" showColumnStripes="0"/>
</table>
</file>

<file path=xl/tables/table74.xml><?xml version="1.0" encoding="utf-8"?>
<table xmlns="http://schemas.openxmlformats.org/spreadsheetml/2006/main" id="77" name="Table_77" displayName="Table_77" ref="G41:J44">
  <tableColumns count="4">
    <tableColumn id="1" name="Reach #"/>
    <tableColumn id="2" name="BKT Status"/>
    <tableColumn id="3" name="% Adult "/>
    <tableColumn id="4" name="% Juvenile"/>
  </tableColumns>
  <tableStyleInfo name="Site-119-style 2" showFirstColumn="1" showLastColumn="1" showRowStripes="1" showColumnStripes="0"/>
</table>
</file>

<file path=xl/tables/table75.xml><?xml version="1.0" encoding="utf-8"?>
<table xmlns="http://schemas.openxmlformats.org/spreadsheetml/2006/main" id="78" name="Table_78" displayName="Table_78" ref="M8:N40">
  <tableColumns count="2">
    <tableColumn id="1" name="Species"/>
    <tableColumn id="2" name="Total #"/>
  </tableColumns>
  <tableStyleInfo name="Site-119-style 3" showFirstColumn="1" showLastColumn="1" showRowStripes="1" showColumnStripes="0"/>
</table>
</file>

<file path=xl/tables/table76.xml><?xml version="1.0" encoding="utf-8"?>
<table xmlns="http://schemas.openxmlformats.org/spreadsheetml/2006/main" id="79" name="Table_79" displayName="Table_79" ref="G45:J48">
  <tableColumns count="4">
    <tableColumn id="1" name="Reach #"/>
    <tableColumn id="2" name="BRT Status"/>
    <tableColumn id="3" name="% Adult "/>
    <tableColumn id="4" name="% Juvenile"/>
  </tableColumns>
  <tableStyleInfo name="Site-120-style" showFirstColumn="1" showLastColumn="1" showRowStripes="1" showColumnStripes="0"/>
</table>
</file>

<file path=xl/tables/table77.xml><?xml version="1.0" encoding="utf-8"?>
<table xmlns="http://schemas.openxmlformats.org/spreadsheetml/2006/main" id="80" name="Table_80" displayName="Table_80" ref="M8:N40">
  <tableColumns count="2">
    <tableColumn id="1" name="Species"/>
    <tableColumn id="2" name="Total #"/>
  </tableColumns>
  <tableStyleInfo name="Site-120-style 2" showFirstColumn="1" showLastColumn="1" showRowStripes="1" showColumnStripes="0"/>
</table>
</file>

<file path=xl/tables/table78.xml><?xml version="1.0" encoding="utf-8"?>
<table xmlns="http://schemas.openxmlformats.org/spreadsheetml/2006/main" id="81" name="Table_81" displayName="Table_81" ref="G41:J44">
  <tableColumns count="4">
    <tableColumn id="1" name="Reach #"/>
    <tableColumn id="2" name="BKT Status"/>
    <tableColumn id="3" name="% Adult "/>
    <tableColumn id="4" name="% Juvenile"/>
  </tableColumns>
  <tableStyleInfo name="Site-120-style 3" showFirstColumn="1" showLastColumn="1" showRowStripes="1" showColumnStripes="0"/>
</table>
</file>

<file path=xl/tables/table79.xml><?xml version="1.0" encoding="utf-8"?>
<table xmlns="http://schemas.openxmlformats.org/spreadsheetml/2006/main" id="82" name="Table_82" displayName="Table_82" ref="G45:J48">
  <tableColumns count="4">
    <tableColumn id="1" name="Reach #"/>
    <tableColumn id="2" name="BRT Status"/>
    <tableColumn id="3" name="% Adult "/>
    <tableColumn id="4" name="% Juvenile"/>
  </tableColumns>
  <tableStyleInfo name="Site-129-style" showFirstColumn="1" showLastColumn="1" showRowStripes="1" showColumnStripes="0"/>
</table>
</file>

<file path=xl/tables/table8.xml><?xml version="1.0" encoding="utf-8"?>
<table xmlns="http://schemas.openxmlformats.org/spreadsheetml/2006/main" id="11" name="Table_11" displayName="Table_11" ref="G41:J44">
  <tableColumns count="4">
    <tableColumn id="1" name="Reach #"/>
    <tableColumn id="2" name="BKT Status"/>
    <tableColumn id="3" name="% Adult "/>
    <tableColumn id="4" name="% Juvenile"/>
  </tableColumns>
  <tableStyleInfo name="Site 004-style 2" showFirstColumn="1" showLastColumn="1" showRowStripes="1" showColumnStripes="0"/>
</table>
</file>

<file path=xl/tables/table80.xml><?xml version="1.0" encoding="utf-8"?>
<table xmlns="http://schemas.openxmlformats.org/spreadsheetml/2006/main" id="83" name="Table_83" displayName="Table_83" ref="M8:N40">
  <tableColumns count="2">
    <tableColumn id="1" name="Species"/>
    <tableColumn id="2" name="Total #"/>
  </tableColumns>
  <tableStyleInfo name="Site-129-style 2" showFirstColumn="1" showLastColumn="1" showRowStripes="1" showColumnStripes="0"/>
</table>
</file>

<file path=xl/tables/table81.xml><?xml version="1.0" encoding="utf-8"?>
<table xmlns="http://schemas.openxmlformats.org/spreadsheetml/2006/main" id="84" name="Table_84" displayName="Table_84" ref="G41:J44">
  <tableColumns count="4">
    <tableColumn id="1" name="Reach #"/>
    <tableColumn id="2" name="BKT Status"/>
    <tableColumn id="3" name="% Adult "/>
    <tableColumn id="4" name="% Juvenile"/>
  </tableColumns>
  <tableStyleInfo name="Site-129-style 3" showFirstColumn="1" showLastColumn="1" showRowStripes="1" showColumnStripes="0"/>
</table>
</file>

<file path=xl/tables/table82.xml><?xml version="1.0" encoding="utf-8"?>
<table xmlns="http://schemas.openxmlformats.org/spreadsheetml/2006/main" id="86" name="Table_86" displayName="Table_86" ref="G40:J43">
  <tableColumns count="4">
    <tableColumn id="1" name="Reach #"/>
    <tableColumn id="2" name="BKT Status"/>
    <tableColumn id="3" name="% Adult "/>
    <tableColumn id="4" name="% Juvenile"/>
  </tableColumns>
  <tableStyleInfo name="Site-150-style" showFirstColumn="1" showLastColumn="1" showRowStripes="1" showColumnStripes="0"/>
</table>
</file>

<file path=xl/tables/table83.xml><?xml version="1.0" encoding="utf-8"?>
<table xmlns="http://schemas.openxmlformats.org/spreadsheetml/2006/main" id="88" name="Table_88" displayName="Table_88" ref="G44:J47">
  <tableColumns count="4">
    <tableColumn id="1" name="Reach #"/>
    <tableColumn id="2" name="BRT Status"/>
    <tableColumn id="3" name="% Adult "/>
    <tableColumn id="4" name="% Juvenile"/>
  </tableColumns>
  <tableStyleInfo name="Site-150-style 2" showFirstColumn="1" showLastColumn="1" showRowStripes="1" showColumnStripes="0"/>
</table>
</file>

<file path=xl/tables/table84.xml><?xml version="1.0" encoding="utf-8"?>
<table xmlns="http://schemas.openxmlformats.org/spreadsheetml/2006/main" id="90" name="Table_90" displayName="Table_90" ref="M8:N39">
  <tableColumns count="2">
    <tableColumn id="1" name="Species"/>
    <tableColumn id="2" name="Total #"/>
  </tableColumns>
  <tableStyleInfo name="Site-150-style 3" showFirstColumn="1" showLastColumn="1" showRowStripes="1" showColumnStripes="0"/>
</table>
</file>

<file path=xl/tables/table85.xml><?xml version="1.0" encoding="utf-8"?>
<table xmlns="http://schemas.openxmlformats.org/spreadsheetml/2006/main" id="85" name="Table_85" displayName="Table_85" ref="G41:J44">
  <tableColumns count="4">
    <tableColumn id="1" name="Reach #"/>
    <tableColumn id="2" name="BKT Status"/>
    <tableColumn id="3" name="% Adult "/>
    <tableColumn id="4" name="% Juvenile"/>
  </tableColumns>
  <tableStyleInfo name="Site-161-style" showFirstColumn="1" showLastColumn="1" showRowStripes="1" showColumnStripes="0"/>
</table>
</file>

<file path=xl/tables/table86.xml><?xml version="1.0" encoding="utf-8"?>
<table xmlns="http://schemas.openxmlformats.org/spreadsheetml/2006/main" id="87" name="Table_87" displayName="Table_87" ref="G45:J48">
  <tableColumns count="4">
    <tableColumn id="1" name="Reach #"/>
    <tableColumn id="2" name="BRT Status"/>
    <tableColumn id="3" name="% Adult "/>
    <tableColumn id="4" name="% Juvenile"/>
  </tableColumns>
  <tableStyleInfo name="Site-161-style 2" showFirstColumn="1" showLastColumn="1" showRowStripes="1" showColumnStripes="0"/>
</table>
</file>

<file path=xl/tables/table87.xml><?xml version="1.0" encoding="utf-8"?>
<table xmlns="http://schemas.openxmlformats.org/spreadsheetml/2006/main" id="89" name="Table_89" displayName="Table_89" ref="M8:N40">
  <tableColumns count="2">
    <tableColumn id="1" name="Species"/>
    <tableColumn id="2" name="Total #"/>
  </tableColumns>
  <tableStyleInfo name="Site-161-style 3" showFirstColumn="1" showLastColumn="1" showRowStripes="1" showColumnStripes="0"/>
</table>
</file>

<file path=xl/tables/table88.xml><?xml version="1.0" encoding="utf-8"?>
<table xmlns="http://schemas.openxmlformats.org/spreadsheetml/2006/main" id="91" name="Table_91" displayName="Table_91" ref="G49:J52">
  <tableColumns count="4">
    <tableColumn id="1" name="Reach #"/>
    <tableColumn id="2" name="BRT Status"/>
    <tableColumn id="3" name="% Adult "/>
    <tableColumn id="4" name="% Juvenile"/>
  </tableColumns>
  <tableStyleInfo name="Site-178-style" showFirstColumn="1" showLastColumn="1" showRowStripes="1" showColumnStripes="0"/>
</table>
</file>

<file path=xl/tables/table89.xml><?xml version="1.0" encoding="utf-8"?>
<table xmlns="http://schemas.openxmlformats.org/spreadsheetml/2006/main" id="92" name="Table_92" displayName="Table_92" ref="G45:J48">
  <tableColumns count="4">
    <tableColumn id="1" name="Reach #"/>
    <tableColumn id="2" name="BKT Status"/>
    <tableColumn id="3" name="% Adult "/>
    <tableColumn id="4" name="% Juvenile"/>
  </tableColumns>
  <tableStyleInfo name="Site-178-style 2" showFirstColumn="1" showLastColumn="1" showRowStripes="1" showColumnStripes="0"/>
</table>
</file>

<file path=xl/tables/table9.xml><?xml version="1.0" encoding="utf-8"?>
<table xmlns="http://schemas.openxmlformats.org/spreadsheetml/2006/main" id="12" name="Table_12" displayName="Table_12" ref="G45:J48">
  <tableColumns count="4">
    <tableColumn id="1" name="Reach #"/>
    <tableColumn id="2" name="BRT Status"/>
    <tableColumn id="3" name="% Adult "/>
    <tableColumn id="4" name="% Juvenile"/>
  </tableColumns>
  <tableStyleInfo name="Site 004-style 3" showFirstColumn="1" showLastColumn="1" showRowStripes="1" showColumnStripes="0"/>
</table>
</file>

<file path=xl/tables/table90.xml><?xml version="1.0" encoding="utf-8"?>
<table xmlns="http://schemas.openxmlformats.org/spreadsheetml/2006/main" id="93" name="Table_93" displayName="Table_93" ref="M12:O44" headerRowCount="0">
  <tableColumns count="3">
    <tableColumn id="1" name="Column1"/>
    <tableColumn id="2" name="Column2"/>
    <tableColumn id="3" name="Column3"/>
  </tableColumns>
  <tableStyleInfo name="Site-178-style 3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91.xml><?xml version="1.0" encoding="utf-8"?>
<table xmlns="http://schemas.openxmlformats.org/spreadsheetml/2006/main" id="103" name="Table_103" displayName="Table_103" ref="G48:J51">
  <tableColumns count="4">
    <tableColumn id="1" name="Reach #"/>
    <tableColumn id="2" name="BRT Status"/>
    <tableColumn id="3" name="% Adult "/>
    <tableColumn id="4" name="% Juvenile"/>
  </tableColumns>
  <tableStyleInfo name="Site-193-style" showFirstColumn="1" showLastColumn="1" showRowStripes="1" showColumnStripes="0"/>
</table>
</file>

<file path=xl/tables/table92.xml><?xml version="1.0" encoding="utf-8"?>
<table xmlns="http://schemas.openxmlformats.org/spreadsheetml/2006/main" id="104" name="Table_104" displayName="Table_104" ref="G44:J47">
  <tableColumns count="4">
    <tableColumn id="1" name="Reach #"/>
    <tableColumn id="2" name="BKT Status"/>
    <tableColumn id="3" name="% Adult "/>
    <tableColumn id="4" name="% Juvenile"/>
  </tableColumns>
  <tableStyleInfo name="Site-193-style 2" showFirstColumn="1" showLastColumn="1" showRowStripes="1" showColumnStripes="0"/>
</table>
</file>

<file path=xl/tables/table93.xml><?xml version="1.0" encoding="utf-8"?>
<table xmlns="http://schemas.openxmlformats.org/spreadsheetml/2006/main" id="105" name="Table_105" displayName="Table_105" ref="M8:N43">
  <tableColumns count="2">
    <tableColumn id="1" name="Species"/>
    <tableColumn id="2" name="Total #"/>
  </tableColumns>
  <tableStyleInfo name="Site-193-style 3" showFirstColumn="1" showLastColumn="1" showRowStripes="1" showColumnStripes="0"/>
</table>
</file>

<file path=xl/tables/table94.xml><?xml version="1.0" encoding="utf-8"?>
<table xmlns="http://schemas.openxmlformats.org/spreadsheetml/2006/main" id="100" name="Table_100" displayName="Table_100" ref="G45:J48">
  <tableColumns count="4">
    <tableColumn id="1" name="Reach #"/>
    <tableColumn id="2" name="BRT Status"/>
    <tableColumn id="3" name="% Adult "/>
    <tableColumn id="4" name="% Juvenile"/>
  </tableColumns>
  <tableStyleInfo name="Site-201-style" showFirstColumn="1" showLastColumn="1" showRowStripes="1" showColumnStripes="0"/>
</table>
</file>

<file path=xl/tables/table95.xml><?xml version="1.0" encoding="utf-8"?>
<table xmlns="http://schemas.openxmlformats.org/spreadsheetml/2006/main" id="101" name="Table_101" displayName="Table_101" ref="M8:N40">
  <tableColumns count="2">
    <tableColumn id="1" name="Species"/>
    <tableColumn id="2" name="Total #"/>
  </tableColumns>
  <tableStyleInfo name="Site-201-style 2" showFirstColumn="1" showLastColumn="1" showRowStripes="1" showColumnStripes="0"/>
</table>
</file>

<file path=xl/tables/table96.xml><?xml version="1.0" encoding="utf-8"?>
<table xmlns="http://schemas.openxmlformats.org/spreadsheetml/2006/main" id="102" name="Table_102" displayName="Table_102" ref="G41:J44">
  <tableColumns count="4">
    <tableColumn id="1" name="Reach #"/>
    <tableColumn id="2" name="BKT Status"/>
    <tableColumn id="3" name="% Adult "/>
    <tableColumn id="4" name="% Juvenile"/>
  </tableColumns>
  <tableStyleInfo name="Site-201-style 3" showFirstColumn="1" showLastColumn="1" showRowStripes="1" showColumnStripes="0"/>
</table>
</file>

<file path=xl/tables/table97.xml><?xml version="1.0" encoding="utf-8"?>
<table xmlns="http://schemas.openxmlformats.org/spreadsheetml/2006/main" id="94" name="Table_94" displayName="Table_94" ref="G46:J49">
  <tableColumns count="4">
    <tableColumn id="1" name="Reach #"/>
    <tableColumn id="2" name="BRT Status"/>
    <tableColumn id="3" name="% Adult "/>
    <tableColumn id="4" name="% Juvenile"/>
  </tableColumns>
  <tableStyleInfo name="Site-Hemesath-style" showFirstColumn="1" showLastColumn="1" showRowStripes="1" showColumnStripes="0"/>
</table>
</file>

<file path=xl/tables/table98.xml><?xml version="1.0" encoding="utf-8"?>
<table xmlns="http://schemas.openxmlformats.org/spreadsheetml/2006/main" id="95" name="Table_95" displayName="Table_95" ref="M8:N41">
  <tableColumns count="2">
    <tableColumn id="1" name="Species"/>
    <tableColumn id="2" name="Total #"/>
  </tableColumns>
  <tableStyleInfo name="Site-Hemesath-style 2" showFirstColumn="1" showLastColumn="1" showRowStripes="1" showColumnStripes="0"/>
</table>
</file>

<file path=xl/tables/table99.xml><?xml version="1.0" encoding="utf-8"?>
<table xmlns="http://schemas.openxmlformats.org/spreadsheetml/2006/main" id="96" name="Table_96" displayName="Table_96" ref="G42:J45">
  <tableColumns count="4">
    <tableColumn id="1" name="Reach #"/>
    <tableColumn id="2" name="BKT Status"/>
    <tableColumn id="3" name="% Adult "/>
    <tableColumn id="4" name="% Juvenile"/>
  </tableColumns>
  <tableStyleInfo name="Site-Hemesath-style 3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0.xml"/><Relationship Id="rId2" Type="http://schemas.openxmlformats.org/officeDocument/2006/relationships/table" Target="../tables/table29.xml"/><Relationship Id="rId1" Type="http://schemas.openxmlformats.org/officeDocument/2006/relationships/table" Target="../tables/table28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3.xml"/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6.xml"/><Relationship Id="rId2" Type="http://schemas.openxmlformats.org/officeDocument/2006/relationships/table" Target="../tables/table35.xml"/><Relationship Id="rId1" Type="http://schemas.openxmlformats.org/officeDocument/2006/relationships/table" Target="../tables/table3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9.xml"/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2.xml"/><Relationship Id="rId2" Type="http://schemas.openxmlformats.org/officeDocument/2006/relationships/table" Target="../tables/table41.xml"/><Relationship Id="rId1" Type="http://schemas.openxmlformats.org/officeDocument/2006/relationships/table" Target="../tables/table40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5.xml"/><Relationship Id="rId2" Type="http://schemas.openxmlformats.org/officeDocument/2006/relationships/table" Target="../tables/table44.xml"/><Relationship Id="rId1" Type="http://schemas.openxmlformats.org/officeDocument/2006/relationships/table" Target="../tables/table43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8.xml"/><Relationship Id="rId2" Type="http://schemas.openxmlformats.org/officeDocument/2006/relationships/table" Target="../tables/table47.xml"/><Relationship Id="rId1" Type="http://schemas.openxmlformats.org/officeDocument/2006/relationships/table" Target="../tables/table4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1.xml"/><Relationship Id="rId2" Type="http://schemas.openxmlformats.org/officeDocument/2006/relationships/table" Target="../tables/table50.xml"/><Relationship Id="rId1" Type="http://schemas.openxmlformats.org/officeDocument/2006/relationships/table" Target="../tables/table49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4.xml"/><Relationship Id="rId2" Type="http://schemas.openxmlformats.org/officeDocument/2006/relationships/table" Target="../tables/table53.xml"/><Relationship Id="rId1" Type="http://schemas.openxmlformats.org/officeDocument/2006/relationships/table" Target="../tables/table52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7.xml"/><Relationship Id="rId2" Type="http://schemas.openxmlformats.org/officeDocument/2006/relationships/table" Target="../tables/table56.xml"/><Relationship Id="rId1" Type="http://schemas.openxmlformats.org/officeDocument/2006/relationships/table" Target="../tables/table55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0.xml"/><Relationship Id="rId2" Type="http://schemas.openxmlformats.org/officeDocument/2006/relationships/table" Target="../tables/table59.xml"/><Relationship Id="rId1" Type="http://schemas.openxmlformats.org/officeDocument/2006/relationships/table" Target="../tables/table5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3.xml"/><Relationship Id="rId2" Type="http://schemas.openxmlformats.org/officeDocument/2006/relationships/table" Target="../tables/table62.xml"/><Relationship Id="rId1" Type="http://schemas.openxmlformats.org/officeDocument/2006/relationships/table" Target="../tables/table6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6.xml"/><Relationship Id="rId2" Type="http://schemas.openxmlformats.org/officeDocument/2006/relationships/table" Target="../tables/table65.xml"/><Relationship Id="rId1" Type="http://schemas.openxmlformats.org/officeDocument/2006/relationships/table" Target="../tables/table64.xml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9.xml"/><Relationship Id="rId2" Type="http://schemas.openxmlformats.org/officeDocument/2006/relationships/table" Target="../tables/table68.xml"/><Relationship Id="rId1" Type="http://schemas.openxmlformats.org/officeDocument/2006/relationships/table" Target="../tables/table6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2.xml"/><Relationship Id="rId2" Type="http://schemas.openxmlformats.org/officeDocument/2006/relationships/table" Target="../tables/table71.xml"/><Relationship Id="rId1" Type="http://schemas.openxmlformats.org/officeDocument/2006/relationships/table" Target="../tables/table70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5.xml"/><Relationship Id="rId2" Type="http://schemas.openxmlformats.org/officeDocument/2006/relationships/table" Target="../tables/table74.xml"/><Relationship Id="rId1" Type="http://schemas.openxmlformats.org/officeDocument/2006/relationships/table" Target="../tables/table73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8.xml"/><Relationship Id="rId2" Type="http://schemas.openxmlformats.org/officeDocument/2006/relationships/table" Target="../tables/table77.xml"/><Relationship Id="rId1" Type="http://schemas.openxmlformats.org/officeDocument/2006/relationships/table" Target="../tables/table76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1.xml"/><Relationship Id="rId2" Type="http://schemas.openxmlformats.org/officeDocument/2006/relationships/table" Target="../tables/table80.xml"/><Relationship Id="rId1" Type="http://schemas.openxmlformats.org/officeDocument/2006/relationships/table" Target="../tables/table79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4.xml"/><Relationship Id="rId2" Type="http://schemas.openxmlformats.org/officeDocument/2006/relationships/table" Target="../tables/table83.xml"/><Relationship Id="rId1" Type="http://schemas.openxmlformats.org/officeDocument/2006/relationships/table" Target="../tables/table82.xm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7.xml"/><Relationship Id="rId2" Type="http://schemas.openxmlformats.org/officeDocument/2006/relationships/table" Target="../tables/table86.xml"/><Relationship Id="rId1" Type="http://schemas.openxmlformats.org/officeDocument/2006/relationships/table" Target="../tables/table8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0.xml"/><Relationship Id="rId2" Type="http://schemas.openxmlformats.org/officeDocument/2006/relationships/table" Target="../tables/table89.xml"/><Relationship Id="rId1" Type="http://schemas.openxmlformats.org/officeDocument/2006/relationships/table" Target="../tables/table88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2.xml"/><Relationship Id="rId2" Type="http://schemas.openxmlformats.org/officeDocument/2006/relationships/table" Target="../tables/table91.xml"/><Relationship Id="rId1" Type="http://schemas.openxmlformats.org/officeDocument/2006/relationships/drawing" Target="../drawings/drawing2.xml"/><Relationship Id="rId4" Type="http://schemas.openxmlformats.org/officeDocument/2006/relationships/table" Target="../tables/table93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6.xml"/><Relationship Id="rId2" Type="http://schemas.openxmlformats.org/officeDocument/2006/relationships/table" Target="../tables/table95.xml"/><Relationship Id="rId1" Type="http://schemas.openxmlformats.org/officeDocument/2006/relationships/table" Target="../tables/table9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9.xml"/><Relationship Id="rId2" Type="http://schemas.openxmlformats.org/officeDocument/2006/relationships/table" Target="../tables/table98.xml"/><Relationship Id="rId1" Type="http://schemas.openxmlformats.org/officeDocument/2006/relationships/table" Target="../tables/table97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2.xml"/><Relationship Id="rId2" Type="http://schemas.openxmlformats.org/officeDocument/2006/relationships/table" Target="../tables/table101.xml"/><Relationship Id="rId1" Type="http://schemas.openxmlformats.org/officeDocument/2006/relationships/table" Target="../tables/table100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4.xml"/><Relationship Id="rId2" Type="http://schemas.openxmlformats.org/officeDocument/2006/relationships/table" Target="../tables/table103.xml"/><Relationship Id="rId1" Type="http://schemas.openxmlformats.org/officeDocument/2006/relationships/drawing" Target="../drawings/drawing3.xml"/><Relationship Id="rId4" Type="http://schemas.openxmlformats.org/officeDocument/2006/relationships/table" Target="../tables/table105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4.xml"/><Relationship Id="rId2" Type="http://schemas.openxmlformats.org/officeDocument/2006/relationships/table" Target="../tables/table13.xml"/><Relationship Id="rId1" Type="http://schemas.openxmlformats.org/officeDocument/2006/relationships/drawing" Target="../drawings/drawing1.xml"/><Relationship Id="rId4" Type="http://schemas.openxmlformats.org/officeDocument/2006/relationships/table" Target="../tables/table1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table" Target="../tables/table2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7.xml"/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/>
  <cols>
    <col min="1" max="1" width="8.7109375" customWidth="1"/>
    <col min="2" max="2" width="10.5703125" customWidth="1"/>
    <col min="3" max="3" width="11" customWidth="1"/>
    <col min="4" max="4" width="10.28515625" customWidth="1"/>
    <col min="5" max="5" width="11.7109375" customWidth="1"/>
    <col min="6" max="7" width="8.7109375" customWidth="1"/>
    <col min="8" max="8" width="11.5703125" customWidth="1"/>
    <col min="9" max="9" width="8.7109375" customWidth="1"/>
    <col min="10" max="10" width="12.140625" customWidth="1"/>
    <col min="11" max="26" width="8.7109375" customWidth="1"/>
  </cols>
  <sheetData>
    <row r="1" spans="1:14">
      <c r="A1" s="1" t="s">
        <v>1</v>
      </c>
      <c r="B1" s="2"/>
      <c r="C1" s="2"/>
      <c r="D1" s="2"/>
      <c r="E1" s="3"/>
      <c r="F1" s="1" t="s">
        <v>2</v>
      </c>
      <c r="G1" s="4"/>
      <c r="H1" s="5" t="s">
        <v>4</v>
      </c>
      <c r="I1" s="5"/>
      <c r="J1" s="2"/>
      <c r="K1" s="6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4" t="s">
        <v>20</v>
      </c>
      <c r="B6" s="36">
        <v>25</v>
      </c>
      <c r="C6" s="33"/>
      <c r="D6" s="37"/>
      <c r="E6" s="33"/>
      <c r="F6" s="35"/>
      <c r="G6" s="36"/>
      <c r="H6" s="38"/>
      <c r="I6" s="33"/>
      <c r="J6" s="33"/>
      <c r="K6" s="37"/>
    </row>
    <row r="7" spans="1:14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4" ht="15.75">
      <c r="A8" s="43" t="s">
        <v>22</v>
      </c>
      <c r="B8" s="44" t="s">
        <v>23</v>
      </c>
      <c r="C8" s="45" t="s">
        <v>24</v>
      </c>
      <c r="D8" s="44" t="s">
        <v>25</v>
      </c>
      <c r="E8" s="44" t="s">
        <v>26</v>
      </c>
      <c r="F8" s="44" t="s">
        <v>27</v>
      </c>
      <c r="G8" s="44" t="s">
        <v>28</v>
      </c>
      <c r="H8" s="44" t="s">
        <v>29</v>
      </c>
      <c r="I8" s="44" t="s">
        <v>30</v>
      </c>
      <c r="J8" s="44" t="s">
        <v>31</v>
      </c>
      <c r="K8" s="47"/>
      <c r="M8" s="48" t="s">
        <v>33</v>
      </c>
      <c r="N8" s="48" t="s">
        <v>35</v>
      </c>
    </row>
    <row r="9" spans="1:14">
      <c r="A9" s="49"/>
      <c r="B9" s="49"/>
      <c r="C9" s="49"/>
      <c r="D9" s="49"/>
      <c r="E9" s="49"/>
      <c r="F9" s="49"/>
      <c r="G9" s="49"/>
      <c r="H9" s="49"/>
      <c r="I9" s="49"/>
      <c r="J9" s="49"/>
      <c r="K9" s="49"/>
      <c r="M9" s="51"/>
      <c r="N9" s="51"/>
    </row>
    <row r="10" spans="1:14">
      <c r="A10" s="53"/>
      <c r="B10" s="54"/>
      <c r="C10" s="56"/>
      <c r="D10" s="56"/>
      <c r="E10" s="56"/>
      <c r="F10" s="56"/>
      <c r="G10" s="56"/>
      <c r="H10" s="56"/>
      <c r="I10" s="56"/>
      <c r="J10" s="56"/>
      <c r="K10" s="58"/>
      <c r="M10" s="51"/>
      <c r="N10" s="51"/>
    </row>
    <row r="11" spans="1:14">
      <c r="A11" s="60"/>
      <c r="B11" s="69"/>
      <c r="C11" s="68"/>
      <c r="D11" s="68"/>
      <c r="E11" s="68"/>
      <c r="F11" s="68"/>
      <c r="G11" s="68"/>
      <c r="H11" s="68"/>
      <c r="I11" s="68"/>
      <c r="J11" s="68"/>
      <c r="K11" s="61"/>
      <c r="M11" s="51"/>
      <c r="N11" s="51"/>
    </row>
    <row r="12" spans="1:14">
      <c r="A12" s="53"/>
      <c r="B12" s="54"/>
      <c r="C12" s="56"/>
      <c r="D12" s="56"/>
      <c r="E12" s="56"/>
      <c r="F12" s="56"/>
      <c r="G12" s="56"/>
      <c r="H12" s="56"/>
      <c r="I12" s="56"/>
      <c r="J12" s="56"/>
      <c r="K12" s="58"/>
      <c r="M12" s="51"/>
      <c r="N12" s="51"/>
    </row>
    <row r="13" spans="1:14">
      <c r="A13" s="60"/>
      <c r="B13" s="69"/>
      <c r="C13" s="68"/>
      <c r="D13" s="68"/>
      <c r="E13" s="68"/>
      <c r="F13" s="68"/>
      <c r="G13" s="68"/>
      <c r="H13" s="68"/>
      <c r="I13" s="68"/>
      <c r="J13" s="68"/>
      <c r="K13" s="61"/>
      <c r="M13" s="51"/>
      <c r="N13" s="51"/>
    </row>
    <row r="14" spans="1:14">
      <c r="A14" s="53"/>
      <c r="B14" s="54"/>
      <c r="C14" s="56"/>
      <c r="D14" s="56"/>
      <c r="E14" s="56"/>
      <c r="F14" s="56"/>
      <c r="G14" s="56"/>
      <c r="H14" s="56"/>
      <c r="I14" s="56"/>
      <c r="J14" s="56"/>
      <c r="K14" s="58"/>
      <c r="M14" s="51"/>
      <c r="N14" s="51"/>
    </row>
    <row r="15" spans="1:14">
      <c r="A15" s="60"/>
      <c r="B15" s="69"/>
      <c r="C15" s="68"/>
      <c r="D15" s="68"/>
      <c r="E15" s="68"/>
      <c r="F15" s="68"/>
      <c r="G15" s="68"/>
      <c r="H15" s="68"/>
      <c r="I15" s="68"/>
      <c r="J15" s="68"/>
      <c r="K15" s="61"/>
      <c r="M15" s="51"/>
      <c r="N15" s="73"/>
    </row>
    <row r="16" spans="1:14">
      <c r="A16" s="53"/>
      <c r="B16" s="54"/>
      <c r="C16" s="56"/>
      <c r="D16" s="56"/>
      <c r="E16" s="56"/>
      <c r="F16" s="56"/>
      <c r="G16" s="56"/>
      <c r="H16" s="56"/>
      <c r="I16" s="56"/>
      <c r="J16" s="56"/>
      <c r="K16" s="58"/>
      <c r="M16" s="51"/>
      <c r="N16" s="73"/>
    </row>
    <row r="17" spans="1:14">
      <c r="A17" s="60"/>
      <c r="B17" s="69"/>
      <c r="C17" s="68"/>
      <c r="D17" s="68"/>
      <c r="E17" s="68"/>
      <c r="F17" s="68"/>
      <c r="G17" s="68"/>
      <c r="H17" s="68"/>
      <c r="I17" s="68"/>
      <c r="J17" s="68"/>
      <c r="K17" s="61"/>
      <c r="M17" s="73"/>
      <c r="N17" s="73"/>
    </row>
    <row r="18" spans="1:14">
      <c r="A18" s="53"/>
      <c r="B18" s="54"/>
      <c r="C18" s="56"/>
      <c r="D18" s="56"/>
      <c r="E18" s="56"/>
      <c r="F18" s="56"/>
      <c r="G18" s="56"/>
      <c r="H18" s="56"/>
      <c r="I18" s="56"/>
      <c r="J18" s="56"/>
      <c r="K18" s="58"/>
      <c r="M18" s="73"/>
      <c r="N18" s="73"/>
    </row>
    <row r="19" spans="1:14">
      <c r="A19" s="60"/>
      <c r="B19" s="69"/>
      <c r="C19" s="68"/>
      <c r="D19" s="68"/>
      <c r="E19" s="68"/>
      <c r="F19" s="68"/>
      <c r="G19" s="68"/>
      <c r="H19" s="68"/>
      <c r="I19" s="68"/>
      <c r="J19" s="68"/>
      <c r="K19" s="61"/>
      <c r="M19" s="73"/>
      <c r="N19" s="73"/>
    </row>
    <row r="20" spans="1:14">
      <c r="A20" s="53"/>
      <c r="B20" s="54"/>
      <c r="C20" s="56"/>
      <c r="D20" s="56"/>
      <c r="E20" s="56"/>
      <c r="F20" s="56"/>
      <c r="G20" s="56"/>
      <c r="H20" s="56"/>
      <c r="I20" s="56"/>
      <c r="J20" s="56"/>
      <c r="K20" s="58"/>
      <c r="M20" s="73"/>
      <c r="N20" s="73"/>
    </row>
    <row r="21" spans="1:14" ht="15.75" customHeight="1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</row>
    <row r="22" spans="1:14" ht="15.75" customHeight="1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 ht="15.75" customHeight="1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 ht="15.75" customHeight="1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 ht="15.75" customHeight="1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 ht="15.75" customHeight="1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 ht="15.75" customHeight="1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 ht="15.75" customHeight="1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 ht="15.75" customHeight="1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 ht="15.75" customHeight="1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 ht="15.75" customHeight="1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 ht="15.75" customHeight="1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 ht="15.75" customHeight="1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 ht="15.75" customHeight="1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 ht="15.75" customHeight="1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 ht="15.75" customHeight="1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 ht="15.75" customHeight="1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 ht="15.75" customHeight="1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 ht="15.75" customHeight="1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 ht="15.75" customHeight="1">
      <c r="M40" s="96"/>
      <c r="N40" s="96"/>
    </row>
    <row r="41" spans="1:14" ht="15.75" customHeight="1">
      <c r="A41" s="97" t="s">
        <v>22</v>
      </c>
      <c r="B41" s="102" t="s">
        <v>23</v>
      </c>
      <c r="C41" s="109" t="s">
        <v>45</v>
      </c>
      <c r="D41" s="111" t="s">
        <v>47</v>
      </c>
      <c r="E41" s="113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 ht="15.75" customHeight="1">
      <c r="A42" s="116"/>
      <c r="B42" s="116"/>
      <c r="C42" s="116"/>
      <c r="D42" s="116"/>
      <c r="E42" s="116"/>
      <c r="G42" s="96" t="s">
        <v>52</v>
      </c>
      <c r="H42" s="118"/>
      <c r="I42" s="118"/>
      <c r="J42" s="118"/>
    </row>
    <row r="43" spans="1:14" ht="15.75" customHeight="1">
      <c r="A43" s="78"/>
      <c r="B43" s="79"/>
      <c r="C43" s="78"/>
      <c r="D43" s="78"/>
      <c r="E43" s="78"/>
      <c r="G43" s="96" t="s">
        <v>53</v>
      </c>
      <c r="H43" s="118"/>
      <c r="I43" s="118"/>
      <c r="J43" s="118"/>
    </row>
    <row r="44" spans="1:14" ht="15.75" customHeight="1">
      <c r="A44" s="68"/>
      <c r="B44" s="60"/>
      <c r="C44" s="68"/>
      <c r="D44" s="68"/>
      <c r="E44" s="68"/>
      <c r="G44" s="96" t="s">
        <v>54</v>
      </c>
      <c r="H44" s="118"/>
      <c r="I44" s="118"/>
      <c r="J44" s="118"/>
    </row>
    <row r="45" spans="1:14" ht="15.75" customHeight="1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 ht="15.75" customHeight="1">
      <c r="A46" s="68"/>
      <c r="B46" s="60"/>
      <c r="C46" s="68"/>
      <c r="D46" s="68"/>
      <c r="E46" s="68"/>
      <c r="G46" s="96" t="s">
        <v>52</v>
      </c>
      <c r="H46" s="118"/>
      <c r="I46" s="118"/>
      <c r="J46" s="118"/>
    </row>
    <row r="47" spans="1:14" ht="15.75" customHeight="1">
      <c r="A47" s="78"/>
      <c r="B47" s="79"/>
      <c r="C47" s="78"/>
      <c r="D47" s="78"/>
      <c r="E47" s="78"/>
      <c r="G47" s="96" t="s">
        <v>53</v>
      </c>
      <c r="H47" s="118"/>
      <c r="I47" s="118"/>
      <c r="J47" s="122"/>
    </row>
    <row r="48" spans="1:14" ht="15.75" customHeight="1">
      <c r="A48" s="68"/>
      <c r="B48" s="60"/>
      <c r="C48" s="68"/>
      <c r="D48" s="68"/>
      <c r="E48" s="68"/>
      <c r="G48" s="96" t="s">
        <v>54</v>
      </c>
      <c r="H48" s="118"/>
      <c r="I48" s="118"/>
      <c r="J48" s="118"/>
    </row>
    <row r="49" spans="1:5" ht="15.75" customHeight="1">
      <c r="A49" s="78"/>
      <c r="B49" s="79"/>
      <c r="C49" s="78"/>
      <c r="D49" s="78"/>
      <c r="E49" s="78"/>
    </row>
    <row r="50" spans="1:5" ht="15.75" customHeight="1">
      <c r="A50" s="68"/>
      <c r="B50" s="60"/>
      <c r="C50" s="68"/>
      <c r="D50" s="68"/>
      <c r="E50" s="68"/>
    </row>
    <row r="51" spans="1:5" ht="15.75" customHeight="1">
      <c r="A51" s="78"/>
      <c r="B51" s="79"/>
      <c r="C51" s="78"/>
      <c r="D51" s="78"/>
      <c r="E51" s="78"/>
    </row>
    <row r="52" spans="1:5" ht="15.75" customHeight="1">
      <c r="A52" s="68"/>
      <c r="B52" s="60"/>
      <c r="C52" s="68"/>
      <c r="D52" s="68"/>
      <c r="E52" s="68"/>
    </row>
    <row r="53" spans="1:5" ht="15.75" customHeight="1">
      <c r="A53" s="78"/>
      <c r="B53" s="79"/>
      <c r="C53" s="78"/>
      <c r="D53" s="78"/>
      <c r="E53" s="78"/>
    </row>
    <row r="54" spans="1:5" ht="15.75" customHeight="1">
      <c r="A54" s="68"/>
      <c r="B54" s="60"/>
      <c r="C54" s="68"/>
      <c r="D54" s="68"/>
      <c r="E54" s="68"/>
    </row>
    <row r="55" spans="1:5" ht="15.75" customHeight="1">
      <c r="A55" s="78"/>
      <c r="B55" s="79"/>
      <c r="C55" s="78"/>
      <c r="D55" s="78"/>
      <c r="E55" s="78"/>
    </row>
    <row r="56" spans="1:5" ht="15.75" customHeight="1">
      <c r="A56" s="68"/>
      <c r="B56" s="60"/>
      <c r="C56" s="68"/>
      <c r="D56" s="68"/>
      <c r="E56" s="68"/>
    </row>
    <row r="57" spans="1:5" ht="15.75" customHeight="1">
      <c r="A57" s="78"/>
      <c r="B57" s="79"/>
      <c r="C57" s="78"/>
      <c r="D57" s="78"/>
      <c r="E57" s="78"/>
    </row>
    <row r="58" spans="1:5" ht="15.75" customHeight="1">
      <c r="A58" s="68"/>
      <c r="B58" s="60"/>
      <c r="C58" s="68"/>
      <c r="D58" s="68"/>
      <c r="E58" s="68"/>
    </row>
    <row r="59" spans="1:5" ht="15.75" customHeight="1">
      <c r="A59" s="78"/>
      <c r="B59" s="79"/>
      <c r="C59" s="78"/>
      <c r="D59" s="78"/>
      <c r="E59" s="78"/>
    </row>
    <row r="60" spans="1:5" ht="15.75" customHeight="1">
      <c r="A60" s="68"/>
      <c r="B60" s="60"/>
      <c r="C60" s="68"/>
      <c r="D60" s="68"/>
      <c r="E60" s="68"/>
    </row>
    <row r="61" spans="1:5" ht="15.75" customHeight="1">
      <c r="A61" s="78"/>
      <c r="B61" s="79"/>
      <c r="C61" s="78"/>
      <c r="D61" s="78"/>
      <c r="E61" s="78"/>
    </row>
    <row r="62" spans="1:5" ht="15.75" customHeight="1">
      <c r="A62" s="68"/>
      <c r="B62" s="60"/>
      <c r="C62" s="68"/>
      <c r="D62" s="68"/>
      <c r="E62" s="68"/>
    </row>
    <row r="63" spans="1:5" ht="15.75" customHeight="1">
      <c r="A63" s="78"/>
      <c r="B63" s="79"/>
      <c r="C63" s="78"/>
      <c r="D63" s="78"/>
      <c r="E63" s="78"/>
    </row>
    <row r="64" spans="1:5" ht="15.75" customHeight="1">
      <c r="A64" s="68"/>
      <c r="B64" s="60"/>
      <c r="C64" s="68"/>
      <c r="D64" s="68"/>
      <c r="E64" s="68"/>
    </row>
    <row r="65" spans="1:5" ht="15.75" customHeight="1">
      <c r="A65" s="78"/>
      <c r="B65" s="79"/>
      <c r="C65" s="78"/>
      <c r="D65" s="78"/>
      <c r="E65" s="78"/>
    </row>
    <row r="66" spans="1:5" ht="15.75" customHeight="1">
      <c r="A66" s="68"/>
      <c r="B66" s="60"/>
      <c r="C66" s="68"/>
      <c r="D66" s="68"/>
      <c r="E66" s="68"/>
    </row>
    <row r="67" spans="1:5" ht="15.75" customHeight="1">
      <c r="A67" s="78"/>
      <c r="B67" s="79"/>
      <c r="C67" s="78"/>
      <c r="D67" s="78"/>
      <c r="E67" s="78"/>
    </row>
    <row r="68" spans="1:5" ht="15.75" customHeight="1">
      <c r="A68" s="68"/>
      <c r="B68" s="60"/>
      <c r="C68" s="68"/>
      <c r="D68" s="68"/>
      <c r="E68" s="68"/>
    </row>
    <row r="69" spans="1:5" ht="15.75" customHeight="1">
      <c r="A69" s="78"/>
      <c r="B69" s="79"/>
      <c r="C69" s="78"/>
      <c r="D69" s="78"/>
      <c r="E69" s="78"/>
    </row>
    <row r="70" spans="1:5" ht="15.75" customHeight="1">
      <c r="A70" s="68"/>
      <c r="B70" s="60"/>
      <c r="C70" s="68"/>
      <c r="D70" s="68"/>
      <c r="E70" s="68"/>
    </row>
    <row r="71" spans="1:5" ht="15.75" customHeight="1">
      <c r="A71" s="78"/>
      <c r="B71" s="79"/>
      <c r="C71" s="78"/>
      <c r="D71" s="78"/>
      <c r="E71" s="78"/>
    </row>
    <row r="72" spans="1:5" ht="15.75" customHeight="1">
      <c r="A72" s="68"/>
      <c r="B72" s="60"/>
      <c r="C72" s="68"/>
      <c r="D72" s="68"/>
      <c r="E72" s="68"/>
    </row>
    <row r="73" spans="1:5" ht="15.75" customHeight="1">
      <c r="A73" s="78"/>
      <c r="B73" s="79"/>
      <c r="C73" s="78"/>
      <c r="D73" s="78"/>
      <c r="E73" s="78"/>
    </row>
    <row r="74" spans="1:5" ht="15.75" customHeight="1">
      <c r="A74" s="68"/>
      <c r="B74" s="60"/>
      <c r="C74" s="68"/>
      <c r="D74" s="68"/>
      <c r="E74" s="68"/>
    </row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74"/>
  <sheetViews>
    <sheetView zoomScale="90" zoomScaleNormal="90" workbookViewId="0"/>
  </sheetViews>
  <sheetFormatPr defaultColWidth="14.42578125" defaultRowHeight="15" customHeight="1"/>
  <cols>
    <col min="15" max="15" width="17.7109375" customWidth="1"/>
  </cols>
  <sheetData>
    <row r="1" spans="1:15">
      <c r="A1" s="1" t="s">
        <v>81</v>
      </c>
      <c r="B1" s="2"/>
      <c r="C1" s="2"/>
      <c r="D1" s="2"/>
      <c r="E1" s="3"/>
      <c r="F1" s="1" t="s">
        <v>82</v>
      </c>
      <c r="G1" s="4"/>
      <c r="H1" s="5" t="s">
        <v>4</v>
      </c>
      <c r="I1" s="5"/>
      <c r="J1" s="2"/>
      <c r="K1" s="6"/>
      <c r="M1" s="9" t="s">
        <v>83</v>
      </c>
      <c r="N1" s="13"/>
    </row>
    <row r="2" spans="1:15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5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5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5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5">
      <c r="A6" s="33" t="s">
        <v>20</v>
      </c>
      <c r="B6" s="35">
        <v>25</v>
      </c>
      <c r="C6" s="33"/>
      <c r="D6" s="37"/>
      <c r="E6" s="33"/>
      <c r="F6" s="35">
        <v>477</v>
      </c>
      <c r="G6" s="36">
        <v>537</v>
      </c>
      <c r="H6" s="38">
        <v>484</v>
      </c>
      <c r="I6" s="33"/>
      <c r="J6" s="33"/>
      <c r="K6" s="37"/>
    </row>
    <row r="7" spans="1:15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5" ht="15.75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227" t="s">
        <v>34</v>
      </c>
      <c r="M8" s="48" t="s">
        <v>33</v>
      </c>
      <c r="N8" s="48" t="s">
        <v>35</v>
      </c>
      <c r="O8" s="149"/>
    </row>
    <row r="9" spans="1:15">
      <c r="A9" s="50">
        <v>1</v>
      </c>
      <c r="B9" s="52" t="s">
        <v>40</v>
      </c>
      <c r="C9" s="57">
        <v>2</v>
      </c>
      <c r="D9" s="57"/>
      <c r="E9" s="62"/>
      <c r="F9" s="62"/>
      <c r="G9" s="62"/>
      <c r="H9" s="62"/>
      <c r="I9" s="62"/>
      <c r="J9" s="62"/>
      <c r="K9" s="235">
        <v>2</v>
      </c>
      <c r="M9" s="51" t="s">
        <v>40</v>
      </c>
      <c r="N9" s="51">
        <v>9</v>
      </c>
      <c r="O9" s="156"/>
    </row>
    <row r="10" spans="1:15">
      <c r="A10" s="66">
        <v>1</v>
      </c>
      <c r="B10" s="71" t="s">
        <v>36</v>
      </c>
      <c r="C10" s="75">
        <v>1</v>
      </c>
      <c r="D10" s="75"/>
      <c r="E10" s="84"/>
      <c r="F10" s="84"/>
      <c r="G10" s="84"/>
      <c r="H10" s="84"/>
      <c r="I10" s="84"/>
      <c r="J10" s="84"/>
      <c r="K10" s="236">
        <v>1</v>
      </c>
      <c r="M10" s="51" t="s">
        <v>36</v>
      </c>
      <c r="N10" s="51">
        <v>3</v>
      </c>
      <c r="O10" s="156"/>
    </row>
    <row r="11" spans="1:15">
      <c r="A11" s="90">
        <v>1</v>
      </c>
      <c r="B11" s="71" t="s">
        <v>84</v>
      </c>
      <c r="C11" s="75">
        <v>1</v>
      </c>
      <c r="D11" s="75">
        <v>1</v>
      </c>
      <c r="E11" s="84"/>
      <c r="F11" s="84"/>
      <c r="G11" s="84"/>
      <c r="H11" s="84"/>
      <c r="I11" s="84"/>
      <c r="J11" s="84"/>
      <c r="K11" s="235">
        <v>2</v>
      </c>
      <c r="M11" s="51" t="s">
        <v>84</v>
      </c>
      <c r="N11" s="51">
        <v>10</v>
      </c>
      <c r="O11" s="163" t="s">
        <v>85</v>
      </c>
    </row>
    <row r="12" spans="1:15">
      <c r="A12" s="172">
        <v>2</v>
      </c>
      <c r="B12" s="173" t="s">
        <v>84</v>
      </c>
      <c r="C12" s="174"/>
      <c r="D12" s="139">
        <v>2</v>
      </c>
      <c r="E12" s="174"/>
      <c r="F12" s="174"/>
      <c r="G12" s="174"/>
      <c r="H12" s="174"/>
      <c r="I12" s="174"/>
      <c r="J12" s="174"/>
      <c r="K12" s="236">
        <v>2</v>
      </c>
      <c r="M12" s="51"/>
      <c r="N12" s="51"/>
      <c r="O12" s="156"/>
    </row>
    <row r="13" spans="1:15">
      <c r="A13" s="210">
        <v>3</v>
      </c>
      <c r="B13" s="187" t="s">
        <v>40</v>
      </c>
      <c r="C13" s="189">
        <v>7</v>
      </c>
      <c r="D13" s="188"/>
      <c r="E13" s="188"/>
      <c r="F13" s="188"/>
      <c r="G13" s="188"/>
      <c r="H13" s="188"/>
      <c r="I13" s="188"/>
      <c r="J13" s="188"/>
      <c r="K13" s="235">
        <v>7</v>
      </c>
      <c r="M13" s="51"/>
      <c r="N13" s="51"/>
      <c r="O13" s="156"/>
    </row>
    <row r="14" spans="1:15">
      <c r="A14" s="190">
        <v>3</v>
      </c>
      <c r="B14" s="191" t="s">
        <v>36</v>
      </c>
      <c r="C14" s="192">
        <v>2</v>
      </c>
      <c r="D14" s="193"/>
      <c r="E14" s="193"/>
      <c r="F14" s="193"/>
      <c r="G14" s="193"/>
      <c r="H14" s="193"/>
      <c r="I14" s="193"/>
      <c r="J14" s="193"/>
      <c r="K14" s="235">
        <v>2</v>
      </c>
      <c r="M14" s="51"/>
      <c r="N14" s="51"/>
      <c r="O14" s="156"/>
    </row>
    <row r="15" spans="1:15">
      <c r="A15" s="194">
        <v>3</v>
      </c>
      <c r="B15" s="195" t="s">
        <v>84</v>
      </c>
      <c r="C15" s="198"/>
      <c r="D15" s="196">
        <v>5</v>
      </c>
      <c r="E15" s="196">
        <v>1</v>
      </c>
      <c r="F15" s="198"/>
      <c r="G15" s="198"/>
      <c r="H15" s="198"/>
      <c r="I15" s="198"/>
      <c r="J15" s="198"/>
      <c r="K15" s="236">
        <v>6</v>
      </c>
      <c r="M15" s="73"/>
      <c r="N15" s="73"/>
      <c r="O15" s="168"/>
    </row>
    <row r="16" spans="1:15">
      <c r="A16" s="60"/>
      <c r="B16" s="69"/>
      <c r="C16" s="68"/>
      <c r="D16" s="68"/>
      <c r="E16" s="68"/>
      <c r="F16" s="68"/>
      <c r="G16" s="68"/>
      <c r="H16" s="68"/>
      <c r="I16" s="68"/>
      <c r="J16" s="68"/>
      <c r="K16" s="238">
        <v>22</v>
      </c>
      <c r="M16" s="73"/>
      <c r="N16" s="73"/>
      <c r="O16" s="168"/>
    </row>
    <row r="17" spans="1:15" ht="15" customHeight="1">
      <c r="A17" s="80"/>
      <c r="B17" s="81"/>
      <c r="C17" s="87"/>
      <c r="D17" s="87"/>
      <c r="E17" s="87"/>
      <c r="F17" s="87"/>
      <c r="G17" s="87"/>
      <c r="H17" s="87"/>
      <c r="I17" s="87"/>
      <c r="J17" s="87"/>
      <c r="K17" s="89"/>
      <c r="M17" s="73"/>
      <c r="N17" s="73"/>
      <c r="O17" s="168"/>
    </row>
    <row r="18" spans="1:15">
      <c r="A18" s="60"/>
      <c r="B18" s="69"/>
      <c r="C18" s="68"/>
      <c r="D18" s="68"/>
      <c r="E18" s="68"/>
      <c r="F18" s="68"/>
      <c r="G18" s="68"/>
      <c r="H18" s="68"/>
      <c r="I18" s="68"/>
      <c r="J18" s="68"/>
      <c r="K18" s="61"/>
      <c r="M18" s="73"/>
      <c r="N18" s="73"/>
      <c r="O18" s="168"/>
    </row>
    <row r="19" spans="1:15">
      <c r="A19" s="53"/>
      <c r="B19" s="54"/>
      <c r="C19" s="56"/>
      <c r="D19" s="56"/>
      <c r="E19" s="56"/>
      <c r="F19" s="56"/>
      <c r="G19" s="56"/>
      <c r="H19" s="56"/>
      <c r="I19" s="56"/>
      <c r="J19" s="56"/>
      <c r="K19" s="58"/>
      <c r="M19" s="73"/>
      <c r="N19" s="73"/>
      <c r="O19" s="168"/>
    </row>
    <row r="20" spans="1:15">
      <c r="A20" s="91"/>
      <c r="B20" s="74"/>
      <c r="C20" s="59"/>
      <c r="D20" s="59"/>
      <c r="E20" s="59"/>
      <c r="F20" s="59"/>
      <c r="G20" s="59"/>
      <c r="H20" s="59"/>
      <c r="I20" s="59"/>
      <c r="J20" s="59"/>
      <c r="K20" s="61"/>
      <c r="M20" s="73"/>
      <c r="N20" s="73"/>
      <c r="O20" s="168"/>
    </row>
    <row r="21" spans="1:15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  <c r="O21" s="168"/>
    </row>
    <row r="22" spans="1:15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  <c r="O22" s="168"/>
    </row>
    <row r="23" spans="1:15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  <c r="O23" s="168"/>
    </row>
    <row r="24" spans="1:15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  <c r="O24" s="168"/>
    </row>
    <row r="25" spans="1:15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  <c r="O25" s="168"/>
    </row>
    <row r="26" spans="1:15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  <c r="O26" s="168"/>
    </row>
    <row r="27" spans="1:15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  <c r="O27" s="168"/>
    </row>
    <row r="28" spans="1:15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  <c r="O28" s="168"/>
    </row>
    <row r="29" spans="1:15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  <c r="O29" s="168"/>
    </row>
    <row r="30" spans="1:15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  <c r="O30" s="168"/>
    </row>
    <row r="31" spans="1:15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  <c r="O31" s="168"/>
    </row>
    <row r="32" spans="1:15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  <c r="O32" s="168"/>
    </row>
    <row r="33" spans="1:15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  <c r="O33" s="168"/>
    </row>
    <row r="34" spans="1:15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  <c r="O34" s="168"/>
    </row>
    <row r="35" spans="1:15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  <c r="O35" s="168"/>
    </row>
    <row r="36" spans="1:15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  <c r="O36" s="168"/>
    </row>
    <row r="37" spans="1:15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  <c r="O37" s="168"/>
    </row>
    <row r="38" spans="1:15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  <c r="O38" s="168"/>
    </row>
    <row r="39" spans="1:15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  <c r="O39" s="168"/>
    </row>
    <row r="40" spans="1:15">
      <c r="M40" s="96"/>
      <c r="N40" s="96"/>
      <c r="O40" s="183"/>
    </row>
    <row r="41" spans="1:15">
      <c r="A41" s="97" t="s">
        <v>22</v>
      </c>
      <c r="B41" s="102" t="s">
        <v>23</v>
      </c>
      <c r="C41" s="109" t="s">
        <v>45</v>
      </c>
      <c r="D41" s="111" t="s">
        <v>47</v>
      </c>
      <c r="E41" s="113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5">
      <c r="A42" s="230" t="s">
        <v>57</v>
      </c>
      <c r="B42" s="230" t="s">
        <v>57</v>
      </c>
      <c r="C42" s="230" t="s">
        <v>57</v>
      </c>
      <c r="D42" s="230" t="s">
        <v>57</v>
      </c>
      <c r="E42" s="230" t="s">
        <v>57</v>
      </c>
      <c r="G42" s="96" t="s">
        <v>52</v>
      </c>
      <c r="H42" s="118"/>
      <c r="I42" s="118"/>
      <c r="J42" s="118"/>
    </row>
    <row r="43" spans="1:15">
      <c r="A43" s="78"/>
      <c r="B43" s="79"/>
      <c r="C43" s="78"/>
      <c r="D43" s="78"/>
      <c r="E43" s="78"/>
      <c r="G43" s="96" t="s">
        <v>53</v>
      </c>
      <c r="H43" s="118"/>
      <c r="I43" s="118"/>
      <c r="J43" s="118"/>
    </row>
    <row r="44" spans="1:15">
      <c r="A44" s="68"/>
      <c r="B44" s="60"/>
      <c r="C44" s="68"/>
      <c r="D44" s="68"/>
      <c r="E44" s="68"/>
      <c r="G44" s="96" t="s">
        <v>54</v>
      </c>
      <c r="H44" s="118"/>
      <c r="I44" s="118"/>
      <c r="J44" s="118"/>
    </row>
    <row r="45" spans="1:15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5">
      <c r="A46" s="68"/>
      <c r="B46" s="60"/>
      <c r="C46" s="68"/>
      <c r="D46" s="68"/>
      <c r="E46" s="68"/>
      <c r="G46" s="96" t="s">
        <v>52</v>
      </c>
      <c r="H46" s="118"/>
      <c r="I46" s="118"/>
      <c r="J46" s="118"/>
    </row>
    <row r="47" spans="1:15">
      <c r="A47" s="78"/>
      <c r="B47" s="79"/>
      <c r="C47" s="78"/>
      <c r="D47" s="78"/>
      <c r="E47" s="78"/>
      <c r="G47" s="96" t="s">
        <v>53</v>
      </c>
      <c r="H47" s="118"/>
      <c r="I47" s="118"/>
      <c r="J47" s="122"/>
    </row>
    <row r="48" spans="1:15">
      <c r="A48" s="68"/>
      <c r="B48" s="60"/>
      <c r="C48" s="68"/>
      <c r="D48" s="68"/>
      <c r="E48" s="68"/>
      <c r="G48" s="96" t="s">
        <v>54</v>
      </c>
      <c r="H48" s="118"/>
      <c r="I48" s="118"/>
      <c r="J48" s="118"/>
    </row>
    <row r="49" spans="1:5">
      <c r="A49" s="78"/>
      <c r="B49" s="79"/>
      <c r="C49" s="78"/>
      <c r="D49" s="78"/>
      <c r="E49" s="78"/>
    </row>
    <row r="50" spans="1:5">
      <c r="A50" s="68"/>
      <c r="B50" s="60"/>
      <c r="C50" s="68"/>
      <c r="D50" s="68"/>
      <c r="E50" s="68"/>
    </row>
    <row r="51" spans="1:5">
      <c r="A51" s="78"/>
      <c r="B51" s="79"/>
      <c r="C51" s="78"/>
      <c r="D51" s="78"/>
      <c r="E51" s="78"/>
    </row>
    <row r="52" spans="1:5">
      <c r="A52" s="68"/>
      <c r="B52" s="60"/>
      <c r="C52" s="68"/>
      <c r="D52" s="68"/>
      <c r="E52" s="68"/>
    </row>
    <row r="53" spans="1:5">
      <c r="A53" s="78"/>
      <c r="B53" s="79"/>
      <c r="C53" s="78"/>
      <c r="D53" s="78"/>
      <c r="E53" s="78"/>
    </row>
    <row r="54" spans="1:5">
      <c r="A54" s="68"/>
      <c r="B54" s="60"/>
      <c r="C54" s="68"/>
      <c r="D54" s="68"/>
      <c r="E54" s="68"/>
    </row>
    <row r="55" spans="1:5">
      <c r="A55" s="78"/>
      <c r="B55" s="79"/>
      <c r="C55" s="78"/>
      <c r="D55" s="78"/>
      <c r="E55" s="78"/>
    </row>
    <row r="56" spans="1:5">
      <c r="A56" s="68"/>
      <c r="B56" s="60"/>
      <c r="C56" s="68"/>
      <c r="D56" s="68"/>
      <c r="E56" s="68"/>
    </row>
    <row r="57" spans="1:5">
      <c r="A57" s="78"/>
      <c r="B57" s="79"/>
      <c r="C57" s="78"/>
      <c r="D57" s="78"/>
      <c r="E57" s="78"/>
    </row>
    <row r="58" spans="1:5">
      <c r="A58" s="68"/>
      <c r="B58" s="60"/>
      <c r="C58" s="68"/>
      <c r="D58" s="68"/>
      <c r="E58" s="68"/>
    </row>
    <row r="59" spans="1:5">
      <c r="A59" s="78"/>
      <c r="B59" s="79"/>
      <c r="C59" s="78"/>
      <c r="D59" s="78"/>
      <c r="E59" s="78"/>
    </row>
    <row r="60" spans="1:5">
      <c r="A60" s="68"/>
      <c r="B60" s="60"/>
      <c r="C60" s="68"/>
      <c r="D60" s="68"/>
      <c r="E60" s="68"/>
    </row>
    <row r="61" spans="1:5">
      <c r="A61" s="78"/>
      <c r="B61" s="79"/>
      <c r="C61" s="78"/>
      <c r="D61" s="78"/>
      <c r="E61" s="78"/>
    </row>
    <row r="62" spans="1:5">
      <c r="A62" s="68"/>
      <c r="B62" s="60"/>
      <c r="C62" s="68"/>
      <c r="D62" s="68"/>
      <c r="E62" s="68"/>
    </row>
    <row r="63" spans="1:5">
      <c r="A63" s="78"/>
      <c r="B63" s="79"/>
      <c r="C63" s="78"/>
      <c r="D63" s="78"/>
      <c r="E63" s="78"/>
    </row>
    <row r="64" spans="1:5">
      <c r="A64" s="68"/>
      <c r="B64" s="60"/>
      <c r="C64" s="68"/>
      <c r="D64" s="68"/>
      <c r="E64" s="68"/>
    </row>
    <row r="65" spans="1:5">
      <c r="A65" s="78"/>
      <c r="B65" s="79"/>
      <c r="C65" s="78"/>
      <c r="D65" s="78"/>
      <c r="E65" s="78"/>
    </row>
    <row r="66" spans="1:5">
      <c r="A66" s="68"/>
      <c r="B66" s="60"/>
      <c r="C66" s="68"/>
      <c r="D66" s="68"/>
      <c r="E66" s="68"/>
    </row>
    <row r="67" spans="1:5">
      <c r="A67" s="78"/>
      <c r="B67" s="79"/>
      <c r="C67" s="78"/>
      <c r="D67" s="78"/>
      <c r="E67" s="78"/>
    </row>
    <row r="68" spans="1:5">
      <c r="A68" s="68"/>
      <c r="B68" s="60"/>
      <c r="C68" s="68"/>
      <c r="D68" s="68"/>
      <c r="E68" s="68"/>
    </row>
    <row r="69" spans="1:5">
      <c r="A69" s="78"/>
      <c r="B69" s="79"/>
      <c r="C69" s="78"/>
      <c r="D69" s="78"/>
      <c r="E69" s="78"/>
    </row>
    <row r="70" spans="1:5">
      <c r="A70" s="68"/>
      <c r="B70" s="60"/>
      <c r="C70" s="68"/>
      <c r="D70" s="68"/>
      <c r="E70" s="68"/>
    </row>
    <row r="71" spans="1:5">
      <c r="A71" s="78"/>
      <c r="B71" s="79"/>
      <c r="C71" s="78"/>
      <c r="D71" s="78"/>
      <c r="E71" s="78"/>
    </row>
    <row r="72" spans="1:5">
      <c r="A72" s="68"/>
      <c r="B72" s="60"/>
      <c r="C72" s="68"/>
      <c r="D72" s="68"/>
      <c r="E72" s="68"/>
    </row>
    <row r="73" spans="1:5">
      <c r="A73" s="78"/>
      <c r="B73" s="79"/>
      <c r="C73" s="78"/>
      <c r="D73" s="78"/>
      <c r="E73" s="78"/>
    </row>
    <row r="74" spans="1:5">
      <c r="A74" s="68"/>
      <c r="B74" s="60"/>
      <c r="C74" s="68"/>
      <c r="D74" s="68"/>
      <c r="E74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A9" sqref="A9:J13"/>
    </sheetView>
  </sheetViews>
  <sheetFormatPr defaultColWidth="14.42578125" defaultRowHeight="15" customHeight="1"/>
  <cols>
    <col min="1" max="10" width="8.7109375" customWidth="1"/>
    <col min="11" max="11" width="12.85546875" customWidth="1"/>
    <col min="12" max="26" width="8.7109375" customWidth="1"/>
  </cols>
  <sheetData>
    <row r="1" spans="1:15">
      <c r="A1" s="1" t="s">
        <v>90</v>
      </c>
      <c r="B1" s="2"/>
      <c r="C1" s="2"/>
      <c r="D1" s="2"/>
      <c r="E1" s="3"/>
      <c r="F1" s="1" t="s">
        <v>91</v>
      </c>
      <c r="G1" s="4"/>
      <c r="H1" s="7" t="s">
        <v>92</v>
      </c>
      <c r="I1" s="5"/>
      <c r="J1" s="2"/>
      <c r="K1" s="6"/>
    </row>
    <row r="2" spans="1:15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15" t="s">
        <v>94</v>
      </c>
      <c r="I2" s="16" t="s">
        <v>11</v>
      </c>
      <c r="J2" s="17"/>
      <c r="K2" s="18"/>
    </row>
    <row r="3" spans="1:15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5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5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5">
      <c r="A6" s="33" t="s">
        <v>20</v>
      </c>
      <c r="B6" s="35">
        <v>25</v>
      </c>
      <c r="C6" s="33"/>
      <c r="D6" s="37"/>
      <c r="E6" s="33"/>
      <c r="F6" s="35">
        <f>(576+597)</f>
        <v>1173</v>
      </c>
      <c r="G6" s="36">
        <f>352+322</f>
        <v>674</v>
      </c>
      <c r="H6" s="38">
        <f>769+715</f>
        <v>1484</v>
      </c>
      <c r="I6" s="33"/>
      <c r="J6" s="33"/>
      <c r="K6" s="37"/>
    </row>
    <row r="7" spans="1:15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5" ht="15.75">
      <c r="A8" s="43" t="s">
        <v>22</v>
      </c>
      <c r="B8" s="44" t="s">
        <v>23</v>
      </c>
      <c r="C8" s="45" t="s">
        <v>24</v>
      </c>
      <c r="D8" s="44" t="s">
        <v>25</v>
      </c>
      <c r="E8" s="44" t="s">
        <v>26</v>
      </c>
      <c r="F8" s="44" t="s">
        <v>27</v>
      </c>
      <c r="G8" s="44" t="s">
        <v>28</v>
      </c>
      <c r="H8" s="44" t="s">
        <v>29</v>
      </c>
      <c r="I8" s="44" t="s">
        <v>30</v>
      </c>
      <c r="J8" s="44" t="s">
        <v>31</v>
      </c>
      <c r="K8" s="240"/>
      <c r="M8" s="48" t="s">
        <v>33</v>
      </c>
      <c r="N8" s="48" t="s">
        <v>35</v>
      </c>
      <c r="O8" s="149"/>
    </row>
    <row r="9" spans="1:15">
      <c r="A9" s="50">
        <v>1</v>
      </c>
      <c r="B9" s="52" t="s">
        <v>36</v>
      </c>
      <c r="C9" s="62"/>
      <c r="D9" s="62"/>
      <c r="E9" s="62"/>
      <c r="F9" s="62"/>
      <c r="G9" s="62"/>
      <c r="H9" s="62"/>
      <c r="I9" s="62"/>
      <c r="J9" s="57">
        <v>75</v>
      </c>
      <c r="K9" s="61"/>
      <c r="M9" s="51" t="s">
        <v>36</v>
      </c>
      <c r="N9" s="51">
        <f>75+33+13+8</f>
        <v>129</v>
      </c>
      <c r="O9" s="156"/>
    </row>
    <row r="10" spans="1:15">
      <c r="A10" s="172">
        <v>2</v>
      </c>
      <c r="B10" s="173" t="s">
        <v>36</v>
      </c>
      <c r="C10" s="174"/>
      <c r="D10" s="174"/>
      <c r="E10" s="174"/>
      <c r="F10" s="174"/>
      <c r="G10" s="174"/>
      <c r="H10" s="174"/>
      <c r="I10" s="174"/>
      <c r="J10" s="139">
        <v>33</v>
      </c>
      <c r="K10" s="58"/>
      <c r="M10" s="51" t="s">
        <v>43</v>
      </c>
      <c r="N10" s="51">
        <v>3</v>
      </c>
      <c r="O10" s="156"/>
    </row>
    <row r="11" spans="1:15">
      <c r="A11" s="200">
        <v>3</v>
      </c>
      <c r="B11" s="195" t="s">
        <v>36</v>
      </c>
      <c r="C11" s="198"/>
      <c r="D11" s="198"/>
      <c r="E11" s="198"/>
      <c r="F11" s="198"/>
      <c r="G11" s="198"/>
      <c r="H11" s="196">
        <v>4</v>
      </c>
      <c r="I11" s="196">
        <v>4</v>
      </c>
      <c r="J11" s="196">
        <v>13</v>
      </c>
      <c r="K11" s="61"/>
      <c r="M11" s="51" t="s">
        <v>37</v>
      </c>
      <c r="N11" s="51">
        <v>7</v>
      </c>
      <c r="O11" s="156"/>
    </row>
    <row r="12" spans="1:15">
      <c r="A12" s="194">
        <v>3</v>
      </c>
      <c r="B12" s="195" t="s">
        <v>43</v>
      </c>
      <c r="C12" s="196">
        <v>2</v>
      </c>
      <c r="D12" s="196">
        <v>1</v>
      </c>
      <c r="E12" s="198"/>
      <c r="F12" s="198"/>
      <c r="G12" s="198"/>
      <c r="H12" s="198"/>
      <c r="I12" s="198"/>
      <c r="J12" s="198"/>
      <c r="K12" s="58"/>
      <c r="M12" s="51" t="s">
        <v>95</v>
      </c>
      <c r="N12" s="51">
        <v>1</v>
      </c>
      <c r="O12" s="163" t="s">
        <v>96</v>
      </c>
    </row>
    <row r="13" spans="1:15">
      <c r="A13" s="210">
        <v>3</v>
      </c>
      <c r="B13" s="187" t="s">
        <v>37</v>
      </c>
      <c r="C13" s="188"/>
      <c r="D13" s="189">
        <v>6</v>
      </c>
      <c r="E13" s="189">
        <v>1</v>
      </c>
      <c r="F13" s="188"/>
      <c r="G13" s="188"/>
      <c r="H13" s="188"/>
      <c r="I13" s="188"/>
      <c r="J13" s="188"/>
      <c r="K13" s="61"/>
      <c r="M13" s="51" t="s">
        <v>46</v>
      </c>
      <c r="N13" s="51">
        <v>86</v>
      </c>
      <c r="O13" s="156"/>
    </row>
    <row r="14" spans="1:15">
      <c r="A14" s="91"/>
      <c r="B14" s="74"/>
      <c r="C14" s="59"/>
      <c r="D14" s="59"/>
      <c r="E14" s="59"/>
      <c r="F14" s="59"/>
      <c r="G14" s="59"/>
      <c r="H14" s="59"/>
      <c r="I14" s="59"/>
      <c r="J14" s="59"/>
      <c r="K14" s="61"/>
      <c r="M14" s="51"/>
      <c r="N14" s="51"/>
      <c r="O14" s="156"/>
    </row>
    <row r="15" spans="1:15">
      <c r="A15" s="79"/>
      <c r="B15" s="77"/>
      <c r="C15" s="78"/>
      <c r="D15" s="78"/>
      <c r="E15" s="78"/>
      <c r="F15" s="78"/>
      <c r="G15" s="78"/>
      <c r="H15" s="78"/>
      <c r="I15" s="78"/>
      <c r="J15" s="78"/>
      <c r="K15" s="58"/>
      <c r="M15" s="73"/>
      <c r="N15" s="73"/>
      <c r="O15" s="168"/>
    </row>
    <row r="16" spans="1:15">
      <c r="A16" s="60"/>
      <c r="B16" s="69"/>
      <c r="C16" s="68"/>
      <c r="D16" s="68"/>
      <c r="E16" s="68"/>
      <c r="F16" s="68"/>
      <c r="G16" s="68"/>
      <c r="H16" s="68"/>
      <c r="I16" s="68"/>
      <c r="J16" s="68"/>
      <c r="K16" s="61"/>
      <c r="M16" s="73"/>
      <c r="N16" s="73"/>
      <c r="O16" s="168"/>
    </row>
    <row r="17" spans="1:15" ht="18.75">
      <c r="A17" s="80"/>
      <c r="B17" s="81"/>
      <c r="C17" s="87"/>
      <c r="D17" s="87"/>
      <c r="E17" s="87"/>
      <c r="F17" s="87"/>
      <c r="G17" s="87"/>
      <c r="H17" s="87"/>
      <c r="I17" s="87"/>
      <c r="J17" s="87"/>
      <c r="K17" s="89"/>
      <c r="M17" s="73"/>
      <c r="N17" s="73"/>
      <c r="O17" s="168"/>
    </row>
    <row r="18" spans="1:15">
      <c r="A18" s="60"/>
      <c r="B18" s="69"/>
      <c r="C18" s="68"/>
      <c r="D18" s="68"/>
      <c r="E18" s="68"/>
      <c r="F18" s="68"/>
      <c r="G18" s="68"/>
      <c r="H18" s="68"/>
      <c r="I18" s="68"/>
      <c r="J18" s="68"/>
      <c r="K18" s="61"/>
      <c r="M18" s="73"/>
      <c r="N18" s="73"/>
      <c r="O18" s="168"/>
    </row>
    <row r="19" spans="1:15">
      <c r="A19" s="53"/>
      <c r="B19" s="54"/>
      <c r="C19" s="56"/>
      <c r="D19" s="56"/>
      <c r="E19" s="56"/>
      <c r="F19" s="56"/>
      <c r="G19" s="56"/>
      <c r="H19" s="56"/>
      <c r="I19" s="56"/>
      <c r="J19" s="56"/>
      <c r="K19" s="58"/>
      <c r="M19" s="73"/>
      <c r="N19" s="73"/>
      <c r="O19" s="168"/>
    </row>
    <row r="20" spans="1:15">
      <c r="A20" s="91"/>
      <c r="B20" s="74"/>
      <c r="C20" s="59"/>
      <c r="D20" s="59"/>
      <c r="E20" s="59"/>
      <c r="F20" s="59"/>
      <c r="G20" s="59"/>
      <c r="H20" s="59"/>
      <c r="I20" s="59"/>
      <c r="J20" s="59"/>
      <c r="K20" s="61"/>
      <c r="M20" s="73"/>
      <c r="N20" s="73"/>
      <c r="O20" s="168"/>
    </row>
    <row r="21" spans="1:15" ht="15.75" customHeight="1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  <c r="O21" s="168"/>
    </row>
    <row r="22" spans="1:15" ht="15.75" customHeight="1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  <c r="O22" s="168"/>
    </row>
    <row r="23" spans="1:15" ht="15.75" customHeight="1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  <c r="O23" s="168"/>
    </row>
    <row r="24" spans="1:15" ht="15.75" customHeight="1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  <c r="O24" s="168"/>
    </row>
    <row r="25" spans="1:15" ht="15.75" customHeight="1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  <c r="O25" s="168"/>
    </row>
    <row r="26" spans="1:15" ht="15.75" customHeight="1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  <c r="O26" s="168"/>
    </row>
    <row r="27" spans="1:15" ht="15.75" customHeight="1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  <c r="O27" s="168"/>
    </row>
    <row r="28" spans="1:15" ht="15.75" customHeight="1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  <c r="O28" s="168"/>
    </row>
    <row r="29" spans="1:15" ht="15.75" customHeight="1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  <c r="O29" s="168"/>
    </row>
    <row r="30" spans="1:15" ht="15.75" customHeight="1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  <c r="O30" s="168"/>
    </row>
    <row r="31" spans="1:15" ht="15.75" customHeight="1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  <c r="O31" s="168"/>
    </row>
    <row r="32" spans="1:15" ht="15.75" customHeight="1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  <c r="O32" s="168"/>
    </row>
    <row r="33" spans="1:15" ht="15.75" customHeight="1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  <c r="O33" s="168"/>
    </row>
    <row r="34" spans="1:15" ht="15.75" customHeight="1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  <c r="O34" s="168"/>
    </row>
    <row r="35" spans="1:15" ht="15.75" customHeight="1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  <c r="O35" s="168"/>
    </row>
    <row r="36" spans="1:15" ht="15.75" customHeight="1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  <c r="O36" s="168"/>
    </row>
    <row r="37" spans="1:15" ht="15.75" customHeight="1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  <c r="O37" s="168"/>
    </row>
    <row r="38" spans="1:15" ht="15.75" customHeight="1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  <c r="O38" s="168"/>
    </row>
    <row r="39" spans="1:15" ht="15.75" customHeight="1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  <c r="O39" s="168"/>
    </row>
    <row r="40" spans="1:15" ht="15.75" customHeight="1">
      <c r="M40" s="96"/>
      <c r="N40" s="96"/>
      <c r="O40" s="183"/>
    </row>
    <row r="41" spans="1:15" ht="15.75" customHeight="1">
      <c r="A41" s="99" t="s">
        <v>22</v>
      </c>
      <c r="B41" s="104" t="s">
        <v>23</v>
      </c>
      <c r="C41" s="106" t="s">
        <v>45</v>
      </c>
      <c r="D41" s="112" t="s">
        <v>47</v>
      </c>
      <c r="E41" s="121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5" ht="15.75" customHeight="1">
      <c r="A42" s="136">
        <v>1</v>
      </c>
      <c r="B42" s="137" t="s">
        <v>46</v>
      </c>
      <c r="C42" s="232">
        <v>197</v>
      </c>
      <c r="D42" s="232">
        <v>80</v>
      </c>
      <c r="E42" s="138" t="s">
        <v>56</v>
      </c>
      <c r="G42" s="96" t="s">
        <v>52</v>
      </c>
      <c r="H42" s="118"/>
      <c r="I42" s="118"/>
      <c r="J42" s="118"/>
    </row>
    <row r="43" spans="1:15" ht="15.75" customHeight="1">
      <c r="A43" s="75">
        <v>1</v>
      </c>
      <c r="B43" s="66" t="s">
        <v>46</v>
      </c>
      <c r="C43" s="75">
        <v>296</v>
      </c>
      <c r="D43" s="75">
        <v>237</v>
      </c>
      <c r="E43" s="75" t="s">
        <v>56</v>
      </c>
      <c r="G43" s="96" t="s">
        <v>53</v>
      </c>
      <c r="H43" s="118"/>
      <c r="I43" s="118"/>
      <c r="J43" s="118"/>
    </row>
    <row r="44" spans="1:15" ht="15.75" customHeight="1">
      <c r="A44" s="75">
        <v>1</v>
      </c>
      <c r="B44" s="90" t="s">
        <v>46</v>
      </c>
      <c r="C44" s="75">
        <v>266</v>
      </c>
      <c r="D44" s="75">
        <v>170</v>
      </c>
      <c r="E44" s="75" t="s">
        <v>56</v>
      </c>
      <c r="G44" s="96" t="s">
        <v>54</v>
      </c>
      <c r="H44" s="118"/>
      <c r="I44" s="118"/>
      <c r="J44" s="118"/>
    </row>
    <row r="45" spans="1:15" ht="15.75" customHeight="1">
      <c r="A45" s="75">
        <v>1</v>
      </c>
      <c r="B45" s="66" t="s">
        <v>46</v>
      </c>
      <c r="C45" s="75">
        <v>251</v>
      </c>
      <c r="D45" s="75">
        <v>167</v>
      </c>
      <c r="E45" s="75" t="s">
        <v>56</v>
      </c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5" ht="15.75" customHeight="1">
      <c r="A46" s="75">
        <v>1</v>
      </c>
      <c r="B46" s="90" t="s">
        <v>46</v>
      </c>
      <c r="C46" s="75">
        <v>202</v>
      </c>
      <c r="D46" s="75">
        <v>94</v>
      </c>
      <c r="E46" s="75" t="s">
        <v>56</v>
      </c>
      <c r="G46" s="96" t="s">
        <v>52</v>
      </c>
      <c r="H46" s="118"/>
      <c r="I46" s="118"/>
      <c r="J46" s="118"/>
    </row>
    <row r="47" spans="1:15" ht="15.75" customHeight="1">
      <c r="A47" s="75">
        <v>1</v>
      </c>
      <c r="B47" s="66" t="s">
        <v>46</v>
      </c>
      <c r="C47" s="75">
        <v>219</v>
      </c>
      <c r="D47" s="75">
        <v>112</v>
      </c>
      <c r="E47" s="75" t="s">
        <v>56</v>
      </c>
      <c r="G47" s="96" t="s">
        <v>53</v>
      </c>
      <c r="H47" s="118"/>
      <c r="I47" s="118"/>
      <c r="J47" s="122"/>
    </row>
    <row r="48" spans="1:15" ht="15.75" customHeight="1">
      <c r="A48" s="75">
        <v>1</v>
      </c>
      <c r="B48" s="90" t="s">
        <v>46</v>
      </c>
      <c r="C48" s="75">
        <v>187</v>
      </c>
      <c r="D48" s="75">
        <v>77</v>
      </c>
      <c r="E48" s="75" t="s">
        <v>56</v>
      </c>
      <c r="G48" s="96" t="s">
        <v>54</v>
      </c>
      <c r="H48" s="118"/>
      <c r="I48" s="118"/>
      <c r="J48" s="118"/>
    </row>
    <row r="49" spans="1:5" ht="15.75" customHeight="1">
      <c r="A49" s="75">
        <v>1</v>
      </c>
      <c r="B49" s="66" t="s">
        <v>46</v>
      </c>
      <c r="C49" s="75">
        <v>225</v>
      </c>
      <c r="D49" s="75">
        <v>144</v>
      </c>
      <c r="E49" s="75" t="s">
        <v>56</v>
      </c>
    </row>
    <row r="50" spans="1:5" ht="15.75" customHeight="1">
      <c r="A50" s="75">
        <v>1</v>
      </c>
      <c r="B50" s="90" t="s">
        <v>46</v>
      </c>
      <c r="C50" s="75">
        <v>201</v>
      </c>
      <c r="D50" s="75">
        <v>83</v>
      </c>
      <c r="E50" s="75" t="s">
        <v>56</v>
      </c>
    </row>
    <row r="51" spans="1:5" ht="15.75" customHeight="1">
      <c r="A51" s="75">
        <v>1</v>
      </c>
      <c r="B51" s="66" t="s">
        <v>46</v>
      </c>
      <c r="C51" s="75">
        <v>202</v>
      </c>
      <c r="D51" s="75">
        <v>92</v>
      </c>
      <c r="E51" s="75" t="s">
        <v>56</v>
      </c>
    </row>
    <row r="52" spans="1:5" ht="15.75" customHeight="1">
      <c r="A52" s="75">
        <v>1</v>
      </c>
      <c r="B52" s="90" t="s">
        <v>46</v>
      </c>
      <c r="C52" s="75">
        <v>249</v>
      </c>
      <c r="D52" s="75">
        <v>145</v>
      </c>
      <c r="E52" s="75" t="s">
        <v>56</v>
      </c>
    </row>
    <row r="53" spans="1:5" ht="15.75" customHeight="1">
      <c r="A53" s="75">
        <v>1</v>
      </c>
      <c r="B53" s="66" t="s">
        <v>46</v>
      </c>
      <c r="C53" s="75">
        <v>219</v>
      </c>
      <c r="D53" s="75">
        <v>111</v>
      </c>
      <c r="E53" s="75" t="s">
        <v>56</v>
      </c>
    </row>
    <row r="54" spans="1:5" ht="15.75" customHeight="1">
      <c r="A54" s="75">
        <v>1</v>
      </c>
      <c r="B54" s="90" t="s">
        <v>46</v>
      </c>
      <c r="C54" s="75">
        <v>204</v>
      </c>
      <c r="D54" s="75">
        <v>94</v>
      </c>
      <c r="E54" s="75" t="s">
        <v>56</v>
      </c>
    </row>
    <row r="55" spans="1:5" ht="15.75" customHeight="1">
      <c r="A55" s="75">
        <v>1</v>
      </c>
      <c r="B55" s="66" t="s">
        <v>46</v>
      </c>
      <c r="C55" s="75">
        <v>189</v>
      </c>
      <c r="D55" s="75">
        <v>77</v>
      </c>
      <c r="E55" s="75" t="s">
        <v>56</v>
      </c>
    </row>
    <row r="56" spans="1:5" ht="15.75" customHeight="1">
      <c r="A56" s="75">
        <v>1</v>
      </c>
      <c r="B56" s="90" t="s">
        <v>46</v>
      </c>
      <c r="C56" s="75">
        <v>306</v>
      </c>
      <c r="D56" s="75">
        <v>294</v>
      </c>
      <c r="E56" s="75" t="s">
        <v>56</v>
      </c>
    </row>
    <row r="57" spans="1:5" ht="15.75" customHeight="1">
      <c r="A57" s="75">
        <v>1</v>
      </c>
      <c r="B57" s="66" t="s">
        <v>46</v>
      </c>
      <c r="C57" s="75">
        <v>295</v>
      </c>
      <c r="D57" s="75">
        <v>241</v>
      </c>
      <c r="E57" s="75" t="s">
        <v>56</v>
      </c>
    </row>
    <row r="58" spans="1:5" ht="15.75" customHeight="1">
      <c r="A58" s="75">
        <v>1</v>
      </c>
      <c r="B58" s="90" t="s">
        <v>46</v>
      </c>
      <c r="C58" s="75">
        <v>282</v>
      </c>
      <c r="D58" s="75">
        <v>239</v>
      </c>
      <c r="E58" s="75" t="s">
        <v>56</v>
      </c>
    </row>
    <row r="59" spans="1:5" ht="15.75" customHeight="1">
      <c r="A59" s="75">
        <v>1</v>
      </c>
      <c r="B59" s="66" t="s">
        <v>46</v>
      </c>
      <c r="C59" s="75">
        <v>272</v>
      </c>
      <c r="D59" s="75">
        <v>218</v>
      </c>
      <c r="E59" s="75" t="s">
        <v>56</v>
      </c>
    </row>
    <row r="60" spans="1:5" ht="15.75" customHeight="1">
      <c r="A60" s="75">
        <v>1</v>
      </c>
      <c r="B60" s="90" t="s">
        <v>46</v>
      </c>
      <c r="C60" s="75">
        <v>246</v>
      </c>
      <c r="D60" s="75">
        <v>161</v>
      </c>
      <c r="E60" s="75" t="s">
        <v>56</v>
      </c>
    </row>
    <row r="61" spans="1:5" ht="15.75" customHeight="1">
      <c r="A61" s="75">
        <v>1</v>
      </c>
      <c r="B61" s="66" t="s">
        <v>46</v>
      </c>
      <c r="C61" s="75">
        <v>287</v>
      </c>
      <c r="D61" s="75">
        <v>250</v>
      </c>
      <c r="E61" s="75" t="s">
        <v>56</v>
      </c>
    </row>
    <row r="62" spans="1:5" ht="15.75" customHeight="1">
      <c r="A62" s="75">
        <v>1</v>
      </c>
      <c r="B62" s="90" t="s">
        <v>46</v>
      </c>
      <c r="C62" s="75">
        <v>264</v>
      </c>
      <c r="D62" s="75">
        <v>184</v>
      </c>
      <c r="E62" s="75" t="s">
        <v>56</v>
      </c>
    </row>
    <row r="63" spans="1:5" ht="15.75" customHeight="1">
      <c r="A63" s="75">
        <v>1</v>
      </c>
      <c r="B63" s="66" t="s">
        <v>46</v>
      </c>
      <c r="C63" s="75">
        <v>248</v>
      </c>
      <c r="D63" s="75">
        <v>110</v>
      </c>
      <c r="E63" s="75" t="s">
        <v>56</v>
      </c>
    </row>
    <row r="64" spans="1:5" ht="15.75" customHeight="1">
      <c r="A64" s="75">
        <v>1</v>
      </c>
      <c r="B64" s="90" t="s">
        <v>46</v>
      </c>
      <c r="C64" s="75">
        <v>204</v>
      </c>
      <c r="D64" s="75">
        <v>103</v>
      </c>
      <c r="E64" s="75" t="s">
        <v>56</v>
      </c>
    </row>
    <row r="65" spans="1:5" ht="15.75" customHeight="1">
      <c r="A65" s="75">
        <v>1</v>
      </c>
      <c r="B65" s="66" t="s">
        <v>46</v>
      </c>
      <c r="C65" s="75">
        <v>183</v>
      </c>
      <c r="D65" s="75">
        <v>79</v>
      </c>
      <c r="E65" s="75" t="s">
        <v>56</v>
      </c>
    </row>
    <row r="66" spans="1:5" ht="15.75" customHeight="1">
      <c r="A66" s="75">
        <v>1</v>
      </c>
      <c r="B66" s="90" t="s">
        <v>46</v>
      </c>
      <c r="C66" s="75">
        <v>207</v>
      </c>
      <c r="D66" s="75">
        <v>89</v>
      </c>
      <c r="E66" s="75" t="s">
        <v>56</v>
      </c>
    </row>
    <row r="67" spans="1:5" ht="15.75" customHeight="1">
      <c r="A67" s="75">
        <v>1</v>
      </c>
      <c r="B67" s="66" t="s">
        <v>46</v>
      </c>
      <c r="C67" s="75">
        <v>265</v>
      </c>
      <c r="D67" s="75">
        <v>200</v>
      </c>
      <c r="E67" s="75" t="s">
        <v>56</v>
      </c>
    </row>
    <row r="68" spans="1:5" ht="15.75" customHeight="1">
      <c r="A68" s="75">
        <v>1</v>
      </c>
      <c r="B68" s="90" t="s">
        <v>46</v>
      </c>
      <c r="C68" s="75">
        <v>274</v>
      </c>
      <c r="D68" s="75">
        <v>191</v>
      </c>
      <c r="E68" s="75" t="s">
        <v>56</v>
      </c>
    </row>
    <row r="69" spans="1:5" ht="15.75" customHeight="1">
      <c r="A69" s="75">
        <v>1</v>
      </c>
      <c r="B69" s="66" t="s">
        <v>46</v>
      </c>
      <c r="C69" s="75">
        <v>283</v>
      </c>
      <c r="D69" s="75">
        <v>202</v>
      </c>
      <c r="E69" s="75" t="s">
        <v>56</v>
      </c>
    </row>
    <row r="70" spans="1:5" ht="15.75" customHeight="1">
      <c r="A70" s="75">
        <v>1</v>
      </c>
      <c r="B70" s="90" t="s">
        <v>46</v>
      </c>
      <c r="C70" s="75">
        <v>277</v>
      </c>
      <c r="D70" s="75">
        <v>218</v>
      </c>
      <c r="E70" s="75" t="s">
        <v>56</v>
      </c>
    </row>
    <row r="71" spans="1:5" ht="15.75" customHeight="1">
      <c r="A71" s="75">
        <v>1</v>
      </c>
      <c r="B71" s="66" t="s">
        <v>46</v>
      </c>
      <c r="C71" s="75">
        <v>285</v>
      </c>
      <c r="D71" s="75">
        <v>233</v>
      </c>
      <c r="E71" s="75" t="s">
        <v>56</v>
      </c>
    </row>
    <row r="72" spans="1:5" ht="15.75" customHeight="1">
      <c r="A72" s="75">
        <v>1</v>
      </c>
      <c r="B72" s="90" t="s">
        <v>46</v>
      </c>
      <c r="C72" s="75">
        <v>264</v>
      </c>
      <c r="D72" s="75">
        <v>193</v>
      </c>
      <c r="E72" s="75" t="s">
        <v>56</v>
      </c>
    </row>
    <row r="73" spans="1:5" ht="15.75" customHeight="1">
      <c r="A73" s="75">
        <v>1</v>
      </c>
      <c r="B73" s="66" t="s">
        <v>46</v>
      </c>
      <c r="C73" s="75">
        <v>300</v>
      </c>
      <c r="D73" s="75">
        <v>256</v>
      </c>
      <c r="E73" s="75" t="s">
        <v>56</v>
      </c>
    </row>
    <row r="74" spans="1:5" ht="15.75" customHeight="1">
      <c r="A74" s="75">
        <v>1</v>
      </c>
      <c r="B74" s="90" t="s">
        <v>46</v>
      </c>
      <c r="C74" s="75">
        <v>231</v>
      </c>
      <c r="D74" s="75">
        <v>132</v>
      </c>
      <c r="E74" s="75" t="s">
        <v>56</v>
      </c>
    </row>
    <row r="75" spans="1:5" ht="15.75" customHeight="1">
      <c r="A75" s="75">
        <v>1</v>
      </c>
      <c r="B75" s="66" t="s">
        <v>46</v>
      </c>
      <c r="C75" s="75">
        <v>198</v>
      </c>
      <c r="D75" s="75">
        <v>86</v>
      </c>
      <c r="E75" s="75" t="s">
        <v>56</v>
      </c>
    </row>
    <row r="76" spans="1:5" ht="15.75" customHeight="1">
      <c r="A76" s="75">
        <v>1</v>
      </c>
      <c r="B76" s="90" t="s">
        <v>46</v>
      </c>
      <c r="C76" s="75">
        <v>223</v>
      </c>
      <c r="D76" s="75">
        <v>113</v>
      </c>
      <c r="E76" s="75" t="s">
        <v>56</v>
      </c>
    </row>
    <row r="77" spans="1:5" ht="15.75" customHeight="1">
      <c r="A77" s="75">
        <v>1</v>
      </c>
      <c r="B77" s="66" t="s">
        <v>46</v>
      </c>
      <c r="C77" s="75">
        <v>213</v>
      </c>
      <c r="D77" s="75">
        <v>93</v>
      </c>
      <c r="E77" s="75" t="s">
        <v>56</v>
      </c>
    </row>
    <row r="78" spans="1:5" ht="15.75" customHeight="1">
      <c r="A78" s="75">
        <v>1</v>
      </c>
      <c r="B78" s="90" t="s">
        <v>46</v>
      </c>
      <c r="C78" s="75">
        <v>188</v>
      </c>
      <c r="D78" s="75">
        <v>80</v>
      </c>
      <c r="E78" s="75" t="s">
        <v>56</v>
      </c>
    </row>
    <row r="79" spans="1:5" ht="15.75" customHeight="1">
      <c r="A79" s="75">
        <v>1</v>
      </c>
      <c r="B79" s="66" t="s">
        <v>46</v>
      </c>
      <c r="C79" s="75">
        <v>202</v>
      </c>
      <c r="D79" s="75">
        <v>83</v>
      </c>
      <c r="E79" s="75" t="s">
        <v>56</v>
      </c>
    </row>
    <row r="80" spans="1:5" ht="15.75" customHeight="1">
      <c r="A80" s="75">
        <v>1</v>
      </c>
      <c r="B80" s="90" t="s">
        <v>46</v>
      </c>
      <c r="C80" s="75">
        <v>222</v>
      </c>
      <c r="D80" s="75">
        <v>114</v>
      </c>
      <c r="E80" s="75" t="s">
        <v>56</v>
      </c>
    </row>
    <row r="81" spans="1:5" ht="15.75" customHeight="1">
      <c r="A81" s="75">
        <v>1</v>
      </c>
      <c r="B81" s="66" t="s">
        <v>46</v>
      </c>
      <c r="C81" s="75">
        <v>190</v>
      </c>
      <c r="D81" s="75">
        <v>84</v>
      </c>
      <c r="E81" s="75" t="s">
        <v>56</v>
      </c>
    </row>
    <row r="82" spans="1:5" ht="15.75" customHeight="1">
      <c r="A82" s="139">
        <v>2</v>
      </c>
      <c r="B82" s="175" t="s">
        <v>46</v>
      </c>
      <c r="C82" s="174">
        <f>456+76</f>
        <v>532</v>
      </c>
      <c r="D82" s="139">
        <v>1496</v>
      </c>
      <c r="E82" s="139" t="s">
        <v>56</v>
      </c>
    </row>
    <row r="83" spans="1:5" ht="15.75" customHeight="1">
      <c r="A83" s="139">
        <v>2</v>
      </c>
      <c r="B83" s="172" t="s">
        <v>46</v>
      </c>
      <c r="C83" s="139">
        <v>370</v>
      </c>
      <c r="D83" s="139">
        <v>440</v>
      </c>
      <c r="E83" s="139" t="s">
        <v>56</v>
      </c>
    </row>
    <row r="84" spans="1:5" ht="15.75" customHeight="1">
      <c r="A84" s="139">
        <v>2</v>
      </c>
      <c r="B84" s="175" t="s">
        <v>46</v>
      </c>
      <c r="C84" s="139">
        <v>224</v>
      </c>
      <c r="D84" s="139">
        <v>106</v>
      </c>
      <c r="E84" s="139" t="s">
        <v>56</v>
      </c>
    </row>
    <row r="85" spans="1:5" ht="15.75" customHeight="1">
      <c r="A85" s="139">
        <v>2</v>
      </c>
      <c r="B85" s="172" t="s">
        <v>46</v>
      </c>
      <c r="C85" s="139">
        <v>303</v>
      </c>
      <c r="D85" s="139">
        <v>254</v>
      </c>
      <c r="E85" s="139" t="s">
        <v>56</v>
      </c>
    </row>
    <row r="86" spans="1:5" ht="15.75" customHeight="1">
      <c r="A86" s="139">
        <v>2</v>
      </c>
      <c r="B86" s="175" t="s">
        <v>46</v>
      </c>
      <c r="C86" s="139">
        <v>275</v>
      </c>
      <c r="D86" s="139">
        <v>224</v>
      </c>
      <c r="E86" s="139" t="s">
        <v>56</v>
      </c>
    </row>
    <row r="87" spans="1:5" ht="15.75" customHeight="1">
      <c r="A87" s="139">
        <v>2</v>
      </c>
      <c r="B87" s="172" t="s">
        <v>46</v>
      </c>
      <c r="C87" s="139">
        <v>214</v>
      </c>
      <c r="D87" s="139">
        <v>109</v>
      </c>
      <c r="E87" s="139" t="s">
        <v>56</v>
      </c>
    </row>
    <row r="88" spans="1:5" ht="15.75" customHeight="1">
      <c r="A88" s="139">
        <v>2</v>
      </c>
      <c r="B88" s="175" t="s">
        <v>46</v>
      </c>
      <c r="C88" s="139">
        <v>455</v>
      </c>
      <c r="D88" s="139">
        <v>870</v>
      </c>
      <c r="E88" s="139" t="s">
        <v>56</v>
      </c>
    </row>
    <row r="89" spans="1:5" ht="15.75" customHeight="1">
      <c r="A89" s="139">
        <v>2</v>
      </c>
      <c r="B89" s="172" t="s">
        <v>46</v>
      </c>
      <c r="C89" s="139">
        <v>330</v>
      </c>
      <c r="D89" s="139">
        <v>364</v>
      </c>
      <c r="E89" s="139" t="s">
        <v>56</v>
      </c>
    </row>
    <row r="90" spans="1:5" ht="15.75" customHeight="1">
      <c r="A90" s="139">
        <v>2</v>
      </c>
      <c r="B90" s="175" t="s">
        <v>46</v>
      </c>
      <c r="C90" s="139">
        <v>205</v>
      </c>
      <c r="D90" s="139">
        <v>104</v>
      </c>
      <c r="E90" s="139" t="s">
        <v>56</v>
      </c>
    </row>
    <row r="91" spans="1:5" ht="15.75" customHeight="1">
      <c r="A91" s="139">
        <v>2</v>
      </c>
      <c r="B91" s="172" t="s">
        <v>46</v>
      </c>
      <c r="C91" s="139">
        <v>266</v>
      </c>
      <c r="D91" s="139">
        <v>190</v>
      </c>
      <c r="E91" s="139" t="s">
        <v>56</v>
      </c>
    </row>
    <row r="92" spans="1:5" ht="15.75" customHeight="1">
      <c r="A92" s="139">
        <v>2</v>
      </c>
      <c r="B92" s="175" t="s">
        <v>46</v>
      </c>
      <c r="C92" s="139">
        <v>256</v>
      </c>
      <c r="D92" s="139">
        <v>155</v>
      </c>
      <c r="E92" s="139" t="s">
        <v>56</v>
      </c>
    </row>
    <row r="93" spans="1:5" ht="15.75" customHeight="1">
      <c r="A93" s="139">
        <v>2</v>
      </c>
      <c r="B93" s="172" t="s">
        <v>46</v>
      </c>
      <c r="C93" s="139">
        <v>319</v>
      </c>
      <c r="D93" s="139">
        <v>293</v>
      </c>
      <c r="E93" s="139" t="s">
        <v>56</v>
      </c>
    </row>
    <row r="94" spans="1:5" ht="15.75" customHeight="1">
      <c r="A94" s="139">
        <v>2</v>
      </c>
      <c r="B94" s="175" t="s">
        <v>46</v>
      </c>
      <c r="C94" s="139">
        <v>281</v>
      </c>
      <c r="D94" s="139">
        <v>206</v>
      </c>
      <c r="E94" s="139" t="s">
        <v>56</v>
      </c>
    </row>
    <row r="95" spans="1:5" ht="15.75" customHeight="1">
      <c r="A95" s="139">
        <v>2</v>
      </c>
      <c r="B95" s="172" t="s">
        <v>46</v>
      </c>
      <c r="C95" s="139">
        <v>260</v>
      </c>
      <c r="D95" s="139">
        <v>172</v>
      </c>
      <c r="E95" s="139" t="s">
        <v>56</v>
      </c>
    </row>
    <row r="96" spans="1:5" ht="15.75" customHeight="1">
      <c r="A96" s="139">
        <v>2</v>
      </c>
      <c r="B96" s="175" t="s">
        <v>46</v>
      </c>
      <c r="C96" s="139">
        <v>247</v>
      </c>
      <c r="D96" s="139">
        <v>152</v>
      </c>
      <c r="E96" s="139" t="s">
        <v>56</v>
      </c>
    </row>
    <row r="97" spans="1:5" ht="15.75" customHeight="1">
      <c r="A97" s="139">
        <v>2</v>
      </c>
      <c r="B97" s="172" t="s">
        <v>95</v>
      </c>
      <c r="C97" s="139">
        <v>201</v>
      </c>
      <c r="D97" s="139">
        <v>72</v>
      </c>
      <c r="E97" s="139" t="s">
        <v>56</v>
      </c>
    </row>
    <row r="98" spans="1:5" ht="15.75" customHeight="1">
      <c r="A98" s="139">
        <v>2</v>
      </c>
      <c r="B98" s="175" t="s">
        <v>46</v>
      </c>
      <c r="C98" s="139">
        <v>190</v>
      </c>
      <c r="D98" s="139">
        <v>72</v>
      </c>
      <c r="E98" s="139" t="s">
        <v>56</v>
      </c>
    </row>
    <row r="99" spans="1:5" ht="15.75" customHeight="1">
      <c r="A99" s="139">
        <v>2</v>
      </c>
      <c r="B99" s="172" t="s">
        <v>46</v>
      </c>
      <c r="C99" s="139">
        <v>230</v>
      </c>
      <c r="D99" s="139">
        <v>123</v>
      </c>
      <c r="E99" s="139" t="s">
        <v>56</v>
      </c>
    </row>
    <row r="100" spans="1:5" ht="15.75" customHeight="1">
      <c r="A100" s="139">
        <v>2</v>
      </c>
      <c r="B100" s="175" t="s">
        <v>46</v>
      </c>
      <c r="C100" s="139">
        <v>247</v>
      </c>
      <c r="D100" s="139">
        <v>149</v>
      </c>
      <c r="E100" s="139" t="s">
        <v>56</v>
      </c>
    </row>
    <row r="101" spans="1:5" ht="15.75" customHeight="1">
      <c r="A101" s="139">
        <v>2</v>
      </c>
      <c r="B101" s="172" t="s">
        <v>46</v>
      </c>
      <c r="C101" s="139">
        <v>201</v>
      </c>
      <c r="D101" s="139">
        <v>105</v>
      </c>
      <c r="E101" s="139" t="s">
        <v>56</v>
      </c>
    </row>
    <row r="102" spans="1:5" ht="15.75" customHeight="1">
      <c r="A102" s="139">
        <v>2</v>
      </c>
      <c r="B102" s="175" t="s">
        <v>46</v>
      </c>
      <c r="C102" s="139">
        <v>196</v>
      </c>
      <c r="D102" s="139">
        <v>82</v>
      </c>
      <c r="E102" s="139" t="s">
        <v>56</v>
      </c>
    </row>
    <row r="103" spans="1:5" ht="15.75" customHeight="1">
      <c r="A103" s="139">
        <v>2</v>
      </c>
      <c r="B103" s="172" t="s">
        <v>46</v>
      </c>
      <c r="C103" s="139">
        <v>233</v>
      </c>
      <c r="D103" s="139">
        <v>143</v>
      </c>
      <c r="E103" s="139" t="s">
        <v>56</v>
      </c>
    </row>
    <row r="104" spans="1:5" ht="15.75" customHeight="1">
      <c r="A104" s="139">
        <v>2</v>
      </c>
      <c r="B104" s="175" t="s">
        <v>46</v>
      </c>
      <c r="C104" s="139">
        <v>195</v>
      </c>
      <c r="D104" s="139">
        <v>81</v>
      </c>
      <c r="E104" s="139" t="s">
        <v>56</v>
      </c>
    </row>
    <row r="105" spans="1:5" ht="15.75" customHeight="1">
      <c r="A105" s="139">
        <v>2</v>
      </c>
      <c r="B105" s="172" t="s">
        <v>46</v>
      </c>
      <c r="C105" s="139">
        <v>317</v>
      </c>
      <c r="D105" s="139">
        <v>291</v>
      </c>
      <c r="E105" s="139" t="s">
        <v>56</v>
      </c>
    </row>
    <row r="106" spans="1:5" ht="15.75" customHeight="1">
      <c r="A106" s="139">
        <v>2</v>
      </c>
      <c r="B106" s="175" t="s">
        <v>46</v>
      </c>
      <c r="C106" s="139">
        <v>182</v>
      </c>
      <c r="D106" s="139">
        <v>65</v>
      </c>
      <c r="E106" s="139" t="s">
        <v>56</v>
      </c>
    </row>
    <row r="107" spans="1:5" ht="15.75" customHeight="1">
      <c r="A107" s="196">
        <v>3</v>
      </c>
      <c r="B107" s="194" t="s">
        <v>46</v>
      </c>
      <c r="C107" s="196">
        <v>373</v>
      </c>
      <c r="D107" s="196">
        <v>402</v>
      </c>
      <c r="E107" s="196" t="s">
        <v>56</v>
      </c>
    </row>
    <row r="108" spans="1:5" ht="15.75" customHeight="1">
      <c r="A108" s="196">
        <v>3</v>
      </c>
      <c r="B108" s="200" t="s">
        <v>46</v>
      </c>
      <c r="C108" s="196">
        <v>289</v>
      </c>
      <c r="D108" s="196">
        <v>234</v>
      </c>
      <c r="E108" s="196" t="s">
        <v>56</v>
      </c>
    </row>
    <row r="109" spans="1:5" ht="15.75" customHeight="1">
      <c r="A109" s="196">
        <v>3</v>
      </c>
      <c r="B109" s="194" t="s">
        <v>46</v>
      </c>
      <c r="C109" s="196">
        <v>260</v>
      </c>
      <c r="D109" s="196">
        <v>161</v>
      </c>
      <c r="E109" s="196" t="s">
        <v>56</v>
      </c>
    </row>
    <row r="110" spans="1:5" ht="15.75" customHeight="1">
      <c r="A110" s="196">
        <v>3</v>
      </c>
      <c r="B110" s="200" t="s">
        <v>46</v>
      </c>
      <c r="C110" s="196">
        <v>192</v>
      </c>
      <c r="D110" s="196">
        <v>91</v>
      </c>
      <c r="E110" s="196" t="s">
        <v>56</v>
      </c>
    </row>
    <row r="111" spans="1:5" ht="15.75" customHeight="1">
      <c r="A111" s="196">
        <v>3</v>
      </c>
      <c r="B111" s="194" t="s">
        <v>46</v>
      </c>
      <c r="C111" s="196">
        <v>199</v>
      </c>
      <c r="D111" s="196">
        <v>82</v>
      </c>
      <c r="E111" s="196" t="s">
        <v>56</v>
      </c>
    </row>
    <row r="112" spans="1:5" ht="15.75" customHeight="1">
      <c r="A112" s="196">
        <v>3</v>
      </c>
      <c r="B112" s="200" t="s">
        <v>46</v>
      </c>
      <c r="C112" s="196">
        <v>258</v>
      </c>
      <c r="D112" s="196">
        <v>167</v>
      </c>
      <c r="E112" s="196" t="s">
        <v>56</v>
      </c>
    </row>
    <row r="113" spans="1:5" ht="15.75" customHeight="1">
      <c r="A113" s="196">
        <v>3</v>
      </c>
      <c r="B113" s="194" t="s">
        <v>46</v>
      </c>
      <c r="C113" s="196">
        <v>282</v>
      </c>
      <c r="D113" s="196">
        <v>211</v>
      </c>
      <c r="E113" s="196" t="s">
        <v>56</v>
      </c>
    </row>
    <row r="114" spans="1:5" ht="15.75" customHeight="1">
      <c r="A114" s="196">
        <v>3</v>
      </c>
      <c r="B114" s="200" t="s">
        <v>46</v>
      </c>
      <c r="C114" s="196">
        <v>209</v>
      </c>
      <c r="D114" s="196">
        <v>107</v>
      </c>
      <c r="E114" s="196" t="s">
        <v>56</v>
      </c>
    </row>
    <row r="115" spans="1:5" ht="15.75" customHeight="1">
      <c r="A115" s="196">
        <v>3</v>
      </c>
      <c r="B115" s="194" t="s">
        <v>46</v>
      </c>
      <c r="C115" s="196">
        <v>261</v>
      </c>
      <c r="D115" s="196">
        <v>187</v>
      </c>
      <c r="E115" s="196" t="s">
        <v>56</v>
      </c>
    </row>
    <row r="116" spans="1:5" ht="15.75" customHeight="1">
      <c r="A116" s="196">
        <v>3</v>
      </c>
      <c r="B116" s="200" t="s">
        <v>46</v>
      </c>
      <c r="C116" s="196">
        <v>226</v>
      </c>
      <c r="D116" s="196">
        <v>122</v>
      </c>
      <c r="E116" s="196" t="s">
        <v>56</v>
      </c>
    </row>
    <row r="117" spans="1:5" ht="15.75" customHeight="1">
      <c r="A117" s="196">
        <v>3</v>
      </c>
      <c r="B117" s="194" t="s">
        <v>46</v>
      </c>
      <c r="C117" s="196">
        <v>265</v>
      </c>
      <c r="D117" s="196">
        <v>162</v>
      </c>
      <c r="E117" s="196" t="s">
        <v>56</v>
      </c>
    </row>
    <row r="118" spans="1:5" ht="15.75" customHeight="1">
      <c r="A118" s="196">
        <v>3</v>
      </c>
      <c r="B118" s="200" t="s">
        <v>46</v>
      </c>
      <c r="C118" s="196">
        <v>177</v>
      </c>
      <c r="D118" s="196">
        <v>73</v>
      </c>
      <c r="E118" s="196" t="s">
        <v>56</v>
      </c>
    </row>
    <row r="119" spans="1:5" ht="15.75" customHeight="1">
      <c r="A119" s="196">
        <v>3</v>
      </c>
      <c r="B119" s="194" t="s">
        <v>46</v>
      </c>
      <c r="C119" s="196">
        <v>219</v>
      </c>
      <c r="D119" s="196">
        <v>125</v>
      </c>
      <c r="E119" s="196" t="s">
        <v>56</v>
      </c>
    </row>
    <row r="120" spans="1:5" ht="15.75" customHeight="1">
      <c r="A120" s="196">
        <v>3</v>
      </c>
      <c r="B120" s="200" t="s">
        <v>46</v>
      </c>
      <c r="C120" s="196">
        <v>183</v>
      </c>
      <c r="D120" s="196">
        <v>66</v>
      </c>
      <c r="E120" s="196" t="s">
        <v>56</v>
      </c>
    </row>
    <row r="121" spans="1:5" ht="15.75" customHeight="1">
      <c r="A121" s="196">
        <v>3</v>
      </c>
      <c r="B121" s="194" t="s">
        <v>46</v>
      </c>
      <c r="C121" s="196">
        <v>274</v>
      </c>
      <c r="D121" s="196">
        <v>204</v>
      </c>
      <c r="E121" s="196" t="s">
        <v>56</v>
      </c>
    </row>
    <row r="122" spans="1:5" ht="15.75" customHeight="1">
      <c r="A122" s="196">
        <v>3</v>
      </c>
      <c r="B122" s="200" t="s">
        <v>46</v>
      </c>
      <c r="C122" s="196">
        <v>192</v>
      </c>
      <c r="D122" s="196">
        <v>83</v>
      </c>
      <c r="E122" s="196" t="s">
        <v>56</v>
      </c>
    </row>
    <row r="123" spans="1:5" ht="15.75" customHeight="1">
      <c r="A123" s="196">
        <v>3</v>
      </c>
      <c r="B123" s="194" t="s">
        <v>46</v>
      </c>
      <c r="C123" s="196">
        <v>222</v>
      </c>
      <c r="D123" s="196">
        <v>106</v>
      </c>
      <c r="E123" s="196" t="s">
        <v>56</v>
      </c>
    </row>
    <row r="124" spans="1:5" ht="15.75" customHeight="1">
      <c r="A124" s="196">
        <v>3</v>
      </c>
      <c r="B124" s="200" t="s">
        <v>46</v>
      </c>
      <c r="C124" s="196">
        <v>233</v>
      </c>
      <c r="D124" s="196">
        <v>126</v>
      </c>
      <c r="E124" s="196" t="s">
        <v>56</v>
      </c>
    </row>
    <row r="125" spans="1:5" ht="15.75" customHeight="1">
      <c r="A125" s="196">
        <v>3</v>
      </c>
      <c r="B125" s="194" t="s">
        <v>46</v>
      </c>
      <c r="C125" s="196">
        <v>199</v>
      </c>
      <c r="D125" s="196">
        <v>97</v>
      </c>
      <c r="E125" s="196" t="s">
        <v>56</v>
      </c>
    </row>
    <row r="126" spans="1:5" ht="15.75" customHeight="1">
      <c r="A126" s="196">
        <v>3</v>
      </c>
      <c r="B126" s="200" t="s">
        <v>46</v>
      </c>
      <c r="C126" s="196">
        <v>192</v>
      </c>
      <c r="D126" s="196">
        <v>78</v>
      </c>
      <c r="E126" s="196" t="s">
        <v>56</v>
      </c>
    </row>
    <row r="127" spans="1:5" ht="15.75" customHeight="1">
      <c r="A127" s="196">
        <v>3</v>
      </c>
      <c r="B127" s="194" t="s">
        <v>46</v>
      </c>
      <c r="C127" s="196">
        <v>185</v>
      </c>
      <c r="D127" s="196">
        <v>71</v>
      </c>
      <c r="E127" s="196" t="s">
        <v>56</v>
      </c>
    </row>
    <row r="128" spans="1:5" ht="15.75" customHeight="1">
      <c r="A128" s="196">
        <v>3</v>
      </c>
      <c r="B128" s="200" t="s">
        <v>46</v>
      </c>
      <c r="C128" s="196">
        <v>275</v>
      </c>
      <c r="D128" s="196">
        <v>216</v>
      </c>
      <c r="E128" s="196" t="s">
        <v>56</v>
      </c>
    </row>
    <row r="129" spans="1:5" ht="15.75" customHeight="1">
      <c r="A129" s="196">
        <v>3</v>
      </c>
      <c r="B129" s="194" t="s">
        <v>46</v>
      </c>
      <c r="C129" s="196">
        <v>195</v>
      </c>
      <c r="D129" s="196">
        <v>83</v>
      </c>
      <c r="E129" s="196" t="s">
        <v>56</v>
      </c>
    </row>
    <row r="130" spans="1:5" ht="15.75" customHeight="1">
      <c r="A130" s="67"/>
      <c r="B130" s="60"/>
      <c r="C130" s="68"/>
      <c r="D130" s="68"/>
      <c r="E130" s="67"/>
    </row>
    <row r="131" spans="1:5" ht="15.75" customHeight="1">
      <c r="A131" s="78"/>
      <c r="B131" s="79"/>
      <c r="C131" s="78"/>
      <c r="D131" s="78"/>
      <c r="E131" s="78"/>
    </row>
    <row r="132" spans="1:5" ht="15.75" customHeight="1">
      <c r="A132" s="68"/>
      <c r="B132" s="60"/>
      <c r="C132" s="68"/>
      <c r="D132" s="68"/>
      <c r="E132" s="68"/>
    </row>
    <row r="133" spans="1:5" ht="15.75" customHeight="1">
      <c r="A133" s="78"/>
      <c r="B133" s="79"/>
      <c r="C133" s="78"/>
      <c r="D133" s="78"/>
      <c r="E133" s="78"/>
    </row>
    <row r="134" spans="1:5" ht="15.75" customHeight="1">
      <c r="A134" s="68"/>
      <c r="B134" s="60"/>
      <c r="C134" s="68"/>
      <c r="D134" s="68"/>
      <c r="E134" s="68"/>
    </row>
    <row r="135" spans="1:5" ht="15.75" customHeight="1">
      <c r="A135" s="78"/>
      <c r="B135" s="79"/>
      <c r="C135" s="78"/>
      <c r="D135" s="78"/>
      <c r="E135" s="78"/>
    </row>
    <row r="136" spans="1:5" ht="15.75" customHeight="1">
      <c r="A136" s="68"/>
      <c r="B136" s="60"/>
      <c r="C136" s="68"/>
      <c r="D136" s="68"/>
      <c r="E136" s="68"/>
    </row>
    <row r="137" spans="1:5" ht="15.75" customHeight="1">
      <c r="A137" s="78"/>
      <c r="B137" s="79"/>
      <c r="C137" s="78"/>
      <c r="D137" s="78"/>
      <c r="E137" s="78"/>
    </row>
    <row r="138" spans="1:5" ht="15.75" customHeight="1">
      <c r="A138" s="68"/>
      <c r="B138" s="60"/>
      <c r="C138" s="68"/>
      <c r="D138" s="68"/>
      <c r="E138" s="68"/>
    </row>
    <row r="139" spans="1:5" ht="15.75" customHeight="1"/>
    <row r="140" spans="1:5" ht="15.75" customHeight="1"/>
    <row r="141" spans="1:5" ht="15.75" customHeight="1"/>
    <row r="142" spans="1:5" ht="15.75" customHeight="1"/>
    <row r="143" spans="1:5" ht="15.75" customHeight="1"/>
    <row r="144" spans="1:5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zoomScale="90" zoomScaleNormal="90" workbookViewId="0">
      <selection activeCell="A9" sqref="A9:J37"/>
    </sheetView>
  </sheetViews>
  <sheetFormatPr defaultColWidth="14.42578125" defaultRowHeight="15" customHeight="1"/>
  <sheetData>
    <row r="1" spans="1:14">
      <c r="A1" s="1" t="s">
        <v>97</v>
      </c>
      <c r="B1" s="2"/>
      <c r="C1" s="2"/>
      <c r="D1" s="2"/>
      <c r="E1" s="3"/>
      <c r="F1" s="1" t="s">
        <v>98</v>
      </c>
      <c r="G1" s="4"/>
      <c r="H1" s="5" t="s">
        <v>4</v>
      </c>
      <c r="I1" s="5"/>
      <c r="J1" s="2"/>
      <c r="K1" s="6"/>
      <c r="M1" s="9" t="s">
        <v>99</v>
      </c>
      <c r="N1" s="13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739</v>
      </c>
      <c r="G6" s="36">
        <v>554</v>
      </c>
      <c r="H6" s="38">
        <v>555</v>
      </c>
      <c r="I6" s="33"/>
      <c r="J6" s="33"/>
      <c r="K6" s="37"/>
    </row>
    <row r="7" spans="1:14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4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227" t="s">
        <v>34</v>
      </c>
      <c r="M8" s="48" t="s">
        <v>33</v>
      </c>
      <c r="N8" s="48" t="s">
        <v>35</v>
      </c>
    </row>
    <row r="9" spans="1:14">
      <c r="A9" s="50">
        <v>1</v>
      </c>
      <c r="B9" s="52" t="s">
        <v>38</v>
      </c>
      <c r="C9" s="57">
        <v>2</v>
      </c>
      <c r="D9" s="57">
        <v>13</v>
      </c>
      <c r="E9" s="57">
        <v>14</v>
      </c>
      <c r="F9" s="57">
        <v>7</v>
      </c>
      <c r="G9" s="57">
        <v>6</v>
      </c>
      <c r="H9" s="57">
        <v>5</v>
      </c>
      <c r="I9" s="62"/>
      <c r="J9" s="62"/>
      <c r="K9" s="209">
        <f t="shared" ref="K9:K37" si="0">SUM(C9:J9)</f>
        <v>47</v>
      </c>
      <c r="M9" s="51" t="s">
        <v>38</v>
      </c>
      <c r="N9" s="51">
        <f>47+28+16</f>
        <v>91</v>
      </c>
    </row>
    <row r="10" spans="1:14">
      <c r="A10" s="66">
        <v>1</v>
      </c>
      <c r="B10" s="71" t="s">
        <v>76</v>
      </c>
      <c r="C10" s="75">
        <v>3</v>
      </c>
      <c r="D10" s="75">
        <v>1</v>
      </c>
      <c r="E10" s="84"/>
      <c r="F10" s="84"/>
      <c r="G10" s="84"/>
      <c r="H10" s="84"/>
      <c r="I10" s="84"/>
      <c r="J10" s="84"/>
      <c r="K10" s="209">
        <f t="shared" si="0"/>
        <v>4</v>
      </c>
      <c r="M10" s="51" t="s">
        <v>76</v>
      </c>
      <c r="N10" s="51">
        <v>5</v>
      </c>
    </row>
    <row r="11" spans="1:14">
      <c r="A11" s="90">
        <v>1</v>
      </c>
      <c r="B11" s="71" t="s">
        <v>36</v>
      </c>
      <c r="C11" s="84"/>
      <c r="D11" s="75">
        <v>1</v>
      </c>
      <c r="E11" s="75">
        <v>10</v>
      </c>
      <c r="F11" s="75">
        <v>7</v>
      </c>
      <c r="G11" s="84"/>
      <c r="H11" s="75">
        <v>2</v>
      </c>
      <c r="I11" s="75">
        <v>2</v>
      </c>
      <c r="J11" s="75">
        <v>1</v>
      </c>
      <c r="K11" s="209">
        <f t="shared" si="0"/>
        <v>23</v>
      </c>
      <c r="M11" s="51" t="s">
        <v>36</v>
      </c>
      <c r="N11" s="51">
        <v>48</v>
      </c>
    </row>
    <row r="12" spans="1:14">
      <c r="A12" s="66">
        <v>1</v>
      </c>
      <c r="B12" s="71" t="s">
        <v>100</v>
      </c>
      <c r="C12" s="84"/>
      <c r="D12" s="75">
        <v>4</v>
      </c>
      <c r="E12" s="75">
        <v>4</v>
      </c>
      <c r="F12" s="75">
        <v>3</v>
      </c>
      <c r="G12" s="84"/>
      <c r="H12" s="84"/>
      <c r="I12" s="84"/>
      <c r="J12" s="84"/>
      <c r="K12" s="209">
        <f t="shared" si="0"/>
        <v>11</v>
      </c>
      <c r="M12" s="51" t="s">
        <v>100</v>
      </c>
      <c r="N12" s="51">
        <v>14</v>
      </c>
    </row>
    <row r="13" spans="1:14">
      <c r="A13" s="92">
        <v>1</v>
      </c>
      <c r="B13" s="93" t="s">
        <v>37</v>
      </c>
      <c r="C13" s="95"/>
      <c r="D13" s="94">
        <v>6</v>
      </c>
      <c r="E13" s="94">
        <v>2</v>
      </c>
      <c r="F13" s="95"/>
      <c r="G13" s="95"/>
      <c r="H13" s="95"/>
      <c r="I13" s="95"/>
      <c r="J13" s="95"/>
      <c r="K13" s="209">
        <f t="shared" si="0"/>
        <v>8</v>
      </c>
      <c r="M13" s="51" t="s">
        <v>37</v>
      </c>
      <c r="N13" s="51">
        <v>16</v>
      </c>
    </row>
    <row r="14" spans="1:14">
      <c r="A14" s="50">
        <v>1</v>
      </c>
      <c r="B14" s="52" t="s">
        <v>42</v>
      </c>
      <c r="C14" s="62"/>
      <c r="D14" s="57">
        <v>1</v>
      </c>
      <c r="E14" s="57">
        <v>1</v>
      </c>
      <c r="F14" s="62"/>
      <c r="G14" s="57">
        <v>1</v>
      </c>
      <c r="H14" s="62"/>
      <c r="I14" s="62"/>
      <c r="J14" s="62"/>
      <c r="K14" s="209">
        <f t="shared" si="0"/>
        <v>3</v>
      </c>
      <c r="M14" s="51" t="s">
        <v>42</v>
      </c>
      <c r="N14" s="51">
        <v>9</v>
      </c>
    </row>
    <row r="15" spans="1:14">
      <c r="A15" s="66">
        <v>1</v>
      </c>
      <c r="B15" s="71" t="s">
        <v>43</v>
      </c>
      <c r="C15" s="75">
        <v>25</v>
      </c>
      <c r="D15" s="75">
        <v>6</v>
      </c>
      <c r="E15" s="84"/>
      <c r="F15" s="84"/>
      <c r="G15" s="84"/>
      <c r="H15" s="84"/>
      <c r="I15" s="84"/>
      <c r="J15" s="84"/>
      <c r="K15" s="209">
        <f t="shared" si="0"/>
        <v>31</v>
      </c>
      <c r="M15" s="51" t="s">
        <v>43</v>
      </c>
      <c r="N15" s="51">
        <v>65</v>
      </c>
    </row>
    <row r="16" spans="1:14">
      <c r="A16" s="90">
        <v>1</v>
      </c>
      <c r="B16" s="71" t="s">
        <v>41</v>
      </c>
      <c r="C16" s="84"/>
      <c r="D16" s="75">
        <v>5</v>
      </c>
      <c r="E16" s="75">
        <v>7</v>
      </c>
      <c r="F16" s="84"/>
      <c r="G16" s="84"/>
      <c r="H16" s="84"/>
      <c r="I16" s="84"/>
      <c r="J16" s="84"/>
      <c r="K16" s="209">
        <f t="shared" si="0"/>
        <v>12</v>
      </c>
      <c r="M16" s="51" t="s">
        <v>41</v>
      </c>
      <c r="N16" s="51">
        <v>33</v>
      </c>
    </row>
    <row r="17" spans="1:14">
      <c r="A17" s="268">
        <v>1</v>
      </c>
      <c r="B17" s="269" t="s">
        <v>101</v>
      </c>
      <c r="C17" s="270"/>
      <c r="D17" s="273"/>
      <c r="E17" s="273"/>
      <c r="F17" s="273">
        <v>1</v>
      </c>
      <c r="G17" s="270"/>
      <c r="H17" s="270"/>
      <c r="I17" s="270"/>
      <c r="J17" s="270"/>
      <c r="K17" s="209">
        <f t="shared" si="0"/>
        <v>1</v>
      </c>
      <c r="M17" s="51" t="s">
        <v>101</v>
      </c>
      <c r="N17" s="51">
        <v>1</v>
      </c>
    </row>
    <row r="18" spans="1:14">
      <c r="A18" s="90">
        <v>1</v>
      </c>
      <c r="B18" s="71" t="s">
        <v>102</v>
      </c>
      <c r="C18" s="84"/>
      <c r="D18" s="75">
        <v>1</v>
      </c>
      <c r="E18" s="84"/>
      <c r="F18" s="84"/>
      <c r="G18" s="84"/>
      <c r="H18" s="84"/>
      <c r="I18" s="84"/>
      <c r="J18" s="84"/>
      <c r="K18" s="209">
        <f t="shared" si="0"/>
        <v>1</v>
      </c>
      <c r="M18" s="51" t="s">
        <v>102</v>
      </c>
      <c r="N18" s="51">
        <v>1</v>
      </c>
    </row>
    <row r="19" spans="1:14">
      <c r="A19" s="276">
        <v>1</v>
      </c>
      <c r="B19" s="93" t="s">
        <v>44</v>
      </c>
      <c r="C19" s="94">
        <v>19</v>
      </c>
      <c r="D19" s="94">
        <v>2</v>
      </c>
      <c r="E19" s="95"/>
      <c r="F19" s="95"/>
      <c r="G19" s="95"/>
      <c r="H19" s="95"/>
      <c r="I19" s="95"/>
      <c r="J19" s="95"/>
      <c r="K19" s="209">
        <f t="shared" si="0"/>
        <v>21</v>
      </c>
      <c r="M19" s="51" t="s">
        <v>44</v>
      </c>
      <c r="N19" s="51">
        <v>24</v>
      </c>
    </row>
    <row r="20" spans="1:14">
      <c r="A20" s="167">
        <v>2</v>
      </c>
      <c r="B20" s="169" t="s">
        <v>42</v>
      </c>
      <c r="C20" s="171">
        <v>2</v>
      </c>
      <c r="D20" s="171">
        <v>3</v>
      </c>
      <c r="E20" s="171">
        <v>1</v>
      </c>
      <c r="F20" s="170"/>
      <c r="G20" s="170"/>
      <c r="H20" s="170"/>
      <c r="I20" s="170"/>
      <c r="J20" s="170"/>
      <c r="K20" s="209">
        <f t="shared" si="0"/>
        <v>6</v>
      </c>
      <c r="M20" s="51" t="s">
        <v>63</v>
      </c>
      <c r="N20" s="51">
        <v>11</v>
      </c>
    </row>
    <row r="21" spans="1:14">
      <c r="A21" s="172">
        <v>2</v>
      </c>
      <c r="B21" s="173" t="s">
        <v>36</v>
      </c>
      <c r="C21" s="174"/>
      <c r="D21" s="174"/>
      <c r="E21" s="139">
        <v>2</v>
      </c>
      <c r="F21" s="139">
        <v>6</v>
      </c>
      <c r="G21" s="174"/>
      <c r="H21" s="174"/>
      <c r="I21" s="139">
        <v>1</v>
      </c>
      <c r="J21" s="174"/>
      <c r="K21" s="209">
        <f t="shared" si="0"/>
        <v>9</v>
      </c>
      <c r="M21" s="73"/>
      <c r="N21" s="73"/>
    </row>
    <row r="22" spans="1:14">
      <c r="A22" s="175">
        <v>2</v>
      </c>
      <c r="B22" s="173" t="s">
        <v>38</v>
      </c>
      <c r="C22" s="139">
        <v>2</v>
      </c>
      <c r="D22" s="139">
        <v>5</v>
      </c>
      <c r="E22" s="139">
        <v>9</v>
      </c>
      <c r="F22" s="139">
        <v>3</v>
      </c>
      <c r="G22" s="139">
        <v>9</v>
      </c>
      <c r="H22" s="174"/>
      <c r="I22" s="174"/>
      <c r="J22" s="174"/>
      <c r="K22" s="209">
        <f t="shared" si="0"/>
        <v>28</v>
      </c>
      <c r="M22" s="73"/>
      <c r="N22" s="73"/>
    </row>
    <row r="23" spans="1:14">
      <c r="A23" s="172">
        <v>2</v>
      </c>
      <c r="B23" s="173" t="s">
        <v>41</v>
      </c>
      <c r="C23" s="174"/>
      <c r="D23" s="139">
        <v>3</v>
      </c>
      <c r="E23" s="139">
        <v>10</v>
      </c>
      <c r="F23" s="139">
        <v>1</v>
      </c>
      <c r="G23" s="174"/>
      <c r="H23" s="174"/>
      <c r="I23" s="174"/>
      <c r="J23" s="174"/>
      <c r="K23" s="209">
        <f t="shared" si="0"/>
        <v>14</v>
      </c>
      <c r="M23" s="73"/>
      <c r="N23" s="73"/>
    </row>
    <row r="24" spans="1:14">
      <c r="A24" s="160">
        <v>2</v>
      </c>
      <c r="B24" s="162" t="s">
        <v>100</v>
      </c>
      <c r="C24" s="164"/>
      <c r="D24" s="164"/>
      <c r="E24" s="164"/>
      <c r="F24" s="166">
        <v>1</v>
      </c>
      <c r="G24" s="164"/>
      <c r="H24" s="164"/>
      <c r="I24" s="164"/>
      <c r="J24" s="164"/>
      <c r="K24" s="209">
        <f t="shared" si="0"/>
        <v>1</v>
      </c>
      <c r="M24" s="73"/>
      <c r="N24" s="73"/>
    </row>
    <row r="25" spans="1:14">
      <c r="A25" s="278">
        <v>2</v>
      </c>
      <c r="B25" s="279" t="s">
        <v>37</v>
      </c>
      <c r="C25" s="280"/>
      <c r="D25" s="281">
        <v>5</v>
      </c>
      <c r="E25" s="280"/>
      <c r="F25" s="280"/>
      <c r="G25" s="280"/>
      <c r="H25" s="280"/>
      <c r="I25" s="280"/>
      <c r="J25" s="280"/>
      <c r="K25" s="209">
        <f t="shared" si="0"/>
        <v>5</v>
      </c>
      <c r="M25" s="73"/>
      <c r="N25" s="73"/>
    </row>
    <row r="26" spans="1:14">
      <c r="A26" s="175">
        <v>2</v>
      </c>
      <c r="B26" s="173" t="s">
        <v>63</v>
      </c>
      <c r="C26" s="139">
        <v>4</v>
      </c>
      <c r="D26" s="139">
        <v>4</v>
      </c>
      <c r="E26" s="174"/>
      <c r="F26" s="174"/>
      <c r="G26" s="174"/>
      <c r="H26" s="174"/>
      <c r="I26" s="174"/>
      <c r="J26" s="174"/>
      <c r="K26" s="209">
        <f t="shared" si="0"/>
        <v>8</v>
      </c>
      <c r="M26" s="73"/>
      <c r="N26" s="73"/>
    </row>
    <row r="27" spans="1:14">
      <c r="A27" s="172">
        <v>2</v>
      </c>
      <c r="B27" s="173" t="s">
        <v>43</v>
      </c>
      <c r="C27" s="139">
        <v>14</v>
      </c>
      <c r="D27" s="139">
        <v>1</v>
      </c>
      <c r="E27" s="174"/>
      <c r="F27" s="174"/>
      <c r="G27" s="174"/>
      <c r="H27" s="174"/>
      <c r="I27" s="174"/>
      <c r="J27" s="174"/>
      <c r="K27" s="209">
        <f t="shared" si="0"/>
        <v>15</v>
      </c>
      <c r="M27" s="73"/>
      <c r="N27" s="73"/>
    </row>
    <row r="28" spans="1:14">
      <c r="A28" s="175">
        <v>2</v>
      </c>
      <c r="B28" s="173" t="s">
        <v>76</v>
      </c>
      <c r="C28" s="139">
        <v>1</v>
      </c>
      <c r="D28" s="174"/>
      <c r="E28" s="174"/>
      <c r="F28" s="174"/>
      <c r="G28" s="174"/>
      <c r="H28" s="174"/>
      <c r="I28" s="174"/>
      <c r="J28" s="174"/>
      <c r="K28" s="209">
        <f t="shared" si="0"/>
        <v>1</v>
      </c>
      <c r="M28" s="73"/>
      <c r="N28" s="73"/>
    </row>
    <row r="29" spans="1:14">
      <c r="A29" s="283">
        <v>2</v>
      </c>
      <c r="B29" s="162" t="s">
        <v>44</v>
      </c>
      <c r="C29" s="166">
        <v>1</v>
      </c>
      <c r="D29" s="166">
        <v>1</v>
      </c>
      <c r="E29" s="164"/>
      <c r="F29" s="164"/>
      <c r="G29" s="164"/>
      <c r="H29" s="164"/>
      <c r="I29" s="164"/>
      <c r="J29" s="164"/>
      <c r="K29" s="209">
        <f t="shared" si="0"/>
        <v>2</v>
      </c>
      <c r="M29" s="73"/>
      <c r="N29" s="73"/>
    </row>
    <row r="30" spans="1:14">
      <c r="A30" s="190">
        <v>3</v>
      </c>
      <c r="B30" s="191" t="s">
        <v>63</v>
      </c>
      <c r="C30" s="192">
        <v>1</v>
      </c>
      <c r="D30" s="192">
        <v>2</v>
      </c>
      <c r="E30" s="193"/>
      <c r="F30" s="193"/>
      <c r="G30" s="193"/>
      <c r="H30" s="193"/>
      <c r="I30" s="193"/>
      <c r="J30" s="193"/>
      <c r="K30" s="209">
        <f t="shared" si="0"/>
        <v>3</v>
      </c>
      <c r="M30" s="73"/>
      <c r="N30" s="73"/>
    </row>
    <row r="31" spans="1:14">
      <c r="A31" s="194">
        <v>3</v>
      </c>
      <c r="B31" s="195" t="s">
        <v>43</v>
      </c>
      <c r="C31" s="196">
        <v>18</v>
      </c>
      <c r="D31" s="196">
        <v>1</v>
      </c>
      <c r="E31" s="198"/>
      <c r="F31" s="198"/>
      <c r="G31" s="198"/>
      <c r="H31" s="198"/>
      <c r="I31" s="198"/>
      <c r="J31" s="198"/>
      <c r="K31" s="209">
        <f t="shared" si="0"/>
        <v>19</v>
      </c>
      <c r="M31" s="73"/>
      <c r="N31" s="73"/>
    </row>
    <row r="32" spans="1:14">
      <c r="A32" s="200">
        <v>3</v>
      </c>
      <c r="B32" s="195" t="s">
        <v>38</v>
      </c>
      <c r="C32" s="196">
        <v>1</v>
      </c>
      <c r="D32" s="196">
        <v>5</v>
      </c>
      <c r="E32" s="196">
        <v>3</v>
      </c>
      <c r="F32" s="196">
        <v>3</v>
      </c>
      <c r="G32" s="196">
        <v>4</v>
      </c>
      <c r="H32" s="198"/>
      <c r="I32" s="198"/>
      <c r="J32" s="198"/>
      <c r="K32" s="209">
        <f t="shared" si="0"/>
        <v>16</v>
      </c>
      <c r="M32" s="73"/>
      <c r="N32" s="73"/>
    </row>
    <row r="33" spans="1:14">
      <c r="A33" s="194">
        <v>3</v>
      </c>
      <c r="B33" s="195" t="s">
        <v>36</v>
      </c>
      <c r="C33" s="198"/>
      <c r="D33" s="198"/>
      <c r="E33" s="196">
        <v>8</v>
      </c>
      <c r="F33" s="196">
        <v>7</v>
      </c>
      <c r="G33" s="196">
        <v>1</v>
      </c>
      <c r="H33" s="198"/>
      <c r="I33" s="198"/>
      <c r="J33" s="198"/>
      <c r="K33" s="209">
        <f t="shared" si="0"/>
        <v>16</v>
      </c>
      <c r="M33" s="73"/>
      <c r="N33" s="73"/>
    </row>
    <row r="34" spans="1:14">
      <c r="A34" s="210">
        <v>3</v>
      </c>
      <c r="B34" s="187" t="s">
        <v>37</v>
      </c>
      <c r="C34" s="188"/>
      <c r="D34" s="189">
        <v>2</v>
      </c>
      <c r="E34" s="189">
        <v>1</v>
      </c>
      <c r="F34" s="188"/>
      <c r="G34" s="188"/>
      <c r="H34" s="188"/>
      <c r="I34" s="188"/>
      <c r="J34" s="188"/>
      <c r="K34" s="209">
        <f t="shared" si="0"/>
        <v>3</v>
      </c>
      <c r="M34" s="73"/>
      <c r="N34" s="73"/>
    </row>
    <row r="35" spans="1:14">
      <c r="A35" s="288">
        <v>3</v>
      </c>
      <c r="B35" s="290" t="s">
        <v>41</v>
      </c>
      <c r="C35" s="291"/>
      <c r="D35" s="293">
        <v>3</v>
      </c>
      <c r="E35" s="293">
        <v>4</v>
      </c>
      <c r="F35" s="291"/>
      <c r="G35" s="291"/>
      <c r="H35" s="291"/>
      <c r="I35" s="291"/>
      <c r="J35" s="291"/>
      <c r="K35" s="209">
        <f t="shared" si="0"/>
        <v>7</v>
      </c>
      <c r="M35" s="73"/>
      <c r="N35" s="73"/>
    </row>
    <row r="36" spans="1:14">
      <c r="A36" s="200">
        <v>3</v>
      </c>
      <c r="B36" s="195" t="s">
        <v>100</v>
      </c>
      <c r="C36" s="198"/>
      <c r="D36" s="196">
        <v>1</v>
      </c>
      <c r="E36" s="196">
        <v>1</v>
      </c>
      <c r="F36" s="198"/>
      <c r="G36" s="198"/>
      <c r="H36" s="198"/>
      <c r="I36" s="198"/>
      <c r="J36" s="198"/>
      <c r="K36" s="209">
        <f t="shared" si="0"/>
        <v>2</v>
      </c>
      <c r="M36" s="73"/>
      <c r="N36" s="73"/>
    </row>
    <row r="37" spans="1:14">
      <c r="A37" s="194">
        <v>3</v>
      </c>
      <c r="B37" s="195" t="s">
        <v>44</v>
      </c>
      <c r="C37" s="196">
        <v>1</v>
      </c>
      <c r="D37" s="198"/>
      <c r="E37" s="198"/>
      <c r="F37" s="198"/>
      <c r="G37" s="198"/>
      <c r="H37" s="198"/>
      <c r="I37" s="198"/>
      <c r="J37" s="198"/>
      <c r="K37" s="209">
        <f t="shared" si="0"/>
        <v>1</v>
      </c>
      <c r="M37" s="73"/>
      <c r="N37" s="73"/>
    </row>
    <row r="38" spans="1:14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296">
        <f>SUM(K9:K37)</f>
        <v>318</v>
      </c>
      <c r="M38" s="73"/>
      <c r="N38" s="73"/>
    </row>
    <row r="39" spans="1:14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>
      <c r="M40" s="96"/>
      <c r="N40" s="96"/>
    </row>
    <row r="41" spans="1:14">
      <c r="A41" s="99" t="s">
        <v>22</v>
      </c>
      <c r="B41" s="104" t="s">
        <v>23</v>
      </c>
      <c r="C41" s="106" t="s">
        <v>45</v>
      </c>
      <c r="D41" s="112" t="s">
        <v>47</v>
      </c>
      <c r="E41" s="121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123"/>
      <c r="B42" s="125"/>
      <c r="C42" s="123"/>
      <c r="D42" s="123"/>
      <c r="E42" s="123"/>
      <c r="G42" s="96" t="s">
        <v>52</v>
      </c>
      <c r="H42" s="118"/>
      <c r="I42" s="118"/>
      <c r="J42" s="118"/>
    </row>
    <row r="43" spans="1:14">
      <c r="A43" s="78"/>
      <c r="B43" s="79"/>
      <c r="C43" s="78"/>
      <c r="D43" s="78"/>
      <c r="E43" s="78"/>
      <c r="G43" s="96" t="s">
        <v>53</v>
      </c>
      <c r="H43" s="118"/>
      <c r="I43" s="118"/>
      <c r="J43" s="118"/>
    </row>
    <row r="44" spans="1:14">
      <c r="A44" s="68"/>
      <c r="B44" s="60"/>
      <c r="C44" s="68"/>
      <c r="D44" s="68"/>
      <c r="E44" s="68"/>
      <c r="G44" s="96" t="s">
        <v>54</v>
      </c>
      <c r="H44" s="118"/>
      <c r="I44" s="118"/>
      <c r="J44" s="118"/>
    </row>
    <row r="45" spans="1:14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68"/>
      <c r="B46" s="60"/>
      <c r="C46" s="68"/>
      <c r="D46" s="68"/>
      <c r="E46" s="68"/>
      <c r="G46" s="96" t="s">
        <v>52</v>
      </c>
      <c r="H46" s="118"/>
      <c r="I46" s="118"/>
      <c r="J46" s="118"/>
    </row>
    <row r="47" spans="1:14">
      <c r="A47" s="78"/>
      <c r="B47" s="79"/>
      <c r="C47" s="78"/>
      <c r="D47" s="78"/>
      <c r="E47" s="78"/>
      <c r="G47" s="96" t="s">
        <v>53</v>
      </c>
      <c r="H47" s="118"/>
      <c r="I47" s="118"/>
      <c r="J47" s="122"/>
    </row>
    <row r="48" spans="1:14">
      <c r="A48" s="68"/>
      <c r="B48" s="60"/>
      <c r="C48" s="68"/>
      <c r="D48" s="68"/>
      <c r="E48" s="68"/>
      <c r="G48" s="96" t="s">
        <v>54</v>
      </c>
      <c r="H48" s="118"/>
      <c r="I48" s="118"/>
      <c r="J48" s="118"/>
    </row>
    <row r="49" spans="1:5">
      <c r="A49" s="78"/>
      <c r="B49" s="79"/>
      <c r="C49" s="78"/>
      <c r="D49" s="78"/>
      <c r="E49" s="78"/>
    </row>
    <row r="50" spans="1:5">
      <c r="A50" s="68"/>
      <c r="B50" s="60"/>
      <c r="C50" s="68"/>
      <c r="D50" s="68"/>
      <c r="E50" s="68"/>
    </row>
    <row r="51" spans="1:5">
      <c r="A51" s="78"/>
      <c r="B51" s="79"/>
      <c r="C51" s="78"/>
      <c r="D51" s="78"/>
      <c r="E51" s="78"/>
    </row>
    <row r="52" spans="1:5">
      <c r="A52" s="68"/>
      <c r="B52" s="60"/>
      <c r="C52" s="68"/>
      <c r="D52" s="68"/>
      <c r="E52" s="68"/>
    </row>
    <row r="53" spans="1:5">
      <c r="A53" s="78"/>
      <c r="B53" s="79"/>
      <c r="C53" s="78"/>
      <c r="D53" s="78"/>
      <c r="E53" s="78"/>
    </row>
    <row r="54" spans="1:5">
      <c r="A54" s="68"/>
      <c r="B54" s="60"/>
      <c r="C54" s="68"/>
      <c r="D54" s="68"/>
      <c r="E54" s="68"/>
    </row>
    <row r="55" spans="1:5">
      <c r="A55" s="78"/>
      <c r="B55" s="79"/>
      <c r="C55" s="78"/>
      <c r="D55" s="78"/>
      <c r="E55" s="78"/>
    </row>
    <row r="56" spans="1:5">
      <c r="A56" s="68"/>
      <c r="B56" s="60"/>
      <c r="C56" s="68"/>
      <c r="D56" s="68"/>
      <c r="E56" s="68"/>
    </row>
    <row r="57" spans="1:5">
      <c r="A57" s="78"/>
      <c r="B57" s="79"/>
      <c r="C57" s="78"/>
      <c r="D57" s="78"/>
      <c r="E57" s="78"/>
    </row>
    <row r="58" spans="1:5">
      <c r="A58" s="68"/>
      <c r="B58" s="60"/>
      <c r="C58" s="68"/>
      <c r="D58" s="68"/>
      <c r="E58" s="68"/>
    </row>
    <row r="59" spans="1:5">
      <c r="A59" s="78"/>
      <c r="B59" s="79"/>
      <c r="C59" s="78"/>
      <c r="D59" s="78"/>
      <c r="E59" s="78"/>
    </row>
    <row r="60" spans="1:5">
      <c r="A60" s="68"/>
      <c r="B60" s="60"/>
      <c r="C60" s="68"/>
      <c r="D60" s="68"/>
      <c r="E60" s="68"/>
    </row>
    <row r="61" spans="1:5">
      <c r="A61" s="78"/>
      <c r="B61" s="79"/>
      <c r="C61" s="78"/>
      <c r="D61" s="78"/>
      <c r="E61" s="78"/>
    </row>
    <row r="62" spans="1:5">
      <c r="A62" s="68"/>
      <c r="B62" s="60"/>
      <c r="C62" s="68"/>
      <c r="D62" s="68"/>
      <c r="E62" s="68"/>
    </row>
    <row r="63" spans="1:5">
      <c r="A63" s="78"/>
      <c r="B63" s="79"/>
      <c r="C63" s="78"/>
      <c r="D63" s="78"/>
      <c r="E63" s="78"/>
    </row>
    <row r="64" spans="1:5">
      <c r="A64" s="68"/>
      <c r="B64" s="60"/>
      <c r="C64" s="68"/>
      <c r="D64" s="68"/>
      <c r="E64" s="68"/>
    </row>
    <row r="65" spans="1:5">
      <c r="A65" s="78"/>
      <c r="B65" s="79"/>
      <c r="C65" s="78"/>
      <c r="D65" s="78"/>
      <c r="E65" s="78"/>
    </row>
    <row r="66" spans="1:5">
      <c r="A66" s="68"/>
      <c r="B66" s="60"/>
      <c r="C66" s="68"/>
      <c r="D66" s="68"/>
      <c r="E66" s="68"/>
    </row>
    <row r="67" spans="1:5">
      <c r="A67" s="78"/>
      <c r="B67" s="79"/>
      <c r="C67" s="78"/>
      <c r="D67" s="78"/>
      <c r="E67" s="78"/>
    </row>
    <row r="68" spans="1:5">
      <c r="A68" s="68"/>
      <c r="B68" s="60"/>
      <c r="C68" s="68"/>
      <c r="D68" s="68"/>
      <c r="E68" s="68"/>
    </row>
    <row r="69" spans="1:5">
      <c r="A69" s="78"/>
      <c r="B69" s="79"/>
      <c r="C69" s="78"/>
      <c r="D69" s="78"/>
      <c r="E69" s="78"/>
    </row>
    <row r="70" spans="1:5">
      <c r="A70" s="68"/>
      <c r="B70" s="60"/>
      <c r="C70" s="68"/>
      <c r="D70" s="68"/>
      <c r="E70" s="68"/>
    </row>
    <row r="71" spans="1:5">
      <c r="A71" s="78"/>
      <c r="B71" s="79"/>
      <c r="C71" s="78"/>
      <c r="D71" s="78"/>
      <c r="E71" s="78"/>
    </row>
    <row r="72" spans="1:5">
      <c r="A72" s="68"/>
      <c r="B72" s="60"/>
      <c r="C72" s="68"/>
      <c r="D72" s="68"/>
      <c r="E72" s="68"/>
    </row>
    <row r="73" spans="1:5">
      <c r="A73" s="78"/>
      <c r="B73" s="79"/>
      <c r="C73" s="78"/>
      <c r="D73" s="78"/>
      <c r="E73" s="78"/>
    </row>
    <row r="74" spans="1:5">
      <c r="A74" s="68"/>
      <c r="B74" s="60"/>
      <c r="C74" s="68"/>
      <c r="D74" s="68"/>
      <c r="E74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A7" workbookViewId="0">
      <selection activeCell="A9" sqref="A9:F16"/>
    </sheetView>
  </sheetViews>
  <sheetFormatPr defaultColWidth="14.42578125" defaultRowHeight="15" customHeight="1"/>
  <cols>
    <col min="1" max="1" width="8.7109375" customWidth="1"/>
    <col min="2" max="2" width="10.42578125" customWidth="1"/>
    <col min="3" max="3" width="12.140625" customWidth="1"/>
    <col min="4" max="4" width="10" customWidth="1"/>
    <col min="5" max="5" width="15.5703125" customWidth="1"/>
    <col min="6" max="6" width="8.7109375" customWidth="1"/>
    <col min="7" max="7" width="12.7109375" customWidth="1"/>
    <col min="8" max="8" width="14.42578125" customWidth="1"/>
    <col min="9" max="9" width="13.42578125" customWidth="1"/>
    <col min="10" max="10" width="14.85546875" customWidth="1"/>
    <col min="11" max="11" width="15.42578125" customWidth="1"/>
    <col min="12" max="12" width="8.7109375" customWidth="1"/>
    <col min="13" max="13" width="11.7109375" customWidth="1"/>
    <col min="14" max="14" width="11.140625" customWidth="1"/>
    <col min="15" max="23" width="8.7109375" customWidth="1"/>
  </cols>
  <sheetData>
    <row r="1" spans="1:14">
      <c r="A1" s="1" t="s">
        <v>103</v>
      </c>
      <c r="B1" s="2"/>
      <c r="C1" s="2"/>
      <c r="D1" s="2"/>
      <c r="E1" s="3"/>
      <c r="F1" s="1" t="s">
        <v>104</v>
      </c>
      <c r="G1" s="4"/>
      <c r="H1" s="5" t="s">
        <v>4</v>
      </c>
      <c r="I1" s="5"/>
      <c r="J1" s="2"/>
      <c r="K1" s="6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105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106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214</v>
      </c>
      <c r="G6" s="36">
        <v>276</v>
      </c>
      <c r="H6" s="38">
        <v>882</v>
      </c>
      <c r="I6" s="33"/>
      <c r="J6" s="33"/>
      <c r="K6" s="37"/>
    </row>
    <row r="7" spans="1:14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4" ht="15.75">
      <c r="A8" s="43" t="s">
        <v>22</v>
      </c>
      <c r="B8" s="44" t="s">
        <v>23</v>
      </c>
      <c r="C8" s="45" t="s">
        <v>24</v>
      </c>
      <c r="D8" s="44" t="s">
        <v>25</v>
      </c>
      <c r="E8" s="44" t="s">
        <v>26</v>
      </c>
      <c r="F8" s="44" t="s">
        <v>27</v>
      </c>
      <c r="G8" s="44" t="s">
        <v>28</v>
      </c>
      <c r="H8" s="44" t="s">
        <v>29</v>
      </c>
      <c r="I8" s="44" t="s">
        <v>30</v>
      </c>
      <c r="J8" s="44" t="s">
        <v>31</v>
      </c>
      <c r="K8" s="240" t="s">
        <v>107</v>
      </c>
      <c r="M8" s="48" t="s">
        <v>33</v>
      </c>
      <c r="N8" s="48" t="s">
        <v>35</v>
      </c>
    </row>
    <row r="9" spans="1:14" ht="18.75">
      <c r="A9" s="282">
        <v>1</v>
      </c>
      <c r="B9" s="284" t="s">
        <v>41</v>
      </c>
      <c r="C9" s="285"/>
      <c r="D9" s="285"/>
      <c r="E9" s="282">
        <v>3</v>
      </c>
      <c r="F9" s="285"/>
      <c r="G9" s="285"/>
      <c r="H9" s="285"/>
      <c r="I9" s="285"/>
      <c r="J9" s="285"/>
      <c r="K9" s="286"/>
      <c r="M9" s="51" t="s">
        <v>41</v>
      </c>
      <c r="N9" s="51">
        <v>6</v>
      </c>
    </row>
    <row r="10" spans="1:14" ht="18.75">
      <c r="A10" s="287">
        <v>2</v>
      </c>
      <c r="B10" s="289" t="s">
        <v>38</v>
      </c>
      <c r="C10" s="292"/>
      <c r="D10" s="294">
        <v>1</v>
      </c>
      <c r="E10" s="292"/>
      <c r="F10" s="294">
        <v>1</v>
      </c>
      <c r="G10" s="292"/>
      <c r="H10" s="292"/>
      <c r="I10" s="292"/>
      <c r="J10" s="292"/>
      <c r="K10" s="298"/>
      <c r="M10" s="51" t="s">
        <v>38</v>
      </c>
      <c r="N10" s="51">
        <v>3</v>
      </c>
    </row>
    <row r="11" spans="1:14" ht="18.75">
      <c r="A11" s="300">
        <v>2</v>
      </c>
      <c r="B11" s="289" t="s">
        <v>41</v>
      </c>
      <c r="C11" s="292"/>
      <c r="D11" s="294">
        <v>2</v>
      </c>
      <c r="E11" s="294">
        <v>1</v>
      </c>
      <c r="F11" s="292"/>
      <c r="G11" s="292"/>
      <c r="H11" s="292"/>
      <c r="I11" s="292"/>
      <c r="J11" s="292"/>
      <c r="K11" s="302"/>
      <c r="M11" s="51" t="s">
        <v>40</v>
      </c>
      <c r="N11" s="51">
        <v>12</v>
      </c>
    </row>
    <row r="12" spans="1:14" ht="18.75">
      <c r="A12" s="287">
        <v>2</v>
      </c>
      <c r="B12" s="289" t="s">
        <v>40</v>
      </c>
      <c r="C12" s="294">
        <v>1</v>
      </c>
      <c r="D12" s="292"/>
      <c r="E12" s="292"/>
      <c r="F12" s="292"/>
      <c r="G12" s="292"/>
      <c r="H12" s="292"/>
      <c r="I12" s="292"/>
      <c r="J12" s="292"/>
      <c r="K12" s="298"/>
      <c r="M12" s="51" t="s">
        <v>108</v>
      </c>
      <c r="N12" s="51">
        <v>1</v>
      </c>
    </row>
    <row r="13" spans="1:14" ht="18.75">
      <c r="A13" s="303">
        <v>3</v>
      </c>
      <c r="B13" s="305" t="s">
        <v>40</v>
      </c>
      <c r="C13" s="306">
        <v>10</v>
      </c>
      <c r="D13" s="306">
        <v>1</v>
      </c>
      <c r="E13" s="307"/>
      <c r="F13" s="307"/>
      <c r="G13" s="307"/>
      <c r="H13" s="307"/>
      <c r="I13" s="307"/>
      <c r="J13" s="307"/>
      <c r="K13" s="308"/>
      <c r="M13" s="51" t="s">
        <v>63</v>
      </c>
      <c r="N13" s="51">
        <v>3</v>
      </c>
    </row>
    <row r="14" spans="1:14" ht="18.75">
      <c r="A14" s="309">
        <v>3</v>
      </c>
      <c r="B14" s="310" t="s">
        <v>38</v>
      </c>
      <c r="C14" s="311"/>
      <c r="D14" s="311"/>
      <c r="E14" s="312">
        <v>1</v>
      </c>
      <c r="F14" s="311"/>
      <c r="G14" s="311"/>
      <c r="H14" s="311"/>
      <c r="I14" s="311"/>
      <c r="J14" s="311"/>
      <c r="K14" s="313"/>
      <c r="M14" s="51" t="s">
        <v>46</v>
      </c>
      <c r="N14" s="51">
        <v>1</v>
      </c>
    </row>
    <row r="15" spans="1:14" ht="18.75">
      <c r="A15" s="314">
        <v>3</v>
      </c>
      <c r="B15" s="315" t="s">
        <v>108</v>
      </c>
      <c r="C15" s="316"/>
      <c r="D15" s="317">
        <v>1</v>
      </c>
      <c r="E15" s="316"/>
      <c r="F15" s="316"/>
      <c r="G15" s="316"/>
      <c r="H15" s="316"/>
      <c r="I15" s="316"/>
      <c r="J15" s="316"/>
      <c r="K15" s="308"/>
      <c r="M15" s="73"/>
      <c r="N15" s="73"/>
    </row>
    <row r="16" spans="1:14" ht="18.75">
      <c r="A16" s="318">
        <v>3</v>
      </c>
      <c r="B16" s="305" t="s">
        <v>63</v>
      </c>
      <c r="C16" s="306">
        <v>2</v>
      </c>
      <c r="D16" s="306">
        <v>1</v>
      </c>
      <c r="E16" s="307"/>
      <c r="F16" s="307"/>
      <c r="G16" s="307"/>
      <c r="H16" s="307"/>
      <c r="I16" s="307"/>
      <c r="J16" s="307"/>
      <c r="K16" s="313"/>
      <c r="M16" s="73"/>
      <c r="N16" s="73"/>
    </row>
    <row r="17" spans="1:14" ht="18.75">
      <c r="A17" s="80"/>
      <c r="B17" s="81"/>
      <c r="C17" s="87"/>
      <c r="D17" s="87"/>
      <c r="E17" s="87"/>
      <c r="F17" s="87"/>
      <c r="G17" s="87"/>
      <c r="H17" s="87"/>
      <c r="I17" s="87"/>
      <c r="J17" s="87"/>
      <c r="K17" s="89"/>
      <c r="M17" s="73"/>
      <c r="N17" s="73"/>
    </row>
    <row r="18" spans="1:14">
      <c r="A18" s="60"/>
      <c r="B18" s="69"/>
      <c r="C18" s="68"/>
      <c r="D18" s="68"/>
      <c r="E18" s="68"/>
      <c r="F18" s="68"/>
      <c r="G18" s="68"/>
      <c r="H18" s="68"/>
      <c r="I18" s="68"/>
      <c r="J18" s="68"/>
      <c r="K18" s="61"/>
      <c r="M18" s="73"/>
      <c r="N18" s="73"/>
    </row>
    <row r="19" spans="1:14">
      <c r="A19" s="53"/>
      <c r="B19" s="54"/>
      <c r="C19" s="56"/>
      <c r="D19" s="56"/>
      <c r="E19" s="56"/>
      <c r="F19" s="56"/>
      <c r="G19" s="56"/>
      <c r="H19" s="56"/>
      <c r="I19" s="56"/>
      <c r="J19" s="56"/>
      <c r="K19" s="58"/>
      <c r="M19" s="73"/>
      <c r="N19" s="73"/>
    </row>
    <row r="20" spans="1:14">
      <c r="A20" s="91"/>
      <c r="B20" s="74"/>
      <c r="C20" s="59"/>
      <c r="D20" s="59"/>
      <c r="E20" s="59"/>
      <c r="F20" s="59"/>
      <c r="G20" s="59"/>
      <c r="H20" s="59"/>
      <c r="I20" s="59"/>
      <c r="J20" s="59"/>
      <c r="K20" s="61"/>
      <c r="M20" s="73"/>
      <c r="N20" s="73"/>
    </row>
    <row r="21" spans="1:14" ht="15.75" customHeight="1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</row>
    <row r="22" spans="1:14" ht="15.75" customHeight="1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 ht="15.75" customHeight="1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 ht="15.75" customHeight="1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 ht="15.75" customHeight="1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 ht="15.75" customHeight="1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 ht="15.75" customHeight="1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 ht="15.75" customHeight="1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 ht="15.75" customHeight="1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 ht="15.75" customHeight="1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 ht="15.75" customHeight="1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 ht="15.75" customHeight="1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 ht="15.75" customHeight="1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 ht="15.75" customHeight="1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 ht="15.75" customHeight="1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 ht="15.75" customHeight="1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 ht="15.75" customHeight="1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 ht="15.75" customHeight="1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 ht="15.75" customHeight="1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 ht="15.75" customHeight="1">
      <c r="M40" s="96"/>
      <c r="N40" s="96"/>
    </row>
    <row r="41" spans="1:14" ht="15.75" customHeight="1">
      <c r="A41" s="99" t="s">
        <v>22</v>
      </c>
      <c r="B41" s="104" t="s">
        <v>23</v>
      </c>
      <c r="C41" s="106" t="s">
        <v>45</v>
      </c>
      <c r="D41" s="112" t="s">
        <v>47</v>
      </c>
      <c r="E41" s="121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 ht="15.75" customHeight="1">
      <c r="A42" s="319">
        <v>2</v>
      </c>
      <c r="B42" s="320" t="s">
        <v>46</v>
      </c>
      <c r="C42" s="319">
        <v>140</v>
      </c>
      <c r="D42" s="319">
        <v>33</v>
      </c>
      <c r="E42" s="319" t="s">
        <v>56</v>
      </c>
      <c r="G42" s="96" t="s">
        <v>52</v>
      </c>
      <c r="H42" s="118">
        <v>0</v>
      </c>
      <c r="I42" s="118">
        <v>0</v>
      </c>
      <c r="J42" s="118">
        <v>0</v>
      </c>
    </row>
    <row r="43" spans="1:14" ht="15.75" customHeight="1">
      <c r="A43" s="78"/>
      <c r="B43" s="79"/>
      <c r="C43" s="78"/>
      <c r="D43" s="78"/>
      <c r="E43" s="78"/>
      <c r="G43" s="96" t="s">
        <v>53</v>
      </c>
      <c r="H43" s="118">
        <v>0</v>
      </c>
      <c r="I43" s="118">
        <v>0</v>
      </c>
      <c r="J43" s="118">
        <v>0</v>
      </c>
    </row>
    <row r="44" spans="1:14" ht="15.75" customHeight="1">
      <c r="A44" s="68"/>
      <c r="B44" s="60"/>
      <c r="C44" s="68"/>
      <c r="D44" s="68"/>
      <c r="E44" s="68"/>
      <c r="G44" s="96" t="s">
        <v>54</v>
      </c>
      <c r="H44" s="118">
        <v>0</v>
      </c>
      <c r="I44" s="118">
        <v>0</v>
      </c>
      <c r="J44" s="118">
        <v>0</v>
      </c>
    </row>
    <row r="45" spans="1:14" ht="15.75" customHeight="1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 ht="15.75" customHeight="1">
      <c r="A46" s="68"/>
      <c r="B46" s="60"/>
      <c r="C46" s="68"/>
      <c r="D46" s="68"/>
      <c r="E46" s="68"/>
      <c r="G46" s="96" t="s">
        <v>52</v>
      </c>
      <c r="H46" s="118">
        <v>0</v>
      </c>
      <c r="I46" s="118">
        <v>0</v>
      </c>
      <c r="J46" s="118">
        <v>0</v>
      </c>
    </row>
    <row r="47" spans="1:14" ht="15.75" customHeight="1">
      <c r="A47" s="78"/>
      <c r="B47" s="79"/>
      <c r="C47" s="78"/>
      <c r="D47" s="78"/>
      <c r="E47" s="78"/>
      <c r="G47" s="96" t="s">
        <v>53</v>
      </c>
      <c r="H47" s="118">
        <v>1</v>
      </c>
      <c r="I47" s="118">
        <v>0</v>
      </c>
      <c r="J47" s="122">
        <v>43101</v>
      </c>
    </row>
    <row r="48" spans="1:14" ht="15.75" customHeight="1">
      <c r="A48" s="68"/>
      <c r="B48" s="60"/>
      <c r="C48" s="68"/>
      <c r="D48" s="68"/>
      <c r="E48" s="68"/>
      <c r="G48" s="96" t="s">
        <v>54</v>
      </c>
      <c r="H48" s="118">
        <v>0</v>
      </c>
      <c r="I48" s="118">
        <v>0</v>
      </c>
      <c r="J48" s="118">
        <v>0</v>
      </c>
    </row>
    <row r="49" spans="1:5" ht="15.75" customHeight="1">
      <c r="A49" s="78"/>
      <c r="B49" s="79"/>
      <c r="C49" s="78"/>
      <c r="D49" s="78"/>
      <c r="E49" s="78"/>
    </row>
    <row r="50" spans="1:5" ht="15.75" customHeight="1">
      <c r="A50" s="68"/>
      <c r="B50" s="60"/>
      <c r="C50" s="68"/>
      <c r="D50" s="68"/>
      <c r="E50" s="68"/>
    </row>
    <row r="51" spans="1:5" ht="15.75" customHeight="1">
      <c r="A51" s="78"/>
      <c r="B51" s="79"/>
      <c r="C51" s="78"/>
      <c r="D51" s="78"/>
      <c r="E51" s="78"/>
    </row>
    <row r="52" spans="1:5" ht="15.75" customHeight="1">
      <c r="A52" s="68"/>
      <c r="B52" s="60"/>
      <c r="C52" s="68"/>
      <c r="D52" s="68"/>
      <c r="E52" s="68"/>
    </row>
    <row r="53" spans="1:5" ht="15.75" customHeight="1">
      <c r="A53" s="78"/>
      <c r="B53" s="79"/>
      <c r="C53" s="78"/>
      <c r="D53" s="78"/>
      <c r="E53" s="78"/>
    </row>
    <row r="54" spans="1:5" ht="15.75" customHeight="1">
      <c r="A54" s="68"/>
      <c r="B54" s="60"/>
      <c r="C54" s="68"/>
      <c r="D54" s="68"/>
      <c r="E54" s="68"/>
    </row>
    <row r="55" spans="1:5" ht="15.75" customHeight="1">
      <c r="A55" s="78"/>
      <c r="B55" s="79"/>
      <c r="C55" s="78"/>
      <c r="D55" s="78"/>
      <c r="E55" s="78"/>
    </row>
    <row r="56" spans="1:5" ht="15.75" customHeight="1">
      <c r="A56" s="68"/>
      <c r="B56" s="60"/>
      <c r="C56" s="68"/>
      <c r="D56" s="68"/>
      <c r="E56" s="68"/>
    </row>
    <row r="57" spans="1:5" ht="15.75" customHeight="1">
      <c r="A57" s="78"/>
      <c r="B57" s="79"/>
      <c r="C57" s="78"/>
      <c r="D57" s="78"/>
      <c r="E57" s="78"/>
    </row>
    <row r="58" spans="1:5" ht="15.75" customHeight="1">
      <c r="A58" s="68"/>
      <c r="B58" s="60"/>
      <c r="C58" s="68"/>
      <c r="D58" s="68"/>
      <c r="E58" s="68"/>
    </row>
    <row r="59" spans="1:5" ht="15.75" customHeight="1">
      <c r="A59" s="78"/>
      <c r="B59" s="79"/>
      <c r="C59" s="78"/>
      <c r="D59" s="78"/>
      <c r="E59" s="78"/>
    </row>
    <row r="60" spans="1:5" ht="15.75" customHeight="1">
      <c r="A60" s="68"/>
      <c r="B60" s="60"/>
      <c r="C60" s="68"/>
      <c r="D60" s="68"/>
      <c r="E60" s="68"/>
    </row>
    <row r="61" spans="1:5" ht="15.75" customHeight="1">
      <c r="A61" s="78"/>
      <c r="B61" s="79"/>
      <c r="C61" s="78"/>
      <c r="D61" s="78"/>
      <c r="E61" s="78"/>
    </row>
    <row r="62" spans="1:5" ht="15.75" customHeight="1">
      <c r="A62" s="68"/>
      <c r="B62" s="60"/>
      <c r="C62" s="68"/>
      <c r="D62" s="68"/>
      <c r="E62" s="68"/>
    </row>
    <row r="63" spans="1:5" ht="15.75" customHeight="1">
      <c r="A63" s="78"/>
      <c r="B63" s="79"/>
      <c r="C63" s="78"/>
      <c r="D63" s="78"/>
      <c r="E63" s="78"/>
    </row>
    <row r="64" spans="1:5" ht="15.75" customHeight="1">
      <c r="A64" s="68"/>
      <c r="B64" s="60"/>
      <c r="C64" s="68"/>
      <c r="D64" s="68"/>
      <c r="E64" s="68"/>
    </row>
    <row r="65" spans="1:5" ht="15.75" customHeight="1">
      <c r="A65" s="78"/>
      <c r="B65" s="79"/>
      <c r="C65" s="78"/>
      <c r="D65" s="78"/>
      <c r="E65" s="78"/>
    </row>
    <row r="66" spans="1:5" ht="15.75" customHeight="1">
      <c r="A66" s="68"/>
      <c r="B66" s="60"/>
      <c r="C66" s="68"/>
      <c r="D66" s="68"/>
      <c r="E66" s="68"/>
    </row>
    <row r="67" spans="1:5" ht="15.75" customHeight="1">
      <c r="A67" s="78"/>
      <c r="B67" s="79"/>
      <c r="C67" s="78"/>
      <c r="D67" s="78"/>
      <c r="E67" s="78"/>
    </row>
    <row r="68" spans="1:5" ht="15.75" customHeight="1">
      <c r="A68" s="68"/>
      <c r="B68" s="60"/>
      <c r="C68" s="68"/>
      <c r="D68" s="68"/>
      <c r="E68" s="68"/>
    </row>
    <row r="69" spans="1:5" ht="15.75" customHeight="1">
      <c r="A69" s="78"/>
      <c r="B69" s="79"/>
      <c r="C69" s="78"/>
      <c r="D69" s="78"/>
      <c r="E69" s="78"/>
    </row>
    <row r="70" spans="1:5" ht="15.75" customHeight="1">
      <c r="A70" s="68"/>
      <c r="B70" s="60"/>
      <c r="C70" s="68"/>
      <c r="D70" s="68"/>
      <c r="E70" s="68"/>
    </row>
    <row r="71" spans="1:5" ht="15.75" customHeight="1">
      <c r="A71" s="78"/>
      <c r="B71" s="79"/>
      <c r="C71" s="78"/>
      <c r="D71" s="78"/>
      <c r="E71" s="78"/>
    </row>
    <row r="72" spans="1:5" ht="15.75" customHeight="1">
      <c r="A72" s="68"/>
      <c r="B72" s="60"/>
      <c r="C72" s="68"/>
      <c r="D72" s="68"/>
      <c r="E72" s="68"/>
    </row>
    <row r="73" spans="1:5" ht="15.75" customHeight="1">
      <c r="A73" s="78"/>
      <c r="B73" s="79"/>
      <c r="C73" s="78"/>
      <c r="D73" s="78"/>
      <c r="E73" s="78"/>
    </row>
    <row r="74" spans="1:5" ht="15.75" customHeight="1">
      <c r="A74" s="68"/>
      <c r="B74" s="60"/>
      <c r="C74" s="68"/>
      <c r="D74" s="68"/>
      <c r="E74" s="68"/>
    </row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3"/>
  <sheetViews>
    <sheetView topLeftCell="A31" workbookViewId="0">
      <selection activeCell="C41" sqref="C41:D57"/>
    </sheetView>
  </sheetViews>
  <sheetFormatPr defaultColWidth="14.42578125" defaultRowHeight="15" customHeight="1"/>
  <sheetData>
    <row r="1" spans="1:14">
      <c r="A1" s="1" t="s">
        <v>109</v>
      </c>
      <c r="B1" s="2"/>
      <c r="C1" s="2"/>
      <c r="D1" s="2"/>
      <c r="E1" s="3"/>
      <c r="F1" s="1" t="s">
        <v>79</v>
      </c>
      <c r="G1" s="4"/>
      <c r="H1" s="5" t="s">
        <v>4</v>
      </c>
      <c r="I1" s="5"/>
      <c r="J1" s="2"/>
      <c r="K1" s="6"/>
      <c r="M1" s="9" t="s">
        <v>110</v>
      </c>
      <c r="N1" s="13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531</v>
      </c>
      <c r="G6" s="36">
        <v>357</v>
      </c>
      <c r="H6" s="38">
        <v>664</v>
      </c>
      <c r="I6" s="33"/>
      <c r="J6" s="33"/>
      <c r="K6" s="37"/>
    </row>
    <row r="7" spans="1:14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4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227" t="s">
        <v>34</v>
      </c>
      <c r="M8" s="48" t="s">
        <v>33</v>
      </c>
      <c r="N8" s="48" t="s">
        <v>35</v>
      </c>
    </row>
    <row r="9" spans="1:14">
      <c r="A9" s="50">
        <v>1</v>
      </c>
      <c r="B9" s="52" t="s">
        <v>36</v>
      </c>
      <c r="C9" s="57"/>
      <c r="D9" s="57"/>
      <c r="E9" s="57">
        <v>7</v>
      </c>
      <c r="F9" s="57">
        <v>4</v>
      </c>
      <c r="G9" s="62"/>
      <c r="H9" s="62"/>
      <c r="I9" s="62"/>
      <c r="J9" s="62"/>
      <c r="K9" s="209">
        <f t="shared" ref="K9:K24" si="0">SUM(C9:J9)</f>
        <v>11</v>
      </c>
      <c r="M9" s="51" t="s">
        <v>36</v>
      </c>
      <c r="N9" s="51">
        <v>12</v>
      </c>
    </row>
    <row r="10" spans="1:14">
      <c r="A10" s="66">
        <v>1</v>
      </c>
      <c r="B10" s="71" t="s">
        <v>100</v>
      </c>
      <c r="C10" s="75">
        <v>2</v>
      </c>
      <c r="D10" s="75">
        <v>2</v>
      </c>
      <c r="E10" s="84"/>
      <c r="F10" s="75">
        <v>1</v>
      </c>
      <c r="G10" s="84"/>
      <c r="H10" s="84"/>
      <c r="I10" s="84"/>
      <c r="J10" s="84"/>
      <c r="K10" s="209">
        <f t="shared" si="0"/>
        <v>5</v>
      </c>
      <c r="M10" s="51" t="s">
        <v>100</v>
      </c>
      <c r="N10" s="51">
        <v>6</v>
      </c>
    </row>
    <row r="11" spans="1:14">
      <c r="A11" s="90">
        <v>1</v>
      </c>
      <c r="B11" s="71" t="s">
        <v>42</v>
      </c>
      <c r="C11" s="84"/>
      <c r="D11" s="75">
        <v>2</v>
      </c>
      <c r="E11" s="75">
        <v>1</v>
      </c>
      <c r="F11" s="84"/>
      <c r="G11" s="84"/>
      <c r="H11" s="84"/>
      <c r="I11" s="84"/>
      <c r="J11" s="84"/>
      <c r="K11" s="209">
        <f t="shared" si="0"/>
        <v>3</v>
      </c>
      <c r="M11" s="51" t="s">
        <v>42</v>
      </c>
      <c r="N11" s="51">
        <v>12</v>
      </c>
    </row>
    <row r="12" spans="1:14">
      <c r="A12" s="66">
        <v>1</v>
      </c>
      <c r="B12" s="71" t="s">
        <v>37</v>
      </c>
      <c r="C12" s="84"/>
      <c r="D12" s="75">
        <v>24</v>
      </c>
      <c r="E12" s="84"/>
      <c r="F12" s="84"/>
      <c r="G12" s="84"/>
      <c r="H12" s="84"/>
      <c r="I12" s="84"/>
      <c r="J12" s="84"/>
      <c r="K12" s="209">
        <f t="shared" si="0"/>
        <v>24</v>
      </c>
      <c r="M12" s="51" t="s">
        <v>37</v>
      </c>
      <c r="N12" s="51">
        <f>24+41+29</f>
        <v>94</v>
      </c>
    </row>
    <row r="13" spans="1:14">
      <c r="A13" s="92">
        <v>1</v>
      </c>
      <c r="B13" s="93" t="s">
        <v>44</v>
      </c>
      <c r="C13" s="94">
        <v>1</v>
      </c>
      <c r="D13" s="95"/>
      <c r="E13" s="95"/>
      <c r="F13" s="95"/>
      <c r="G13" s="95"/>
      <c r="H13" s="95"/>
      <c r="I13" s="95"/>
      <c r="J13" s="95"/>
      <c r="K13" s="209">
        <f t="shared" si="0"/>
        <v>1</v>
      </c>
      <c r="M13" s="51" t="s">
        <v>44</v>
      </c>
      <c r="N13" s="51">
        <v>1</v>
      </c>
    </row>
    <row r="14" spans="1:14">
      <c r="A14" s="50">
        <v>1</v>
      </c>
      <c r="B14" s="52" t="s">
        <v>43</v>
      </c>
      <c r="C14" s="57">
        <v>2</v>
      </c>
      <c r="D14" s="57">
        <v>1</v>
      </c>
      <c r="E14" s="62"/>
      <c r="F14" s="62"/>
      <c r="G14" s="62"/>
      <c r="H14" s="62"/>
      <c r="I14" s="62"/>
      <c r="J14" s="62"/>
      <c r="K14" s="209">
        <f t="shared" si="0"/>
        <v>3</v>
      </c>
      <c r="M14" s="51" t="s">
        <v>43</v>
      </c>
      <c r="N14" s="51">
        <v>15</v>
      </c>
    </row>
    <row r="15" spans="1:14">
      <c r="A15" s="172">
        <v>2</v>
      </c>
      <c r="B15" s="173" t="s">
        <v>37</v>
      </c>
      <c r="C15" s="174"/>
      <c r="D15" s="139">
        <v>39</v>
      </c>
      <c r="E15" s="139">
        <v>2</v>
      </c>
      <c r="F15" s="174"/>
      <c r="G15" s="174"/>
      <c r="H15" s="174"/>
      <c r="I15" s="174"/>
      <c r="J15" s="174"/>
      <c r="K15" s="209">
        <f t="shared" si="0"/>
        <v>41</v>
      </c>
      <c r="M15" s="51" t="s">
        <v>41</v>
      </c>
      <c r="N15" s="51">
        <v>1</v>
      </c>
    </row>
    <row r="16" spans="1:14">
      <c r="A16" s="175">
        <v>2</v>
      </c>
      <c r="B16" s="173" t="s">
        <v>41</v>
      </c>
      <c r="C16" s="174"/>
      <c r="D16" s="139">
        <v>1</v>
      </c>
      <c r="E16" s="174"/>
      <c r="F16" s="174"/>
      <c r="G16" s="174"/>
      <c r="H16" s="174"/>
      <c r="I16" s="174"/>
      <c r="J16" s="174"/>
      <c r="K16" s="209">
        <f t="shared" si="0"/>
        <v>1</v>
      </c>
      <c r="M16" s="51" t="s">
        <v>38</v>
      </c>
      <c r="N16" s="51">
        <v>3</v>
      </c>
    </row>
    <row r="17" spans="1:14">
      <c r="A17" s="176">
        <v>2</v>
      </c>
      <c r="B17" s="178" t="s">
        <v>43</v>
      </c>
      <c r="C17" s="182">
        <v>4</v>
      </c>
      <c r="D17" s="182">
        <v>1</v>
      </c>
      <c r="E17" s="180"/>
      <c r="F17" s="180"/>
      <c r="G17" s="180"/>
      <c r="H17" s="180"/>
      <c r="I17" s="180"/>
      <c r="J17" s="180"/>
      <c r="K17" s="209">
        <f t="shared" si="0"/>
        <v>5</v>
      </c>
      <c r="M17" s="51" t="s">
        <v>46</v>
      </c>
      <c r="N17" s="51">
        <v>17</v>
      </c>
    </row>
    <row r="18" spans="1:14">
      <c r="A18" s="283">
        <v>2</v>
      </c>
      <c r="B18" s="162" t="s">
        <v>42</v>
      </c>
      <c r="C18" s="164"/>
      <c r="D18" s="166">
        <v>7</v>
      </c>
      <c r="E18" s="166">
        <v>2</v>
      </c>
      <c r="F18" s="164"/>
      <c r="G18" s="164"/>
      <c r="H18" s="164"/>
      <c r="I18" s="164"/>
      <c r="J18" s="164"/>
      <c r="K18" s="209">
        <f t="shared" si="0"/>
        <v>9</v>
      </c>
      <c r="M18" s="73"/>
      <c r="N18" s="73"/>
    </row>
    <row r="19" spans="1:14">
      <c r="A19" s="167">
        <v>2</v>
      </c>
      <c r="B19" s="169" t="s">
        <v>38</v>
      </c>
      <c r="C19" s="170"/>
      <c r="D19" s="171">
        <v>1</v>
      </c>
      <c r="E19" s="171">
        <v>1</v>
      </c>
      <c r="F19" s="170"/>
      <c r="G19" s="170"/>
      <c r="H19" s="170"/>
      <c r="I19" s="170"/>
      <c r="J19" s="170"/>
      <c r="K19" s="209">
        <f t="shared" si="0"/>
        <v>2</v>
      </c>
      <c r="M19" s="73"/>
      <c r="N19" s="73"/>
    </row>
    <row r="20" spans="1:14">
      <c r="A20" s="172">
        <v>2</v>
      </c>
      <c r="B20" s="173" t="s">
        <v>100</v>
      </c>
      <c r="C20" s="174"/>
      <c r="D20" s="139">
        <v>1</v>
      </c>
      <c r="E20" s="174"/>
      <c r="F20" s="174"/>
      <c r="G20" s="174"/>
      <c r="H20" s="174"/>
      <c r="I20" s="174"/>
      <c r="J20" s="174"/>
      <c r="K20" s="209">
        <f t="shared" si="0"/>
        <v>1</v>
      </c>
      <c r="M20" s="73"/>
      <c r="N20" s="73"/>
    </row>
    <row r="21" spans="1:14">
      <c r="A21" s="200">
        <v>3</v>
      </c>
      <c r="B21" s="195" t="s">
        <v>36</v>
      </c>
      <c r="C21" s="198"/>
      <c r="D21" s="198"/>
      <c r="E21" s="198"/>
      <c r="F21" s="196">
        <v>1</v>
      </c>
      <c r="G21" s="198"/>
      <c r="H21" s="198"/>
      <c r="I21" s="198"/>
      <c r="J21" s="198"/>
      <c r="K21" s="209">
        <f t="shared" si="0"/>
        <v>1</v>
      </c>
      <c r="M21" s="73"/>
      <c r="N21" s="73"/>
    </row>
    <row r="22" spans="1:14">
      <c r="A22" s="194">
        <v>3</v>
      </c>
      <c r="B22" s="195" t="s">
        <v>37</v>
      </c>
      <c r="C22" s="198"/>
      <c r="D22" s="196">
        <v>26</v>
      </c>
      <c r="E22" s="196">
        <v>3</v>
      </c>
      <c r="F22" s="198"/>
      <c r="G22" s="198"/>
      <c r="H22" s="198"/>
      <c r="I22" s="198"/>
      <c r="J22" s="198"/>
      <c r="K22" s="209">
        <f t="shared" si="0"/>
        <v>29</v>
      </c>
      <c r="M22" s="73"/>
      <c r="N22" s="73"/>
    </row>
    <row r="23" spans="1:14">
      <c r="A23" s="210">
        <v>3</v>
      </c>
      <c r="B23" s="187" t="s">
        <v>43</v>
      </c>
      <c r="C23" s="189">
        <v>3</v>
      </c>
      <c r="D23" s="189">
        <v>4</v>
      </c>
      <c r="E23" s="188"/>
      <c r="F23" s="188"/>
      <c r="G23" s="188"/>
      <c r="H23" s="188"/>
      <c r="I23" s="188"/>
      <c r="J23" s="188"/>
      <c r="K23" s="209">
        <f t="shared" si="0"/>
        <v>7</v>
      </c>
      <c r="M23" s="73"/>
      <c r="N23" s="73"/>
    </row>
    <row r="24" spans="1:14">
      <c r="A24" s="288">
        <v>3</v>
      </c>
      <c r="B24" s="290" t="s">
        <v>38</v>
      </c>
      <c r="C24" s="291"/>
      <c r="D24" s="293">
        <v>1</v>
      </c>
      <c r="E24" s="291"/>
      <c r="F24" s="291"/>
      <c r="G24" s="291"/>
      <c r="H24" s="291"/>
      <c r="I24" s="291"/>
      <c r="J24" s="291"/>
      <c r="K24" s="209">
        <f t="shared" si="0"/>
        <v>1</v>
      </c>
      <c r="M24" s="73"/>
      <c r="N24" s="73"/>
    </row>
    <row r="25" spans="1:14">
      <c r="A25" s="60"/>
      <c r="B25" s="69"/>
      <c r="C25" s="68"/>
      <c r="D25" s="68"/>
      <c r="E25" s="68"/>
      <c r="F25" s="68"/>
      <c r="G25" s="68"/>
      <c r="H25" s="68"/>
      <c r="I25" s="68"/>
      <c r="J25" s="68"/>
      <c r="K25" s="64">
        <f>SUM(K9:K24)</f>
        <v>144</v>
      </c>
      <c r="M25" s="73"/>
      <c r="N25" s="73"/>
    </row>
    <row r="26" spans="1:14">
      <c r="A26" s="79"/>
      <c r="B26" s="77"/>
      <c r="C26" s="78"/>
      <c r="D26" s="78"/>
      <c r="E26" s="78"/>
      <c r="F26" s="78"/>
      <c r="G26" s="78"/>
      <c r="H26" s="78"/>
      <c r="I26" s="78"/>
      <c r="J26" s="78"/>
      <c r="K26" s="58"/>
      <c r="M26" s="73"/>
      <c r="N26" s="73"/>
    </row>
    <row r="27" spans="1:14">
      <c r="A27" s="60"/>
      <c r="B27" s="69"/>
      <c r="C27" s="68"/>
      <c r="D27" s="68"/>
      <c r="E27" s="68"/>
      <c r="F27" s="68"/>
      <c r="G27" s="68"/>
      <c r="H27" s="68"/>
      <c r="I27" s="68"/>
      <c r="J27" s="68"/>
      <c r="K27" s="61"/>
      <c r="M27" s="73"/>
      <c r="N27" s="73"/>
    </row>
    <row r="28" spans="1:14">
      <c r="A28" s="53"/>
      <c r="B28" s="54"/>
      <c r="C28" s="56"/>
      <c r="D28" s="56"/>
      <c r="E28" s="56"/>
      <c r="F28" s="56"/>
      <c r="G28" s="56"/>
      <c r="H28" s="56"/>
      <c r="I28" s="56"/>
      <c r="J28" s="56"/>
      <c r="K28" s="58"/>
      <c r="M28" s="73"/>
      <c r="N28" s="73"/>
    </row>
    <row r="29" spans="1:14">
      <c r="A29" s="91"/>
      <c r="B29" s="74"/>
      <c r="C29" s="59"/>
      <c r="D29" s="59"/>
      <c r="E29" s="59"/>
      <c r="F29" s="59"/>
      <c r="G29" s="59"/>
      <c r="H29" s="59"/>
      <c r="I29" s="59"/>
      <c r="J29" s="59"/>
      <c r="K29" s="61"/>
      <c r="M29" s="73"/>
      <c r="N29" s="73"/>
    </row>
    <row r="30" spans="1:14">
      <c r="A30" s="79"/>
      <c r="B30" s="77"/>
      <c r="C30" s="78"/>
      <c r="D30" s="78"/>
      <c r="E30" s="78"/>
      <c r="F30" s="78"/>
      <c r="G30" s="78"/>
      <c r="H30" s="78"/>
      <c r="I30" s="78"/>
      <c r="J30" s="78"/>
      <c r="K30" s="58"/>
      <c r="M30" s="73"/>
      <c r="N30" s="73"/>
    </row>
    <row r="31" spans="1:14">
      <c r="A31" s="60"/>
      <c r="B31" s="69"/>
      <c r="C31" s="68"/>
      <c r="D31" s="68"/>
      <c r="E31" s="68"/>
      <c r="F31" s="68"/>
      <c r="G31" s="68"/>
      <c r="H31" s="68"/>
      <c r="I31" s="68"/>
      <c r="J31" s="68"/>
      <c r="K31" s="61"/>
      <c r="M31" s="73"/>
      <c r="N31" s="73"/>
    </row>
    <row r="32" spans="1:14">
      <c r="A32" s="79"/>
      <c r="B32" s="77"/>
      <c r="C32" s="78"/>
      <c r="D32" s="78"/>
      <c r="E32" s="78"/>
      <c r="F32" s="78"/>
      <c r="G32" s="78"/>
      <c r="H32" s="78"/>
      <c r="I32" s="78"/>
      <c r="J32" s="78"/>
      <c r="K32" s="58"/>
      <c r="M32" s="73"/>
      <c r="N32" s="73"/>
    </row>
    <row r="33" spans="1:14">
      <c r="A33" s="82"/>
      <c r="B33" s="83"/>
      <c r="C33" s="72"/>
      <c r="D33" s="72"/>
      <c r="E33" s="72"/>
      <c r="F33" s="72"/>
      <c r="G33" s="72"/>
      <c r="H33" s="72"/>
      <c r="I33" s="72"/>
      <c r="J33" s="72"/>
      <c r="K33" s="61"/>
      <c r="M33" s="73"/>
      <c r="N33" s="73"/>
    </row>
    <row r="34" spans="1:14">
      <c r="A34" s="85"/>
      <c r="B34" s="86"/>
      <c r="C34" s="88"/>
      <c r="D34" s="88"/>
      <c r="E34" s="88"/>
      <c r="F34" s="88"/>
      <c r="G34" s="88"/>
      <c r="H34" s="88"/>
      <c r="I34" s="88"/>
      <c r="J34" s="88"/>
      <c r="K34" s="58"/>
      <c r="M34" s="73"/>
      <c r="N34" s="73"/>
    </row>
    <row r="35" spans="1:14">
      <c r="A35" s="60"/>
      <c r="B35" s="69"/>
      <c r="C35" s="68"/>
      <c r="D35" s="68"/>
      <c r="E35" s="68"/>
      <c r="F35" s="68"/>
      <c r="G35" s="68"/>
      <c r="H35" s="68"/>
      <c r="I35" s="68"/>
      <c r="J35" s="68"/>
      <c r="K35" s="61"/>
      <c r="M35" s="73"/>
      <c r="N35" s="73"/>
    </row>
    <row r="36" spans="1:14">
      <c r="A36" s="79"/>
      <c r="B36" s="77"/>
      <c r="C36" s="78"/>
      <c r="D36" s="78"/>
      <c r="E36" s="78"/>
      <c r="F36" s="78"/>
      <c r="G36" s="78"/>
      <c r="H36" s="78"/>
      <c r="I36" s="78"/>
      <c r="J36" s="78"/>
      <c r="K36" s="58"/>
      <c r="M36" s="73"/>
      <c r="N36" s="73"/>
    </row>
    <row r="37" spans="1:14">
      <c r="A37" s="60"/>
      <c r="B37" s="69"/>
      <c r="C37" s="68"/>
      <c r="D37" s="68"/>
      <c r="E37" s="68"/>
      <c r="F37" s="68"/>
      <c r="G37" s="68"/>
      <c r="H37" s="68"/>
      <c r="I37" s="68"/>
      <c r="J37" s="68"/>
      <c r="K37" s="61"/>
      <c r="M37" s="73"/>
      <c r="N37" s="73"/>
    </row>
    <row r="38" spans="1:14">
      <c r="A38" s="53"/>
      <c r="B38" s="54"/>
      <c r="C38" s="56"/>
      <c r="D38" s="56"/>
      <c r="E38" s="56"/>
      <c r="F38" s="56"/>
      <c r="G38" s="56"/>
      <c r="H38" s="56"/>
      <c r="I38" s="56"/>
      <c r="J38" s="56"/>
      <c r="K38" s="58"/>
      <c r="M38" s="73"/>
      <c r="N38" s="73"/>
    </row>
    <row r="39" spans="1:14">
      <c r="M39" s="96"/>
      <c r="N39" s="96"/>
    </row>
    <row r="40" spans="1:14">
      <c r="A40" s="97" t="s">
        <v>22</v>
      </c>
      <c r="B40" s="102" t="s">
        <v>23</v>
      </c>
      <c r="C40" s="109" t="s">
        <v>45</v>
      </c>
      <c r="D40" s="111" t="s">
        <v>47</v>
      </c>
      <c r="E40" s="113" t="s">
        <v>48</v>
      </c>
      <c r="G40" s="114" t="s">
        <v>22</v>
      </c>
      <c r="H40" s="114" t="s">
        <v>49</v>
      </c>
      <c r="I40" s="114" t="s">
        <v>50</v>
      </c>
      <c r="J40" s="114" t="s">
        <v>51</v>
      </c>
    </row>
    <row r="41" spans="1:14">
      <c r="A41" s="232" t="s">
        <v>46</v>
      </c>
      <c r="B41" s="231">
        <v>1</v>
      </c>
      <c r="C41" s="232">
        <v>201</v>
      </c>
      <c r="D41" s="232">
        <v>82</v>
      </c>
      <c r="E41" s="232" t="s">
        <v>56</v>
      </c>
      <c r="G41" s="96" t="s">
        <v>52</v>
      </c>
      <c r="H41" s="118"/>
      <c r="I41" s="118"/>
      <c r="J41" s="118"/>
    </row>
    <row r="42" spans="1:14">
      <c r="A42" s="232" t="s">
        <v>46</v>
      </c>
      <c r="B42" s="231">
        <v>1</v>
      </c>
      <c r="C42" s="75">
        <v>212</v>
      </c>
      <c r="D42" s="75">
        <v>93</v>
      </c>
      <c r="E42" s="232" t="s">
        <v>56</v>
      </c>
      <c r="G42" s="96" t="s">
        <v>53</v>
      </c>
      <c r="H42" s="118"/>
      <c r="I42" s="118"/>
      <c r="J42" s="118"/>
    </row>
    <row r="43" spans="1:14">
      <c r="A43" s="232" t="s">
        <v>46</v>
      </c>
      <c r="B43" s="231">
        <v>1</v>
      </c>
      <c r="C43" s="75">
        <v>224</v>
      </c>
      <c r="D43" s="75">
        <v>120</v>
      </c>
      <c r="E43" s="232" t="s">
        <v>56</v>
      </c>
      <c r="G43" s="96" t="s">
        <v>54</v>
      </c>
      <c r="H43" s="118"/>
      <c r="I43" s="118"/>
      <c r="J43" s="118"/>
    </row>
    <row r="44" spans="1:14">
      <c r="A44" s="232" t="s">
        <v>46</v>
      </c>
      <c r="B44" s="231">
        <v>1</v>
      </c>
      <c r="C44" s="75">
        <v>221</v>
      </c>
      <c r="D44" s="75">
        <v>113</v>
      </c>
      <c r="E44" s="232" t="s">
        <v>56</v>
      </c>
      <c r="G44" s="114" t="s">
        <v>22</v>
      </c>
      <c r="H44" s="114" t="s">
        <v>55</v>
      </c>
      <c r="I44" s="114" t="s">
        <v>50</v>
      </c>
      <c r="J44" s="114" t="s">
        <v>51</v>
      </c>
    </row>
    <row r="45" spans="1:14">
      <c r="A45" s="232" t="s">
        <v>46</v>
      </c>
      <c r="B45" s="231">
        <v>1</v>
      </c>
      <c r="C45" s="75">
        <v>265</v>
      </c>
      <c r="D45" s="75">
        <v>216</v>
      </c>
      <c r="E45" s="232" t="s">
        <v>56</v>
      </c>
      <c r="G45" s="96" t="s">
        <v>52</v>
      </c>
      <c r="H45" s="118">
        <v>8</v>
      </c>
      <c r="I45" s="118"/>
      <c r="J45" s="118"/>
    </row>
    <row r="46" spans="1:14">
      <c r="A46" s="232" t="s">
        <v>46</v>
      </c>
      <c r="B46" s="231">
        <v>1</v>
      </c>
      <c r="C46" s="75">
        <v>238</v>
      </c>
      <c r="D46" s="75">
        <v>138</v>
      </c>
      <c r="E46" s="232" t="s">
        <v>56</v>
      </c>
      <c r="G46" s="96" t="s">
        <v>53</v>
      </c>
      <c r="H46" s="118">
        <v>1</v>
      </c>
      <c r="I46" s="118"/>
      <c r="J46" s="122"/>
    </row>
    <row r="47" spans="1:14">
      <c r="A47" s="232" t="s">
        <v>46</v>
      </c>
      <c r="B47" s="231">
        <v>1</v>
      </c>
      <c r="C47" s="75">
        <v>211</v>
      </c>
      <c r="D47" s="75">
        <v>86</v>
      </c>
      <c r="E47" s="232" t="s">
        <v>56</v>
      </c>
      <c r="G47" s="96" t="s">
        <v>54</v>
      </c>
      <c r="H47" s="118">
        <v>8</v>
      </c>
      <c r="I47" s="118"/>
      <c r="J47" s="118"/>
    </row>
    <row r="48" spans="1:14">
      <c r="A48" s="232" t="s">
        <v>46</v>
      </c>
      <c r="B48" s="231">
        <v>1</v>
      </c>
      <c r="C48" s="75">
        <v>209</v>
      </c>
      <c r="D48" s="75">
        <v>86</v>
      </c>
      <c r="E48" s="232" t="s">
        <v>56</v>
      </c>
    </row>
    <row r="49" spans="1:5">
      <c r="A49" s="329" t="s">
        <v>46</v>
      </c>
      <c r="B49" s="330">
        <v>2</v>
      </c>
      <c r="C49" s="182">
        <v>204</v>
      </c>
      <c r="D49" s="182">
        <v>90</v>
      </c>
      <c r="E49" s="329" t="s">
        <v>56</v>
      </c>
    </row>
    <row r="50" spans="1:5">
      <c r="A50" s="332" t="s">
        <v>46</v>
      </c>
      <c r="B50" s="233">
        <v>3</v>
      </c>
      <c r="C50" s="334">
        <v>315</v>
      </c>
      <c r="D50" s="334">
        <v>303</v>
      </c>
      <c r="E50" s="332" t="s">
        <v>56</v>
      </c>
    </row>
    <row r="51" spans="1:5">
      <c r="A51" s="332" t="s">
        <v>46</v>
      </c>
      <c r="B51" s="336">
        <v>3</v>
      </c>
      <c r="C51" s="334">
        <v>252</v>
      </c>
      <c r="D51" s="334">
        <v>153</v>
      </c>
      <c r="E51" s="332" t="s">
        <v>56</v>
      </c>
    </row>
    <row r="52" spans="1:5">
      <c r="A52" s="332" t="s">
        <v>46</v>
      </c>
      <c r="B52" s="233">
        <v>3</v>
      </c>
      <c r="C52" s="334">
        <v>217</v>
      </c>
      <c r="D52" s="334">
        <v>115</v>
      </c>
      <c r="E52" s="332" t="s">
        <v>56</v>
      </c>
    </row>
    <row r="53" spans="1:5">
      <c r="A53" s="332" t="s">
        <v>46</v>
      </c>
      <c r="B53" s="336">
        <v>3</v>
      </c>
      <c r="C53" s="334">
        <v>221</v>
      </c>
      <c r="D53" s="334">
        <v>117</v>
      </c>
      <c r="E53" s="332" t="s">
        <v>56</v>
      </c>
    </row>
    <row r="54" spans="1:5">
      <c r="A54" s="332" t="s">
        <v>46</v>
      </c>
      <c r="B54" s="233">
        <v>3</v>
      </c>
      <c r="C54" s="334">
        <v>222</v>
      </c>
      <c r="D54" s="334">
        <v>124</v>
      </c>
      <c r="E54" s="332" t="s">
        <v>56</v>
      </c>
    </row>
    <row r="55" spans="1:5">
      <c r="A55" s="332" t="s">
        <v>46</v>
      </c>
      <c r="B55" s="336">
        <v>3</v>
      </c>
      <c r="C55" s="334">
        <v>215</v>
      </c>
      <c r="D55" s="334">
        <v>111</v>
      </c>
      <c r="E55" s="332" t="s">
        <v>56</v>
      </c>
    </row>
    <row r="56" spans="1:5">
      <c r="A56" s="332" t="s">
        <v>46</v>
      </c>
      <c r="B56" s="233">
        <v>3</v>
      </c>
      <c r="C56" s="334">
        <v>195</v>
      </c>
      <c r="D56" s="334">
        <v>85</v>
      </c>
      <c r="E56" s="332" t="s">
        <v>56</v>
      </c>
    </row>
    <row r="57" spans="1:5">
      <c r="A57" s="332" t="s">
        <v>46</v>
      </c>
      <c r="B57" s="336">
        <v>3</v>
      </c>
      <c r="C57" s="334">
        <v>102</v>
      </c>
      <c r="D57" s="334">
        <v>10</v>
      </c>
      <c r="E57" s="332" t="s">
        <v>56</v>
      </c>
    </row>
    <row r="58" spans="1:5">
      <c r="A58" s="337"/>
      <c r="B58" s="79"/>
      <c r="C58" s="78"/>
      <c r="D58" s="78"/>
      <c r="E58" s="78"/>
    </row>
    <row r="59" spans="1:5">
      <c r="A59" s="68"/>
      <c r="B59" s="60"/>
      <c r="C59" s="68"/>
      <c r="D59" s="68"/>
      <c r="E59" s="68"/>
    </row>
    <row r="60" spans="1:5">
      <c r="A60" s="78"/>
      <c r="B60" s="79"/>
      <c r="C60" s="78"/>
      <c r="D60" s="78"/>
      <c r="E60" s="78"/>
    </row>
    <row r="61" spans="1:5">
      <c r="A61" s="68"/>
      <c r="B61" s="60"/>
      <c r="C61" s="68"/>
      <c r="D61" s="68"/>
      <c r="E61" s="68"/>
    </row>
    <row r="62" spans="1:5">
      <c r="A62" s="78"/>
      <c r="B62" s="79"/>
      <c r="C62" s="78"/>
      <c r="D62" s="78"/>
      <c r="E62" s="78"/>
    </row>
    <row r="63" spans="1:5">
      <c r="A63" s="68"/>
      <c r="B63" s="60"/>
      <c r="C63" s="68"/>
      <c r="D63" s="68"/>
      <c r="E63" s="68"/>
    </row>
    <row r="64" spans="1:5">
      <c r="A64" s="78"/>
      <c r="B64" s="79"/>
      <c r="C64" s="78"/>
      <c r="D64" s="78"/>
      <c r="E64" s="78"/>
    </row>
    <row r="65" spans="1:5">
      <c r="A65" s="68"/>
      <c r="B65" s="60"/>
      <c r="C65" s="68"/>
      <c r="D65" s="68"/>
      <c r="E65" s="68"/>
    </row>
    <row r="66" spans="1:5">
      <c r="A66" s="78"/>
      <c r="B66" s="79"/>
      <c r="C66" s="78"/>
      <c r="D66" s="78"/>
      <c r="E66" s="78"/>
    </row>
    <row r="67" spans="1:5">
      <c r="A67" s="68"/>
      <c r="B67" s="60"/>
      <c r="C67" s="68"/>
      <c r="D67" s="68"/>
      <c r="E67" s="68"/>
    </row>
    <row r="68" spans="1:5">
      <c r="A68" s="78"/>
      <c r="B68" s="79"/>
      <c r="C68" s="78"/>
      <c r="D68" s="78"/>
      <c r="E68" s="78"/>
    </row>
    <row r="69" spans="1:5">
      <c r="A69" s="68"/>
      <c r="B69" s="60"/>
      <c r="C69" s="68"/>
      <c r="D69" s="68"/>
      <c r="E69" s="68"/>
    </row>
    <row r="70" spans="1:5">
      <c r="A70" s="78"/>
      <c r="B70" s="79"/>
      <c r="C70" s="78"/>
      <c r="D70" s="78"/>
      <c r="E70" s="78"/>
    </row>
    <row r="71" spans="1:5">
      <c r="A71" s="68"/>
      <c r="B71" s="60"/>
      <c r="C71" s="68"/>
      <c r="D71" s="68"/>
      <c r="E71" s="68"/>
    </row>
    <row r="72" spans="1:5">
      <c r="A72" s="78"/>
      <c r="B72" s="79"/>
      <c r="C72" s="78"/>
      <c r="D72" s="78"/>
      <c r="E72" s="78"/>
    </row>
    <row r="73" spans="1:5">
      <c r="A73" s="68"/>
      <c r="B73" s="60"/>
      <c r="C73" s="68"/>
      <c r="D73" s="68"/>
      <c r="E73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>
      <selection activeCell="A9" sqref="A9:J23"/>
    </sheetView>
  </sheetViews>
  <sheetFormatPr defaultColWidth="14.42578125" defaultRowHeight="15" customHeight="1"/>
  <sheetData>
    <row r="1" spans="1:14">
      <c r="A1" s="1" t="s">
        <v>111</v>
      </c>
      <c r="B1" s="2"/>
      <c r="C1" s="2"/>
      <c r="D1" s="2"/>
      <c r="E1" s="3"/>
      <c r="F1" s="1" t="s">
        <v>112</v>
      </c>
      <c r="G1" s="4"/>
      <c r="H1" s="7" t="s">
        <v>113</v>
      </c>
      <c r="I1" s="5"/>
      <c r="J1" s="2"/>
      <c r="K1" s="6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114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4" t="s">
        <v>20</v>
      </c>
      <c r="B6" s="36">
        <v>25</v>
      </c>
      <c r="C6" s="33"/>
      <c r="D6" s="37"/>
      <c r="E6" s="33"/>
      <c r="F6" s="321"/>
      <c r="G6" s="322"/>
      <c r="H6" s="239">
        <v>234</v>
      </c>
      <c r="I6" s="33"/>
      <c r="J6" s="33"/>
      <c r="K6" s="37"/>
    </row>
    <row r="7" spans="1:14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4">
      <c r="A8" s="43" t="s">
        <v>22</v>
      </c>
      <c r="B8" s="44" t="s">
        <v>23</v>
      </c>
      <c r="C8" s="45" t="s">
        <v>24</v>
      </c>
      <c r="D8" s="44" t="s">
        <v>25</v>
      </c>
      <c r="E8" s="44" t="s">
        <v>26</v>
      </c>
      <c r="F8" s="44" t="s">
        <v>27</v>
      </c>
      <c r="G8" s="44" t="s">
        <v>28</v>
      </c>
      <c r="H8" s="44" t="s">
        <v>29</v>
      </c>
      <c r="I8" s="44" t="s">
        <v>30</v>
      </c>
      <c r="J8" s="44" t="s">
        <v>31</v>
      </c>
      <c r="K8" s="323" t="s">
        <v>34</v>
      </c>
      <c r="M8" s="48" t="s">
        <v>33</v>
      </c>
      <c r="N8" s="48" t="s">
        <v>35</v>
      </c>
    </row>
    <row r="9" spans="1:14">
      <c r="A9" s="324">
        <v>1</v>
      </c>
      <c r="B9" s="325" t="s">
        <v>36</v>
      </c>
      <c r="C9" s="326"/>
      <c r="D9" s="326"/>
      <c r="E9" s="326">
        <v>1</v>
      </c>
      <c r="F9" s="326">
        <v>6</v>
      </c>
      <c r="G9" s="326">
        <v>6</v>
      </c>
      <c r="H9" s="326">
        <v>5</v>
      </c>
      <c r="I9" s="327"/>
      <c r="J9" s="326">
        <v>2</v>
      </c>
      <c r="K9" s="328">
        <f t="shared" ref="K9:K24" si="0">SUM(C9:J9)</f>
        <v>20</v>
      </c>
      <c r="M9" s="51" t="s">
        <v>36</v>
      </c>
      <c r="N9" s="51">
        <f>SUM(K9+K20)</f>
        <v>24</v>
      </c>
    </row>
    <row r="10" spans="1:14">
      <c r="A10" s="324">
        <v>1</v>
      </c>
      <c r="B10" s="331" t="s">
        <v>38</v>
      </c>
      <c r="C10" s="333"/>
      <c r="D10" s="333"/>
      <c r="E10" s="333">
        <v>3</v>
      </c>
      <c r="F10" s="333">
        <v>4</v>
      </c>
      <c r="G10" s="333">
        <v>3</v>
      </c>
      <c r="H10" s="335"/>
      <c r="I10" s="335"/>
      <c r="J10" s="335"/>
      <c r="K10" s="328">
        <f t="shared" si="0"/>
        <v>10</v>
      </c>
      <c r="M10" s="51" t="s">
        <v>38</v>
      </c>
      <c r="N10" s="51">
        <f>SUM(K10+K23)</f>
        <v>13</v>
      </c>
    </row>
    <row r="11" spans="1:14">
      <c r="A11" s="324">
        <v>1</v>
      </c>
      <c r="B11" s="331" t="s">
        <v>100</v>
      </c>
      <c r="C11" s="335"/>
      <c r="D11" s="333">
        <v>5</v>
      </c>
      <c r="E11" s="333">
        <v>12</v>
      </c>
      <c r="F11" s="333">
        <v>2</v>
      </c>
      <c r="G11" s="335"/>
      <c r="H11" s="335"/>
      <c r="I11" s="335"/>
      <c r="J11" s="335"/>
      <c r="K11" s="328">
        <f t="shared" si="0"/>
        <v>19</v>
      </c>
      <c r="M11" s="51" t="s">
        <v>100</v>
      </c>
      <c r="N11" s="51">
        <f>SUM(K11)</f>
        <v>19</v>
      </c>
    </row>
    <row r="12" spans="1:14">
      <c r="A12" s="324">
        <v>1</v>
      </c>
      <c r="B12" s="331" t="s">
        <v>65</v>
      </c>
      <c r="C12" s="335"/>
      <c r="D12" s="335"/>
      <c r="E12" s="335"/>
      <c r="F12" s="333">
        <v>2</v>
      </c>
      <c r="G12" s="333">
        <v>2</v>
      </c>
      <c r="H12" s="333">
        <v>1</v>
      </c>
      <c r="I12" s="335"/>
      <c r="J12" s="335"/>
      <c r="K12" s="328">
        <f t="shared" si="0"/>
        <v>5</v>
      </c>
      <c r="M12" s="51" t="s">
        <v>65</v>
      </c>
      <c r="N12" s="51">
        <f>K12</f>
        <v>5</v>
      </c>
    </row>
    <row r="13" spans="1:14">
      <c r="A13" s="324">
        <v>1</v>
      </c>
      <c r="B13" s="338" t="s">
        <v>42</v>
      </c>
      <c r="C13" s="339"/>
      <c r="D13" s="340">
        <v>14</v>
      </c>
      <c r="E13" s="340">
        <v>9</v>
      </c>
      <c r="F13" s="340">
        <v>12</v>
      </c>
      <c r="G13" s="339"/>
      <c r="H13" s="339"/>
      <c r="I13" s="339"/>
      <c r="J13" s="339"/>
      <c r="K13" s="328">
        <f t="shared" si="0"/>
        <v>35</v>
      </c>
      <c r="M13" s="51" t="s">
        <v>42</v>
      </c>
      <c r="N13" s="51">
        <f>SUM(K13+K19)</f>
        <v>58</v>
      </c>
    </row>
    <row r="14" spans="1:14">
      <c r="A14" s="324">
        <v>1</v>
      </c>
      <c r="B14" s="325" t="s">
        <v>108</v>
      </c>
      <c r="C14" s="327"/>
      <c r="D14" s="326">
        <v>3</v>
      </c>
      <c r="E14" s="327"/>
      <c r="F14" s="327"/>
      <c r="G14" s="327"/>
      <c r="H14" s="327"/>
      <c r="I14" s="327"/>
      <c r="J14" s="327"/>
      <c r="K14" s="328">
        <f t="shared" si="0"/>
        <v>3</v>
      </c>
      <c r="M14" s="51" t="s">
        <v>108</v>
      </c>
      <c r="N14" s="51">
        <f>SUM(K14+K22)</f>
        <v>17</v>
      </c>
    </row>
    <row r="15" spans="1:14">
      <c r="A15" s="324">
        <v>1</v>
      </c>
      <c r="B15" s="331" t="s">
        <v>41</v>
      </c>
      <c r="C15" s="335"/>
      <c r="D15" s="333">
        <v>5</v>
      </c>
      <c r="E15" s="333">
        <v>5</v>
      </c>
      <c r="F15" s="335"/>
      <c r="G15" s="335"/>
      <c r="H15" s="335"/>
      <c r="I15" s="335"/>
      <c r="J15" s="335"/>
      <c r="K15" s="328">
        <f t="shared" si="0"/>
        <v>10</v>
      </c>
      <c r="M15" s="343" t="s">
        <v>41</v>
      </c>
      <c r="N15" s="73">
        <f t="shared" ref="N15:N16" si="1">SUM(K15)</f>
        <v>10</v>
      </c>
    </row>
    <row r="16" spans="1:14">
      <c r="A16" s="324">
        <v>1</v>
      </c>
      <c r="B16" s="331" t="s">
        <v>44</v>
      </c>
      <c r="C16" s="335"/>
      <c r="D16" s="333">
        <v>1</v>
      </c>
      <c r="E16" s="335"/>
      <c r="F16" s="335"/>
      <c r="G16" s="335"/>
      <c r="H16" s="335"/>
      <c r="I16" s="335"/>
      <c r="J16" s="335"/>
      <c r="K16" s="328">
        <f t="shared" si="0"/>
        <v>1</v>
      </c>
      <c r="M16" s="343" t="s">
        <v>44</v>
      </c>
      <c r="N16" s="73">
        <f t="shared" si="1"/>
        <v>1</v>
      </c>
    </row>
    <row r="17" spans="1:14">
      <c r="A17" s="324">
        <v>1</v>
      </c>
      <c r="B17" s="331" t="s">
        <v>119</v>
      </c>
      <c r="C17" s="335"/>
      <c r="D17" s="333">
        <v>1</v>
      </c>
      <c r="E17" s="335"/>
      <c r="F17" s="335"/>
      <c r="G17" s="335"/>
      <c r="H17" s="335"/>
      <c r="I17" s="335"/>
      <c r="J17" s="335"/>
      <c r="K17" s="328">
        <f t="shared" si="0"/>
        <v>1</v>
      </c>
      <c r="M17" s="343" t="s">
        <v>119</v>
      </c>
      <c r="N17" s="73">
        <f t="shared" ref="N17:N18" si="2">K17</f>
        <v>1</v>
      </c>
    </row>
    <row r="18" spans="1:14">
      <c r="A18" s="347">
        <v>1</v>
      </c>
      <c r="B18" s="348" t="s">
        <v>121</v>
      </c>
      <c r="C18" s="350"/>
      <c r="D18" s="350"/>
      <c r="E18" s="352">
        <v>2</v>
      </c>
      <c r="F18" s="350"/>
      <c r="G18" s="350"/>
      <c r="H18" s="350"/>
      <c r="I18" s="350"/>
      <c r="J18" s="350"/>
      <c r="K18" s="354">
        <f t="shared" si="0"/>
        <v>2</v>
      </c>
      <c r="M18" s="343" t="s">
        <v>121</v>
      </c>
      <c r="N18" s="73">
        <f t="shared" si="2"/>
        <v>2</v>
      </c>
    </row>
    <row r="19" spans="1:14">
      <c r="A19" s="365">
        <v>2</v>
      </c>
      <c r="B19" s="367" t="s">
        <v>42</v>
      </c>
      <c r="C19" s="368">
        <v>1</v>
      </c>
      <c r="D19" s="368">
        <v>9</v>
      </c>
      <c r="E19" s="368">
        <v>10</v>
      </c>
      <c r="F19" s="368">
        <v>3</v>
      </c>
      <c r="G19" s="369"/>
      <c r="H19" s="369"/>
      <c r="I19" s="369"/>
      <c r="J19" s="369"/>
      <c r="K19" s="328">
        <f t="shared" si="0"/>
        <v>23</v>
      </c>
      <c r="M19" s="51" t="s">
        <v>76</v>
      </c>
      <c r="N19" s="73">
        <f>K21</f>
        <v>1</v>
      </c>
    </row>
    <row r="20" spans="1:14">
      <c r="A20" s="365">
        <v>2</v>
      </c>
      <c r="B20" s="372" t="s">
        <v>36</v>
      </c>
      <c r="C20" s="374"/>
      <c r="D20" s="374"/>
      <c r="E20" s="374"/>
      <c r="F20" s="376">
        <v>2</v>
      </c>
      <c r="G20" s="374"/>
      <c r="H20" s="376">
        <v>2</v>
      </c>
      <c r="I20" s="374"/>
      <c r="J20" s="374"/>
      <c r="K20" s="328">
        <f t="shared" si="0"/>
        <v>4</v>
      </c>
      <c r="M20" s="73"/>
      <c r="N20" s="73">
        <f>SUM(N9:N19)</f>
        <v>151</v>
      </c>
    </row>
    <row r="21" spans="1:14">
      <c r="A21" s="365">
        <v>2</v>
      </c>
      <c r="B21" s="378" t="s">
        <v>76</v>
      </c>
      <c r="C21" s="384"/>
      <c r="D21" s="384"/>
      <c r="E21" s="384"/>
      <c r="F21" s="384"/>
      <c r="G21" s="158">
        <v>1</v>
      </c>
      <c r="H21" s="384"/>
      <c r="I21" s="384"/>
      <c r="J21" s="384"/>
      <c r="K21" s="328">
        <f t="shared" si="0"/>
        <v>1</v>
      </c>
      <c r="M21" s="73"/>
      <c r="N21" s="73"/>
    </row>
    <row r="22" spans="1:14">
      <c r="A22" s="365">
        <v>2</v>
      </c>
      <c r="B22" s="378" t="s">
        <v>108</v>
      </c>
      <c r="C22" s="158">
        <v>2</v>
      </c>
      <c r="D22" s="158">
        <v>12</v>
      </c>
      <c r="E22" s="384"/>
      <c r="F22" s="384"/>
      <c r="G22" s="384"/>
      <c r="H22" s="384"/>
      <c r="I22" s="384"/>
      <c r="J22" s="384"/>
      <c r="K22" s="328">
        <f t="shared" si="0"/>
        <v>14</v>
      </c>
      <c r="M22" s="73"/>
      <c r="N22" s="73"/>
    </row>
    <row r="23" spans="1:14">
      <c r="A23" s="365">
        <v>2</v>
      </c>
      <c r="B23" s="378" t="s">
        <v>38</v>
      </c>
      <c r="C23" s="158">
        <v>1</v>
      </c>
      <c r="D23" s="158">
        <v>2</v>
      </c>
      <c r="E23" s="384"/>
      <c r="F23" s="384"/>
      <c r="G23" s="384"/>
      <c r="H23" s="384"/>
      <c r="I23" s="384"/>
      <c r="J23" s="384"/>
      <c r="K23" s="328">
        <f t="shared" si="0"/>
        <v>3</v>
      </c>
      <c r="M23" s="73"/>
      <c r="N23" s="73"/>
    </row>
    <row r="24" spans="1:14">
      <c r="A24" s="385">
        <v>3</v>
      </c>
      <c r="B24" s="388" t="s">
        <v>57</v>
      </c>
      <c r="C24" s="388" t="s">
        <v>57</v>
      </c>
      <c r="D24" s="388" t="s">
        <v>57</v>
      </c>
      <c r="E24" s="388" t="s">
        <v>57</v>
      </c>
      <c r="F24" s="388" t="s">
        <v>57</v>
      </c>
      <c r="G24" s="388" t="s">
        <v>57</v>
      </c>
      <c r="H24" s="388" t="s">
        <v>57</v>
      </c>
      <c r="I24" s="388" t="s">
        <v>57</v>
      </c>
      <c r="J24" s="388" t="s">
        <v>57</v>
      </c>
      <c r="K24" s="328">
        <f t="shared" si="0"/>
        <v>0</v>
      </c>
      <c r="M24" s="73"/>
      <c r="N24" s="73"/>
    </row>
    <row r="25" spans="1:14">
      <c r="A25" s="390"/>
      <c r="B25" s="391"/>
      <c r="C25" s="393"/>
      <c r="D25" s="393"/>
      <c r="E25" s="393"/>
      <c r="F25" s="393"/>
      <c r="G25" s="393"/>
      <c r="H25" s="393"/>
      <c r="I25" s="393"/>
      <c r="J25" s="393"/>
      <c r="K25" s="395">
        <f>SUM(K9:K23)</f>
        <v>151</v>
      </c>
      <c r="M25" s="73"/>
      <c r="N25" s="73"/>
    </row>
    <row r="26" spans="1:14">
      <c r="A26" s="397"/>
      <c r="B26" s="398"/>
      <c r="C26" s="399"/>
      <c r="D26" s="399"/>
      <c r="E26" s="399"/>
      <c r="F26" s="399"/>
      <c r="G26" s="399"/>
      <c r="H26" s="399"/>
      <c r="I26" s="399"/>
      <c r="J26" s="399"/>
      <c r="K26" s="401"/>
      <c r="M26" s="73"/>
      <c r="N26" s="73"/>
    </row>
    <row r="27" spans="1:14">
      <c r="A27" s="403"/>
      <c r="B27" s="398"/>
      <c r="C27" s="399"/>
      <c r="D27" s="399"/>
      <c r="E27" s="399"/>
      <c r="F27" s="399"/>
      <c r="G27" s="399"/>
      <c r="H27" s="399"/>
      <c r="I27" s="399"/>
      <c r="J27" s="399"/>
      <c r="K27" s="401"/>
      <c r="M27" s="73"/>
      <c r="N27" s="73"/>
    </row>
    <row r="28" spans="1:14">
      <c r="A28" s="397"/>
      <c r="B28" s="398"/>
      <c r="C28" s="399"/>
      <c r="D28" s="399"/>
      <c r="E28" s="399"/>
      <c r="F28" s="399"/>
      <c r="G28" s="399"/>
      <c r="H28" s="399"/>
      <c r="I28" s="399"/>
      <c r="J28" s="399"/>
      <c r="K28" s="401"/>
      <c r="M28" s="73"/>
      <c r="N28" s="73"/>
    </row>
    <row r="29" spans="1:14">
      <c r="A29" s="406"/>
      <c r="B29" s="413"/>
      <c r="C29" s="415"/>
      <c r="D29" s="415"/>
      <c r="E29" s="415"/>
      <c r="F29" s="415"/>
      <c r="G29" s="415"/>
      <c r="H29" s="415"/>
      <c r="I29" s="415"/>
      <c r="J29" s="415"/>
      <c r="K29" s="401"/>
      <c r="M29" s="73"/>
      <c r="N29" s="73"/>
    </row>
    <row r="30" spans="1:14">
      <c r="A30" s="417"/>
      <c r="B30" s="418"/>
      <c r="C30" s="421"/>
      <c r="D30" s="421"/>
      <c r="E30" s="421"/>
      <c r="F30" s="421"/>
      <c r="G30" s="421"/>
      <c r="H30" s="421"/>
      <c r="I30" s="421"/>
      <c r="J30" s="421"/>
      <c r="K30" s="401"/>
      <c r="M30" s="73"/>
      <c r="N30" s="73"/>
    </row>
    <row r="31" spans="1:14">
      <c r="A31" s="403"/>
      <c r="B31" s="398"/>
      <c r="C31" s="399"/>
      <c r="D31" s="399"/>
      <c r="E31" s="399"/>
      <c r="F31" s="399"/>
      <c r="G31" s="399"/>
      <c r="H31" s="399"/>
      <c r="I31" s="399"/>
      <c r="J31" s="399"/>
      <c r="K31" s="401"/>
      <c r="M31" s="73"/>
      <c r="N31" s="73"/>
    </row>
    <row r="32" spans="1:14">
      <c r="A32" s="397"/>
      <c r="B32" s="398"/>
      <c r="C32" s="399"/>
      <c r="D32" s="399"/>
      <c r="E32" s="399"/>
      <c r="F32" s="399"/>
      <c r="G32" s="399"/>
      <c r="H32" s="399"/>
      <c r="I32" s="399"/>
      <c r="J32" s="399"/>
      <c r="K32" s="401"/>
      <c r="M32" s="73"/>
      <c r="N32" s="73"/>
    </row>
    <row r="33" spans="1:14">
      <c r="A33" s="403"/>
      <c r="B33" s="398"/>
      <c r="C33" s="399"/>
      <c r="D33" s="399"/>
      <c r="E33" s="399"/>
      <c r="F33" s="399"/>
      <c r="G33" s="399"/>
      <c r="H33" s="399"/>
      <c r="I33" s="399"/>
      <c r="J33" s="399"/>
      <c r="K33" s="401"/>
      <c r="M33" s="73"/>
      <c r="N33" s="73"/>
    </row>
    <row r="34" spans="1:14">
      <c r="A34" s="423"/>
      <c r="B34" s="413"/>
      <c r="C34" s="415"/>
      <c r="D34" s="415"/>
      <c r="E34" s="415"/>
      <c r="F34" s="415"/>
      <c r="G34" s="415"/>
      <c r="H34" s="415"/>
      <c r="I34" s="415"/>
      <c r="J34" s="415"/>
      <c r="K34" s="401"/>
      <c r="M34" s="73"/>
      <c r="N34" s="73"/>
    </row>
    <row r="35" spans="1:14">
      <c r="A35" s="390"/>
      <c r="B35" s="391"/>
      <c r="C35" s="393"/>
      <c r="D35" s="393"/>
      <c r="E35" s="393"/>
      <c r="F35" s="393"/>
      <c r="G35" s="393"/>
      <c r="H35" s="393"/>
      <c r="I35" s="393"/>
      <c r="J35" s="393"/>
      <c r="K35" s="401"/>
      <c r="M35" s="73"/>
      <c r="N35" s="73"/>
    </row>
    <row r="36" spans="1:14">
      <c r="A36" s="397"/>
      <c r="B36" s="398"/>
      <c r="C36" s="399"/>
      <c r="D36" s="399"/>
      <c r="E36" s="399"/>
      <c r="F36" s="399"/>
      <c r="G36" s="399"/>
      <c r="H36" s="399"/>
      <c r="I36" s="399"/>
      <c r="J36" s="399"/>
      <c r="K36" s="401"/>
      <c r="M36" s="73"/>
      <c r="N36" s="73"/>
    </row>
    <row r="37" spans="1:14">
      <c r="A37" s="403"/>
      <c r="B37" s="398"/>
      <c r="C37" s="399"/>
      <c r="D37" s="399"/>
      <c r="E37" s="399"/>
      <c r="F37" s="399"/>
      <c r="G37" s="399"/>
      <c r="H37" s="399"/>
      <c r="I37" s="399"/>
      <c r="J37" s="399"/>
      <c r="K37" s="401"/>
      <c r="M37" s="73"/>
      <c r="N37" s="73"/>
    </row>
    <row r="38" spans="1:14">
      <c r="A38" s="397"/>
      <c r="B38" s="398"/>
      <c r="C38" s="399"/>
      <c r="D38" s="399"/>
      <c r="E38" s="399"/>
      <c r="F38" s="399"/>
      <c r="G38" s="399"/>
      <c r="H38" s="399"/>
      <c r="I38" s="399"/>
      <c r="J38" s="399"/>
      <c r="K38" s="401"/>
      <c r="M38" s="73"/>
      <c r="N38" s="73"/>
    </row>
    <row r="39" spans="1:14">
      <c r="A39" s="406"/>
      <c r="B39" s="413"/>
      <c r="C39" s="415"/>
      <c r="D39" s="415"/>
      <c r="E39" s="415"/>
      <c r="F39" s="415"/>
      <c r="G39" s="415"/>
      <c r="H39" s="415"/>
      <c r="I39" s="415"/>
      <c r="J39" s="415"/>
      <c r="K39" s="401"/>
      <c r="M39" s="73"/>
      <c r="N39" s="73"/>
    </row>
    <row r="40" spans="1:14">
      <c r="M40" s="96"/>
      <c r="N40" s="96"/>
    </row>
    <row r="41" spans="1:14">
      <c r="A41" s="99" t="s">
        <v>22</v>
      </c>
      <c r="B41" s="104" t="s">
        <v>23</v>
      </c>
      <c r="C41" s="106" t="s">
        <v>45</v>
      </c>
      <c r="D41" s="112" t="s">
        <v>47</v>
      </c>
      <c r="E41" s="121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232" t="s">
        <v>57</v>
      </c>
      <c r="B42" s="232" t="s">
        <v>57</v>
      </c>
      <c r="C42" s="232" t="s">
        <v>57</v>
      </c>
      <c r="D42" s="232" t="s">
        <v>57</v>
      </c>
      <c r="E42" s="232" t="s">
        <v>57</v>
      </c>
      <c r="G42" s="96" t="s">
        <v>52</v>
      </c>
      <c r="H42" s="118">
        <v>0</v>
      </c>
      <c r="I42" s="118"/>
      <c r="J42" s="118"/>
    </row>
    <row r="43" spans="1:14">
      <c r="A43" s="78"/>
      <c r="B43" s="79"/>
      <c r="C43" s="78"/>
      <c r="D43" s="78"/>
      <c r="E43" s="78"/>
      <c r="G43" s="96" t="s">
        <v>53</v>
      </c>
      <c r="H43" s="118">
        <v>0</v>
      </c>
      <c r="I43" s="118"/>
      <c r="J43" s="118"/>
    </row>
    <row r="44" spans="1:14">
      <c r="A44" s="68"/>
      <c r="B44" s="60"/>
      <c r="C44" s="68"/>
      <c r="D44" s="68"/>
      <c r="E44" s="68"/>
      <c r="G44" s="96" t="s">
        <v>54</v>
      </c>
      <c r="H44" s="118">
        <v>0</v>
      </c>
      <c r="I44" s="118"/>
      <c r="J44" s="118"/>
    </row>
    <row r="45" spans="1:14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68"/>
      <c r="B46" s="60"/>
      <c r="C46" s="68"/>
      <c r="D46" s="68"/>
      <c r="E46" s="68"/>
      <c r="G46" s="96" t="s">
        <v>52</v>
      </c>
      <c r="H46" s="118">
        <v>0</v>
      </c>
      <c r="I46" s="118"/>
      <c r="J46" s="118"/>
    </row>
    <row r="47" spans="1:14">
      <c r="A47" s="78"/>
      <c r="B47" s="79"/>
      <c r="C47" s="78"/>
      <c r="D47" s="78"/>
      <c r="E47" s="78"/>
      <c r="G47" s="96" t="s">
        <v>53</v>
      </c>
      <c r="H47" s="118">
        <v>0</v>
      </c>
      <c r="I47" s="118"/>
      <c r="J47" s="122"/>
    </row>
    <row r="48" spans="1:14">
      <c r="A48" s="68"/>
      <c r="B48" s="60"/>
      <c r="C48" s="68"/>
      <c r="D48" s="68"/>
      <c r="E48" s="68"/>
      <c r="G48" s="96" t="s">
        <v>54</v>
      </c>
      <c r="H48" s="118">
        <v>0</v>
      </c>
      <c r="I48" s="118"/>
      <c r="J48" s="118"/>
    </row>
    <row r="49" spans="1:5">
      <c r="A49" s="78"/>
      <c r="B49" s="79"/>
      <c r="C49" s="78"/>
      <c r="D49" s="78"/>
      <c r="E49" s="78"/>
    </row>
    <row r="50" spans="1:5">
      <c r="A50" s="68"/>
      <c r="B50" s="60"/>
      <c r="C50" s="68"/>
      <c r="D50" s="68"/>
      <c r="E50" s="68"/>
    </row>
    <row r="51" spans="1:5">
      <c r="A51" s="78"/>
      <c r="B51" s="79"/>
      <c r="C51" s="78"/>
      <c r="D51" s="78"/>
      <c r="E51" s="78"/>
    </row>
    <row r="52" spans="1:5">
      <c r="A52" s="68"/>
      <c r="B52" s="60"/>
      <c r="C52" s="68"/>
      <c r="D52" s="68"/>
      <c r="E52" s="68"/>
    </row>
    <row r="53" spans="1:5">
      <c r="A53" s="78"/>
      <c r="B53" s="79"/>
      <c r="C53" s="78"/>
      <c r="D53" s="78"/>
      <c r="E53" s="78"/>
    </row>
    <row r="54" spans="1:5">
      <c r="A54" s="68"/>
      <c r="B54" s="60"/>
      <c r="C54" s="68"/>
      <c r="D54" s="68"/>
      <c r="E54" s="68"/>
    </row>
    <row r="55" spans="1:5">
      <c r="A55" s="78"/>
      <c r="B55" s="79"/>
      <c r="C55" s="78"/>
      <c r="D55" s="78"/>
      <c r="E55" s="78"/>
    </row>
    <row r="56" spans="1:5">
      <c r="A56" s="68"/>
      <c r="B56" s="60"/>
      <c r="C56" s="68"/>
      <c r="D56" s="68"/>
      <c r="E56" s="68"/>
    </row>
    <row r="57" spans="1:5">
      <c r="A57" s="78"/>
      <c r="B57" s="79"/>
      <c r="C57" s="78"/>
      <c r="D57" s="78"/>
      <c r="E57" s="78"/>
    </row>
    <row r="58" spans="1:5">
      <c r="A58" s="68"/>
      <c r="B58" s="60"/>
      <c r="C58" s="68"/>
      <c r="D58" s="68"/>
      <c r="E58" s="68"/>
    </row>
    <row r="59" spans="1:5">
      <c r="A59" s="78"/>
      <c r="B59" s="79"/>
      <c r="C59" s="78"/>
      <c r="D59" s="78"/>
      <c r="E59" s="78"/>
    </row>
    <row r="60" spans="1:5">
      <c r="A60" s="68"/>
      <c r="B60" s="60"/>
      <c r="C60" s="68"/>
      <c r="D60" s="68"/>
      <c r="E60" s="68"/>
    </row>
    <row r="61" spans="1:5">
      <c r="A61" s="78"/>
      <c r="B61" s="79"/>
      <c r="C61" s="78"/>
      <c r="D61" s="78"/>
      <c r="E61" s="78"/>
    </row>
    <row r="62" spans="1:5">
      <c r="A62" s="68"/>
      <c r="B62" s="60"/>
      <c r="C62" s="68"/>
      <c r="D62" s="68"/>
      <c r="E62" s="68"/>
    </row>
    <row r="63" spans="1:5">
      <c r="A63" s="78"/>
      <c r="B63" s="79"/>
      <c r="C63" s="78"/>
      <c r="D63" s="78"/>
      <c r="E63" s="78"/>
    </row>
    <row r="64" spans="1:5">
      <c r="A64" s="68"/>
      <c r="B64" s="60"/>
      <c r="C64" s="68"/>
      <c r="D64" s="68"/>
      <c r="E64" s="68"/>
    </row>
    <row r="65" spans="1:5">
      <c r="A65" s="78"/>
      <c r="B65" s="79"/>
      <c r="C65" s="78"/>
      <c r="D65" s="78"/>
      <c r="E65" s="78"/>
    </row>
    <row r="66" spans="1:5">
      <c r="A66" s="68"/>
      <c r="B66" s="60"/>
      <c r="C66" s="68"/>
      <c r="D66" s="68"/>
      <c r="E66" s="68"/>
    </row>
    <row r="67" spans="1:5">
      <c r="A67" s="78"/>
      <c r="B67" s="79"/>
      <c r="C67" s="78"/>
      <c r="D67" s="78"/>
      <c r="E67" s="78"/>
    </row>
    <row r="68" spans="1:5">
      <c r="A68" s="68"/>
      <c r="B68" s="60"/>
      <c r="C68" s="68"/>
      <c r="D68" s="68"/>
      <c r="E68" s="68"/>
    </row>
    <row r="69" spans="1:5">
      <c r="A69" s="78"/>
      <c r="B69" s="79"/>
      <c r="C69" s="78"/>
      <c r="D69" s="78"/>
      <c r="E69" s="78"/>
    </row>
    <row r="70" spans="1:5">
      <c r="A70" s="68"/>
      <c r="B70" s="60"/>
      <c r="C70" s="68"/>
      <c r="D70" s="68"/>
      <c r="E70" s="68"/>
    </row>
    <row r="71" spans="1:5">
      <c r="A71" s="78"/>
      <c r="B71" s="79"/>
      <c r="C71" s="78"/>
      <c r="D71" s="78"/>
      <c r="E71" s="78"/>
    </row>
    <row r="72" spans="1:5">
      <c r="A72" s="68"/>
      <c r="B72" s="60"/>
      <c r="C72" s="68"/>
      <c r="D72" s="68"/>
      <c r="E72" s="68"/>
    </row>
    <row r="73" spans="1:5">
      <c r="A73" s="78"/>
      <c r="B73" s="79"/>
      <c r="C73" s="78"/>
      <c r="D73" s="78"/>
      <c r="E73" s="78"/>
    </row>
    <row r="74" spans="1:5">
      <c r="A74" s="68"/>
      <c r="B74" s="60"/>
      <c r="C74" s="68"/>
      <c r="D74" s="68"/>
      <c r="E74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>
      <selection activeCell="A9" sqref="A9:J23"/>
    </sheetView>
  </sheetViews>
  <sheetFormatPr defaultColWidth="14.42578125" defaultRowHeight="15" customHeight="1"/>
  <cols>
    <col min="1" max="1" width="13.42578125" customWidth="1"/>
    <col min="2" max="2" width="10" customWidth="1"/>
    <col min="3" max="3" width="11" customWidth="1"/>
    <col min="4" max="4" width="9.140625" customWidth="1"/>
    <col min="5" max="5" width="14.42578125" customWidth="1"/>
    <col min="6" max="6" width="21.140625" customWidth="1"/>
    <col min="7" max="7" width="10.85546875" customWidth="1"/>
    <col min="8" max="8" width="9.85546875" customWidth="1"/>
    <col min="9" max="9" width="8.85546875" customWidth="1"/>
    <col min="10" max="10" width="9.7109375" customWidth="1"/>
    <col min="13" max="13" width="8" customWidth="1"/>
    <col min="14" max="14" width="7.42578125" customWidth="1"/>
  </cols>
  <sheetData>
    <row r="1" spans="1:14">
      <c r="A1" s="1" t="s">
        <v>115</v>
      </c>
      <c r="B1" s="2"/>
      <c r="C1" s="2"/>
      <c r="D1" s="2"/>
      <c r="E1" s="3"/>
      <c r="F1" s="1" t="s">
        <v>116</v>
      </c>
      <c r="G1" s="4"/>
      <c r="H1" s="5" t="s">
        <v>4</v>
      </c>
      <c r="I1" s="5"/>
      <c r="J1" s="2"/>
      <c r="K1" s="6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341" t="s">
        <v>117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692</v>
      </c>
      <c r="G6" s="36">
        <v>484</v>
      </c>
      <c r="H6" s="38">
        <v>418</v>
      </c>
      <c r="I6" s="33"/>
      <c r="J6" s="33"/>
      <c r="K6" s="37"/>
    </row>
    <row r="7" spans="1:14">
      <c r="A7" s="39"/>
      <c r="B7" s="39"/>
      <c r="C7" s="40"/>
      <c r="D7" s="40"/>
      <c r="E7" s="40"/>
      <c r="F7" s="342" t="s">
        <v>118</v>
      </c>
      <c r="G7" s="41"/>
      <c r="H7" s="41"/>
      <c r="I7" s="41"/>
      <c r="J7" s="42"/>
      <c r="K7" s="40"/>
    </row>
    <row r="8" spans="1:14">
      <c r="A8" s="344" t="s">
        <v>22</v>
      </c>
      <c r="B8" s="345" t="s">
        <v>23</v>
      </c>
      <c r="C8" s="346" t="s">
        <v>24</v>
      </c>
      <c r="D8" s="345" t="s">
        <v>25</v>
      </c>
      <c r="E8" s="345" t="s">
        <v>26</v>
      </c>
      <c r="F8" s="345" t="s">
        <v>27</v>
      </c>
      <c r="G8" s="345" t="s">
        <v>28</v>
      </c>
      <c r="H8" s="345" t="s">
        <v>29</v>
      </c>
      <c r="I8" s="345" t="s">
        <v>30</v>
      </c>
      <c r="J8" s="345" t="s">
        <v>31</v>
      </c>
      <c r="K8" s="349" t="s">
        <v>120</v>
      </c>
      <c r="M8" s="48" t="s">
        <v>33</v>
      </c>
      <c r="N8" s="48" t="s">
        <v>35</v>
      </c>
    </row>
    <row r="9" spans="1:14">
      <c r="A9" s="351">
        <v>1</v>
      </c>
      <c r="B9" s="353" t="s">
        <v>36</v>
      </c>
      <c r="C9" s="355"/>
      <c r="D9" s="355"/>
      <c r="E9" s="355"/>
      <c r="F9" s="355"/>
      <c r="G9" s="355"/>
      <c r="H9" s="355"/>
      <c r="I9" s="357">
        <v>2</v>
      </c>
      <c r="J9" s="355"/>
      <c r="K9" s="359">
        <f t="shared" ref="K9:K23" si="0">SUM(C9:J9)</f>
        <v>2</v>
      </c>
      <c r="M9" s="51" t="s">
        <v>46</v>
      </c>
      <c r="N9" s="51">
        <v>16</v>
      </c>
    </row>
    <row r="10" spans="1:14">
      <c r="A10" s="361">
        <v>1</v>
      </c>
      <c r="B10" s="363" t="s">
        <v>38</v>
      </c>
      <c r="C10" s="364">
        <v>1</v>
      </c>
      <c r="D10" s="364">
        <v>2</v>
      </c>
      <c r="E10" s="364">
        <v>2</v>
      </c>
      <c r="F10" s="364">
        <v>1</v>
      </c>
      <c r="G10" s="366"/>
      <c r="H10" s="366"/>
      <c r="I10" s="366"/>
      <c r="J10" s="366"/>
      <c r="K10" s="359">
        <f t="shared" si="0"/>
        <v>6</v>
      </c>
      <c r="M10" s="51" t="s">
        <v>36</v>
      </c>
      <c r="N10" s="51">
        <f>SUM(K9+K16+K21)</f>
        <v>9</v>
      </c>
    </row>
    <row r="11" spans="1:14">
      <c r="A11" s="351">
        <v>1</v>
      </c>
      <c r="B11" s="353" t="s">
        <v>43</v>
      </c>
      <c r="C11" s="357">
        <v>4</v>
      </c>
      <c r="D11" s="355"/>
      <c r="E11" s="355"/>
      <c r="F11" s="355"/>
      <c r="G11" s="355"/>
      <c r="H11" s="355"/>
      <c r="I11" s="355"/>
      <c r="J11" s="355"/>
      <c r="K11" s="359">
        <f t="shared" si="0"/>
        <v>4</v>
      </c>
      <c r="M11" s="51" t="s">
        <v>38</v>
      </c>
      <c r="N11" s="51">
        <f>SUM(K10+K15+K20)</f>
        <v>36</v>
      </c>
    </row>
    <row r="12" spans="1:14">
      <c r="A12" s="361">
        <v>1</v>
      </c>
      <c r="B12" s="363" t="s">
        <v>63</v>
      </c>
      <c r="C12" s="364">
        <v>1</v>
      </c>
      <c r="D12" s="366"/>
      <c r="E12" s="366"/>
      <c r="F12" s="366"/>
      <c r="G12" s="366"/>
      <c r="H12" s="366"/>
      <c r="I12" s="366"/>
      <c r="J12" s="366"/>
      <c r="K12" s="359">
        <f t="shared" si="0"/>
        <v>1</v>
      </c>
      <c r="M12" s="51" t="s">
        <v>43</v>
      </c>
      <c r="N12" s="51">
        <v>4</v>
      </c>
    </row>
    <row r="13" spans="1:14">
      <c r="A13" s="370">
        <v>1</v>
      </c>
      <c r="B13" s="371" t="s">
        <v>42</v>
      </c>
      <c r="C13" s="373"/>
      <c r="D13" s="375">
        <v>1</v>
      </c>
      <c r="E13" s="373"/>
      <c r="F13" s="373"/>
      <c r="G13" s="373"/>
      <c r="H13" s="373"/>
      <c r="I13" s="373"/>
      <c r="J13" s="373"/>
      <c r="K13" s="359">
        <f t="shared" si="0"/>
        <v>1</v>
      </c>
      <c r="M13" s="51" t="s">
        <v>63</v>
      </c>
      <c r="N13" s="51">
        <v>1</v>
      </c>
    </row>
    <row r="14" spans="1:14">
      <c r="A14" s="351">
        <v>1</v>
      </c>
      <c r="B14" s="353" t="s">
        <v>37</v>
      </c>
      <c r="C14" s="357">
        <v>2</v>
      </c>
      <c r="D14" s="355"/>
      <c r="E14" s="355"/>
      <c r="F14" s="355"/>
      <c r="G14" s="355"/>
      <c r="H14" s="355"/>
      <c r="I14" s="355"/>
      <c r="J14" s="355"/>
      <c r="K14" s="359">
        <f t="shared" si="0"/>
        <v>2</v>
      </c>
      <c r="M14" s="51" t="s">
        <v>42</v>
      </c>
      <c r="N14" s="51">
        <f>SUM(K13+K18+K23)</f>
        <v>10</v>
      </c>
    </row>
    <row r="15" spans="1:14">
      <c r="A15" s="377">
        <v>2</v>
      </c>
      <c r="B15" s="380" t="s">
        <v>38</v>
      </c>
      <c r="C15" s="381"/>
      <c r="D15" s="382">
        <v>2</v>
      </c>
      <c r="E15" s="382">
        <v>3</v>
      </c>
      <c r="F15" s="381"/>
      <c r="G15" s="381"/>
      <c r="H15" s="382">
        <v>2</v>
      </c>
      <c r="I15" s="381"/>
      <c r="J15" s="381"/>
      <c r="K15" s="359">
        <f t="shared" si="0"/>
        <v>7</v>
      </c>
      <c r="M15" s="51" t="s">
        <v>37</v>
      </c>
      <c r="N15" s="73">
        <f>SUM(K14+K19)</f>
        <v>3</v>
      </c>
    </row>
    <row r="16" spans="1:14">
      <c r="A16" s="377">
        <v>2</v>
      </c>
      <c r="B16" s="380" t="s">
        <v>36</v>
      </c>
      <c r="C16" s="381"/>
      <c r="D16" s="381"/>
      <c r="E16" s="381"/>
      <c r="F16" s="381"/>
      <c r="G16" s="381"/>
      <c r="H16" s="382">
        <v>1</v>
      </c>
      <c r="I16" s="382">
        <v>1</v>
      </c>
      <c r="J16" s="382">
        <v>3</v>
      </c>
      <c r="K16" s="359">
        <f t="shared" si="0"/>
        <v>5</v>
      </c>
      <c r="M16" s="51" t="s">
        <v>41</v>
      </c>
      <c r="N16" s="73">
        <f>SUM(K17)</f>
        <v>2</v>
      </c>
    </row>
    <row r="17" spans="1:14">
      <c r="A17" s="377">
        <v>2</v>
      </c>
      <c r="B17" s="380" t="s">
        <v>41</v>
      </c>
      <c r="C17" s="381"/>
      <c r="D17" s="382">
        <v>1</v>
      </c>
      <c r="E17" s="382">
        <v>1</v>
      </c>
      <c r="F17" s="381"/>
      <c r="G17" s="381"/>
      <c r="H17" s="381"/>
      <c r="I17" s="381"/>
      <c r="J17" s="381"/>
      <c r="K17" s="359">
        <f t="shared" si="0"/>
        <v>2</v>
      </c>
      <c r="M17" s="51" t="s">
        <v>100</v>
      </c>
      <c r="N17" s="51">
        <v>3</v>
      </c>
    </row>
    <row r="18" spans="1:14">
      <c r="A18" s="377">
        <v>2</v>
      </c>
      <c r="B18" s="380" t="s">
        <v>42</v>
      </c>
      <c r="C18" s="381"/>
      <c r="D18" s="382">
        <v>2</v>
      </c>
      <c r="E18" s="381"/>
      <c r="F18" s="381"/>
      <c r="G18" s="381"/>
      <c r="H18" s="381"/>
      <c r="I18" s="381"/>
      <c r="J18" s="381"/>
      <c r="K18" s="359">
        <f t="shared" si="0"/>
        <v>2</v>
      </c>
      <c r="M18" s="73"/>
      <c r="N18" s="73">
        <f>SUM(N9:N17)</f>
        <v>84</v>
      </c>
    </row>
    <row r="19" spans="1:14">
      <c r="A19" s="377">
        <v>2</v>
      </c>
      <c r="B19" s="386" t="s">
        <v>37</v>
      </c>
      <c r="C19" s="387"/>
      <c r="D19" s="387"/>
      <c r="E19" s="392">
        <v>1</v>
      </c>
      <c r="F19" s="387"/>
      <c r="G19" s="387"/>
      <c r="H19" s="387"/>
      <c r="I19" s="387"/>
      <c r="J19" s="387"/>
      <c r="K19" s="359">
        <f t="shared" si="0"/>
        <v>1</v>
      </c>
      <c r="M19" s="73"/>
      <c r="N19" s="73"/>
    </row>
    <row r="20" spans="1:14">
      <c r="A20" s="394">
        <v>3</v>
      </c>
      <c r="B20" s="404" t="s">
        <v>38</v>
      </c>
      <c r="C20" s="405">
        <v>1</v>
      </c>
      <c r="D20" s="405">
        <v>3</v>
      </c>
      <c r="E20" s="405">
        <v>7</v>
      </c>
      <c r="F20" s="405">
        <v>7</v>
      </c>
      <c r="G20" s="405">
        <v>4</v>
      </c>
      <c r="H20" s="407"/>
      <c r="I20" s="405">
        <v>1</v>
      </c>
      <c r="J20" s="407"/>
      <c r="K20" s="359">
        <f t="shared" si="0"/>
        <v>23</v>
      </c>
      <c r="M20" s="73"/>
      <c r="N20" s="73"/>
    </row>
    <row r="21" spans="1:14">
      <c r="A21" s="409">
        <v>3</v>
      </c>
      <c r="B21" s="411" t="s">
        <v>36</v>
      </c>
      <c r="C21" s="412"/>
      <c r="D21" s="412"/>
      <c r="E21" s="412"/>
      <c r="F21" s="412"/>
      <c r="G21" s="412"/>
      <c r="H21" s="412"/>
      <c r="I21" s="414">
        <v>2</v>
      </c>
      <c r="J21" s="412"/>
      <c r="K21" s="359">
        <f t="shared" si="0"/>
        <v>2</v>
      </c>
      <c r="M21" s="73"/>
      <c r="N21" s="73"/>
    </row>
    <row r="22" spans="1:14">
      <c r="A22" s="409">
        <v>3</v>
      </c>
      <c r="B22" s="411" t="s">
        <v>100</v>
      </c>
      <c r="C22" s="412"/>
      <c r="D22" s="412"/>
      <c r="E22" s="412"/>
      <c r="F22" s="414">
        <v>3</v>
      </c>
      <c r="G22" s="412"/>
      <c r="H22" s="412"/>
      <c r="I22" s="412"/>
      <c r="J22" s="412"/>
      <c r="K22" s="359">
        <f t="shared" si="0"/>
        <v>3</v>
      </c>
      <c r="M22" s="73"/>
      <c r="N22" s="73"/>
    </row>
    <row r="23" spans="1:14">
      <c r="A23" s="409">
        <v>3</v>
      </c>
      <c r="B23" s="411" t="s">
        <v>42</v>
      </c>
      <c r="C23" s="412"/>
      <c r="D23" s="414">
        <v>4</v>
      </c>
      <c r="E23" s="414">
        <v>2</v>
      </c>
      <c r="F23" s="414">
        <v>1</v>
      </c>
      <c r="G23" s="412"/>
      <c r="H23" s="412"/>
      <c r="I23" s="412"/>
      <c r="J23" s="412"/>
      <c r="K23" s="359">
        <f t="shared" si="0"/>
        <v>7</v>
      </c>
      <c r="M23" s="73"/>
      <c r="N23" s="73"/>
    </row>
    <row r="24" spans="1:14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419">
        <f>SUM(K9:K23)</f>
        <v>68</v>
      </c>
      <c r="M24" s="73"/>
      <c r="N24" s="73"/>
    </row>
    <row r="25" spans="1:14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>
      <c r="M40" s="96"/>
      <c r="N40" s="96"/>
    </row>
    <row r="41" spans="1:14">
      <c r="A41" s="427" t="s">
        <v>22</v>
      </c>
      <c r="B41" s="428" t="s">
        <v>23</v>
      </c>
      <c r="C41" s="429" t="s">
        <v>45</v>
      </c>
      <c r="D41" s="430" t="s">
        <v>47</v>
      </c>
      <c r="E41" s="431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432">
        <v>1</v>
      </c>
      <c r="B42" s="433" t="s">
        <v>46</v>
      </c>
      <c r="C42" s="432">
        <v>292</v>
      </c>
      <c r="D42" s="432">
        <v>287</v>
      </c>
      <c r="E42" s="432" t="s">
        <v>56</v>
      </c>
      <c r="G42" s="96" t="s">
        <v>52</v>
      </c>
      <c r="H42" s="118">
        <v>0</v>
      </c>
      <c r="I42" s="118" t="s">
        <v>126</v>
      </c>
      <c r="J42" s="118" t="s">
        <v>126</v>
      </c>
    </row>
    <row r="43" spans="1:14">
      <c r="A43" s="432">
        <v>1</v>
      </c>
      <c r="B43" s="433" t="s">
        <v>46</v>
      </c>
      <c r="C43" s="364">
        <v>225</v>
      </c>
      <c r="D43" s="364">
        <v>147</v>
      </c>
      <c r="E43" s="432" t="s">
        <v>56</v>
      </c>
      <c r="G43" s="96" t="s">
        <v>53</v>
      </c>
      <c r="H43" s="118">
        <v>0</v>
      </c>
      <c r="I43" s="118" t="s">
        <v>126</v>
      </c>
      <c r="J43" s="118" t="s">
        <v>126</v>
      </c>
    </row>
    <row r="44" spans="1:14">
      <c r="A44" s="432">
        <v>1</v>
      </c>
      <c r="B44" s="433" t="s">
        <v>46</v>
      </c>
      <c r="C44" s="364">
        <v>282</v>
      </c>
      <c r="D44" s="364">
        <v>263</v>
      </c>
      <c r="E44" s="432" t="s">
        <v>56</v>
      </c>
      <c r="G44" s="96" t="s">
        <v>54</v>
      </c>
      <c r="H44" s="118">
        <v>0</v>
      </c>
      <c r="I44" s="118" t="s">
        <v>126</v>
      </c>
      <c r="J44" s="118" t="s">
        <v>126</v>
      </c>
    </row>
    <row r="45" spans="1:14">
      <c r="A45" s="432">
        <v>1</v>
      </c>
      <c r="B45" s="433" t="s">
        <v>46</v>
      </c>
      <c r="C45" s="364">
        <v>246</v>
      </c>
      <c r="D45" s="364">
        <v>184</v>
      </c>
      <c r="E45" s="432" t="s">
        <v>56</v>
      </c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432">
        <v>1</v>
      </c>
      <c r="B46" s="433" t="s">
        <v>46</v>
      </c>
      <c r="C46" s="364">
        <v>238</v>
      </c>
      <c r="D46" s="364">
        <v>169</v>
      </c>
      <c r="E46" s="432" t="s">
        <v>56</v>
      </c>
      <c r="G46" s="96" t="s">
        <v>52</v>
      </c>
      <c r="H46" s="118">
        <v>1</v>
      </c>
      <c r="I46" s="118">
        <v>100</v>
      </c>
      <c r="J46" s="118">
        <v>0</v>
      </c>
    </row>
    <row r="47" spans="1:14">
      <c r="A47" s="432">
        <v>1</v>
      </c>
      <c r="B47" s="433" t="s">
        <v>46</v>
      </c>
      <c r="C47" s="364">
        <v>221</v>
      </c>
      <c r="D47" s="364">
        <v>126</v>
      </c>
      <c r="E47" s="432" t="s">
        <v>56</v>
      </c>
      <c r="G47" s="96" t="s">
        <v>53</v>
      </c>
      <c r="H47" s="118">
        <v>1</v>
      </c>
      <c r="I47" s="118">
        <v>100</v>
      </c>
      <c r="J47" s="118">
        <v>0</v>
      </c>
    </row>
    <row r="48" spans="1:14">
      <c r="A48" s="434">
        <v>1</v>
      </c>
      <c r="B48" s="435" t="s">
        <v>46</v>
      </c>
      <c r="C48" s="436">
        <v>271</v>
      </c>
      <c r="D48" s="436">
        <v>283</v>
      </c>
      <c r="E48" s="434" t="s">
        <v>56</v>
      </c>
      <c r="G48" s="96" t="s">
        <v>54</v>
      </c>
      <c r="H48" s="118">
        <v>1</v>
      </c>
      <c r="I48" s="118">
        <v>100</v>
      </c>
      <c r="J48" s="118">
        <v>0</v>
      </c>
    </row>
    <row r="49" spans="1:5">
      <c r="A49" s="437">
        <v>2</v>
      </c>
      <c r="B49" s="437" t="s">
        <v>46</v>
      </c>
      <c r="C49" s="437">
        <v>311</v>
      </c>
      <c r="D49" s="437">
        <v>372</v>
      </c>
      <c r="E49" s="437" t="s">
        <v>56</v>
      </c>
    </row>
    <row r="50" spans="1:5">
      <c r="A50" s="437">
        <v>2</v>
      </c>
      <c r="B50" s="437" t="s">
        <v>46</v>
      </c>
      <c r="C50" s="437">
        <v>221</v>
      </c>
      <c r="D50" s="437">
        <v>137</v>
      </c>
      <c r="E50" s="437" t="s">
        <v>56</v>
      </c>
    </row>
    <row r="51" spans="1:5">
      <c r="A51" s="437">
        <v>2</v>
      </c>
      <c r="B51" s="437" t="s">
        <v>46</v>
      </c>
      <c r="C51" s="437">
        <v>259</v>
      </c>
      <c r="D51" s="437">
        <v>207</v>
      </c>
      <c r="E51" s="437" t="s">
        <v>56</v>
      </c>
    </row>
    <row r="52" spans="1:5">
      <c r="A52" s="437">
        <v>2</v>
      </c>
      <c r="B52" s="437" t="s">
        <v>46</v>
      </c>
      <c r="C52" s="437">
        <v>270</v>
      </c>
      <c r="D52" s="437">
        <v>238</v>
      </c>
      <c r="E52" s="437" t="s">
        <v>56</v>
      </c>
    </row>
    <row r="53" spans="1:5">
      <c r="A53" s="437">
        <v>2</v>
      </c>
      <c r="B53" s="437" t="s">
        <v>46</v>
      </c>
      <c r="C53" s="437">
        <v>258</v>
      </c>
      <c r="D53" s="437">
        <v>197</v>
      </c>
      <c r="E53" s="437" t="s">
        <v>56</v>
      </c>
    </row>
    <row r="54" spans="1:5">
      <c r="A54" s="438">
        <v>3</v>
      </c>
      <c r="B54" s="438" t="s">
        <v>46</v>
      </c>
      <c r="C54" s="438">
        <v>268</v>
      </c>
      <c r="D54" s="438">
        <v>258</v>
      </c>
      <c r="E54" s="438" t="s">
        <v>56</v>
      </c>
    </row>
    <row r="55" spans="1:5">
      <c r="A55" s="438">
        <v>3</v>
      </c>
      <c r="B55" s="438" t="s">
        <v>46</v>
      </c>
      <c r="C55" s="438">
        <v>205</v>
      </c>
      <c r="D55" s="438">
        <v>130</v>
      </c>
      <c r="E55" s="438" t="s">
        <v>56</v>
      </c>
    </row>
    <row r="56" spans="1:5">
      <c r="A56" s="438">
        <v>3</v>
      </c>
      <c r="B56" s="438" t="s">
        <v>46</v>
      </c>
      <c r="C56" s="438">
        <v>230</v>
      </c>
      <c r="D56" s="438">
        <v>160</v>
      </c>
      <c r="E56" s="438" t="s">
        <v>56</v>
      </c>
    </row>
    <row r="57" spans="1:5">
      <c r="A57" s="438">
        <v>3</v>
      </c>
      <c r="B57" s="438" t="s">
        <v>46</v>
      </c>
      <c r="C57" s="438">
        <v>213</v>
      </c>
      <c r="D57" s="438">
        <v>110</v>
      </c>
      <c r="E57" s="438" t="s">
        <v>56</v>
      </c>
    </row>
    <row r="58" spans="1:5">
      <c r="A58" s="68"/>
      <c r="B58" s="60"/>
      <c r="C58" s="68"/>
      <c r="D58" s="68"/>
      <c r="E58" s="68"/>
    </row>
    <row r="59" spans="1:5">
      <c r="A59" s="78"/>
      <c r="B59" s="79"/>
      <c r="C59" s="78"/>
      <c r="D59" s="78"/>
      <c r="E59" s="78"/>
    </row>
    <row r="60" spans="1:5">
      <c r="A60" s="68"/>
      <c r="B60" s="60"/>
      <c r="C60" s="68"/>
      <c r="D60" s="68"/>
      <c r="E60" s="68"/>
    </row>
    <row r="61" spans="1:5">
      <c r="A61" s="78"/>
      <c r="B61" s="79"/>
      <c r="C61" s="78"/>
      <c r="D61" s="78"/>
      <c r="E61" s="78"/>
    </row>
    <row r="62" spans="1:5">
      <c r="A62" s="68"/>
      <c r="B62" s="60"/>
      <c r="C62" s="68"/>
      <c r="D62" s="68"/>
      <c r="E62" s="68"/>
    </row>
    <row r="63" spans="1:5">
      <c r="A63" s="78"/>
      <c r="B63" s="79"/>
      <c r="C63" s="78"/>
      <c r="D63" s="78"/>
      <c r="E63" s="78"/>
    </row>
    <row r="64" spans="1:5">
      <c r="A64" s="68"/>
      <c r="B64" s="60"/>
      <c r="C64" s="68"/>
      <c r="D64" s="68"/>
      <c r="E64" s="68"/>
    </row>
    <row r="65" spans="1:5">
      <c r="A65" s="78"/>
      <c r="B65" s="79"/>
      <c r="C65" s="78"/>
      <c r="D65" s="78"/>
      <c r="E65" s="78"/>
    </row>
    <row r="66" spans="1:5">
      <c r="A66" s="68"/>
      <c r="B66" s="60"/>
      <c r="C66" s="68"/>
      <c r="D66" s="68"/>
      <c r="E66" s="68"/>
    </row>
    <row r="67" spans="1:5">
      <c r="A67" s="78"/>
      <c r="B67" s="79"/>
      <c r="C67" s="78"/>
      <c r="D67" s="78"/>
      <c r="E67" s="78"/>
    </row>
    <row r="68" spans="1:5">
      <c r="A68" s="68"/>
      <c r="B68" s="60"/>
      <c r="C68" s="68"/>
      <c r="D68" s="68"/>
      <c r="E68" s="68"/>
    </row>
    <row r="69" spans="1:5">
      <c r="A69" s="78"/>
      <c r="B69" s="79"/>
      <c r="C69" s="78"/>
      <c r="D69" s="78"/>
      <c r="E69" s="78"/>
    </row>
    <row r="70" spans="1:5">
      <c r="A70" s="68"/>
      <c r="B70" s="60"/>
      <c r="C70" s="68"/>
      <c r="D70" s="68"/>
      <c r="E70" s="68"/>
    </row>
    <row r="71" spans="1:5">
      <c r="A71" s="78"/>
      <c r="B71" s="79"/>
      <c r="C71" s="78"/>
      <c r="D71" s="78"/>
      <c r="E71" s="78"/>
    </row>
    <row r="72" spans="1:5">
      <c r="A72" s="68"/>
      <c r="B72" s="60"/>
      <c r="C72" s="68"/>
      <c r="D72" s="68"/>
      <c r="E72" s="68"/>
    </row>
    <row r="73" spans="1:5">
      <c r="A73" s="78"/>
      <c r="B73" s="79"/>
      <c r="C73" s="78"/>
      <c r="D73" s="78"/>
      <c r="E73" s="78"/>
    </row>
    <row r="74" spans="1:5">
      <c r="A74" s="68"/>
      <c r="B74" s="60"/>
      <c r="C74" s="68"/>
      <c r="D74" s="68"/>
      <c r="E74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zoomScale="90" zoomScaleNormal="90" workbookViewId="0">
      <selection activeCell="F43" sqref="F43"/>
    </sheetView>
  </sheetViews>
  <sheetFormatPr defaultColWidth="14.42578125" defaultRowHeight="15" customHeight="1"/>
  <sheetData>
    <row r="1" spans="1:14">
      <c r="A1" s="1" t="s">
        <v>122</v>
      </c>
      <c r="B1" s="2"/>
      <c r="C1" s="2"/>
      <c r="D1" s="2"/>
      <c r="E1" s="3"/>
      <c r="F1" s="1" t="s">
        <v>123</v>
      </c>
      <c r="G1" s="4"/>
      <c r="H1" s="5" t="s">
        <v>4</v>
      </c>
      <c r="I1" s="5"/>
      <c r="J1" s="2"/>
      <c r="K1" s="6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124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21"/>
      <c r="G6" s="322"/>
      <c r="H6" s="356"/>
      <c r="I6" s="33"/>
      <c r="J6" s="33"/>
      <c r="K6" s="37"/>
    </row>
    <row r="7" spans="1:14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4">
      <c r="A8" s="344" t="s">
        <v>22</v>
      </c>
      <c r="B8" s="345" t="s">
        <v>23</v>
      </c>
      <c r="C8" s="346" t="s">
        <v>24</v>
      </c>
      <c r="D8" s="345" t="s">
        <v>25</v>
      </c>
      <c r="E8" s="345" t="s">
        <v>26</v>
      </c>
      <c r="F8" s="345" t="s">
        <v>27</v>
      </c>
      <c r="G8" s="345" t="s">
        <v>28</v>
      </c>
      <c r="H8" s="345" t="s">
        <v>29</v>
      </c>
      <c r="I8" s="345" t="s">
        <v>30</v>
      </c>
      <c r="J8" s="345" t="s">
        <v>31</v>
      </c>
      <c r="K8" s="349" t="s">
        <v>34</v>
      </c>
      <c r="M8" s="48" t="s">
        <v>33</v>
      </c>
      <c r="N8" s="48" t="s">
        <v>35</v>
      </c>
    </row>
    <row r="9" spans="1:14">
      <c r="A9" s="358">
        <v>1</v>
      </c>
      <c r="B9" s="358" t="s">
        <v>41</v>
      </c>
      <c r="C9" s="360"/>
      <c r="D9" s="358">
        <v>1</v>
      </c>
      <c r="E9" s="358">
        <v>1</v>
      </c>
      <c r="F9" s="362"/>
      <c r="G9" s="362"/>
      <c r="H9" s="362"/>
      <c r="I9" s="362"/>
      <c r="J9" s="362"/>
      <c r="K9" s="362">
        <f t="shared" ref="K9:K36" si="0">SUM(C9:J9)</f>
        <v>2</v>
      </c>
      <c r="M9" s="51" t="s">
        <v>46</v>
      </c>
      <c r="N9" s="51">
        <v>2</v>
      </c>
    </row>
    <row r="10" spans="1:14">
      <c r="A10" s="358">
        <v>1</v>
      </c>
      <c r="B10" s="358" t="s">
        <v>36</v>
      </c>
      <c r="C10" s="360"/>
      <c r="D10" s="360"/>
      <c r="E10" s="358">
        <v>2</v>
      </c>
      <c r="F10" s="362"/>
      <c r="G10" s="358">
        <v>10</v>
      </c>
      <c r="H10" s="358">
        <v>6</v>
      </c>
      <c r="I10" s="358">
        <v>2</v>
      </c>
      <c r="J10" s="358">
        <v>1</v>
      </c>
      <c r="K10" s="362">
        <f t="shared" si="0"/>
        <v>21</v>
      </c>
      <c r="M10" s="51" t="s">
        <v>41</v>
      </c>
      <c r="N10" s="51">
        <f>SUM(K9+K25)</f>
        <v>7</v>
      </c>
    </row>
    <row r="11" spans="1:14">
      <c r="A11" s="358">
        <v>1</v>
      </c>
      <c r="B11" s="358" t="s">
        <v>102</v>
      </c>
      <c r="C11" s="362"/>
      <c r="D11" s="358">
        <v>2</v>
      </c>
      <c r="E11" s="358">
        <v>5</v>
      </c>
      <c r="F11" s="362"/>
      <c r="G11" s="362"/>
      <c r="H11" s="358">
        <v>1</v>
      </c>
      <c r="I11" s="362"/>
      <c r="J11" s="362"/>
      <c r="K11" s="362">
        <f t="shared" si="0"/>
        <v>8</v>
      </c>
      <c r="M11" s="51" t="s">
        <v>36</v>
      </c>
      <c r="N11" s="51">
        <f>SUM(K10+K20+K31)</f>
        <v>39</v>
      </c>
    </row>
    <row r="12" spans="1:14">
      <c r="A12" s="358">
        <v>1</v>
      </c>
      <c r="B12" s="358" t="s">
        <v>100</v>
      </c>
      <c r="C12" s="362"/>
      <c r="D12" s="358">
        <v>1</v>
      </c>
      <c r="E12" s="358">
        <v>11</v>
      </c>
      <c r="F12" s="358">
        <v>3</v>
      </c>
      <c r="G12" s="362"/>
      <c r="H12" s="362"/>
      <c r="I12" s="362"/>
      <c r="J12" s="362"/>
      <c r="K12" s="362">
        <f t="shared" si="0"/>
        <v>15</v>
      </c>
      <c r="M12" s="51" t="s">
        <v>102</v>
      </c>
      <c r="N12" s="51">
        <f>SUM(K11+K24+K34)</f>
        <v>14</v>
      </c>
    </row>
    <row r="13" spans="1:14">
      <c r="A13" s="358">
        <v>1</v>
      </c>
      <c r="B13" s="358" t="s">
        <v>76</v>
      </c>
      <c r="C13" s="362"/>
      <c r="D13" s="362"/>
      <c r="E13" s="362"/>
      <c r="F13" s="362"/>
      <c r="G13" s="362"/>
      <c r="H13" s="358">
        <v>1</v>
      </c>
      <c r="I13" s="362"/>
      <c r="J13" s="362"/>
      <c r="K13" s="362">
        <f t="shared" si="0"/>
        <v>1</v>
      </c>
      <c r="M13" s="51" t="s">
        <v>100</v>
      </c>
      <c r="N13" s="51">
        <f>SUM(K12+K21+K33)</f>
        <v>23</v>
      </c>
    </row>
    <row r="14" spans="1:14">
      <c r="A14" s="358">
        <v>1</v>
      </c>
      <c r="B14" s="358" t="s">
        <v>38</v>
      </c>
      <c r="C14" s="358">
        <v>1</v>
      </c>
      <c r="D14" s="362"/>
      <c r="E14" s="358">
        <v>2</v>
      </c>
      <c r="F14" s="358">
        <v>2</v>
      </c>
      <c r="G14" s="362"/>
      <c r="H14" s="362"/>
      <c r="I14" s="362"/>
      <c r="J14" s="362"/>
      <c r="K14" s="362">
        <f t="shared" si="0"/>
        <v>5</v>
      </c>
      <c r="M14" s="51" t="s">
        <v>76</v>
      </c>
      <c r="N14" s="51">
        <f>SUM(K13)</f>
        <v>1</v>
      </c>
    </row>
    <row r="15" spans="1:14">
      <c r="A15" s="358">
        <v>1</v>
      </c>
      <c r="B15" s="358" t="s">
        <v>108</v>
      </c>
      <c r="C15" s="362"/>
      <c r="D15" s="358">
        <v>1</v>
      </c>
      <c r="E15" s="362"/>
      <c r="F15" s="362"/>
      <c r="G15" s="362"/>
      <c r="H15" s="362"/>
      <c r="I15" s="362"/>
      <c r="J15" s="362"/>
      <c r="K15" s="362">
        <f t="shared" si="0"/>
        <v>1</v>
      </c>
      <c r="M15" s="343" t="s">
        <v>38</v>
      </c>
      <c r="N15" s="73">
        <f>SUM(K14+K23+K32)</f>
        <v>34</v>
      </c>
    </row>
    <row r="16" spans="1:14">
      <c r="A16" s="358">
        <v>1</v>
      </c>
      <c r="B16" s="358" t="s">
        <v>65</v>
      </c>
      <c r="C16" s="358">
        <v>1</v>
      </c>
      <c r="D16" s="362"/>
      <c r="E16" s="358">
        <v>1</v>
      </c>
      <c r="F16" s="362"/>
      <c r="G16" s="362"/>
      <c r="H16" s="362"/>
      <c r="I16" s="362"/>
      <c r="J16" s="362"/>
      <c r="K16" s="362">
        <f t="shared" si="0"/>
        <v>2</v>
      </c>
      <c r="M16" s="343" t="s">
        <v>108</v>
      </c>
      <c r="N16" s="73">
        <f>SUM(K15+K26+K35)</f>
        <v>4</v>
      </c>
    </row>
    <row r="17" spans="1:14">
      <c r="A17" s="358">
        <v>1</v>
      </c>
      <c r="B17" s="358" t="s">
        <v>43</v>
      </c>
      <c r="C17" s="358">
        <v>1</v>
      </c>
      <c r="D17" s="358">
        <v>1</v>
      </c>
      <c r="E17" s="362"/>
      <c r="F17" s="362"/>
      <c r="G17" s="362"/>
      <c r="H17" s="362"/>
      <c r="I17" s="362"/>
      <c r="J17" s="362"/>
      <c r="K17" s="362">
        <f t="shared" si="0"/>
        <v>2</v>
      </c>
      <c r="M17" s="343" t="s">
        <v>65</v>
      </c>
      <c r="N17" s="73">
        <f>SUM(K16+K22)</f>
        <v>8</v>
      </c>
    </row>
    <row r="18" spans="1:14">
      <c r="A18" s="358">
        <v>1</v>
      </c>
      <c r="B18" s="358" t="s">
        <v>44</v>
      </c>
      <c r="C18" s="362"/>
      <c r="D18" s="358">
        <v>1</v>
      </c>
      <c r="E18" s="362"/>
      <c r="F18" s="362"/>
      <c r="G18" s="362"/>
      <c r="H18" s="362"/>
      <c r="I18" s="362"/>
      <c r="J18" s="362"/>
      <c r="K18" s="362">
        <f t="shared" si="0"/>
        <v>1</v>
      </c>
      <c r="M18" s="343" t="s">
        <v>43</v>
      </c>
      <c r="N18" s="73">
        <f>SUM(K17+K27)</f>
        <v>6</v>
      </c>
    </row>
    <row r="19" spans="1:14">
      <c r="A19" s="358">
        <v>1</v>
      </c>
      <c r="B19" s="358" t="s">
        <v>42</v>
      </c>
      <c r="C19" s="358">
        <v>1</v>
      </c>
      <c r="D19" s="362"/>
      <c r="E19" s="362"/>
      <c r="F19" s="362"/>
      <c r="G19" s="362"/>
      <c r="H19" s="362"/>
      <c r="I19" s="362"/>
      <c r="J19" s="362"/>
      <c r="K19" s="362">
        <f t="shared" si="0"/>
        <v>1</v>
      </c>
      <c r="M19" s="343" t="s">
        <v>44</v>
      </c>
      <c r="N19" s="73">
        <f>SUM(K18+K30)</f>
        <v>2</v>
      </c>
    </row>
    <row r="20" spans="1:14">
      <c r="A20" s="379">
        <v>2</v>
      </c>
      <c r="B20" s="379" t="s">
        <v>36</v>
      </c>
      <c r="C20" s="383"/>
      <c r="D20" s="383"/>
      <c r="E20" s="383"/>
      <c r="F20" s="383"/>
      <c r="G20" s="379">
        <v>1</v>
      </c>
      <c r="H20" s="379">
        <v>4</v>
      </c>
      <c r="I20" s="379">
        <v>1</v>
      </c>
      <c r="J20" s="379">
        <v>1</v>
      </c>
      <c r="K20" s="383">
        <f t="shared" si="0"/>
        <v>7</v>
      </c>
      <c r="M20" s="343" t="s">
        <v>42</v>
      </c>
      <c r="N20" s="73">
        <f>SUM(K19+K28+K36)</f>
        <v>12</v>
      </c>
    </row>
    <row r="21" spans="1:14">
      <c r="A21" s="379">
        <v>2</v>
      </c>
      <c r="B21" s="379" t="s">
        <v>100</v>
      </c>
      <c r="C21" s="383"/>
      <c r="D21" s="379">
        <v>2</v>
      </c>
      <c r="E21" s="379">
        <v>1</v>
      </c>
      <c r="F21" s="379">
        <v>3</v>
      </c>
      <c r="G21" s="383"/>
      <c r="H21" s="383"/>
      <c r="I21" s="383"/>
      <c r="J21" s="383"/>
      <c r="K21" s="383">
        <f t="shared" si="0"/>
        <v>6</v>
      </c>
      <c r="M21" s="51" t="s">
        <v>37</v>
      </c>
      <c r="N21" s="73">
        <f>K29</f>
        <v>3</v>
      </c>
    </row>
    <row r="22" spans="1:14">
      <c r="A22" s="379">
        <v>2</v>
      </c>
      <c r="B22" s="379" t="s">
        <v>65</v>
      </c>
      <c r="C22" s="383"/>
      <c r="D22" s="379">
        <v>2</v>
      </c>
      <c r="E22" s="379">
        <v>3</v>
      </c>
      <c r="F22" s="379">
        <v>1</v>
      </c>
      <c r="G22" s="383"/>
      <c r="H22" s="383"/>
      <c r="I22" s="383"/>
      <c r="J22" s="383"/>
      <c r="K22" s="383">
        <f t="shared" si="0"/>
        <v>6</v>
      </c>
      <c r="M22" s="73"/>
      <c r="N22" s="73">
        <f>SUM(N9:N21)</f>
        <v>155</v>
      </c>
    </row>
    <row r="23" spans="1:14">
      <c r="A23" s="379">
        <v>2</v>
      </c>
      <c r="B23" s="379" t="s">
        <v>38</v>
      </c>
      <c r="C23" s="383"/>
      <c r="D23" s="379">
        <v>4</v>
      </c>
      <c r="E23" s="379">
        <v>6</v>
      </c>
      <c r="F23" s="379">
        <v>5</v>
      </c>
      <c r="G23" s="383"/>
      <c r="H23" s="383"/>
      <c r="I23" s="383"/>
      <c r="J23" s="383"/>
      <c r="K23" s="383">
        <f t="shared" si="0"/>
        <v>15</v>
      </c>
      <c r="M23" s="51" t="s">
        <v>125</v>
      </c>
      <c r="N23" s="73"/>
    </row>
    <row r="24" spans="1:14">
      <c r="A24" s="379">
        <v>2</v>
      </c>
      <c r="B24" s="379" t="s">
        <v>102</v>
      </c>
      <c r="C24" s="379">
        <v>1</v>
      </c>
      <c r="D24" s="379">
        <v>1</v>
      </c>
      <c r="E24" s="379">
        <v>3</v>
      </c>
      <c r="F24" s="383"/>
      <c r="G24" s="383"/>
      <c r="H24" s="383"/>
      <c r="I24" s="383"/>
      <c r="J24" s="383"/>
      <c r="K24" s="383">
        <f t="shared" si="0"/>
        <v>5</v>
      </c>
      <c r="M24" s="73"/>
      <c r="N24" s="73"/>
    </row>
    <row r="25" spans="1:14">
      <c r="A25" s="379">
        <v>2</v>
      </c>
      <c r="B25" s="379" t="s">
        <v>41</v>
      </c>
      <c r="C25" s="383"/>
      <c r="D25" s="379">
        <v>5</v>
      </c>
      <c r="E25" s="383"/>
      <c r="F25" s="383"/>
      <c r="G25" s="383"/>
      <c r="H25" s="383"/>
      <c r="I25" s="383"/>
      <c r="J25" s="383"/>
      <c r="K25" s="383">
        <f t="shared" si="0"/>
        <v>5</v>
      </c>
      <c r="M25" s="73"/>
      <c r="N25" s="73"/>
    </row>
    <row r="26" spans="1:14">
      <c r="A26" s="379">
        <v>2</v>
      </c>
      <c r="B26" s="379" t="s">
        <v>108</v>
      </c>
      <c r="C26" s="383"/>
      <c r="D26" s="379">
        <v>1</v>
      </c>
      <c r="E26" s="383"/>
      <c r="F26" s="383"/>
      <c r="G26" s="383"/>
      <c r="H26" s="383"/>
      <c r="I26" s="383"/>
      <c r="J26" s="383"/>
      <c r="K26" s="383">
        <f t="shared" si="0"/>
        <v>1</v>
      </c>
      <c r="M26" s="73"/>
      <c r="N26" s="73"/>
    </row>
    <row r="27" spans="1:14">
      <c r="A27" s="379">
        <v>2</v>
      </c>
      <c r="B27" s="379" t="s">
        <v>43</v>
      </c>
      <c r="C27" s="379">
        <v>3</v>
      </c>
      <c r="D27" s="379">
        <v>1</v>
      </c>
      <c r="E27" s="383"/>
      <c r="F27" s="383"/>
      <c r="G27" s="383"/>
      <c r="H27" s="383"/>
      <c r="I27" s="383"/>
      <c r="J27" s="383"/>
      <c r="K27" s="383">
        <f t="shared" si="0"/>
        <v>4</v>
      </c>
      <c r="M27" s="73"/>
      <c r="N27" s="73"/>
    </row>
    <row r="28" spans="1:14">
      <c r="A28" s="379">
        <v>2</v>
      </c>
      <c r="B28" s="379" t="s">
        <v>42</v>
      </c>
      <c r="C28" s="379">
        <v>2</v>
      </c>
      <c r="D28" s="379">
        <v>5</v>
      </c>
      <c r="E28" s="379">
        <v>3</v>
      </c>
      <c r="F28" s="383"/>
      <c r="G28" s="383"/>
      <c r="H28" s="383"/>
      <c r="I28" s="383"/>
      <c r="J28" s="383"/>
      <c r="K28" s="383">
        <f t="shared" si="0"/>
        <v>10</v>
      </c>
      <c r="M28" s="73"/>
      <c r="N28" s="73"/>
    </row>
    <row r="29" spans="1:14">
      <c r="A29" s="379">
        <v>2</v>
      </c>
      <c r="B29" s="379" t="s">
        <v>37</v>
      </c>
      <c r="C29" s="383"/>
      <c r="D29" s="379">
        <v>3</v>
      </c>
      <c r="E29" s="383"/>
      <c r="F29" s="383"/>
      <c r="G29" s="383"/>
      <c r="H29" s="383"/>
      <c r="I29" s="383"/>
      <c r="J29" s="383"/>
      <c r="K29" s="383">
        <f t="shared" si="0"/>
        <v>3</v>
      </c>
      <c r="M29" s="73"/>
      <c r="N29" s="73"/>
    </row>
    <row r="30" spans="1:14">
      <c r="A30" s="379">
        <v>2</v>
      </c>
      <c r="B30" s="379" t="s">
        <v>44</v>
      </c>
      <c r="C30" s="383"/>
      <c r="D30" s="379">
        <v>1</v>
      </c>
      <c r="E30" s="383"/>
      <c r="F30" s="383"/>
      <c r="G30" s="383"/>
      <c r="H30" s="383"/>
      <c r="I30" s="383"/>
      <c r="J30" s="383"/>
      <c r="K30" s="383">
        <f t="shared" si="0"/>
        <v>1</v>
      </c>
      <c r="M30" s="73"/>
      <c r="N30" s="73"/>
    </row>
    <row r="31" spans="1:14">
      <c r="A31" s="389">
        <v>3</v>
      </c>
      <c r="B31" s="389" t="s">
        <v>36</v>
      </c>
      <c r="C31" s="396"/>
      <c r="D31" s="396"/>
      <c r="E31" s="396"/>
      <c r="F31" s="396"/>
      <c r="G31" s="389">
        <v>2</v>
      </c>
      <c r="H31" s="389">
        <v>5</v>
      </c>
      <c r="I31" s="389">
        <v>4</v>
      </c>
      <c r="J31" s="396"/>
      <c r="K31" s="396">
        <f t="shared" si="0"/>
        <v>11</v>
      </c>
      <c r="M31" s="73"/>
      <c r="N31" s="73"/>
    </row>
    <row r="32" spans="1:14">
      <c r="A32" s="389">
        <v>3</v>
      </c>
      <c r="B32" s="389" t="s">
        <v>38</v>
      </c>
      <c r="C32" s="389">
        <v>1</v>
      </c>
      <c r="D32" s="389">
        <v>2</v>
      </c>
      <c r="E32" s="389">
        <v>7</v>
      </c>
      <c r="F32" s="389">
        <v>3</v>
      </c>
      <c r="G32" s="389">
        <v>1</v>
      </c>
      <c r="H32" s="396"/>
      <c r="I32" s="396"/>
      <c r="J32" s="396"/>
      <c r="K32" s="396">
        <f t="shared" si="0"/>
        <v>14</v>
      </c>
      <c r="M32" s="73"/>
      <c r="N32" s="73"/>
    </row>
    <row r="33" spans="1:14">
      <c r="A33" s="389">
        <v>3</v>
      </c>
      <c r="B33" s="389" t="s">
        <v>100</v>
      </c>
      <c r="C33" s="396"/>
      <c r="D33" s="396"/>
      <c r="E33" s="389">
        <v>2</v>
      </c>
      <c r="F33" s="396"/>
      <c r="G33" s="396"/>
      <c r="H33" s="396"/>
      <c r="I33" s="396"/>
      <c r="J33" s="396"/>
      <c r="K33" s="396">
        <f t="shared" si="0"/>
        <v>2</v>
      </c>
      <c r="M33" s="73"/>
      <c r="N33" s="73"/>
    </row>
    <row r="34" spans="1:14">
      <c r="A34" s="389">
        <v>3</v>
      </c>
      <c r="B34" s="389" t="s">
        <v>102</v>
      </c>
      <c r="C34" s="396"/>
      <c r="D34" s="396"/>
      <c r="E34" s="389">
        <v>1</v>
      </c>
      <c r="F34" s="396"/>
      <c r="G34" s="396"/>
      <c r="H34" s="396"/>
      <c r="I34" s="396"/>
      <c r="J34" s="396"/>
      <c r="K34" s="396">
        <f t="shared" si="0"/>
        <v>1</v>
      </c>
      <c r="M34" s="73"/>
      <c r="N34" s="73"/>
    </row>
    <row r="35" spans="1:14">
      <c r="A35" s="389">
        <v>3</v>
      </c>
      <c r="B35" s="389" t="s">
        <v>108</v>
      </c>
      <c r="C35" s="396"/>
      <c r="D35" s="389">
        <v>2</v>
      </c>
      <c r="E35" s="396"/>
      <c r="F35" s="396"/>
      <c r="G35" s="396"/>
      <c r="H35" s="396"/>
      <c r="I35" s="396"/>
      <c r="J35" s="396"/>
      <c r="K35" s="396">
        <f t="shared" si="0"/>
        <v>2</v>
      </c>
      <c r="M35" s="73"/>
      <c r="N35" s="73"/>
    </row>
    <row r="36" spans="1:14">
      <c r="A36" s="389">
        <v>3</v>
      </c>
      <c r="B36" s="389" t="s">
        <v>42</v>
      </c>
      <c r="C36" s="396"/>
      <c r="D36" s="389">
        <v>1</v>
      </c>
      <c r="E36" s="396"/>
      <c r="F36" s="396"/>
      <c r="G36" s="396"/>
      <c r="H36" s="396"/>
      <c r="I36" s="396"/>
      <c r="J36" s="396"/>
      <c r="K36" s="396">
        <f t="shared" si="0"/>
        <v>1</v>
      </c>
      <c r="M36" s="73"/>
      <c r="N36" s="73"/>
    </row>
    <row r="37" spans="1:14">
      <c r="A37" s="400"/>
      <c r="B37" s="400"/>
      <c r="C37" s="400"/>
      <c r="D37" s="400"/>
      <c r="E37" s="400"/>
      <c r="F37" s="400"/>
      <c r="G37" s="400"/>
      <c r="H37" s="400"/>
      <c r="I37" s="400"/>
      <c r="J37" s="400"/>
      <c r="K37" s="402">
        <f>SUM(K3:K36)</f>
        <v>153</v>
      </c>
      <c r="M37" s="73"/>
      <c r="N37" s="73"/>
    </row>
    <row r="38" spans="1:14">
      <c r="A38" s="400"/>
      <c r="B38" s="400"/>
      <c r="C38" s="400"/>
      <c r="D38" s="400"/>
      <c r="E38" s="400"/>
      <c r="F38" s="400"/>
      <c r="G38" s="400"/>
      <c r="H38" s="400"/>
      <c r="I38" s="400"/>
      <c r="J38" s="400"/>
      <c r="K38" s="402">
        <f t="shared" ref="K38:K39" si="1">SUM(C38:J38)</f>
        <v>0</v>
      </c>
      <c r="M38" s="73"/>
      <c r="N38" s="73"/>
    </row>
    <row r="39" spans="1:14">
      <c r="A39" s="400"/>
      <c r="B39" s="400"/>
      <c r="C39" s="400"/>
      <c r="D39" s="400"/>
      <c r="E39" s="400"/>
      <c r="F39" s="400"/>
      <c r="G39" s="400"/>
      <c r="H39" s="400"/>
      <c r="I39" s="400"/>
      <c r="J39" s="400"/>
      <c r="K39" s="402">
        <f t="shared" si="1"/>
        <v>0</v>
      </c>
      <c r="M39" s="73"/>
      <c r="N39" s="73"/>
    </row>
    <row r="40" spans="1:14">
      <c r="M40" s="96"/>
      <c r="N40" s="96"/>
    </row>
    <row r="41" spans="1:14">
      <c r="A41" s="408" t="s">
        <v>22</v>
      </c>
      <c r="B41" s="410" t="s">
        <v>23</v>
      </c>
      <c r="C41" s="416" t="s">
        <v>45</v>
      </c>
      <c r="D41" s="420" t="s">
        <v>47</v>
      </c>
      <c r="E41" s="422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424">
        <v>1</v>
      </c>
      <c r="B42" s="425" t="s">
        <v>46</v>
      </c>
      <c r="C42" s="424">
        <v>336</v>
      </c>
      <c r="D42" s="424">
        <v>508</v>
      </c>
      <c r="E42" s="424" t="s">
        <v>56</v>
      </c>
      <c r="G42" s="96" t="s">
        <v>52</v>
      </c>
      <c r="H42" s="426">
        <v>0</v>
      </c>
      <c r="I42" s="426">
        <v>0</v>
      </c>
      <c r="J42" s="426">
        <v>0</v>
      </c>
    </row>
    <row r="43" spans="1:14">
      <c r="A43" s="364">
        <v>3</v>
      </c>
      <c r="B43" s="361" t="s">
        <v>46</v>
      </c>
      <c r="C43" s="364">
        <v>456</v>
      </c>
      <c r="D43" s="364">
        <v>918</v>
      </c>
      <c r="E43" s="364" t="s">
        <v>56</v>
      </c>
      <c r="G43" s="96" t="s">
        <v>53</v>
      </c>
      <c r="H43" s="426">
        <v>0</v>
      </c>
      <c r="I43" s="426">
        <v>0</v>
      </c>
      <c r="J43" s="426">
        <v>0</v>
      </c>
    </row>
    <row r="44" spans="1:14">
      <c r="A44" s="68"/>
      <c r="B44" s="60"/>
      <c r="C44" s="68"/>
      <c r="D44" s="68"/>
      <c r="E44" s="68"/>
      <c r="G44" s="96" t="s">
        <v>54</v>
      </c>
      <c r="H44" s="426">
        <v>0</v>
      </c>
      <c r="I44" s="426">
        <v>0</v>
      </c>
      <c r="J44" s="426">
        <v>0</v>
      </c>
    </row>
    <row r="45" spans="1:14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68"/>
      <c r="B46" s="60"/>
      <c r="C46" s="68"/>
      <c r="D46" s="68"/>
      <c r="E46" s="68"/>
      <c r="G46" s="96" t="s">
        <v>52</v>
      </c>
      <c r="H46" s="426">
        <v>1</v>
      </c>
      <c r="I46" s="426">
        <v>100</v>
      </c>
      <c r="J46" s="426">
        <v>0</v>
      </c>
    </row>
    <row r="47" spans="1:14">
      <c r="A47" s="78"/>
      <c r="B47" s="79"/>
      <c r="C47" s="78"/>
      <c r="D47" s="78"/>
      <c r="E47" s="78"/>
      <c r="G47" s="96" t="s">
        <v>53</v>
      </c>
      <c r="H47" s="426">
        <v>0</v>
      </c>
      <c r="I47" s="426">
        <v>0</v>
      </c>
      <c r="J47" s="426">
        <v>0</v>
      </c>
    </row>
    <row r="48" spans="1:14">
      <c r="A48" s="68"/>
      <c r="B48" s="60"/>
      <c r="C48" s="68"/>
      <c r="D48" s="68"/>
      <c r="E48" s="68"/>
      <c r="G48" s="96" t="s">
        <v>54</v>
      </c>
      <c r="H48" s="426">
        <v>1</v>
      </c>
      <c r="I48" s="426">
        <v>100</v>
      </c>
      <c r="J48" s="426">
        <v>0</v>
      </c>
    </row>
    <row r="49" spans="1:5">
      <c r="A49" s="78"/>
      <c r="B49" s="79"/>
      <c r="C49" s="78"/>
      <c r="D49" s="78"/>
      <c r="E49" s="78"/>
    </row>
    <row r="50" spans="1:5">
      <c r="A50" s="68"/>
      <c r="B50" s="60"/>
      <c r="C50" s="68"/>
      <c r="D50" s="68"/>
      <c r="E50" s="68"/>
    </row>
    <row r="51" spans="1:5">
      <c r="A51" s="78"/>
      <c r="B51" s="79"/>
      <c r="C51" s="78"/>
      <c r="D51" s="78"/>
      <c r="E51" s="78"/>
    </row>
    <row r="52" spans="1:5">
      <c r="A52" s="68"/>
      <c r="B52" s="60"/>
      <c r="C52" s="68"/>
      <c r="D52" s="68"/>
      <c r="E52" s="68"/>
    </row>
    <row r="53" spans="1:5">
      <c r="A53" s="78"/>
      <c r="B53" s="79"/>
      <c r="C53" s="78"/>
      <c r="D53" s="78"/>
      <c r="E53" s="78"/>
    </row>
    <row r="54" spans="1:5">
      <c r="A54" s="68"/>
      <c r="B54" s="60"/>
      <c r="C54" s="68"/>
      <c r="D54" s="68"/>
      <c r="E54" s="68"/>
    </row>
    <row r="55" spans="1:5">
      <c r="A55" s="78"/>
      <c r="B55" s="79"/>
      <c r="C55" s="78"/>
      <c r="D55" s="78"/>
      <c r="E55" s="78"/>
    </row>
    <row r="56" spans="1:5">
      <c r="A56" s="68"/>
      <c r="B56" s="60"/>
      <c r="C56" s="68"/>
      <c r="D56" s="68"/>
      <c r="E56" s="68"/>
    </row>
    <row r="57" spans="1:5">
      <c r="A57" s="78"/>
      <c r="B57" s="79"/>
      <c r="C57" s="78"/>
      <c r="D57" s="78"/>
      <c r="E57" s="78"/>
    </row>
    <row r="58" spans="1:5">
      <c r="A58" s="68"/>
      <c r="B58" s="60"/>
      <c r="C58" s="68"/>
      <c r="D58" s="68"/>
      <c r="E58" s="68"/>
    </row>
    <row r="59" spans="1:5">
      <c r="A59" s="78"/>
      <c r="B59" s="79"/>
      <c r="C59" s="78"/>
      <c r="D59" s="78"/>
      <c r="E59" s="78"/>
    </row>
    <row r="60" spans="1:5">
      <c r="A60" s="68"/>
      <c r="B60" s="60"/>
      <c r="C60" s="68"/>
      <c r="D60" s="68"/>
      <c r="E60" s="68"/>
    </row>
    <row r="61" spans="1:5">
      <c r="A61" s="78"/>
      <c r="B61" s="79"/>
      <c r="C61" s="78"/>
      <c r="D61" s="78"/>
      <c r="E61" s="78"/>
    </row>
    <row r="62" spans="1:5">
      <c r="A62" s="68"/>
      <c r="B62" s="60"/>
      <c r="C62" s="68"/>
      <c r="D62" s="68"/>
      <c r="E62" s="68"/>
    </row>
    <row r="63" spans="1:5">
      <c r="A63" s="78"/>
      <c r="B63" s="79"/>
      <c r="C63" s="78"/>
      <c r="D63" s="78"/>
      <c r="E63" s="78"/>
    </row>
    <row r="64" spans="1:5">
      <c r="A64" s="68"/>
      <c r="B64" s="60"/>
      <c r="C64" s="68"/>
      <c r="D64" s="68"/>
      <c r="E64" s="68"/>
    </row>
    <row r="65" spans="1:5">
      <c r="A65" s="78"/>
      <c r="B65" s="79"/>
      <c r="C65" s="78"/>
      <c r="D65" s="78"/>
      <c r="E65" s="78"/>
    </row>
    <row r="66" spans="1:5">
      <c r="A66" s="68"/>
      <c r="B66" s="60"/>
      <c r="C66" s="68"/>
      <c r="D66" s="68"/>
      <c r="E66" s="68"/>
    </row>
    <row r="67" spans="1:5">
      <c r="A67" s="78"/>
      <c r="B67" s="79"/>
      <c r="C67" s="78"/>
      <c r="D67" s="78"/>
      <c r="E67" s="78"/>
    </row>
    <row r="68" spans="1:5">
      <c r="A68" s="68"/>
      <c r="B68" s="60"/>
      <c r="C68" s="68"/>
      <c r="D68" s="68"/>
      <c r="E68" s="68"/>
    </row>
    <row r="69" spans="1:5">
      <c r="A69" s="78"/>
      <c r="B69" s="79"/>
      <c r="C69" s="78"/>
      <c r="D69" s="78"/>
      <c r="E69" s="78"/>
    </row>
    <row r="70" spans="1:5">
      <c r="A70" s="68"/>
      <c r="B70" s="60"/>
      <c r="C70" s="68"/>
      <c r="D70" s="68"/>
      <c r="E70" s="68"/>
    </row>
    <row r="71" spans="1:5">
      <c r="A71" s="78"/>
      <c r="B71" s="79"/>
      <c r="C71" s="78"/>
      <c r="D71" s="78"/>
      <c r="E71" s="78"/>
    </row>
    <row r="72" spans="1:5">
      <c r="A72" s="68"/>
      <c r="B72" s="60"/>
      <c r="C72" s="68"/>
      <c r="D72" s="68"/>
      <c r="E72" s="68"/>
    </row>
    <row r="73" spans="1:5">
      <c r="A73" s="78"/>
      <c r="B73" s="79"/>
      <c r="C73" s="78"/>
      <c r="D73" s="78"/>
      <c r="E73" s="78"/>
    </row>
    <row r="74" spans="1:5">
      <c r="A74" s="68"/>
      <c r="B74" s="60"/>
      <c r="C74" s="68"/>
      <c r="D74" s="68"/>
      <c r="E74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>
      <selection activeCell="A9" sqref="A9:J35"/>
    </sheetView>
  </sheetViews>
  <sheetFormatPr defaultColWidth="14.42578125" defaultRowHeight="15" customHeight="1"/>
  <sheetData>
    <row r="1" spans="1:14">
      <c r="A1" s="1" t="s">
        <v>127</v>
      </c>
      <c r="B1" s="2"/>
      <c r="C1" s="2"/>
      <c r="D1" s="2"/>
      <c r="E1" s="3"/>
      <c r="F1" s="1" t="s">
        <v>129</v>
      </c>
      <c r="G1" s="4"/>
      <c r="H1" s="5" t="s">
        <v>4</v>
      </c>
      <c r="I1" s="5"/>
      <c r="J1" s="2"/>
      <c r="K1" s="6"/>
      <c r="M1" s="9" t="s">
        <v>131</v>
      </c>
      <c r="N1" s="13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663</v>
      </c>
      <c r="G6" s="36">
        <v>412</v>
      </c>
      <c r="H6" s="38">
        <v>529</v>
      </c>
      <c r="I6" s="33"/>
      <c r="J6" s="33"/>
      <c r="K6" s="37"/>
    </row>
    <row r="7" spans="1:14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4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208" t="s">
        <v>32</v>
      </c>
      <c r="M8" s="48" t="s">
        <v>33</v>
      </c>
      <c r="N8" s="48" t="s">
        <v>35</v>
      </c>
    </row>
    <row r="9" spans="1:14">
      <c r="A9" s="50">
        <v>1</v>
      </c>
      <c r="B9" s="52" t="s">
        <v>36</v>
      </c>
      <c r="C9" s="57"/>
      <c r="D9" s="57">
        <v>1</v>
      </c>
      <c r="E9" s="57">
        <v>7</v>
      </c>
      <c r="F9" s="57">
        <v>3</v>
      </c>
      <c r="G9" s="57">
        <v>2</v>
      </c>
      <c r="H9" s="57">
        <v>4</v>
      </c>
      <c r="I9" s="62"/>
      <c r="J9" s="62"/>
      <c r="K9" s="209">
        <f t="shared" ref="K9:K35" si="0">SUM(C9:J9)</f>
        <v>17</v>
      </c>
      <c r="M9" s="51" t="s">
        <v>36</v>
      </c>
      <c r="N9" s="51">
        <v>48</v>
      </c>
    </row>
    <row r="10" spans="1:14">
      <c r="A10" s="66">
        <v>1</v>
      </c>
      <c r="B10" s="71" t="s">
        <v>38</v>
      </c>
      <c r="C10" s="75">
        <v>1</v>
      </c>
      <c r="D10" s="75">
        <v>9</v>
      </c>
      <c r="E10" s="75">
        <v>4</v>
      </c>
      <c r="F10" s="75">
        <v>13</v>
      </c>
      <c r="G10" s="75">
        <v>1</v>
      </c>
      <c r="H10" s="84"/>
      <c r="I10" s="84"/>
      <c r="J10" s="84"/>
      <c r="K10" s="209">
        <f t="shared" si="0"/>
        <v>28</v>
      </c>
      <c r="M10" s="51" t="s">
        <v>38</v>
      </c>
      <c r="N10" s="51">
        <v>53</v>
      </c>
    </row>
    <row r="11" spans="1:14">
      <c r="A11" s="90">
        <v>1</v>
      </c>
      <c r="B11" s="71" t="s">
        <v>119</v>
      </c>
      <c r="C11" s="84"/>
      <c r="D11" s="75">
        <v>1</v>
      </c>
      <c r="E11" s="84"/>
      <c r="F11" s="84"/>
      <c r="G11" s="84"/>
      <c r="H11" s="84"/>
      <c r="I11" s="84"/>
      <c r="J11" s="84"/>
      <c r="K11" s="209">
        <f t="shared" si="0"/>
        <v>1</v>
      </c>
      <c r="M11" s="51" t="s">
        <v>119</v>
      </c>
      <c r="N11" s="51">
        <v>3</v>
      </c>
    </row>
    <row r="12" spans="1:14">
      <c r="A12" s="66">
        <v>1</v>
      </c>
      <c r="B12" s="71" t="s">
        <v>37</v>
      </c>
      <c r="C12" s="75">
        <v>3</v>
      </c>
      <c r="D12" s="75">
        <v>27</v>
      </c>
      <c r="E12" s="84"/>
      <c r="F12" s="84"/>
      <c r="G12" s="84"/>
      <c r="H12" s="84"/>
      <c r="I12" s="84"/>
      <c r="J12" s="84"/>
      <c r="K12" s="209">
        <f t="shared" si="0"/>
        <v>30</v>
      </c>
      <c r="M12" s="51" t="s">
        <v>37</v>
      </c>
      <c r="N12" s="51">
        <v>62</v>
      </c>
    </row>
    <row r="13" spans="1:14">
      <c r="A13" s="92">
        <v>1</v>
      </c>
      <c r="B13" s="93" t="s">
        <v>108</v>
      </c>
      <c r="C13" s="94">
        <v>1</v>
      </c>
      <c r="D13" s="94">
        <v>4</v>
      </c>
      <c r="E13" s="95"/>
      <c r="F13" s="95"/>
      <c r="G13" s="95"/>
      <c r="H13" s="95"/>
      <c r="I13" s="95"/>
      <c r="J13" s="95"/>
      <c r="K13" s="209">
        <f t="shared" si="0"/>
        <v>5</v>
      </c>
      <c r="M13" s="51" t="s">
        <v>108</v>
      </c>
      <c r="N13" s="51">
        <v>7</v>
      </c>
    </row>
    <row r="14" spans="1:14">
      <c r="A14" s="50">
        <v>1</v>
      </c>
      <c r="B14" s="52" t="s">
        <v>41</v>
      </c>
      <c r="C14" s="62"/>
      <c r="D14" s="57">
        <v>13</v>
      </c>
      <c r="E14" s="57">
        <v>5</v>
      </c>
      <c r="F14" s="62"/>
      <c r="G14" s="62"/>
      <c r="H14" s="62"/>
      <c r="I14" s="62"/>
      <c r="J14" s="62"/>
      <c r="K14" s="209">
        <f t="shared" si="0"/>
        <v>18</v>
      </c>
      <c r="M14" s="51" t="s">
        <v>41</v>
      </c>
      <c r="N14" s="51">
        <v>21</v>
      </c>
    </row>
    <row r="15" spans="1:14">
      <c r="A15" s="66">
        <v>1</v>
      </c>
      <c r="B15" s="71" t="s">
        <v>100</v>
      </c>
      <c r="C15" s="84"/>
      <c r="D15" s="84"/>
      <c r="E15" s="75">
        <v>3</v>
      </c>
      <c r="F15" s="75">
        <v>3</v>
      </c>
      <c r="G15" s="84"/>
      <c r="H15" s="84"/>
      <c r="I15" s="84"/>
      <c r="J15" s="84"/>
      <c r="K15" s="209">
        <f t="shared" si="0"/>
        <v>6</v>
      </c>
      <c r="M15" s="51" t="s">
        <v>100</v>
      </c>
      <c r="N15" s="51">
        <v>10</v>
      </c>
    </row>
    <row r="16" spans="1:14">
      <c r="A16" s="90">
        <v>1</v>
      </c>
      <c r="B16" s="71" t="s">
        <v>42</v>
      </c>
      <c r="C16" s="84"/>
      <c r="D16" s="84"/>
      <c r="E16" s="75">
        <v>1</v>
      </c>
      <c r="F16" s="75">
        <v>3</v>
      </c>
      <c r="G16" s="84"/>
      <c r="H16" s="84"/>
      <c r="I16" s="84"/>
      <c r="J16" s="84"/>
      <c r="K16" s="209">
        <f t="shared" si="0"/>
        <v>4</v>
      </c>
      <c r="M16" s="51" t="s">
        <v>42</v>
      </c>
      <c r="N16" s="51">
        <v>22</v>
      </c>
    </row>
    <row r="17" spans="1:14">
      <c r="A17" s="268">
        <v>1</v>
      </c>
      <c r="B17" s="269" t="s">
        <v>43</v>
      </c>
      <c r="C17" s="442">
        <v>10</v>
      </c>
      <c r="D17" s="442">
        <v>2</v>
      </c>
      <c r="E17" s="443"/>
      <c r="F17" s="443"/>
      <c r="G17" s="443"/>
      <c r="H17" s="443"/>
      <c r="I17" s="443"/>
      <c r="J17" s="443"/>
      <c r="K17" s="209">
        <f t="shared" si="0"/>
        <v>12</v>
      </c>
      <c r="M17" s="51" t="s">
        <v>43</v>
      </c>
      <c r="N17" s="51">
        <v>47</v>
      </c>
    </row>
    <row r="18" spans="1:14">
      <c r="A18" s="90">
        <v>1</v>
      </c>
      <c r="B18" s="71" t="s">
        <v>63</v>
      </c>
      <c r="C18" s="84"/>
      <c r="D18" s="75">
        <v>1</v>
      </c>
      <c r="E18" s="84"/>
      <c r="F18" s="84"/>
      <c r="G18" s="84"/>
      <c r="H18" s="84"/>
      <c r="I18" s="84"/>
      <c r="J18" s="84"/>
      <c r="K18" s="209">
        <f t="shared" si="0"/>
        <v>1</v>
      </c>
      <c r="M18" s="51" t="s">
        <v>63</v>
      </c>
      <c r="N18" s="51">
        <v>1</v>
      </c>
    </row>
    <row r="19" spans="1:14">
      <c r="A19" s="283">
        <v>2</v>
      </c>
      <c r="B19" s="162" t="s">
        <v>36</v>
      </c>
      <c r="C19" s="164"/>
      <c r="D19" s="164"/>
      <c r="E19" s="166">
        <v>8</v>
      </c>
      <c r="F19" s="164"/>
      <c r="G19" s="166">
        <v>1</v>
      </c>
      <c r="H19" s="166">
        <v>6</v>
      </c>
      <c r="I19" s="166">
        <v>1</v>
      </c>
      <c r="J19" s="166">
        <v>2</v>
      </c>
      <c r="K19" s="209">
        <f t="shared" si="0"/>
        <v>18</v>
      </c>
      <c r="M19" s="51" t="s">
        <v>44</v>
      </c>
      <c r="N19" s="51">
        <v>1</v>
      </c>
    </row>
    <row r="20" spans="1:14">
      <c r="A20" s="167">
        <v>2</v>
      </c>
      <c r="B20" s="169" t="s">
        <v>38</v>
      </c>
      <c r="C20" s="171">
        <v>2</v>
      </c>
      <c r="D20" s="171">
        <v>1</v>
      </c>
      <c r="E20" s="171">
        <v>3</v>
      </c>
      <c r="F20" s="171">
        <v>6</v>
      </c>
      <c r="G20" s="170"/>
      <c r="H20" s="170"/>
      <c r="I20" s="170"/>
      <c r="J20" s="170"/>
      <c r="K20" s="209">
        <f t="shared" si="0"/>
        <v>12</v>
      </c>
      <c r="M20" s="51" t="s">
        <v>46</v>
      </c>
      <c r="N20" s="51">
        <v>4</v>
      </c>
    </row>
    <row r="21" spans="1:14">
      <c r="A21" s="172">
        <v>2</v>
      </c>
      <c r="B21" s="173" t="s">
        <v>42</v>
      </c>
      <c r="C21" s="174"/>
      <c r="D21" s="139">
        <v>1</v>
      </c>
      <c r="E21" s="139">
        <v>2</v>
      </c>
      <c r="F21" s="139">
        <v>3</v>
      </c>
      <c r="G21" s="174"/>
      <c r="H21" s="174"/>
      <c r="I21" s="174"/>
      <c r="J21" s="174"/>
      <c r="K21" s="209">
        <f t="shared" si="0"/>
        <v>6</v>
      </c>
      <c r="M21" s="73"/>
      <c r="N21" s="73"/>
    </row>
    <row r="22" spans="1:14">
      <c r="A22" s="175">
        <v>2</v>
      </c>
      <c r="B22" s="173" t="s">
        <v>119</v>
      </c>
      <c r="C22" s="139">
        <v>1</v>
      </c>
      <c r="D22" s="174"/>
      <c r="E22" s="174"/>
      <c r="F22" s="174"/>
      <c r="G22" s="174"/>
      <c r="H22" s="174"/>
      <c r="I22" s="174"/>
      <c r="J22" s="174"/>
      <c r="K22" s="209">
        <f t="shared" si="0"/>
        <v>1</v>
      </c>
      <c r="M22" s="73"/>
      <c r="N22" s="73"/>
    </row>
    <row r="23" spans="1:14">
      <c r="A23" s="172">
        <v>2</v>
      </c>
      <c r="B23" s="173" t="s">
        <v>43</v>
      </c>
      <c r="C23" s="139">
        <v>6</v>
      </c>
      <c r="D23" s="139">
        <v>1</v>
      </c>
      <c r="E23" s="174"/>
      <c r="F23" s="174"/>
      <c r="G23" s="174"/>
      <c r="H23" s="174"/>
      <c r="I23" s="174"/>
      <c r="J23" s="174"/>
      <c r="K23" s="209">
        <f t="shared" si="0"/>
        <v>7</v>
      </c>
      <c r="M23" s="73"/>
      <c r="N23" s="73"/>
    </row>
    <row r="24" spans="1:14">
      <c r="A24" s="160">
        <v>2</v>
      </c>
      <c r="B24" s="162" t="s">
        <v>44</v>
      </c>
      <c r="C24" s="166">
        <v>1</v>
      </c>
      <c r="D24" s="164"/>
      <c r="E24" s="164"/>
      <c r="F24" s="164"/>
      <c r="G24" s="164"/>
      <c r="H24" s="164"/>
      <c r="I24" s="164"/>
      <c r="J24" s="164"/>
      <c r="K24" s="209">
        <f t="shared" si="0"/>
        <v>1</v>
      </c>
      <c r="M24" s="73"/>
      <c r="N24" s="73"/>
    </row>
    <row r="25" spans="1:14">
      <c r="A25" s="278">
        <v>2</v>
      </c>
      <c r="B25" s="279" t="s">
        <v>37</v>
      </c>
      <c r="C25" s="281">
        <v>1</v>
      </c>
      <c r="D25" s="281">
        <v>1</v>
      </c>
      <c r="E25" s="280"/>
      <c r="F25" s="280"/>
      <c r="G25" s="280"/>
      <c r="H25" s="280"/>
      <c r="I25" s="280"/>
      <c r="J25" s="280"/>
      <c r="K25" s="209">
        <f t="shared" si="0"/>
        <v>2</v>
      </c>
      <c r="M25" s="73"/>
      <c r="N25" s="73"/>
    </row>
    <row r="26" spans="1:14">
      <c r="A26" s="175">
        <v>2</v>
      </c>
      <c r="B26" s="173" t="s">
        <v>108</v>
      </c>
      <c r="C26" s="139">
        <v>1</v>
      </c>
      <c r="D26" s="174"/>
      <c r="E26" s="174"/>
      <c r="F26" s="174"/>
      <c r="G26" s="174"/>
      <c r="H26" s="174"/>
      <c r="I26" s="174"/>
      <c r="J26" s="174"/>
      <c r="K26" s="209">
        <f t="shared" si="0"/>
        <v>1</v>
      </c>
      <c r="M26" s="73"/>
      <c r="N26" s="73"/>
    </row>
    <row r="27" spans="1:14">
      <c r="A27" s="194">
        <v>3</v>
      </c>
      <c r="B27" s="195" t="s">
        <v>36</v>
      </c>
      <c r="C27" s="198"/>
      <c r="D27" s="196">
        <v>1</v>
      </c>
      <c r="E27" s="196">
        <v>5</v>
      </c>
      <c r="F27" s="196">
        <v>2</v>
      </c>
      <c r="G27" s="196">
        <v>2</v>
      </c>
      <c r="H27" s="196">
        <v>1</v>
      </c>
      <c r="I27" s="196">
        <v>2</v>
      </c>
      <c r="J27" s="198"/>
      <c r="K27" s="209">
        <f t="shared" si="0"/>
        <v>13</v>
      </c>
      <c r="M27" s="73"/>
      <c r="N27" s="73"/>
    </row>
    <row r="28" spans="1:14">
      <c r="A28" s="200">
        <v>3</v>
      </c>
      <c r="B28" s="195" t="s">
        <v>38</v>
      </c>
      <c r="C28" s="196">
        <v>3</v>
      </c>
      <c r="D28" s="196">
        <v>4</v>
      </c>
      <c r="E28" s="196">
        <v>1</v>
      </c>
      <c r="F28" s="196">
        <v>4</v>
      </c>
      <c r="G28" s="196">
        <v>1</v>
      </c>
      <c r="H28" s="198"/>
      <c r="I28" s="198"/>
      <c r="J28" s="198"/>
      <c r="K28" s="209">
        <f t="shared" si="0"/>
        <v>13</v>
      </c>
      <c r="M28" s="73"/>
      <c r="N28" s="73"/>
    </row>
    <row r="29" spans="1:14">
      <c r="A29" s="185">
        <v>3</v>
      </c>
      <c r="B29" s="187" t="s">
        <v>42</v>
      </c>
      <c r="C29" s="188"/>
      <c r="D29" s="189">
        <v>4</v>
      </c>
      <c r="E29" s="189">
        <v>5</v>
      </c>
      <c r="F29" s="189">
        <v>3</v>
      </c>
      <c r="G29" s="188"/>
      <c r="H29" s="188"/>
      <c r="I29" s="188"/>
      <c r="J29" s="188"/>
      <c r="K29" s="209">
        <f t="shared" si="0"/>
        <v>12</v>
      </c>
      <c r="M29" s="73"/>
      <c r="N29" s="73"/>
    </row>
    <row r="30" spans="1:14">
      <c r="A30" s="190">
        <v>3</v>
      </c>
      <c r="B30" s="191" t="s">
        <v>100</v>
      </c>
      <c r="C30" s="193"/>
      <c r="D30" s="193"/>
      <c r="E30" s="192">
        <v>3</v>
      </c>
      <c r="F30" s="192">
        <v>1</v>
      </c>
      <c r="G30" s="193"/>
      <c r="H30" s="193"/>
      <c r="I30" s="193"/>
      <c r="J30" s="193"/>
      <c r="K30" s="209">
        <f t="shared" si="0"/>
        <v>4</v>
      </c>
      <c r="M30" s="73"/>
      <c r="N30" s="73"/>
    </row>
    <row r="31" spans="1:14">
      <c r="A31" s="194">
        <v>3</v>
      </c>
      <c r="B31" s="195" t="s">
        <v>37</v>
      </c>
      <c r="C31" s="196">
        <v>2</v>
      </c>
      <c r="D31" s="196">
        <v>26</v>
      </c>
      <c r="E31" s="196">
        <v>2</v>
      </c>
      <c r="F31" s="198"/>
      <c r="G31" s="198"/>
      <c r="H31" s="198"/>
      <c r="I31" s="198"/>
      <c r="J31" s="198"/>
      <c r="K31" s="209">
        <f t="shared" si="0"/>
        <v>30</v>
      </c>
      <c r="M31" s="73"/>
      <c r="N31" s="73"/>
    </row>
    <row r="32" spans="1:14">
      <c r="A32" s="200">
        <v>3</v>
      </c>
      <c r="B32" s="195" t="s">
        <v>41</v>
      </c>
      <c r="C32" s="198"/>
      <c r="D32" s="196">
        <v>1</v>
      </c>
      <c r="E32" s="196">
        <v>2</v>
      </c>
      <c r="F32" s="198"/>
      <c r="G32" s="198"/>
      <c r="H32" s="198"/>
      <c r="I32" s="198"/>
      <c r="J32" s="198"/>
      <c r="K32" s="209">
        <f t="shared" si="0"/>
        <v>3</v>
      </c>
      <c r="M32" s="73"/>
      <c r="N32" s="73"/>
    </row>
    <row r="33" spans="1:14">
      <c r="A33" s="194">
        <v>3</v>
      </c>
      <c r="B33" s="195" t="s">
        <v>119</v>
      </c>
      <c r="C33" s="196">
        <v>1</v>
      </c>
      <c r="D33" s="198"/>
      <c r="E33" s="198"/>
      <c r="F33" s="198"/>
      <c r="G33" s="198"/>
      <c r="H33" s="198"/>
      <c r="I33" s="198"/>
      <c r="J33" s="198"/>
      <c r="K33" s="209">
        <f t="shared" si="0"/>
        <v>1</v>
      </c>
      <c r="M33" s="73"/>
      <c r="N33" s="73"/>
    </row>
    <row r="34" spans="1:14">
      <c r="A34" s="210">
        <v>3</v>
      </c>
      <c r="B34" s="187" t="s">
        <v>43</v>
      </c>
      <c r="C34" s="189">
        <v>28</v>
      </c>
      <c r="D34" s="188"/>
      <c r="E34" s="188"/>
      <c r="F34" s="188"/>
      <c r="G34" s="188"/>
      <c r="H34" s="188"/>
      <c r="I34" s="188"/>
      <c r="J34" s="188"/>
      <c r="K34" s="209">
        <f t="shared" si="0"/>
        <v>28</v>
      </c>
      <c r="M34" s="73"/>
      <c r="N34" s="73"/>
    </row>
    <row r="35" spans="1:14">
      <c r="A35" s="288">
        <v>3</v>
      </c>
      <c r="B35" s="290" t="s">
        <v>108</v>
      </c>
      <c r="C35" s="293">
        <v>1</v>
      </c>
      <c r="D35" s="291"/>
      <c r="E35" s="291"/>
      <c r="F35" s="291"/>
      <c r="G35" s="291"/>
      <c r="H35" s="291"/>
      <c r="I35" s="291"/>
      <c r="J35" s="291"/>
      <c r="K35" s="209">
        <f t="shared" si="0"/>
        <v>1</v>
      </c>
      <c r="M35" s="73"/>
      <c r="N35" s="73"/>
    </row>
    <row r="36" spans="1:14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203">
        <f>SUM(K9:K35)</f>
        <v>275</v>
      </c>
      <c r="M36" s="73"/>
      <c r="N36" s="73"/>
    </row>
    <row r="37" spans="1:14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>
      <c r="M40" s="96"/>
      <c r="N40" s="96"/>
    </row>
    <row r="41" spans="1:14">
      <c r="A41" s="97" t="s">
        <v>22</v>
      </c>
      <c r="B41" s="102" t="s">
        <v>23</v>
      </c>
      <c r="C41" s="109" t="s">
        <v>45</v>
      </c>
      <c r="D41" s="111" t="s">
        <v>47</v>
      </c>
      <c r="E41" s="113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211">
        <v>1</v>
      </c>
      <c r="B42" s="215" t="s">
        <v>46</v>
      </c>
      <c r="C42" s="446">
        <v>220</v>
      </c>
      <c r="D42" s="446">
        <v>117</v>
      </c>
      <c r="E42" s="446" t="s">
        <v>56</v>
      </c>
      <c r="G42" s="96" t="s">
        <v>52</v>
      </c>
      <c r="H42" s="118"/>
      <c r="I42" s="118"/>
      <c r="J42" s="118"/>
    </row>
    <row r="43" spans="1:14">
      <c r="A43" s="75">
        <v>1</v>
      </c>
      <c r="B43" s="75" t="s">
        <v>46</v>
      </c>
      <c r="C43" s="442">
        <v>239</v>
      </c>
      <c r="D43" s="442">
        <v>154</v>
      </c>
      <c r="E43" s="442" t="s">
        <v>56</v>
      </c>
      <c r="G43" s="96" t="s">
        <v>53</v>
      </c>
      <c r="H43" s="118"/>
      <c r="I43" s="118"/>
      <c r="J43" s="118"/>
    </row>
    <row r="44" spans="1:14">
      <c r="A44" s="139">
        <v>2</v>
      </c>
      <c r="B44" s="139" t="s">
        <v>46</v>
      </c>
      <c r="C44" s="448">
        <v>188</v>
      </c>
      <c r="D44" s="448">
        <v>82</v>
      </c>
      <c r="E44" s="448" t="s">
        <v>56</v>
      </c>
      <c r="G44" s="96" t="s">
        <v>54</v>
      </c>
      <c r="H44" s="118"/>
      <c r="I44" s="118"/>
      <c r="J44" s="118"/>
    </row>
    <row r="45" spans="1:14">
      <c r="A45" s="196">
        <v>3</v>
      </c>
      <c r="B45" s="196" t="s">
        <v>46</v>
      </c>
      <c r="C45" s="234">
        <v>242</v>
      </c>
      <c r="D45" s="234">
        <v>162</v>
      </c>
      <c r="E45" s="234" t="s">
        <v>56</v>
      </c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68"/>
      <c r="B46" s="60"/>
      <c r="C46" s="68"/>
      <c r="D46" s="68"/>
      <c r="E46" s="68"/>
      <c r="G46" s="96" t="s">
        <v>52</v>
      </c>
      <c r="H46" s="118">
        <v>2</v>
      </c>
      <c r="I46" s="118">
        <v>100</v>
      </c>
      <c r="J46" s="118">
        <v>0</v>
      </c>
    </row>
    <row r="47" spans="1:14">
      <c r="A47" s="78"/>
      <c r="B47" s="79"/>
      <c r="C47" s="78"/>
      <c r="D47" s="78"/>
      <c r="E47" s="78"/>
      <c r="G47" s="96" t="s">
        <v>53</v>
      </c>
      <c r="H47" s="118">
        <v>1</v>
      </c>
      <c r="I47" s="118">
        <v>0</v>
      </c>
      <c r="J47" s="118">
        <v>100</v>
      </c>
    </row>
    <row r="48" spans="1:14">
      <c r="A48" s="68"/>
      <c r="B48" s="60"/>
      <c r="C48" s="68"/>
      <c r="D48" s="68"/>
      <c r="E48" s="68"/>
      <c r="G48" s="96" t="s">
        <v>54</v>
      </c>
      <c r="H48" s="118">
        <v>1</v>
      </c>
      <c r="I48" s="118">
        <v>100</v>
      </c>
      <c r="J48" s="118">
        <v>0</v>
      </c>
    </row>
    <row r="49" spans="1:5">
      <c r="A49" s="78"/>
      <c r="B49" s="79"/>
      <c r="C49" s="78"/>
      <c r="D49" s="78"/>
      <c r="E49" s="78"/>
    </row>
    <row r="50" spans="1:5">
      <c r="A50" s="68"/>
      <c r="B50" s="60"/>
      <c r="C50" s="68"/>
      <c r="D50" s="68"/>
      <c r="E50" s="68"/>
    </row>
    <row r="51" spans="1:5">
      <c r="A51" s="78"/>
      <c r="B51" s="79"/>
      <c r="C51" s="78"/>
      <c r="D51" s="78"/>
      <c r="E51" s="78"/>
    </row>
    <row r="52" spans="1:5">
      <c r="A52" s="68"/>
      <c r="B52" s="60"/>
      <c r="C52" s="68"/>
      <c r="D52" s="68"/>
      <c r="E52" s="68"/>
    </row>
    <row r="53" spans="1:5">
      <c r="A53" s="78"/>
      <c r="B53" s="79"/>
      <c r="C53" s="78"/>
      <c r="D53" s="78"/>
      <c r="E53" s="78"/>
    </row>
    <row r="54" spans="1:5">
      <c r="A54" s="68"/>
      <c r="B54" s="60"/>
      <c r="C54" s="68"/>
      <c r="D54" s="68"/>
      <c r="E54" s="68"/>
    </row>
    <row r="55" spans="1:5">
      <c r="A55" s="78"/>
      <c r="B55" s="79"/>
      <c r="C55" s="78"/>
      <c r="D55" s="78"/>
      <c r="E55" s="78"/>
    </row>
    <row r="56" spans="1:5">
      <c r="A56" s="68"/>
      <c r="B56" s="60"/>
      <c r="C56" s="68"/>
      <c r="D56" s="68"/>
      <c r="E56" s="68"/>
    </row>
    <row r="57" spans="1:5">
      <c r="A57" s="78"/>
      <c r="B57" s="79"/>
      <c r="C57" s="78"/>
      <c r="D57" s="78"/>
      <c r="E57" s="78"/>
    </row>
    <row r="58" spans="1:5">
      <c r="A58" s="68"/>
      <c r="B58" s="60"/>
      <c r="C58" s="68"/>
      <c r="D58" s="68"/>
      <c r="E58" s="68"/>
    </row>
    <row r="59" spans="1:5">
      <c r="A59" s="78"/>
      <c r="B59" s="79"/>
      <c r="C59" s="78"/>
      <c r="D59" s="78"/>
      <c r="E59" s="78"/>
    </row>
    <row r="60" spans="1:5">
      <c r="A60" s="68"/>
      <c r="B60" s="60"/>
      <c r="C60" s="68"/>
      <c r="D60" s="68"/>
      <c r="E60" s="68"/>
    </row>
    <row r="61" spans="1:5">
      <c r="A61" s="78"/>
      <c r="B61" s="79"/>
      <c r="C61" s="78"/>
      <c r="D61" s="78"/>
      <c r="E61" s="78"/>
    </row>
    <row r="62" spans="1:5">
      <c r="A62" s="68"/>
      <c r="B62" s="60"/>
      <c r="C62" s="68"/>
      <c r="D62" s="68"/>
      <c r="E62" s="68"/>
    </row>
    <row r="63" spans="1:5">
      <c r="A63" s="78"/>
      <c r="B63" s="79"/>
      <c r="C63" s="78"/>
      <c r="D63" s="78"/>
      <c r="E63" s="78"/>
    </row>
    <row r="64" spans="1:5">
      <c r="A64" s="68"/>
      <c r="B64" s="60"/>
      <c r="C64" s="68"/>
      <c r="D64" s="68"/>
      <c r="E64" s="68"/>
    </row>
    <row r="65" spans="1:5">
      <c r="A65" s="78"/>
      <c r="B65" s="79"/>
      <c r="C65" s="78"/>
      <c r="D65" s="78"/>
      <c r="E65" s="78"/>
    </row>
    <row r="66" spans="1:5">
      <c r="A66" s="68"/>
      <c r="B66" s="60"/>
      <c r="C66" s="68"/>
      <c r="D66" s="68"/>
      <c r="E66" s="68"/>
    </row>
    <row r="67" spans="1:5">
      <c r="A67" s="78"/>
      <c r="B67" s="79"/>
      <c r="C67" s="78"/>
      <c r="D67" s="78"/>
      <c r="E67" s="78"/>
    </row>
    <row r="68" spans="1:5">
      <c r="A68" s="68"/>
      <c r="B68" s="60"/>
      <c r="C68" s="68"/>
      <c r="D68" s="68"/>
      <c r="E68" s="68"/>
    </row>
    <row r="69" spans="1:5">
      <c r="A69" s="78"/>
      <c r="B69" s="79"/>
      <c r="C69" s="78"/>
      <c r="D69" s="78"/>
      <c r="E69" s="78"/>
    </row>
    <row r="70" spans="1:5">
      <c r="A70" s="68"/>
      <c r="B70" s="60"/>
      <c r="C70" s="68"/>
      <c r="D70" s="68"/>
      <c r="E70" s="68"/>
    </row>
    <row r="71" spans="1:5">
      <c r="A71" s="78"/>
      <c r="B71" s="79"/>
      <c r="C71" s="78"/>
      <c r="D71" s="78"/>
      <c r="E71" s="78"/>
    </row>
    <row r="72" spans="1:5">
      <c r="A72" s="68"/>
      <c r="B72" s="60"/>
      <c r="C72" s="68"/>
      <c r="D72" s="68"/>
      <c r="E72" s="68"/>
    </row>
    <row r="73" spans="1:5">
      <c r="A73" s="78"/>
      <c r="B73" s="79"/>
      <c r="C73" s="78"/>
      <c r="D73" s="78"/>
      <c r="E73" s="78"/>
    </row>
    <row r="74" spans="1:5">
      <c r="A74" s="68"/>
      <c r="B74" s="60"/>
      <c r="C74" s="68"/>
      <c r="D74" s="68"/>
      <c r="E74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workbookViewId="0">
      <selection activeCell="A9" sqref="A9:E14"/>
    </sheetView>
  </sheetViews>
  <sheetFormatPr defaultColWidth="14.42578125" defaultRowHeight="15" customHeight="1"/>
  <cols>
    <col min="1" max="4" width="8.7109375" customWidth="1"/>
    <col min="5" max="5" width="9.85546875" customWidth="1"/>
    <col min="6" max="7" width="8.7109375" customWidth="1"/>
    <col min="8" max="8" width="19.5703125" customWidth="1"/>
    <col min="9" max="9" width="7.85546875" customWidth="1"/>
    <col min="10" max="10" width="18.5703125" customWidth="1"/>
    <col min="11" max="26" width="8.7109375" customWidth="1"/>
  </cols>
  <sheetData>
    <row r="1" spans="1:15">
      <c r="A1" s="1" t="s">
        <v>128</v>
      </c>
      <c r="B1" s="2"/>
      <c r="C1" s="2"/>
      <c r="D1" s="2"/>
      <c r="E1" s="3"/>
      <c r="F1" s="1" t="s">
        <v>130</v>
      </c>
      <c r="G1" s="4"/>
      <c r="H1" s="5" t="s">
        <v>4</v>
      </c>
      <c r="I1" s="5"/>
      <c r="J1" s="2"/>
      <c r="K1" s="6"/>
      <c r="M1" s="9" t="s">
        <v>132</v>
      </c>
      <c r="N1" s="13"/>
      <c r="O1" s="13"/>
    </row>
    <row r="2" spans="1:15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15" t="s">
        <v>133</v>
      </c>
      <c r="I2" s="16" t="s">
        <v>11</v>
      </c>
      <c r="J2" s="17"/>
      <c r="K2" s="18"/>
    </row>
    <row r="3" spans="1:15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5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439" t="s">
        <v>134</v>
      </c>
      <c r="K4" s="26"/>
    </row>
    <row r="5" spans="1:15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5">
      <c r="A6" s="33" t="s">
        <v>20</v>
      </c>
      <c r="B6" s="35">
        <v>25</v>
      </c>
      <c r="C6" s="33"/>
      <c r="D6" s="37"/>
      <c r="E6" s="33"/>
      <c r="F6" s="36">
        <v>570</v>
      </c>
      <c r="G6" s="36">
        <v>720</v>
      </c>
      <c r="H6" s="440">
        <v>392</v>
      </c>
      <c r="I6" s="33"/>
      <c r="J6" s="33"/>
      <c r="K6" s="37"/>
    </row>
    <row r="7" spans="1:15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5" ht="15.75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46" t="s">
        <v>32</v>
      </c>
      <c r="M8" s="48" t="s">
        <v>33</v>
      </c>
      <c r="N8" s="48" t="s">
        <v>35</v>
      </c>
    </row>
    <row r="9" spans="1:15">
      <c r="A9" s="50">
        <v>1</v>
      </c>
      <c r="B9" s="52" t="s">
        <v>135</v>
      </c>
      <c r="C9" s="62"/>
      <c r="D9" s="57">
        <v>1</v>
      </c>
      <c r="E9" s="57">
        <v>1</v>
      </c>
      <c r="F9" s="62"/>
      <c r="G9" s="62"/>
      <c r="H9" s="62"/>
      <c r="I9" s="62"/>
      <c r="J9" s="62"/>
      <c r="K9" s="238">
        <v>2</v>
      </c>
      <c r="M9" s="51" t="s">
        <v>135</v>
      </c>
      <c r="N9" s="51">
        <v>6</v>
      </c>
    </row>
    <row r="10" spans="1:15">
      <c r="A10" s="66">
        <v>1</v>
      </c>
      <c r="B10" s="71" t="s">
        <v>40</v>
      </c>
      <c r="C10" s="75">
        <v>6</v>
      </c>
      <c r="D10" s="84"/>
      <c r="E10" s="84"/>
      <c r="F10" s="84"/>
      <c r="G10" s="84"/>
      <c r="H10" s="84"/>
      <c r="I10" s="84"/>
      <c r="J10" s="84"/>
      <c r="K10" s="237">
        <v>6</v>
      </c>
      <c r="M10" s="51" t="s">
        <v>40</v>
      </c>
      <c r="N10" s="51">
        <v>18</v>
      </c>
    </row>
    <row r="11" spans="1:15">
      <c r="A11" s="175">
        <v>2</v>
      </c>
      <c r="B11" s="173" t="s">
        <v>135</v>
      </c>
      <c r="C11" s="174"/>
      <c r="D11" s="139">
        <v>2</v>
      </c>
      <c r="E11" s="139">
        <v>1</v>
      </c>
      <c r="F11" s="174"/>
      <c r="G11" s="174"/>
      <c r="H11" s="174"/>
      <c r="I11" s="174"/>
      <c r="J11" s="174"/>
      <c r="K11" s="238">
        <v>3</v>
      </c>
      <c r="M11" s="51"/>
      <c r="N11" s="51"/>
    </row>
    <row r="12" spans="1:15">
      <c r="A12" s="172">
        <v>2</v>
      </c>
      <c r="B12" s="173" t="s">
        <v>40</v>
      </c>
      <c r="C12" s="139">
        <v>6</v>
      </c>
      <c r="D12" s="139">
        <v>1</v>
      </c>
      <c r="E12" s="174"/>
      <c r="F12" s="174"/>
      <c r="G12" s="174"/>
      <c r="H12" s="174"/>
      <c r="I12" s="174"/>
      <c r="J12" s="174"/>
      <c r="K12" s="237">
        <v>7</v>
      </c>
      <c r="M12" s="51"/>
      <c r="N12" s="51"/>
    </row>
    <row r="13" spans="1:15">
      <c r="A13" s="210">
        <v>3</v>
      </c>
      <c r="B13" s="187" t="s">
        <v>135</v>
      </c>
      <c r="C13" s="188"/>
      <c r="D13" s="189">
        <v>1</v>
      </c>
      <c r="E13" s="188"/>
      <c r="F13" s="188"/>
      <c r="G13" s="188"/>
      <c r="H13" s="188"/>
      <c r="I13" s="188"/>
      <c r="J13" s="188"/>
      <c r="K13" s="238">
        <v>1</v>
      </c>
      <c r="M13" s="51"/>
      <c r="N13" s="51"/>
    </row>
    <row r="14" spans="1:15">
      <c r="A14" s="190">
        <v>3</v>
      </c>
      <c r="B14" s="191" t="s">
        <v>40</v>
      </c>
      <c r="C14" s="192">
        <v>5</v>
      </c>
      <c r="D14" s="193"/>
      <c r="E14" s="193"/>
      <c r="F14" s="193"/>
      <c r="G14" s="193"/>
      <c r="H14" s="193"/>
      <c r="I14" s="193"/>
      <c r="J14" s="193"/>
      <c r="K14" s="238">
        <v>5</v>
      </c>
      <c r="M14" s="51"/>
      <c r="N14" s="51"/>
    </row>
    <row r="15" spans="1:15">
      <c r="A15" s="79"/>
      <c r="B15" s="77"/>
      <c r="C15" s="78"/>
      <c r="D15" s="78"/>
      <c r="E15" s="78"/>
      <c r="F15" s="78"/>
      <c r="G15" s="78"/>
      <c r="H15" s="78"/>
      <c r="I15" s="78"/>
      <c r="J15" s="78"/>
      <c r="K15" s="441">
        <v>24</v>
      </c>
      <c r="M15" s="73"/>
      <c r="N15" s="73"/>
    </row>
    <row r="16" spans="1:15">
      <c r="A16" s="60"/>
      <c r="B16" s="69"/>
      <c r="C16" s="68"/>
      <c r="D16" s="68"/>
      <c r="E16" s="68"/>
      <c r="F16" s="68"/>
      <c r="G16" s="68"/>
      <c r="H16" s="68"/>
      <c r="I16" s="68"/>
      <c r="J16" s="68"/>
      <c r="K16" s="61"/>
      <c r="M16" s="73"/>
      <c r="N16" s="73"/>
    </row>
    <row r="17" spans="1:14" ht="18.75">
      <c r="A17" s="80"/>
      <c r="B17" s="81"/>
      <c r="C17" s="87"/>
      <c r="D17" s="87"/>
      <c r="E17" s="87"/>
      <c r="F17" s="87"/>
      <c r="G17" s="87"/>
      <c r="H17" s="87"/>
      <c r="I17" s="87"/>
      <c r="J17" s="87"/>
      <c r="K17" s="89"/>
      <c r="M17" s="73"/>
      <c r="N17" s="73"/>
    </row>
    <row r="18" spans="1:14">
      <c r="A18" s="60"/>
      <c r="B18" s="69"/>
      <c r="C18" s="68"/>
      <c r="D18" s="68"/>
      <c r="E18" s="68"/>
      <c r="F18" s="68"/>
      <c r="G18" s="68"/>
      <c r="H18" s="68"/>
      <c r="I18" s="68"/>
      <c r="J18" s="68"/>
      <c r="K18" s="61"/>
      <c r="M18" s="73"/>
      <c r="N18" s="73"/>
    </row>
    <row r="19" spans="1:14">
      <c r="A19" s="53"/>
      <c r="B19" s="54"/>
      <c r="C19" s="56"/>
      <c r="D19" s="56"/>
      <c r="E19" s="56"/>
      <c r="F19" s="56"/>
      <c r="G19" s="56"/>
      <c r="H19" s="56"/>
      <c r="I19" s="56"/>
      <c r="J19" s="56"/>
      <c r="K19" s="58"/>
      <c r="M19" s="73"/>
      <c r="N19" s="73"/>
    </row>
    <row r="20" spans="1:14">
      <c r="A20" s="91"/>
      <c r="B20" s="74"/>
      <c r="C20" s="59"/>
      <c r="D20" s="59"/>
      <c r="E20" s="59"/>
      <c r="F20" s="59"/>
      <c r="G20" s="59"/>
      <c r="H20" s="59"/>
      <c r="I20" s="59"/>
      <c r="J20" s="59"/>
      <c r="K20" s="61"/>
      <c r="M20" s="73"/>
      <c r="N20" s="73"/>
    </row>
    <row r="21" spans="1:14" ht="15.75" customHeight="1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</row>
    <row r="22" spans="1:14" ht="15.75" customHeight="1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 ht="15.75" customHeight="1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 ht="15.75" customHeight="1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 ht="15.75" customHeight="1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 ht="15.75" customHeight="1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 ht="15.75" customHeight="1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 ht="15.75" customHeight="1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 ht="15.75" customHeight="1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 ht="15.75" customHeight="1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 ht="15.75" customHeight="1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 ht="15.75" customHeight="1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22" ht="15.75" customHeight="1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22" ht="15.75" customHeight="1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22" ht="15.75" customHeight="1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22" ht="15.75" customHeight="1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22" ht="15.75" customHeight="1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22" ht="15.75" customHeight="1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22" ht="15.75" customHeight="1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22" ht="15.75" customHeight="1">
      <c r="M40" s="96"/>
      <c r="N40" s="96"/>
    </row>
    <row r="41" spans="1:22" ht="15.75" customHeight="1">
      <c r="A41" s="99" t="s">
        <v>22</v>
      </c>
      <c r="B41" s="104" t="s">
        <v>23</v>
      </c>
      <c r="C41" s="106" t="s">
        <v>45</v>
      </c>
      <c r="D41" s="112" t="s">
        <v>47</v>
      </c>
      <c r="E41" s="121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</row>
    <row r="42" spans="1:22" ht="15.75" customHeight="1">
      <c r="A42" s="123" t="s">
        <v>57</v>
      </c>
      <c r="B42" s="125" t="s">
        <v>57</v>
      </c>
      <c r="C42" s="123" t="s">
        <v>57</v>
      </c>
      <c r="D42" s="123" t="s">
        <v>57</v>
      </c>
      <c r="E42" s="123" t="s">
        <v>57</v>
      </c>
      <c r="G42" s="96" t="s">
        <v>52</v>
      </c>
      <c r="H42" s="118" t="s">
        <v>57</v>
      </c>
      <c r="I42" s="118" t="s">
        <v>57</v>
      </c>
      <c r="J42" s="118" t="s">
        <v>57</v>
      </c>
      <c r="K42" s="444"/>
      <c r="L42" s="444"/>
      <c r="M42" s="444"/>
      <c r="N42" s="444"/>
      <c r="O42" s="444"/>
      <c r="P42" s="444"/>
      <c r="Q42" s="444"/>
      <c r="R42" s="444"/>
      <c r="S42" s="444"/>
      <c r="T42" s="444"/>
      <c r="U42" s="444"/>
      <c r="V42" s="444"/>
    </row>
    <row r="43" spans="1:22" ht="15.75" customHeight="1">
      <c r="A43" s="78"/>
      <c r="B43" s="79"/>
      <c r="C43" s="78"/>
      <c r="D43" s="78"/>
      <c r="E43" s="78"/>
      <c r="G43" s="96" t="s">
        <v>53</v>
      </c>
      <c r="H43" s="118"/>
      <c r="I43" s="118"/>
      <c r="J43" s="118"/>
      <c r="K43" s="444"/>
      <c r="L43" s="444"/>
      <c r="M43" s="444"/>
      <c r="N43" s="444"/>
      <c r="O43" s="444"/>
      <c r="P43" s="444"/>
      <c r="Q43" s="444"/>
      <c r="R43" s="444"/>
      <c r="S43" s="444"/>
      <c r="T43" s="444"/>
      <c r="U43" s="444"/>
      <c r="V43" s="444"/>
    </row>
    <row r="44" spans="1:22" ht="15.75" customHeight="1">
      <c r="A44" s="68"/>
      <c r="B44" s="60"/>
      <c r="C44" s="68"/>
      <c r="D44" s="68"/>
      <c r="E44" s="68"/>
      <c r="G44" s="96" t="s">
        <v>54</v>
      </c>
      <c r="H44" s="118"/>
      <c r="I44" s="118"/>
      <c r="J44" s="118"/>
      <c r="K44" s="444"/>
      <c r="L44" s="444"/>
      <c r="M44" s="444"/>
      <c r="N44" s="444"/>
      <c r="O44" s="444"/>
      <c r="P44" s="444"/>
      <c r="Q44" s="444"/>
      <c r="R44" s="444"/>
      <c r="S44" s="444"/>
      <c r="T44" s="444"/>
      <c r="U44" s="444"/>
      <c r="V44" s="444"/>
    </row>
    <row r="45" spans="1:22" ht="15.75" customHeight="1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  <c r="K45" s="114"/>
      <c r="L45" s="114"/>
      <c r="M45" s="114"/>
      <c r="N45" s="114"/>
      <c r="O45" s="114"/>
      <c r="P45" s="114"/>
      <c r="Q45" s="114"/>
      <c r="R45" s="114"/>
      <c r="S45" s="114"/>
      <c r="T45" s="114"/>
      <c r="U45" s="114"/>
      <c r="V45" s="114"/>
    </row>
    <row r="46" spans="1:22" ht="15.75" customHeight="1">
      <c r="A46" s="68"/>
      <c r="B46" s="60"/>
      <c r="C46" s="68"/>
      <c r="D46" s="68"/>
      <c r="E46" s="68"/>
      <c r="G46" s="96" t="s">
        <v>52</v>
      </c>
      <c r="H46" s="118"/>
      <c r="I46" s="118"/>
      <c r="J46" s="118"/>
      <c r="K46" s="444"/>
      <c r="L46" s="444"/>
      <c r="M46" s="444"/>
      <c r="N46" s="444"/>
      <c r="O46" s="444"/>
      <c r="P46" s="444"/>
      <c r="Q46" s="444"/>
      <c r="R46" s="444"/>
      <c r="S46" s="444"/>
      <c r="T46" s="444"/>
      <c r="U46" s="444"/>
      <c r="V46" s="444"/>
    </row>
    <row r="47" spans="1:22" ht="15.75" customHeight="1">
      <c r="A47" s="78"/>
      <c r="B47" s="79"/>
      <c r="C47" s="78"/>
      <c r="D47" s="78"/>
      <c r="E47" s="78"/>
      <c r="G47" s="96" t="s">
        <v>53</v>
      </c>
      <c r="H47" s="118"/>
      <c r="I47" s="118"/>
      <c r="J47" s="122"/>
      <c r="K47" s="444"/>
      <c r="L47" s="444"/>
      <c r="M47" s="444"/>
      <c r="N47" s="444"/>
      <c r="O47" s="444"/>
      <c r="P47" s="444"/>
      <c r="Q47" s="444"/>
      <c r="R47" s="444"/>
      <c r="S47" s="444"/>
      <c r="T47" s="444"/>
      <c r="U47" s="444"/>
      <c r="V47" s="444"/>
    </row>
    <row r="48" spans="1:22" ht="15.75" customHeight="1">
      <c r="A48" s="68"/>
      <c r="B48" s="60"/>
      <c r="C48" s="68"/>
      <c r="D48" s="68"/>
      <c r="E48" s="68"/>
      <c r="G48" s="96" t="s">
        <v>54</v>
      </c>
      <c r="H48" s="118"/>
      <c r="I48" s="118"/>
      <c r="J48" s="118"/>
      <c r="K48" s="444"/>
      <c r="L48" s="444"/>
      <c r="M48" s="444"/>
      <c r="N48" s="444"/>
      <c r="O48" s="444"/>
      <c r="P48" s="444"/>
      <c r="Q48" s="444"/>
      <c r="R48" s="444"/>
      <c r="S48" s="444"/>
      <c r="T48" s="444"/>
      <c r="U48" s="444"/>
      <c r="V48" s="444"/>
    </row>
    <row r="49" spans="1:5" ht="15.75" customHeight="1">
      <c r="A49" s="78"/>
      <c r="B49" s="79"/>
      <c r="C49" s="78"/>
      <c r="D49" s="78"/>
      <c r="E49" s="78"/>
    </row>
    <row r="50" spans="1:5" ht="15.75" customHeight="1">
      <c r="A50" s="68"/>
      <c r="B50" s="60"/>
      <c r="C50" s="68"/>
      <c r="D50" s="68"/>
      <c r="E50" s="68"/>
    </row>
    <row r="51" spans="1:5" ht="15.75" customHeight="1">
      <c r="A51" s="78"/>
      <c r="B51" s="79"/>
      <c r="C51" s="78"/>
      <c r="D51" s="78"/>
      <c r="E51" s="78"/>
    </row>
    <row r="52" spans="1:5" ht="15.75" customHeight="1">
      <c r="A52" s="68"/>
      <c r="B52" s="60"/>
      <c r="C52" s="68"/>
      <c r="D52" s="68"/>
      <c r="E52" s="68"/>
    </row>
    <row r="53" spans="1:5" ht="15.75" customHeight="1">
      <c r="A53" s="78"/>
      <c r="B53" s="79"/>
      <c r="C53" s="78"/>
      <c r="D53" s="78"/>
      <c r="E53" s="78"/>
    </row>
    <row r="54" spans="1:5" ht="15.75" customHeight="1">
      <c r="A54" s="68"/>
      <c r="B54" s="60"/>
      <c r="C54" s="68"/>
      <c r="D54" s="68"/>
      <c r="E54" s="68"/>
    </row>
    <row r="55" spans="1:5" ht="15.75" customHeight="1">
      <c r="A55" s="78"/>
      <c r="B55" s="79"/>
      <c r="C55" s="78"/>
      <c r="D55" s="78"/>
      <c r="E55" s="78"/>
    </row>
    <row r="56" spans="1:5" ht="15.75" customHeight="1">
      <c r="A56" s="68"/>
      <c r="B56" s="60"/>
      <c r="C56" s="68"/>
      <c r="D56" s="68"/>
      <c r="E56" s="68"/>
    </row>
    <row r="57" spans="1:5" ht="15.75" customHeight="1">
      <c r="A57" s="78"/>
      <c r="B57" s="79"/>
      <c r="C57" s="78"/>
      <c r="D57" s="78"/>
      <c r="E57" s="78"/>
    </row>
    <row r="58" spans="1:5" ht="15.75" customHeight="1">
      <c r="A58" s="68"/>
      <c r="B58" s="60"/>
      <c r="C58" s="68"/>
      <c r="D58" s="68"/>
      <c r="E58" s="68"/>
    </row>
    <row r="59" spans="1:5" ht="15.75" customHeight="1">
      <c r="A59" s="78"/>
      <c r="B59" s="79"/>
      <c r="C59" s="78"/>
      <c r="D59" s="78"/>
      <c r="E59" s="78"/>
    </row>
    <row r="60" spans="1:5" ht="15.75" customHeight="1">
      <c r="A60" s="68"/>
      <c r="B60" s="60"/>
      <c r="C60" s="68"/>
      <c r="D60" s="68"/>
      <c r="E60" s="68"/>
    </row>
    <row r="61" spans="1:5" ht="15.75" customHeight="1">
      <c r="A61" s="78"/>
      <c r="B61" s="79"/>
      <c r="C61" s="78"/>
      <c r="D61" s="78"/>
      <c r="E61" s="78"/>
    </row>
    <row r="62" spans="1:5" ht="15.75" customHeight="1">
      <c r="A62" s="68"/>
      <c r="B62" s="60"/>
      <c r="C62" s="68"/>
      <c r="D62" s="68"/>
      <c r="E62" s="68"/>
    </row>
    <row r="63" spans="1:5" ht="15.75" customHeight="1">
      <c r="A63" s="78"/>
      <c r="B63" s="79"/>
      <c r="C63" s="78"/>
      <c r="D63" s="78"/>
      <c r="E63" s="78"/>
    </row>
    <row r="64" spans="1:5" ht="15.75" customHeight="1">
      <c r="A64" s="68"/>
      <c r="B64" s="60"/>
      <c r="C64" s="68"/>
      <c r="D64" s="68"/>
      <c r="E64" s="68"/>
    </row>
    <row r="65" spans="1:5" ht="15.75" customHeight="1">
      <c r="A65" s="78"/>
      <c r="B65" s="79"/>
      <c r="C65" s="78"/>
      <c r="D65" s="78"/>
      <c r="E65" s="78"/>
    </row>
    <row r="66" spans="1:5" ht="15.75" customHeight="1">
      <c r="A66" s="68"/>
      <c r="B66" s="60"/>
      <c r="C66" s="68"/>
      <c r="D66" s="68"/>
      <c r="E66" s="68"/>
    </row>
    <row r="67" spans="1:5" ht="15.75" customHeight="1">
      <c r="A67" s="78"/>
      <c r="B67" s="79"/>
      <c r="C67" s="78"/>
      <c r="D67" s="78"/>
      <c r="E67" s="78"/>
    </row>
    <row r="68" spans="1:5" ht="15.75" customHeight="1">
      <c r="A68" s="68"/>
      <c r="B68" s="60"/>
      <c r="C68" s="68"/>
      <c r="D68" s="68"/>
      <c r="E68" s="68"/>
    </row>
    <row r="69" spans="1:5" ht="15.75" customHeight="1">
      <c r="A69" s="78"/>
      <c r="B69" s="79"/>
      <c r="C69" s="78"/>
      <c r="D69" s="78"/>
      <c r="E69" s="78"/>
    </row>
    <row r="70" spans="1:5" ht="15.75" customHeight="1">
      <c r="A70" s="68"/>
      <c r="B70" s="60"/>
      <c r="C70" s="68"/>
      <c r="D70" s="68"/>
      <c r="E70" s="68"/>
    </row>
    <row r="71" spans="1:5" ht="15.75" customHeight="1">
      <c r="A71" s="78"/>
      <c r="B71" s="79"/>
      <c r="C71" s="78"/>
      <c r="D71" s="78"/>
      <c r="E71" s="78"/>
    </row>
    <row r="72" spans="1:5" ht="15.75" customHeight="1">
      <c r="A72" s="68"/>
      <c r="B72" s="60"/>
      <c r="C72" s="68"/>
      <c r="D72" s="68"/>
      <c r="E72" s="68"/>
    </row>
    <row r="73" spans="1:5" ht="15.75" customHeight="1">
      <c r="A73" s="78"/>
      <c r="B73" s="79"/>
      <c r="C73" s="78"/>
      <c r="D73" s="78"/>
      <c r="E73" s="78"/>
    </row>
    <row r="74" spans="1:5" ht="15.75" customHeight="1">
      <c r="A74" s="68"/>
      <c r="B74" s="60"/>
      <c r="C74" s="68"/>
      <c r="D74" s="68"/>
      <c r="E74" s="68"/>
    </row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A9" sqref="A9:J22"/>
    </sheetView>
  </sheetViews>
  <sheetFormatPr defaultColWidth="14.42578125" defaultRowHeight="15" customHeight="1"/>
  <cols>
    <col min="1" max="4" width="8.7109375" customWidth="1"/>
    <col min="5" max="5" width="12" customWidth="1"/>
    <col min="6" max="26" width="8.7109375" customWidth="1"/>
  </cols>
  <sheetData>
    <row r="1" spans="1:15">
      <c r="A1" s="1" t="s">
        <v>0</v>
      </c>
      <c r="B1" s="2"/>
      <c r="C1" s="2"/>
      <c r="D1" s="2"/>
      <c r="E1" s="3"/>
      <c r="F1" s="1" t="s">
        <v>3</v>
      </c>
      <c r="G1" s="4"/>
      <c r="H1" s="7" t="s">
        <v>5</v>
      </c>
      <c r="I1" s="5"/>
      <c r="J1" s="2"/>
      <c r="K1" s="6"/>
      <c r="M1" s="9" t="s">
        <v>7</v>
      </c>
      <c r="N1" s="13"/>
      <c r="O1" s="13"/>
    </row>
    <row r="2" spans="1:15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5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5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5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5">
      <c r="A6" s="33" t="s">
        <v>20</v>
      </c>
      <c r="B6" s="35">
        <v>25</v>
      </c>
      <c r="C6" s="33"/>
      <c r="D6" s="37"/>
      <c r="E6" s="33"/>
      <c r="F6" s="35">
        <f>1094+1106</f>
        <v>2200</v>
      </c>
      <c r="G6" s="36">
        <f>539+533</f>
        <v>1072</v>
      </c>
      <c r="H6" s="38">
        <f>495+638</f>
        <v>1133</v>
      </c>
      <c r="I6" s="33"/>
      <c r="J6" s="33"/>
      <c r="K6" s="37"/>
    </row>
    <row r="7" spans="1:15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5" ht="15.75">
      <c r="A8" s="43" t="s">
        <v>22</v>
      </c>
      <c r="B8" s="44" t="s">
        <v>23</v>
      </c>
      <c r="C8" s="45" t="s">
        <v>24</v>
      </c>
      <c r="D8" s="44" t="s">
        <v>25</v>
      </c>
      <c r="E8" s="44" t="s">
        <v>26</v>
      </c>
      <c r="F8" s="44" t="s">
        <v>27</v>
      </c>
      <c r="G8" s="44" t="s">
        <v>28</v>
      </c>
      <c r="H8" s="44" t="s">
        <v>29</v>
      </c>
      <c r="I8" s="44" t="s">
        <v>30</v>
      </c>
      <c r="J8" s="44" t="s">
        <v>31</v>
      </c>
      <c r="K8" s="46" t="s">
        <v>32</v>
      </c>
      <c r="M8" s="48" t="s">
        <v>33</v>
      </c>
      <c r="N8" s="48" t="s">
        <v>35</v>
      </c>
    </row>
    <row r="9" spans="1:15">
      <c r="A9" s="50">
        <v>1</v>
      </c>
      <c r="B9" s="52" t="s">
        <v>36</v>
      </c>
      <c r="C9" s="57">
        <v>2</v>
      </c>
      <c r="D9" s="57">
        <v>16</v>
      </c>
      <c r="E9" s="57">
        <v>5</v>
      </c>
      <c r="F9" s="62"/>
      <c r="G9" s="57">
        <v>18</v>
      </c>
      <c r="H9" s="57">
        <v>13</v>
      </c>
      <c r="I9" s="57">
        <v>8</v>
      </c>
      <c r="J9" s="57">
        <v>2</v>
      </c>
      <c r="K9" s="64">
        <f t="shared" ref="K9:K22" si="0">SUM(C9:J9)</f>
        <v>64</v>
      </c>
      <c r="M9" s="51" t="s">
        <v>36</v>
      </c>
      <c r="N9" s="51">
        <v>162</v>
      </c>
    </row>
    <row r="10" spans="1:15">
      <c r="A10" s="66">
        <v>1</v>
      </c>
      <c r="B10" s="71" t="s">
        <v>38</v>
      </c>
      <c r="C10" s="75">
        <v>3</v>
      </c>
      <c r="D10" s="75">
        <v>2</v>
      </c>
      <c r="E10" s="75">
        <v>5</v>
      </c>
      <c r="F10" s="75">
        <v>4</v>
      </c>
      <c r="G10" s="75">
        <v>5</v>
      </c>
      <c r="H10" s="75">
        <v>2</v>
      </c>
      <c r="I10" s="84"/>
      <c r="J10" s="75">
        <v>1</v>
      </c>
      <c r="K10" s="64">
        <f t="shared" si="0"/>
        <v>22</v>
      </c>
      <c r="M10" s="51" t="s">
        <v>38</v>
      </c>
      <c r="N10" s="51">
        <v>36</v>
      </c>
    </row>
    <row r="11" spans="1:15">
      <c r="A11" s="90">
        <v>1</v>
      </c>
      <c r="B11" s="71" t="s">
        <v>41</v>
      </c>
      <c r="C11" s="75">
        <v>1</v>
      </c>
      <c r="D11" s="75">
        <v>15</v>
      </c>
      <c r="E11" s="75">
        <v>4</v>
      </c>
      <c r="F11" s="84"/>
      <c r="G11" s="84"/>
      <c r="H11" s="84"/>
      <c r="I11" s="84"/>
      <c r="J11" s="84"/>
      <c r="K11" s="64">
        <f t="shared" si="0"/>
        <v>20</v>
      </c>
      <c r="M11" s="51" t="s">
        <v>41</v>
      </c>
      <c r="N11" s="51">
        <v>35</v>
      </c>
    </row>
    <row r="12" spans="1:15">
      <c r="A12" s="66">
        <v>1</v>
      </c>
      <c r="B12" s="71" t="s">
        <v>42</v>
      </c>
      <c r="C12" s="84"/>
      <c r="D12" s="75">
        <v>1</v>
      </c>
      <c r="E12" s="84"/>
      <c r="F12" s="84"/>
      <c r="G12" s="84"/>
      <c r="H12" s="84"/>
      <c r="I12" s="84"/>
      <c r="J12" s="84"/>
      <c r="K12" s="64">
        <f t="shared" si="0"/>
        <v>1</v>
      </c>
      <c r="M12" s="51" t="s">
        <v>42</v>
      </c>
      <c r="N12" s="51">
        <v>1</v>
      </c>
    </row>
    <row r="13" spans="1:15">
      <c r="A13" s="92">
        <v>1</v>
      </c>
      <c r="B13" s="93" t="s">
        <v>43</v>
      </c>
      <c r="C13" s="94">
        <v>6</v>
      </c>
      <c r="D13" s="94">
        <v>5</v>
      </c>
      <c r="E13" s="95"/>
      <c r="F13" s="95"/>
      <c r="G13" s="95"/>
      <c r="H13" s="95"/>
      <c r="I13" s="95"/>
      <c r="J13" s="95"/>
      <c r="K13" s="64">
        <f t="shared" si="0"/>
        <v>11</v>
      </c>
      <c r="M13" s="51" t="s">
        <v>43</v>
      </c>
      <c r="N13" s="51">
        <v>11</v>
      </c>
    </row>
    <row r="14" spans="1:15">
      <c r="A14" s="50">
        <v>1</v>
      </c>
      <c r="B14" s="52" t="s">
        <v>44</v>
      </c>
      <c r="C14" s="57">
        <v>8</v>
      </c>
      <c r="D14" s="62"/>
      <c r="E14" s="62"/>
      <c r="F14" s="62"/>
      <c r="G14" s="62"/>
      <c r="H14" s="62"/>
      <c r="I14" s="62"/>
      <c r="J14" s="62"/>
      <c r="K14" s="64">
        <f t="shared" si="0"/>
        <v>8</v>
      </c>
      <c r="M14" s="51" t="s">
        <v>44</v>
      </c>
      <c r="N14" s="51">
        <v>9</v>
      </c>
    </row>
    <row r="15" spans="1:15">
      <c r="A15" s="66">
        <v>1</v>
      </c>
      <c r="B15" s="71" t="s">
        <v>37</v>
      </c>
      <c r="C15" s="84"/>
      <c r="D15" s="75">
        <v>1</v>
      </c>
      <c r="E15" s="84"/>
      <c r="F15" s="84"/>
      <c r="G15" s="84"/>
      <c r="H15" s="84"/>
      <c r="I15" s="84"/>
      <c r="J15" s="84"/>
      <c r="K15" s="64">
        <f t="shared" si="0"/>
        <v>1</v>
      </c>
      <c r="M15" s="51" t="s">
        <v>37</v>
      </c>
      <c r="N15" s="51">
        <v>1</v>
      </c>
    </row>
    <row r="16" spans="1:15">
      <c r="A16" s="98">
        <v>2</v>
      </c>
      <c r="B16" s="100" t="s">
        <v>36</v>
      </c>
      <c r="C16" s="101"/>
      <c r="D16" s="103">
        <v>1</v>
      </c>
      <c r="E16" s="101"/>
      <c r="F16" s="103">
        <v>1</v>
      </c>
      <c r="G16" s="103">
        <v>10</v>
      </c>
      <c r="H16" s="103">
        <v>11</v>
      </c>
      <c r="I16" s="103">
        <v>4</v>
      </c>
      <c r="J16" s="103">
        <v>11</v>
      </c>
      <c r="K16" s="64">
        <f t="shared" si="0"/>
        <v>38</v>
      </c>
      <c r="M16" s="51" t="s">
        <v>46</v>
      </c>
      <c r="N16" s="51">
        <v>24</v>
      </c>
    </row>
    <row r="17" spans="1:14" ht="18.75">
      <c r="A17" s="105">
        <v>2</v>
      </c>
      <c r="B17" s="107" t="s">
        <v>38</v>
      </c>
      <c r="C17" s="108"/>
      <c r="D17" s="108"/>
      <c r="E17" s="108"/>
      <c r="F17" s="108"/>
      <c r="G17" s="108"/>
      <c r="H17" s="110">
        <v>1</v>
      </c>
      <c r="I17" s="108"/>
      <c r="J17" s="115"/>
      <c r="K17" s="64">
        <f t="shared" si="0"/>
        <v>1</v>
      </c>
      <c r="M17" s="73"/>
      <c r="N17" s="73"/>
    </row>
    <row r="18" spans="1:14">
      <c r="A18" s="98">
        <v>2</v>
      </c>
      <c r="B18" s="100" t="s">
        <v>41</v>
      </c>
      <c r="C18" s="101"/>
      <c r="D18" s="103">
        <v>3</v>
      </c>
      <c r="E18" s="103">
        <v>1</v>
      </c>
      <c r="F18" s="101"/>
      <c r="G18" s="101"/>
      <c r="H18" s="101"/>
      <c r="I18" s="101"/>
      <c r="J18" s="101"/>
      <c r="K18" s="64">
        <f t="shared" si="0"/>
        <v>4</v>
      </c>
      <c r="M18" s="73"/>
      <c r="N18" s="73"/>
    </row>
    <row r="19" spans="1:14">
      <c r="A19" s="117">
        <v>2</v>
      </c>
      <c r="B19" s="119" t="s">
        <v>44</v>
      </c>
      <c r="C19" s="120">
        <v>1</v>
      </c>
      <c r="D19" s="124"/>
      <c r="E19" s="124"/>
      <c r="F19" s="124"/>
      <c r="G19" s="124"/>
      <c r="H19" s="124"/>
      <c r="I19" s="124"/>
      <c r="J19" s="124"/>
      <c r="K19" s="64">
        <f t="shared" si="0"/>
        <v>1</v>
      </c>
      <c r="M19" s="73"/>
      <c r="N19" s="73"/>
    </row>
    <row r="20" spans="1:14">
      <c r="A20" s="126">
        <v>3</v>
      </c>
      <c r="B20" s="127" t="s">
        <v>36</v>
      </c>
      <c r="C20" s="128">
        <v>1</v>
      </c>
      <c r="D20" s="128">
        <v>4</v>
      </c>
      <c r="E20" s="129"/>
      <c r="F20" s="128">
        <v>3</v>
      </c>
      <c r="G20" s="128">
        <v>13</v>
      </c>
      <c r="H20" s="128">
        <v>14</v>
      </c>
      <c r="I20" s="128">
        <v>4</v>
      </c>
      <c r="J20" s="128">
        <v>21</v>
      </c>
      <c r="K20" s="64">
        <f t="shared" si="0"/>
        <v>60</v>
      </c>
      <c r="M20" s="73"/>
      <c r="N20" s="73"/>
    </row>
    <row r="21" spans="1:14" ht="15.75" customHeight="1">
      <c r="A21" s="130">
        <v>3</v>
      </c>
      <c r="B21" s="131" t="s">
        <v>38</v>
      </c>
      <c r="C21" s="132"/>
      <c r="D21" s="133">
        <v>2</v>
      </c>
      <c r="E21" s="133">
        <v>3</v>
      </c>
      <c r="F21" s="133">
        <v>2</v>
      </c>
      <c r="G21" s="133">
        <v>2</v>
      </c>
      <c r="H21" s="133">
        <v>1</v>
      </c>
      <c r="I21" s="133">
        <v>1</v>
      </c>
      <c r="J21" s="133">
        <v>2</v>
      </c>
      <c r="K21" s="64">
        <f t="shared" si="0"/>
        <v>13</v>
      </c>
      <c r="M21" s="73"/>
      <c r="N21" s="73"/>
    </row>
    <row r="22" spans="1:14" ht="15.75" customHeight="1">
      <c r="A22" s="134">
        <v>3</v>
      </c>
      <c r="B22" s="131" t="s">
        <v>41</v>
      </c>
      <c r="C22" s="133">
        <v>1</v>
      </c>
      <c r="D22" s="133">
        <v>9</v>
      </c>
      <c r="E22" s="133">
        <v>1</v>
      </c>
      <c r="F22" s="132"/>
      <c r="G22" s="132"/>
      <c r="H22" s="132"/>
      <c r="I22" s="132"/>
      <c r="J22" s="132"/>
      <c r="K22" s="64">
        <f t="shared" si="0"/>
        <v>11</v>
      </c>
      <c r="M22" s="73"/>
      <c r="N22" s="73"/>
    </row>
    <row r="23" spans="1:14" ht="15.75" customHeight="1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135">
        <f>SUM(K9:K22)</f>
        <v>255</v>
      </c>
      <c r="M23" s="73"/>
      <c r="N23" s="73"/>
    </row>
    <row r="24" spans="1:14" ht="15.75" customHeight="1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 ht="15.75" customHeight="1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 ht="15.75" customHeight="1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 ht="15.75" customHeight="1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 ht="15.75" customHeight="1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 ht="15.75" customHeight="1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 ht="15.75" customHeight="1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 ht="15.75" customHeight="1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 ht="15.75" customHeight="1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 ht="15.75" customHeight="1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 ht="15.75" customHeight="1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 ht="15.75" customHeight="1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 ht="15.75" customHeight="1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 ht="15.75" customHeight="1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 ht="15.75" customHeight="1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 ht="15.75" customHeight="1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 ht="15.75" customHeight="1">
      <c r="M40" s="96"/>
      <c r="N40" s="96"/>
    </row>
    <row r="41" spans="1:14" ht="15.75" customHeight="1">
      <c r="A41" s="97" t="s">
        <v>22</v>
      </c>
      <c r="B41" s="102" t="s">
        <v>23</v>
      </c>
      <c r="C41" s="109" t="s">
        <v>45</v>
      </c>
      <c r="D41" s="111" t="s">
        <v>47</v>
      </c>
      <c r="E41" s="113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 ht="15.75" customHeight="1">
      <c r="A42" s="136">
        <v>1</v>
      </c>
      <c r="B42" s="137" t="s">
        <v>46</v>
      </c>
      <c r="C42" s="136">
        <v>259</v>
      </c>
      <c r="D42" s="136">
        <v>190</v>
      </c>
      <c r="E42" s="138" t="s">
        <v>56</v>
      </c>
      <c r="G42" s="96" t="s">
        <v>52</v>
      </c>
      <c r="H42" s="118" t="s">
        <v>57</v>
      </c>
      <c r="I42" s="118" t="s">
        <v>57</v>
      </c>
      <c r="J42" s="118" t="s">
        <v>57</v>
      </c>
    </row>
    <row r="43" spans="1:14" ht="15.75" customHeight="1">
      <c r="A43" s="75">
        <v>1</v>
      </c>
      <c r="B43" s="137" t="s">
        <v>46</v>
      </c>
      <c r="C43" s="75">
        <v>335</v>
      </c>
      <c r="D43" s="75">
        <v>421</v>
      </c>
      <c r="E43" s="138" t="s">
        <v>56</v>
      </c>
      <c r="G43" s="96" t="s">
        <v>53</v>
      </c>
      <c r="H43" s="118" t="s">
        <v>57</v>
      </c>
      <c r="I43" s="118" t="s">
        <v>57</v>
      </c>
      <c r="J43" s="118" t="s">
        <v>57</v>
      </c>
    </row>
    <row r="44" spans="1:14" ht="15.75" customHeight="1">
      <c r="A44" s="75">
        <v>1</v>
      </c>
      <c r="B44" s="137" t="s">
        <v>46</v>
      </c>
      <c r="C44" s="75">
        <v>302</v>
      </c>
      <c r="D44" s="75">
        <v>287</v>
      </c>
      <c r="E44" s="138" t="s">
        <v>56</v>
      </c>
      <c r="G44" s="96" t="s">
        <v>54</v>
      </c>
      <c r="H44" s="118" t="s">
        <v>57</v>
      </c>
      <c r="I44" s="118" t="s">
        <v>57</v>
      </c>
      <c r="J44" s="118" t="s">
        <v>57</v>
      </c>
    </row>
    <row r="45" spans="1:14" ht="15.75" customHeight="1">
      <c r="A45" s="75">
        <v>1</v>
      </c>
      <c r="B45" s="137" t="s">
        <v>46</v>
      </c>
      <c r="C45" s="75">
        <v>309</v>
      </c>
      <c r="D45" s="75">
        <v>283</v>
      </c>
      <c r="E45" s="138" t="s">
        <v>56</v>
      </c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 ht="15.75" customHeight="1">
      <c r="A46" s="75">
        <v>1</v>
      </c>
      <c r="B46" s="137" t="s">
        <v>46</v>
      </c>
      <c r="C46" s="75">
        <v>320</v>
      </c>
      <c r="D46" s="75">
        <v>367</v>
      </c>
      <c r="E46" s="138" t="s">
        <v>56</v>
      </c>
      <c r="G46" s="96" t="s">
        <v>52</v>
      </c>
      <c r="H46" s="118"/>
      <c r="I46" s="118"/>
      <c r="J46" s="118"/>
    </row>
    <row r="47" spans="1:14" ht="15.75" customHeight="1">
      <c r="A47" s="75">
        <v>1</v>
      </c>
      <c r="B47" s="137" t="s">
        <v>46</v>
      </c>
      <c r="C47" s="75">
        <v>267</v>
      </c>
      <c r="D47" s="75">
        <v>202</v>
      </c>
      <c r="E47" s="138" t="s">
        <v>56</v>
      </c>
      <c r="G47" s="96" t="s">
        <v>53</v>
      </c>
      <c r="H47" s="118"/>
      <c r="I47" s="118"/>
      <c r="J47" s="122"/>
    </row>
    <row r="48" spans="1:14" ht="15.75" customHeight="1">
      <c r="A48" s="75">
        <v>1</v>
      </c>
      <c r="B48" s="137" t="s">
        <v>46</v>
      </c>
      <c r="C48" s="75">
        <v>189</v>
      </c>
      <c r="D48" s="75">
        <v>71</v>
      </c>
      <c r="E48" s="138" t="s">
        <v>56</v>
      </c>
      <c r="G48" s="96" t="s">
        <v>54</v>
      </c>
      <c r="H48" s="118"/>
      <c r="I48" s="118"/>
      <c r="J48" s="118"/>
    </row>
    <row r="49" spans="1:5" ht="15.75" customHeight="1">
      <c r="A49" s="75">
        <v>1</v>
      </c>
      <c r="B49" s="137" t="s">
        <v>46</v>
      </c>
      <c r="C49" s="75">
        <v>211</v>
      </c>
      <c r="D49" s="75">
        <v>95</v>
      </c>
      <c r="E49" s="138" t="s">
        <v>56</v>
      </c>
    </row>
    <row r="50" spans="1:5" ht="15.75" customHeight="1">
      <c r="A50" s="75">
        <v>1</v>
      </c>
      <c r="B50" s="137" t="s">
        <v>46</v>
      </c>
      <c r="C50" s="75">
        <v>197</v>
      </c>
      <c r="D50" s="75">
        <v>82</v>
      </c>
      <c r="E50" s="138" t="s">
        <v>56</v>
      </c>
    </row>
    <row r="51" spans="1:5" ht="15.75" customHeight="1">
      <c r="A51" s="139">
        <v>2</v>
      </c>
      <c r="B51" s="140" t="s">
        <v>46</v>
      </c>
      <c r="C51" s="139">
        <v>341</v>
      </c>
      <c r="D51" s="139">
        <v>412</v>
      </c>
      <c r="E51" s="141" t="s">
        <v>56</v>
      </c>
    </row>
    <row r="52" spans="1:5" ht="15.75" customHeight="1">
      <c r="A52" s="139">
        <v>2</v>
      </c>
      <c r="B52" s="140" t="s">
        <v>46</v>
      </c>
      <c r="C52" s="139">
        <v>425</v>
      </c>
      <c r="D52" s="139">
        <v>702</v>
      </c>
      <c r="E52" s="141" t="s">
        <v>56</v>
      </c>
    </row>
    <row r="53" spans="1:5" ht="15.75" customHeight="1">
      <c r="A53" s="139">
        <v>2</v>
      </c>
      <c r="B53" s="140" t="s">
        <v>46</v>
      </c>
      <c r="C53" s="139">
        <v>335</v>
      </c>
      <c r="D53" s="139">
        <v>504</v>
      </c>
      <c r="E53" s="141" t="s">
        <v>56</v>
      </c>
    </row>
    <row r="54" spans="1:5" ht="15.75" customHeight="1">
      <c r="A54" s="139">
        <v>2</v>
      </c>
      <c r="B54" s="140" t="s">
        <v>46</v>
      </c>
      <c r="C54" s="139">
        <v>270</v>
      </c>
      <c r="D54" s="139">
        <v>233</v>
      </c>
      <c r="E54" s="141" t="s">
        <v>56</v>
      </c>
    </row>
    <row r="55" spans="1:5" ht="15.75" customHeight="1">
      <c r="A55" s="139">
        <v>2</v>
      </c>
      <c r="B55" s="140" t="s">
        <v>46</v>
      </c>
      <c r="C55" s="139">
        <v>293</v>
      </c>
      <c r="D55" s="139">
        <v>249</v>
      </c>
      <c r="E55" s="141" t="s">
        <v>56</v>
      </c>
    </row>
    <row r="56" spans="1:5" ht="15.75" customHeight="1">
      <c r="A56" s="139">
        <v>2</v>
      </c>
      <c r="B56" s="140" t="s">
        <v>46</v>
      </c>
      <c r="C56" s="139">
        <v>81</v>
      </c>
      <c r="D56" s="139">
        <v>65</v>
      </c>
      <c r="E56" s="141" t="s">
        <v>56</v>
      </c>
    </row>
    <row r="57" spans="1:5" ht="15.75" customHeight="1">
      <c r="A57" s="133">
        <v>3</v>
      </c>
      <c r="B57" s="145" t="s">
        <v>46</v>
      </c>
      <c r="C57" s="133">
        <v>393</v>
      </c>
      <c r="D57" s="133">
        <v>664</v>
      </c>
      <c r="E57" s="154" t="s">
        <v>56</v>
      </c>
    </row>
    <row r="58" spans="1:5" ht="15.75" customHeight="1">
      <c r="A58" s="133">
        <v>3</v>
      </c>
      <c r="B58" s="145" t="s">
        <v>46</v>
      </c>
      <c r="C58" s="133">
        <v>390</v>
      </c>
      <c r="D58" s="133">
        <v>538</v>
      </c>
      <c r="E58" s="154" t="s">
        <v>56</v>
      </c>
    </row>
    <row r="59" spans="1:5" ht="15.75" customHeight="1">
      <c r="A59" s="133">
        <v>3</v>
      </c>
      <c r="B59" s="145" t="s">
        <v>46</v>
      </c>
      <c r="C59" s="133">
        <v>360</v>
      </c>
      <c r="D59" s="133">
        <v>492</v>
      </c>
      <c r="E59" s="154" t="s">
        <v>56</v>
      </c>
    </row>
    <row r="60" spans="1:5" ht="15.75" customHeight="1">
      <c r="A60" s="133">
        <v>3</v>
      </c>
      <c r="B60" s="145" t="s">
        <v>46</v>
      </c>
      <c r="C60" s="133">
        <v>277</v>
      </c>
      <c r="D60" s="133">
        <v>243</v>
      </c>
      <c r="E60" s="154" t="s">
        <v>56</v>
      </c>
    </row>
    <row r="61" spans="1:5" ht="15.75" customHeight="1">
      <c r="A61" s="133">
        <v>3</v>
      </c>
      <c r="B61" s="145" t="s">
        <v>46</v>
      </c>
      <c r="C61" s="133">
        <v>364</v>
      </c>
      <c r="D61" s="133">
        <v>535</v>
      </c>
      <c r="E61" s="154" t="s">
        <v>56</v>
      </c>
    </row>
    <row r="62" spans="1:5" ht="15.75" customHeight="1">
      <c r="A62" s="133">
        <v>3</v>
      </c>
      <c r="B62" s="145" t="s">
        <v>46</v>
      </c>
      <c r="C62" s="133">
        <v>290</v>
      </c>
      <c r="D62" s="133">
        <v>274</v>
      </c>
      <c r="E62" s="154" t="s">
        <v>56</v>
      </c>
    </row>
    <row r="63" spans="1:5" ht="15.75" customHeight="1">
      <c r="A63" s="133">
        <v>3</v>
      </c>
      <c r="B63" s="145" t="s">
        <v>46</v>
      </c>
      <c r="C63" s="133">
        <v>322</v>
      </c>
      <c r="D63" s="133">
        <v>386</v>
      </c>
      <c r="E63" s="154" t="s">
        <v>56</v>
      </c>
    </row>
    <row r="64" spans="1:5" ht="15.75" customHeight="1">
      <c r="A64" s="133">
        <v>3</v>
      </c>
      <c r="B64" s="145" t="s">
        <v>46</v>
      </c>
      <c r="C64" s="133">
        <v>333</v>
      </c>
      <c r="D64" s="133">
        <v>433</v>
      </c>
      <c r="E64" s="154" t="s">
        <v>56</v>
      </c>
    </row>
    <row r="65" spans="1:5" ht="15.75" customHeight="1">
      <c r="A65" s="133">
        <v>3</v>
      </c>
      <c r="B65" s="145" t="s">
        <v>46</v>
      </c>
      <c r="C65" s="133">
        <v>252</v>
      </c>
      <c r="D65" s="133">
        <v>159</v>
      </c>
      <c r="E65" s="154" t="s">
        <v>56</v>
      </c>
    </row>
    <row r="66" spans="1:5" ht="15.75" customHeight="1">
      <c r="A66" s="67"/>
      <c r="B66" s="157"/>
      <c r="C66" s="68"/>
      <c r="D66" s="68"/>
      <c r="E66" s="159"/>
    </row>
    <row r="67" spans="1:5" ht="15.75" customHeight="1">
      <c r="A67" s="78"/>
      <c r="B67" s="157"/>
      <c r="C67" s="78"/>
      <c r="D67" s="78"/>
      <c r="E67" s="159"/>
    </row>
    <row r="68" spans="1:5" ht="15.75" customHeight="1">
      <c r="A68" s="68"/>
      <c r="B68" s="157"/>
      <c r="C68" s="68"/>
      <c r="D68" s="68"/>
      <c r="E68" s="159"/>
    </row>
    <row r="69" spans="1:5" ht="15.75" customHeight="1">
      <c r="A69" s="78"/>
      <c r="B69" s="157"/>
      <c r="C69" s="78"/>
      <c r="D69" s="78"/>
      <c r="E69" s="159"/>
    </row>
    <row r="70" spans="1:5" ht="15.75" customHeight="1">
      <c r="A70" s="68"/>
      <c r="B70" s="157"/>
      <c r="C70" s="68"/>
      <c r="D70" s="68"/>
      <c r="E70" s="159"/>
    </row>
    <row r="71" spans="1:5" ht="15.75" customHeight="1">
      <c r="A71" s="78"/>
      <c r="B71" s="79"/>
      <c r="C71" s="78"/>
      <c r="D71" s="78"/>
      <c r="E71" s="78"/>
    </row>
    <row r="72" spans="1:5" ht="15.75" customHeight="1">
      <c r="A72" s="68"/>
      <c r="B72" s="60"/>
      <c r="C72" s="68"/>
      <c r="D72" s="68"/>
      <c r="E72" s="68"/>
    </row>
    <row r="73" spans="1:5" ht="15.75" customHeight="1">
      <c r="A73" s="78"/>
      <c r="B73" s="79"/>
      <c r="C73" s="78"/>
      <c r="D73" s="78"/>
      <c r="E73" s="78"/>
    </row>
    <row r="74" spans="1:5" ht="15.75" customHeight="1">
      <c r="A74" s="68"/>
      <c r="B74" s="60"/>
      <c r="C74" s="68"/>
      <c r="D74" s="68"/>
      <c r="E74" s="68"/>
    </row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9"/>
  <sheetViews>
    <sheetView workbookViewId="0">
      <selection activeCell="A9" sqref="A9:E10"/>
    </sheetView>
  </sheetViews>
  <sheetFormatPr defaultColWidth="14.42578125" defaultRowHeight="15" customHeight="1"/>
  <sheetData>
    <row r="1" spans="1:14">
      <c r="A1" s="1" t="s">
        <v>136</v>
      </c>
      <c r="B1" s="2"/>
      <c r="C1" s="2"/>
      <c r="D1" s="2"/>
      <c r="E1" s="3"/>
      <c r="F1" s="1" t="s">
        <v>82</v>
      </c>
      <c r="G1" s="4"/>
      <c r="H1" s="5" t="s">
        <v>4</v>
      </c>
      <c r="I1" s="5"/>
      <c r="J1" s="2"/>
      <c r="K1" s="6"/>
      <c r="M1" s="9" t="s">
        <v>137</v>
      </c>
      <c r="N1" s="13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630</v>
      </c>
      <c r="G6" s="36">
        <v>515</v>
      </c>
      <c r="H6" s="38">
        <v>818</v>
      </c>
      <c r="I6" s="33"/>
      <c r="J6" s="33"/>
      <c r="K6" s="37"/>
    </row>
    <row r="7" spans="1:14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4" ht="15.75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227" t="s">
        <v>34</v>
      </c>
      <c r="M8" s="48" t="s">
        <v>33</v>
      </c>
      <c r="N8" s="48" t="s">
        <v>35</v>
      </c>
    </row>
    <row r="9" spans="1:14">
      <c r="A9" s="445">
        <v>2</v>
      </c>
      <c r="B9" s="447" t="s">
        <v>138</v>
      </c>
      <c r="C9" s="449"/>
      <c r="D9" s="449">
        <v>7</v>
      </c>
      <c r="E9" s="449">
        <v>1</v>
      </c>
      <c r="F9" s="450"/>
      <c r="G9" s="450"/>
      <c r="H9" s="450"/>
      <c r="I9" s="450"/>
      <c r="J9" s="450"/>
      <c r="K9" s="235">
        <v>8</v>
      </c>
      <c r="M9" s="51" t="s">
        <v>138</v>
      </c>
      <c r="N9" s="51">
        <v>52</v>
      </c>
    </row>
    <row r="10" spans="1:14">
      <c r="A10" s="130">
        <v>3</v>
      </c>
      <c r="B10" s="131" t="s">
        <v>138</v>
      </c>
      <c r="C10" s="133">
        <v>1</v>
      </c>
      <c r="D10" s="133">
        <v>42</v>
      </c>
      <c r="E10" s="133">
        <v>1</v>
      </c>
      <c r="F10" s="132"/>
      <c r="G10" s="132"/>
      <c r="H10" s="132"/>
      <c r="I10" s="132"/>
      <c r="J10" s="132"/>
      <c r="K10" s="236">
        <v>44</v>
      </c>
      <c r="M10" s="51" t="s">
        <v>46</v>
      </c>
      <c r="N10" s="51">
        <v>56</v>
      </c>
    </row>
    <row r="11" spans="1:14">
      <c r="A11" s="49"/>
      <c r="B11" s="65"/>
      <c r="C11" s="68"/>
      <c r="D11" s="67"/>
      <c r="E11" s="68"/>
      <c r="F11" s="68"/>
      <c r="G11" s="68"/>
      <c r="H11" s="68"/>
      <c r="I11" s="68"/>
      <c r="J11" s="68"/>
      <c r="K11" s="451">
        <v>52</v>
      </c>
      <c r="M11" s="51"/>
      <c r="N11" s="51"/>
    </row>
    <row r="12" spans="1:14">
      <c r="A12" s="63"/>
      <c r="B12" s="69"/>
      <c r="C12" s="68"/>
      <c r="D12" s="68"/>
      <c r="E12" s="68"/>
      <c r="F12" s="68"/>
      <c r="G12" s="68"/>
      <c r="H12" s="68"/>
      <c r="I12" s="68"/>
      <c r="J12" s="68"/>
      <c r="K12" s="58"/>
      <c r="M12" s="51"/>
      <c r="N12" s="51"/>
    </row>
    <row r="13" spans="1:14">
      <c r="A13" s="70"/>
      <c r="B13" s="83"/>
      <c r="C13" s="72"/>
      <c r="D13" s="72"/>
      <c r="E13" s="72"/>
      <c r="F13" s="72"/>
      <c r="G13" s="72"/>
      <c r="H13" s="72"/>
      <c r="I13" s="72"/>
      <c r="J13" s="72"/>
      <c r="K13" s="61"/>
      <c r="M13" s="51"/>
      <c r="N13" s="51"/>
    </row>
    <row r="14" spans="1:14">
      <c r="A14" s="55"/>
      <c r="B14" s="74"/>
      <c r="C14" s="59"/>
      <c r="D14" s="59"/>
      <c r="E14" s="59"/>
      <c r="F14" s="59"/>
      <c r="G14" s="59"/>
      <c r="H14" s="59"/>
      <c r="I14" s="59"/>
      <c r="J14" s="59"/>
      <c r="K14" s="61"/>
      <c r="M14" s="51"/>
      <c r="N14" s="51"/>
    </row>
    <row r="15" spans="1:14">
      <c r="A15" s="76"/>
      <c r="B15" s="77"/>
      <c r="C15" s="78"/>
      <c r="D15" s="78"/>
      <c r="E15" s="78"/>
      <c r="F15" s="78"/>
      <c r="G15" s="78"/>
      <c r="H15" s="78"/>
      <c r="I15" s="78"/>
      <c r="J15" s="78"/>
      <c r="K15" s="58"/>
      <c r="M15" s="73"/>
      <c r="N15" s="73"/>
    </row>
    <row r="16" spans="1:14">
      <c r="A16" s="60"/>
      <c r="B16" s="69"/>
      <c r="C16" s="68"/>
      <c r="D16" s="68"/>
      <c r="E16" s="68"/>
      <c r="F16" s="68"/>
      <c r="G16" s="68"/>
      <c r="H16" s="68"/>
      <c r="I16" s="68"/>
      <c r="J16" s="68"/>
      <c r="K16" s="61"/>
      <c r="M16" s="73"/>
      <c r="N16" s="73"/>
    </row>
    <row r="17" spans="1:14" ht="15" customHeight="1">
      <c r="A17" s="80"/>
      <c r="B17" s="81"/>
      <c r="C17" s="87"/>
      <c r="D17" s="87"/>
      <c r="E17" s="87"/>
      <c r="F17" s="87"/>
      <c r="G17" s="87"/>
      <c r="H17" s="87"/>
      <c r="I17" s="87"/>
      <c r="J17" s="87"/>
      <c r="K17" s="89"/>
      <c r="M17" s="73"/>
      <c r="N17" s="73"/>
    </row>
    <row r="18" spans="1:14">
      <c r="A18" s="60"/>
      <c r="B18" s="69"/>
      <c r="C18" s="68"/>
      <c r="D18" s="68"/>
      <c r="E18" s="68"/>
      <c r="F18" s="68"/>
      <c r="G18" s="68"/>
      <c r="H18" s="68"/>
      <c r="I18" s="68"/>
      <c r="J18" s="68"/>
      <c r="K18" s="61"/>
      <c r="M18" s="73"/>
      <c r="N18" s="73"/>
    </row>
    <row r="19" spans="1:14">
      <c r="A19" s="53"/>
      <c r="B19" s="54"/>
      <c r="C19" s="56"/>
      <c r="D19" s="56"/>
      <c r="E19" s="56"/>
      <c r="F19" s="56"/>
      <c r="G19" s="56"/>
      <c r="H19" s="56"/>
      <c r="I19" s="56"/>
      <c r="J19" s="56"/>
      <c r="K19" s="58"/>
      <c r="M19" s="73"/>
      <c r="N19" s="73"/>
    </row>
    <row r="20" spans="1:14">
      <c r="A20" s="91"/>
      <c r="B20" s="74"/>
      <c r="C20" s="59"/>
      <c r="D20" s="59"/>
      <c r="E20" s="59"/>
      <c r="F20" s="59"/>
      <c r="G20" s="59"/>
      <c r="H20" s="59"/>
      <c r="I20" s="59"/>
      <c r="J20" s="59"/>
      <c r="K20" s="61"/>
      <c r="M20" s="73"/>
      <c r="N20" s="73"/>
    </row>
    <row r="21" spans="1:14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</row>
    <row r="22" spans="1:14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>
      <c r="M40" s="96"/>
      <c r="N40" s="96"/>
    </row>
    <row r="41" spans="1:14">
      <c r="A41" s="97" t="s">
        <v>22</v>
      </c>
      <c r="B41" s="102" t="s">
        <v>23</v>
      </c>
      <c r="C41" s="109" t="s">
        <v>45</v>
      </c>
      <c r="D41" s="111" t="s">
        <v>47</v>
      </c>
      <c r="E41" s="113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232">
        <v>1</v>
      </c>
      <c r="B42" s="231" t="s">
        <v>46</v>
      </c>
      <c r="C42" s="232">
        <v>351</v>
      </c>
      <c r="D42" s="232">
        <v>462</v>
      </c>
      <c r="E42" s="232" t="s">
        <v>56</v>
      </c>
      <c r="G42" s="96" t="s">
        <v>52</v>
      </c>
      <c r="H42" s="118" t="s">
        <v>57</v>
      </c>
      <c r="I42" s="118" t="s">
        <v>57</v>
      </c>
      <c r="J42" s="118" t="s">
        <v>57</v>
      </c>
    </row>
    <row r="43" spans="1:14">
      <c r="A43" s="232">
        <v>1</v>
      </c>
      <c r="B43" s="231" t="s">
        <v>46</v>
      </c>
      <c r="C43" s="442">
        <v>335</v>
      </c>
      <c r="D43" s="442">
        <v>391</v>
      </c>
      <c r="E43" s="232" t="s">
        <v>56</v>
      </c>
      <c r="G43" s="96" t="s">
        <v>53</v>
      </c>
      <c r="H43" s="118" t="s">
        <v>57</v>
      </c>
      <c r="I43" s="118" t="s">
        <v>57</v>
      </c>
      <c r="J43" s="118" t="s">
        <v>57</v>
      </c>
    </row>
    <row r="44" spans="1:14">
      <c r="A44" s="232">
        <v>1</v>
      </c>
      <c r="B44" s="231" t="s">
        <v>46</v>
      </c>
      <c r="C44" s="442">
        <v>303</v>
      </c>
      <c r="D44" s="442">
        <v>279</v>
      </c>
      <c r="E44" s="232" t="s">
        <v>56</v>
      </c>
      <c r="G44" s="96" t="s">
        <v>54</v>
      </c>
      <c r="H44" s="118" t="s">
        <v>57</v>
      </c>
      <c r="I44" s="118" t="s">
        <v>57</v>
      </c>
      <c r="J44" s="118" t="s">
        <v>57</v>
      </c>
    </row>
    <row r="45" spans="1:14">
      <c r="A45" s="232">
        <v>1</v>
      </c>
      <c r="B45" s="231" t="s">
        <v>46</v>
      </c>
      <c r="C45" s="442">
        <v>261</v>
      </c>
      <c r="D45" s="442">
        <v>197</v>
      </c>
      <c r="E45" s="232" t="s">
        <v>56</v>
      </c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232">
        <v>1</v>
      </c>
      <c r="B46" s="231" t="s">
        <v>46</v>
      </c>
      <c r="C46" s="442">
        <v>265</v>
      </c>
      <c r="D46" s="442">
        <v>199</v>
      </c>
      <c r="E46" s="232" t="s">
        <v>56</v>
      </c>
      <c r="G46" s="96" t="s">
        <v>52</v>
      </c>
      <c r="H46" s="118">
        <v>20</v>
      </c>
      <c r="I46" s="454">
        <v>0.45</v>
      </c>
      <c r="J46" s="454">
        <v>0.55000000000000004</v>
      </c>
    </row>
    <row r="47" spans="1:14">
      <c r="A47" s="232">
        <v>1</v>
      </c>
      <c r="B47" s="231" t="s">
        <v>46</v>
      </c>
      <c r="C47" s="442">
        <v>179</v>
      </c>
      <c r="D47" s="442">
        <v>59</v>
      </c>
      <c r="E47" s="232" t="s">
        <v>56</v>
      </c>
      <c r="G47" s="96" t="s">
        <v>53</v>
      </c>
      <c r="H47" s="118">
        <v>20</v>
      </c>
      <c r="I47" s="454">
        <v>0.35</v>
      </c>
      <c r="J47" s="454">
        <v>0.65</v>
      </c>
    </row>
    <row r="48" spans="1:14">
      <c r="A48" s="232">
        <v>1</v>
      </c>
      <c r="B48" s="231" t="s">
        <v>46</v>
      </c>
      <c r="C48" s="442">
        <v>190</v>
      </c>
      <c r="D48" s="442">
        <v>72</v>
      </c>
      <c r="E48" s="232" t="s">
        <v>56</v>
      </c>
      <c r="G48" s="96" t="s">
        <v>54</v>
      </c>
      <c r="H48" s="118">
        <v>18</v>
      </c>
      <c r="I48" s="454">
        <v>0.1</v>
      </c>
      <c r="J48" s="454">
        <v>0.9</v>
      </c>
    </row>
    <row r="49" spans="1:5">
      <c r="A49" s="232">
        <v>1</v>
      </c>
      <c r="B49" s="231" t="s">
        <v>46</v>
      </c>
      <c r="C49" s="442">
        <v>272</v>
      </c>
      <c r="D49" s="442">
        <v>211</v>
      </c>
      <c r="E49" s="232" t="s">
        <v>56</v>
      </c>
    </row>
    <row r="50" spans="1:5">
      <c r="A50" s="232">
        <v>1</v>
      </c>
      <c r="B50" s="231" t="s">
        <v>46</v>
      </c>
      <c r="C50" s="442">
        <v>223</v>
      </c>
      <c r="D50" s="442">
        <v>132</v>
      </c>
      <c r="E50" s="232" t="s">
        <v>56</v>
      </c>
    </row>
    <row r="51" spans="1:5">
      <c r="A51" s="232">
        <v>1</v>
      </c>
      <c r="B51" s="231" t="s">
        <v>46</v>
      </c>
      <c r="C51" s="442">
        <v>255</v>
      </c>
      <c r="D51" s="442">
        <v>168</v>
      </c>
      <c r="E51" s="232" t="s">
        <v>56</v>
      </c>
    </row>
    <row r="52" spans="1:5">
      <c r="A52" s="232">
        <v>1</v>
      </c>
      <c r="B52" s="231" t="s">
        <v>46</v>
      </c>
      <c r="C52" s="442">
        <v>210</v>
      </c>
      <c r="D52" s="442">
        <v>105</v>
      </c>
      <c r="E52" s="232" t="s">
        <v>56</v>
      </c>
    </row>
    <row r="53" spans="1:5">
      <c r="A53" s="232">
        <v>1</v>
      </c>
      <c r="B53" s="231" t="s">
        <v>46</v>
      </c>
      <c r="C53" s="442">
        <v>196</v>
      </c>
      <c r="D53" s="442">
        <v>84</v>
      </c>
      <c r="E53" s="232" t="s">
        <v>56</v>
      </c>
    </row>
    <row r="54" spans="1:5">
      <c r="A54" s="232">
        <v>1</v>
      </c>
      <c r="B54" s="231" t="s">
        <v>46</v>
      </c>
      <c r="C54" s="442">
        <v>211</v>
      </c>
      <c r="D54" s="442">
        <v>98</v>
      </c>
      <c r="E54" s="232" t="s">
        <v>56</v>
      </c>
    </row>
    <row r="55" spans="1:5">
      <c r="A55" s="232">
        <v>1</v>
      </c>
      <c r="B55" s="231" t="s">
        <v>46</v>
      </c>
      <c r="C55" s="442">
        <v>276</v>
      </c>
      <c r="D55" s="442">
        <v>196</v>
      </c>
      <c r="E55" s="232" t="s">
        <v>56</v>
      </c>
    </row>
    <row r="56" spans="1:5">
      <c r="A56" s="232">
        <v>1</v>
      </c>
      <c r="B56" s="231" t="s">
        <v>46</v>
      </c>
      <c r="C56" s="442">
        <v>251</v>
      </c>
      <c r="D56" s="442">
        <v>152</v>
      </c>
      <c r="E56" s="232" t="s">
        <v>56</v>
      </c>
    </row>
    <row r="57" spans="1:5">
      <c r="A57" s="232">
        <v>1</v>
      </c>
      <c r="B57" s="231" t="s">
        <v>46</v>
      </c>
      <c r="C57" s="442">
        <v>190</v>
      </c>
      <c r="D57" s="442">
        <v>76</v>
      </c>
      <c r="E57" s="232" t="s">
        <v>56</v>
      </c>
    </row>
    <row r="58" spans="1:5">
      <c r="A58" s="232">
        <v>1</v>
      </c>
      <c r="B58" s="231" t="s">
        <v>46</v>
      </c>
      <c r="C58" s="442">
        <v>213</v>
      </c>
      <c r="D58" s="442">
        <v>94</v>
      </c>
      <c r="E58" s="232" t="s">
        <v>56</v>
      </c>
    </row>
    <row r="59" spans="1:5">
      <c r="A59" s="232">
        <v>1</v>
      </c>
      <c r="B59" s="231" t="s">
        <v>46</v>
      </c>
      <c r="C59" s="442">
        <v>176</v>
      </c>
      <c r="D59" s="442">
        <v>59</v>
      </c>
      <c r="E59" s="232" t="s">
        <v>56</v>
      </c>
    </row>
    <row r="60" spans="1:5">
      <c r="A60" s="232">
        <v>1</v>
      </c>
      <c r="B60" s="231" t="s">
        <v>46</v>
      </c>
      <c r="C60" s="442">
        <v>177</v>
      </c>
      <c r="D60" s="442">
        <v>65</v>
      </c>
      <c r="E60" s="232" t="s">
        <v>56</v>
      </c>
    </row>
    <row r="61" spans="1:5">
      <c r="A61" s="232">
        <v>1</v>
      </c>
      <c r="B61" s="231" t="s">
        <v>46</v>
      </c>
      <c r="C61" s="442">
        <v>168</v>
      </c>
      <c r="D61" s="442">
        <v>50</v>
      </c>
      <c r="E61" s="232" t="s">
        <v>56</v>
      </c>
    </row>
    <row r="62" spans="1:5">
      <c r="A62" s="329">
        <v>2</v>
      </c>
      <c r="B62" s="461" t="s">
        <v>46</v>
      </c>
      <c r="C62" s="448">
        <v>368</v>
      </c>
      <c r="D62" s="448">
        <v>488</v>
      </c>
      <c r="E62" s="329" t="s">
        <v>56</v>
      </c>
    </row>
    <row r="63" spans="1:5">
      <c r="A63" s="329">
        <v>2</v>
      </c>
      <c r="B63" s="461" t="s">
        <v>46</v>
      </c>
      <c r="C63" s="448">
        <v>360</v>
      </c>
      <c r="D63" s="448">
        <v>418</v>
      </c>
      <c r="E63" s="329" t="s">
        <v>56</v>
      </c>
    </row>
    <row r="64" spans="1:5">
      <c r="A64" s="329">
        <v>2</v>
      </c>
      <c r="B64" s="461" t="s">
        <v>46</v>
      </c>
      <c r="C64" s="448">
        <v>303</v>
      </c>
      <c r="D64" s="448">
        <v>299</v>
      </c>
      <c r="E64" s="329" t="s">
        <v>56</v>
      </c>
    </row>
    <row r="65" spans="1:5">
      <c r="A65" s="329">
        <v>2</v>
      </c>
      <c r="B65" s="461" t="s">
        <v>46</v>
      </c>
      <c r="C65" s="448">
        <v>297</v>
      </c>
      <c r="D65" s="448">
        <v>280</v>
      </c>
      <c r="E65" s="329" t="s">
        <v>56</v>
      </c>
    </row>
    <row r="66" spans="1:5">
      <c r="A66" s="329">
        <v>2</v>
      </c>
      <c r="B66" s="461" t="s">
        <v>46</v>
      </c>
      <c r="C66" s="448">
        <v>220</v>
      </c>
      <c r="D66" s="448">
        <v>109</v>
      </c>
      <c r="E66" s="329" t="s">
        <v>56</v>
      </c>
    </row>
    <row r="67" spans="1:5">
      <c r="A67" s="329">
        <v>2</v>
      </c>
      <c r="B67" s="461" t="s">
        <v>46</v>
      </c>
      <c r="C67" s="448">
        <v>251</v>
      </c>
      <c r="D67" s="448">
        <v>179</v>
      </c>
      <c r="E67" s="329" t="s">
        <v>56</v>
      </c>
    </row>
    <row r="68" spans="1:5">
      <c r="A68" s="329">
        <v>2</v>
      </c>
      <c r="B68" s="461" t="s">
        <v>46</v>
      </c>
      <c r="C68" s="448">
        <v>206</v>
      </c>
      <c r="D68" s="448">
        <v>84</v>
      </c>
      <c r="E68" s="329" t="s">
        <v>56</v>
      </c>
    </row>
    <row r="69" spans="1:5">
      <c r="A69" s="329">
        <v>2</v>
      </c>
      <c r="B69" s="461" t="s">
        <v>46</v>
      </c>
      <c r="C69" s="448">
        <v>203</v>
      </c>
      <c r="D69" s="448">
        <v>190</v>
      </c>
      <c r="E69" s="329" t="s">
        <v>56</v>
      </c>
    </row>
    <row r="70" spans="1:5">
      <c r="A70" s="329">
        <v>2</v>
      </c>
      <c r="B70" s="461" t="s">
        <v>46</v>
      </c>
      <c r="C70" s="448">
        <v>105</v>
      </c>
      <c r="D70" s="448">
        <v>96</v>
      </c>
      <c r="E70" s="329" t="s">
        <v>56</v>
      </c>
    </row>
    <row r="71" spans="1:5">
      <c r="A71" s="329">
        <v>2</v>
      </c>
      <c r="B71" s="461" t="s">
        <v>46</v>
      </c>
      <c r="C71" s="448">
        <v>271</v>
      </c>
      <c r="D71" s="448">
        <v>194</v>
      </c>
      <c r="E71" s="329" t="s">
        <v>56</v>
      </c>
    </row>
    <row r="72" spans="1:5">
      <c r="A72" s="329">
        <v>2</v>
      </c>
      <c r="B72" s="461" t="s">
        <v>46</v>
      </c>
      <c r="C72" s="448">
        <v>185</v>
      </c>
      <c r="D72" s="448">
        <v>75</v>
      </c>
      <c r="E72" s="329" t="s">
        <v>56</v>
      </c>
    </row>
    <row r="73" spans="1:5">
      <c r="A73" s="329">
        <v>2</v>
      </c>
      <c r="B73" s="461" t="s">
        <v>46</v>
      </c>
      <c r="C73" s="448">
        <v>82</v>
      </c>
      <c r="D73" s="448">
        <v>4</v>
      </c>
      <c r="E73" s="329" t="s">
        <v>56</v>
      </c>
    </row>
    <row r="74" spans="1:5">
      <c r="A74" s="329">
        <v>2</v>
      </c>
      <c r="B74" s="461" t="s">
        <v>46</v>
      </c>
      <c r="C74" s="448">
        <v>76</v>
      </c>
      <c r="D74" s="448">
        <v>6</v>
      </c>
      <c r="E74" s="329" t="s">
        <v>56</v>
      </c>
    </row>
    <row r="75" spans="1:5">
      <c r="A75" s="329">
        <v>2</v>
      </c>
      <c r="B75" s="461" t="s">
        <v>46</v>
      </c>
      <c r="C75" s="464">
        <v>84</v>
      </c>
      <c r="D75" s="464">
        <v>7</v>
      </c>
      <c r="E75" s="329" t="s">
        <v>56</v>
      </c>
    </row>
    <row r="76" spans="1:5">
      <c r="A76" s="329">
        <v>2</v>
      </c>
      <c r="B76" s="461" t="s">
        <v>46</v>
      </c>
      <c r="C76" s="464">
        <v>90</v>
      </c>
      <c r="D76" s="464">
        <v>8</v>
      </c>
      <c r="E76" s="329" t="s">
        <v>56</v>
      </c>
    </row>
    <row r="77" spans="1:5">
      <c r="A77" s="329">
        <v>2</v>
      </c>
      <c r="B77" s="461" t="s">
        <v>46</v>
      </c>
      <c r="C77" s="464">
        <v>77</v>
      </c>
      <c r="D77" s="464">
        <v>4</v>
      </c>
      <c r="E77" s="329" t="s">
        <v>56</v>
      </c>
    </row>
    <row r="78" spans="1:5">
      <c r="A78" s="329">
        <v>2</v>
      </c>
      <c r="B78" s="461" t="s">
        <v>46</v>
      </c>
      <c r="C78" s="464">
        <v>200</v>
      </c>
      <c r="D78" s="464">
        <v>95</v>
      </c>
      <c r="E78" s="329" t="s">
        <v>56</v>
      </c>
    </row>
    <row r="79" spans="1:5">
      <c r="A79" s="329">
        <v>2</v>
      </c>
      <c r="B79" s="461" t="s">
        <v>46</v>
      </c>
      <c r="C79" s="464">
        <v>171</v>
      </c>
      <c r="D79" s="464">
        <v>55</v>
      </c>
      <c r="E79" s="329" t="s">
        <v>56</v>
      </c>
    </row>
    <row r="80" spans="1:5">
      <c r="A80" s="329">
        <v>2</v>
      </c>
      <c r="B80" s="461" t="s">
        <v>46</v>
      </c>
      <c r="C80" s="464">
        <v>77</v>
      </c>
      <c r="D80" s="464">
        <v>5</v>
      </c>
      <c r="E80" s="329" t="s">
        <v>56</v>
      </c>
    </row>
    <row r="81" spans="1:5">
      <c r="A81" s="329">
        <v>2</v>
      </c>
      <c r="B81" s="461" t="s">
        <v>46</v>
      </c>
      <c r="C81" s="464">
        <v>74</v>
      </c>
      <c r="D81" s="464">
        <v>6</v>
      </c>
      <c r="E81" s="329" t="s">
        <v>56</v>
      </c>
    </row>
    <row r="82" spans="1:5">
      <c r="A82" s="467">
        <v>3</v>
      </c>
      <c r="B82" s="469" t="s">
        <v>46</v>
      </c>
      <c r="C82" s="471">
        <v>300</v>
      </c>
      <c r="D82" s="471">
        <v>318</v>
      </c>
      <c r="E82" s="467" t="s">
        <v>56</v>
      </c>
    </row>
    <row r="83" spans="1:5">
      <c r="A83" s="467">
        <v>3</v>
      </c>
      <c r="B83" s="469" t="s">
        <v>46</v>
      </c>
      <c r="C83" s="471">
        <v>213</v>
      </c>
      <c r="D83" s="471">
        <v>120</v>
      </c>
      <c r="E83" s="467" t="s">
        <v>56</v>
      </c>
    </row>
    <row r="84" spans="1:5">
      <c r="A84" s="467">
        <v>3</v>
      </c>
      <c r="B84" s="469" t="s">
        <v>46</v>
      </c>
      <c r="C84" s="471">
        <v>164</v>
      </c>
      <c r="D84" s="471">
        <v>54</v>
      </c>
      <c r="E84" s="467" t="s">
        <v>56</v>
      </c>
    </row>
    <row r="85" spans="1:5">
      <c r="A85" s="467">
        <v>3</v>
      </c>
      <c r="B85" s="469" t="s">
        <v>46</v>
      </c>
      <c r="C85" s="471">
        <v>203</v>
      </c>
      <c r="D85" s="471">
        <v>103</v>
      </c>
      <c r="E85" s="467" t="s">
        <v>56</v>
      </c>
    </row>
    <row r="86" spans="1:5">
      <c r="A86" s="467">
        <v>3</v>
      </c>
      <c r="B86" s="469" t="s">
        <v>46</v>
      </c>
      <c r="C86" s="471">
        <v>220</v>
      </c>
      <c r="D86" s="471">
        <v>120</v>
      </c>
      <c r="E86" s="467" t="s">
        <v>56</v>
      </c>
    </row>
    <row r="87" spans="1:5">
      <c r="A87" s="467">
        <v>3</v>
      </c>
      <c r="B87" s="469" t="s">
        <v>46</v>
      </c>
      <c r="C87" s="471">
        <v>173</v>
      </c>
      <c r="D87" s="471">
        <v>68</v>
      </c>
      <c r="E87" s="467" t="s">
        <v>56</v>
      </c>
    </row>
    <row r="88" spans="1:5">
      <c r="A88" s="467">
        <v>3</v>
      </c>
      <c r="B88" s="469" t="s">
        <v>46</v>
      </c>
      <c r="C88" s="471">
        <v>191</v>
      </c>
      <c r="D88" s="471">
        <v>88</v>
      </c>
      <c r="E88" s="467" t="s">
        <v>56</v>
      </c>
    </row>
    <row r="89" spans="1:5">
      <c r="A89" s="467">
        <v>3</v>
      </c>
      <c r="B89" s="469" t="s">
        <v>46</v>
      </c>
      <c r="C89" s="471">
        <v>191</v>
      </c>
      <c r="D89" s="471">
        <v>77</v>
      </c>
      <c r="E89" s="467" t="s">
        <v>56</v>
      </c>
    </row>
    <row r="90" spans="1:5">
      <c r="A90" s="467">
        <v>3</v>
      </c>
      <c r="B90" s="469" t="s">
        <v>46</v>
      </c>
      <c r="C90" s="471">
        <v>202</v>
      </c>
      <c r="D90" s="471">
        <v>98</v>
      </c>
      <c r="E90" s="467" t="s">
        <v>56</v>
      </c>
    </row>
    <row r="91" spans="1:5">
      <c r="A91" s="467">
        <v>3</v>
      </c>
      <c r="B91" s="469" t="s">
        <v>46</v>
      </c>
      <c r="C91" s="471">
        <v>244</v>
      </c>
      <c r="D91" s="471">
        <v>161</v>
      </c>
      <c r="E91" s="467" t="s">
        <v>56</v>
      </c>
    </row>
    <row r="92" spans="1:5">
      <c r="A92" s="467">
        <v>3</v>
      </c>
      <c r="B92" s="469" t="s">
        <v>46</v>
      </c>
      <c r="C92" s="471">
        <v>84</v>
      </c>
      <c r="D92" s="471">
        <v>6</v>
      </c>
      <c r="E92" s="467" t="s">
        <v>56</v>
      </c>
    </row>
    <row r="93" spans="1:5">
      <c r="A93" s="467">
        <v>3</v>
      </c>
      <c r="B93" s="469" t="s">
        <v>46</v>
      </c>
      <c r="C93" s="471">
        <v>87</v>
      </c>
      <c r="D93" s="471">
        <v>8</v>
      </c>
      <c r="E93" s="467" t="s">
        <v>56</v>
      </c>
    </row>
    <row r="94" spans="1:5">
      <c r="A94" s="467">
        <v>3</v>
      </c>
      <c r="B94" s="469" t="s">
        <v>46</v>
      </c>
      <c r="C94" s="471">
        <v>68</v>
      </c>
      <c r="D94" s="471">
        <v>3</v>
      </c>
      <c r="E94" s="467" t="s">
        <v>56</v>
      </c>
    </row>
    <row r="95" spans="1:5">
      <c r="A95" s="467">
        <v>3</v>
      </c>
      <c r="B95" s="469" t="s">
        <v>46</v>
      </c>
      <c r="C95" s="471">
        <v>77</v>
      </c>
      <c r="D95" s="471">
        <v>6</v>
      </c>
      <c r="E95" s="467" t="s">
        <v>56</v>
      </c>
    </row>
    <row r="96" spans="1:5">
      <c r="A96" s="467">
        <v>3</v>
      </c>
      <c r="B96" s="469" t="s">
        <v>46</v>
      </c>
      <c r="C96" s="471">
        <v>77</v>
      </c>
      <c r="D96" s="471">
        <v>8</v>
      </c>
      <c r="E96" s="467" t="s">
        <v>56</v>
      </c>
    </row>
    <row r="97" spans="1:5">
      <c r="A97" s="467">
        <v>3</v>
      </c>
      <c r="B97" s="469" t="s">
        <v>46</v>
      </c>
      <c r="C97" s="471">
        <v>81</v>
      </c>
      <c r="D97" s="471">
        <v>6</v>
      </c>
      <c r="E97" s="467" t="s">
        <v>56</v>
      </c>
    </row>
    <row r="98" spans="1:5">
      <c r="A98" s="467">
        <v>3</v>
      </c>
      <c r="B98" s="469" t="s">
        <v>46</v>
      </c>
      <c r="C98" s="471">
        <v>79</v>
      </c>
      <c r="D98" s="471">
        <v>7</v>
      </c>
      <c r="E98" s="467" t="s">
        <v>56</v>
      </c>
    </row>
    <row r="99" spans="1:5">
      <c r="A99" s="467">
        <v>3</v>
      </c>
      <c r="B99" s="469" t="s">
        <v>46</v>
      </c>
      <c r="C99" s="471">
        <v>80</v>
      </c>
      <c r="D99" s="471">
        <v>6</v>
      </c>
      <c r="E99" s="467" t="s">
        <v>56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2"/>
  <sheetViews>
    <sheetView zoomScale="90" zoomScaleNormal="90" workbookViewId="0">
      <selection activeCell="A9" sqref="A9:H27"/>
    </sheetView>
  </sheetViews>
  <sheetFormatPr defaultColWidth="14.42578125" defaultRowHeight="15" customHeight="1"/>
  <sheetData>
    <row r="1" spans="1:14">
      <c r="A1" s="1" t="s">
        <v>139</v>
      </c>
      <c r="B1" s="2"/>
      <c r="C1" s="2"/>
      <c r="D1" s="2"/>
      <c r="E1" s="3"/>
      <c r="F1" s="1" t="s">
        <v>140</v>
      </c>
      <c r="G1" s="4"/>
      <c r="H1" s="7" t="s">
        <v>141</v>
      </c>
      <c r="I1" s="5"/>
      <c r="J1" s="2"/>
      <c r="K1" s="6"/>
      <c r="M1" s="9" t="s">
        <v>142</v>
      </c>
      <c r="N1" s="13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143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232</v>
      </c>
      <c r="G6" s="36">
        <v>278</v>
      </c>
      <c r="H6" s="38">
        <v>393</v>
      </c>
      <c r="I6" s="33"/>
      <c r="J6" s="33"/>
      <c r="K6" s="37"/>
    </row>
    <row r="7" spans="1:14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4" ht="15.75">
      <c r="A8" s="43" t="s">
        <v>22</v>
      </c>
      <c r="B8" s="44" t="s">
        <v>23</v>
      </c>
      <c r="C8" s="45" t="s">
        <v>24</v>
      </c>
      <c r="D8" s="44" t="s">
        <v>25</v>
      </c>
      <c r="E8" s="44" t="s">
        <v>26</v>
      </c>
      <c r="F8" s="44" t="s">
        <v>27</v>
      </c>
      <c r="G8" s="44" t="s">
        <v>28</v>
      </c>
      <c r="H8" s="44" t="s">
        <v>29</v>
      </c>
      <c r="I8" s="44" t="s">
        <v>30</v>
      </c>
      <c r="J8" s="44" t="s">
        <v>31</v>
      </c>
      <c r="K8" s="46" t="s">
        <v>32</v>
      </c>
      <c r="M8" s="48" t="s">
        <v>33</v>
      </c>
      <c r="N8" s="48" t="s">
        <v>35</v>
      </c>
    </row>
    <row r="9" spans="1:14">
      <c r="A9" s="50">
        <v>1</v>
      </c>
      <c r="B9" s="52" t="s">
        <v>44</v>
      </c>
      <c r="C9" s="57">
        <v>23</v>
      </c>
      <c r="D9" s="57">
        <v>1</v>
      </c>
      <c r="E9" s="62"/>
      <c r="F9" s="62"/>
      <c r="G9" s="62"/>
      <c r="H9" s="62"/>
      <c r="I9" s="62"/>
      <c r="J9" s="62"/>
      <c r="K9" s="64">
        <f t="shared" ref="K9:K27" si="0">SUM(C9:J9)</f>
        <v>24</v>
      </c>
      <c r="M9" s="51" t="s">
        <v>44</v>
      </c>
      <c r="N9" s="51">
        <v>52</v>
      </c>
    </row>
    <row r="10" spans="1:14">
      <c r="A10" s="66">
        <v>1</v>
      </c>
      <c r="B10" s="71" t="s">
        <v>41</v>
      </c>
      <c r="C10" s="75">
        <v>24</v>
      </c>
      <c r="D10" s="75">
        <v>11</v>
      </c>
      <c r="E10" s="84"/>
      <c r="F10" s="84"/>
      <c r="G10" s="84"/>
      <c r="H10" s="84"/>
      <c r="I10" s="84"/>
      <c r="J10" s="84"/>
      <c r="K10" s="64">
        <f t="shared" si="0"/>
        <v>35</v>
      </c>
      <c r="M10" s="51" t="s">
        <v>41</v>
      </c>
      <c r="N10" s="51">
        <v>112</v>
      </c>
    </row>
    <row r="11" spans="1:14">
      <c r="A11" s="90">
        <v>1</v>
      </c>
      <c r="B11" s="71" t="s">
        <v>43</v>
      </c>
      <c r="C11" s="75">
        <v>10</v>
      </c>
      <c r="D11" s="75">
        <v>1</v>
      </c>
      <c r="E11" s="84"/>
      <c r="F11" s="84"/>
      <c r="G11" s="84"/>
      <c r="H11" s="84"/>
      <c r="I11" s="84"/>
      <c r="J11" s="84"/>
      <c r="K11" s="64">
        <f t="shared" si="0"/>
        <v>11</v>
      </c>
      <c r="M11" s="51" t="s">
        <v>43</v>
      </c>
      <c r="N11" s="51">
        <v>60</v>
      </c>
    </row>
    <row r="12" spans="1:14">
      <c r="A12" s="66">
        <v>1</v>
      </c>
      <c r="B12" s="71" t="s">
        <v>40</v>
      </c>
      <c r="C12" s="75">
        <v>6</v>
      </c>
      <c r="D12" s="84"/>
      <c r="E12" s="84"/>
      <c r="F12" s="84"/>
      <c r="G12" s="84"/>
      <c r="H12" s="84"/>
      <c r="I12" s="84"/>
      <c r="J12" s="84"/>
      <c r="K12" s="64">
        <f t="shared" si="0"/>
        <v>6</v>
      </c>
      <c r="M12" s="51" t="s">
        <v>40</v>
      </c>
      <c r="N12" s="51">
        <v>7</v>
      </c>
    </row>
    <row r="13" spans="1:14">
      <c r="A13" s="92">
        <v>1</v>
      </c>
      <c r="B13" s="93" t="s">
        <v>63</v>
      </c>
      <c r="C13" s="94">
        <v>1</v>
      </c>
      <c r="D13" s="95"/>
      <c r="E13" s="95"/>
      <c r="F13" s="95"/>
      <c r="G13" s="95"/>
      <c r="H13" s="95"/>
      <c r="I13" s="95"/>
      <c r="J13" s="95"/>
      <c r="K13" s="64">
        <f t="shared" si="0"/>
        <v>1</v>
      </c>
      <c r="M13" s="51" t="s">
        <v>63</v>
      </c>
      <c r="N13" s="51">
        <v>1</v>
      </c>
    </row>
    <row r="14" spans="1:14">
      <c r="A14" s="66">
        <v>1</v>
      </c>
      <c r="B14" s="71" t="s">
        <v>144</v>
      </c>
      <c r="C14" s="75">
        <v>1</v>
      </c>
      <c r="D14" s="84"/>
      <c r="E14" s="84"/>
      <c r="F14" s="84"/>
      <c r="G14" s="84"/>
      <c r="H14" s="84"/>
      <c r="I14" s="84"/>
      <c r="J14" s="84"/>
      <c r="K14" s="64">
        <f t="shared" si="0"/>
        <v>1</v>
      </c>
      <c r="M14" s="51" t="s">
        <v>144</v>
      </c>
      <c r="N14" s="51">
        <v>2</v>
      </c>
    </row>
    <row r="15" spans="1:14">
      <c r="A15" s="452">
        <v>2</v>
      </c>
      <c r="B15" s="453" t="s">
        <v>36</v>
      </c>
      <c r="C15" s="455"/>
      <c r="D15" s="455"/>
      <c r="E15" s="455"/>
      <c r="F15" s="455"/>
      <c r="G15" s="456">
        <v>1</v>
      </c>
      <c r="H15" s="456">
        <v>2</v>
      </c>
      <c r="I15" s="455"/>
      <c r="J15" s="455"/>
      <c r="K15" s="64">
        <f t="shared" si="0"/>
        <v>3</v>
      </c>
      <c r="M15" s="51" t="s">
        <v>38</v>
      </c>
      <c r="N15" s="51">
        <v>61</v>
      </c>
    </row>
    <row r="16" spans="1:14" ht="15" customHeight="1">
      <c r="A16" s="457">
        <v>2</v>
      </c>
      <c r="B16" s="458" t="s">
        <v>38</v>
      </c>
      <c r="C16" s="459"/>
      <c r="D16" s="460">
        <v>2</v>
      </c>
      <c r="E16" s="462"/>
      <c r="F16" s="460">
        <v>2</v>
      </c>
      <c r="G16" s="460">
        <v>1</v>
      </c>
      <c r="H16" s="462"/>
      <c r="I16" s="462"/>
      <c r="J16" s="462"/>
      <c r="K16" s="64">
        <f t="shared" si="0"/>
        <v>5</v>
      </c>
      <c r="L16" s="463"/>
      <c r="M16" s="51" t="s">
        <v>108</v>
      </c>
      <c r="N16" s="51">
        <v>9</v>
      </c>
    </row>
    <row r="17" spans="1:14">
      <c r="A17" s="452">
        <v>2</v>
      </c>
      <c r="B17" s="453" t="s">
        <v>43</v>
      </c>
      <c r="C17" s="456">
        <v>14</v>
      </c>
      <c r="D17" s="455"/>
      <c r="E17" s="455"/>
      <c r="F17" s="455"/>
      <c r="G17" s="455"/>
      <c r="H17" s="455"/>
      <c r="I17" s="455"/>
      <c r="J17" s="455"/>
      <c r="K17" s="64">
        <f t="shared" si="0"/>
        <v>14</v>
      </c>
      <c r="M17" s="51" t="s">
        <v>36</v>
      </c>
      <c r="N17" s="51">
        <v>7</v>
      </c>
    </row>
    <row r="18" spans="1:14">
      <c r="A18" s="465">
        <v>2</v>
      </c>
      <c r="B18" s="466" t="s">
        <v>44</v>
      </c>
      <c r="C18" s="468">
        <v>16</v>
      </c>
      <c r="D18" s="470"/>
      <c r="E18" s="470"/>
      <c r="F18" s="470"/>
      <c r="G18" s="470"/>
      <c r="H18" s="470"/>
      <c r="I18" s="470"/>
      <c r="J18" s="470"/>
      <c r="K18" s="64">
        <f t="shared" si="0"/>
        <v>16</v>
      </c>
      <c r="M18" s="73"/>
      <c r="N18" s="73">
        <f>SUM(N9:N17)</f>
        <v>311</v>
      </c>
    </row>
    <row r="19" spans="1:14">
      <c r="A19" s="472">
        <v>2</v>
      </c>
      <c r="B19" s="473" t="s">
        <v>41</v>
      </c>
      <c r="C19" s="474">
        <v>11</v>
      </c>
      <c r="D19" s="474">
        <v>5</v>
      </c>
      <c r="E19" s="475"/>
      <c r="F19" s="475"/>
      <c r="G19" s="475"/>
      <c r="H19" s="475"/>
      <c r="I19" s="475"/>
      <c r="J19" s="475"/>
      <c r="K19" s="64">
        <f t="shared" si="0"/>
        <v>16</v>
      </c>
      <c r="M19" s="73"/>
      <c r="N19" s="73"/>
    </row>
    <row r="20" spans="1:14">
      <c r="A20" s="476">
        <v>2</v>
      </c>
      <c r="B20" s="453" t="s">
        <v>40</v>
      </c>
      <c r="C20" s="456">
        <v>1</v>
      </c>
      <c r="D20" s="455"/>
      <c r="E20" s="455"/>
      <c r="F20" s="455"/>
      <c r="G20" s="455"/>
      <c r="H20" s="455"/>
      <c r="I20" s="455"/>
      <c r="J20" s="455"/>
      <c r="K20" s="64">
        <f t="shared" si="0"/>
        <v>1</v>
      </c>
      <c r="M20" s="73"/>
      <c r="N20" s="73"/>
    </row>
    <row r="21" spans="1:14">
      <c r="A21" s="452">
        <v>2</v>
      </c>
      <c r="B21" s="453" t="s">
        <v>144</v>
      </c>
      <c r="C21" s="456">
        <v>1</v>
      </c>
      <c r="D21" s="455"/>
      <c r="E21" s="455"/>
      <c r="F21" s="455"/>
      <c r="G21" s="455"/>
      <c r="H21" s="455"/>
      <c r="I21" s="455"/>
      <c r="J21" s="455"/>
      <c r="K21" s="64">
        <f t="shared" si="0"/>
        <v>1</v>
      </c>
      <c r="M21" s="73"/>
      <c r="N21" s="73"/>
    </row>
    <row r="22" spans="1:14">
      <c r="A22" s="130">
        <v>3</v>
      </c>
      <c r="B22" s="131" t="s">
        <v>38</v>
      </c>
      <c r="C22" s="133">
        <v>2</v>
      </c>
      <c r="D22" s="133">
        <v>24</v>
      </c>
      <c r="E22" s="133">
        <v>13</v>
      </c>
      <c r="F22" s="133">
        <v>8</v>
      </c>
      <c r="G22" s="133">
        <v>8</v>
      </c>
      <c r="H22" s="133">
        <v>1</v>
      </c>
      <c r="I22" s="132"/>
      <c r="J22" s="132"/>
      <c r="K22" s="64">
        <f t="shared" si="0"/>
        <v>56</v>
      </c>
      <c r="M22" s="73"/>
      <c r="N22" s="73"/>
    </row>
    <row r="23" spans="1:14">
      <c r="A23" s="477">
        <v>3</v>
      </c>
      <c r="B23" s="478" t="s">
        <v>36</v>
      </c>
      <c r="C23" s="479"/>
      <c r="D23" s="479"/>
      <c r="E23" s="480">
        <v>1</v>
      </c>
      <c r="F23" s="479"/>
      <c r="G23" s="480">
        <v>2</v>
      </c>
      <c r="H23" s="480">
        <v>1</v>
      </c>
      <c r="I23" s="479"/>
      <c r="J23" s="479"/>
      <c r="K23" s="64">
        <f t="shared" si="0"/>
        <v>4</v>
      </c>
      <c r="M23" s="73"/>
      <c r="N23" s="73"/>
    </row>
    <row r="24" spans="1:14">
      <c r="A24" s="481">
        <v>3</v>
      </c>
      <c r="B24" s="482" t="s">
        <v>43</v>
      </c>
      <c r="C24" s="483">
        <v>35</v>
      </c>
      <c r="D24" s="484"/>
      <c r="E24" s="484"/>
      <c r="F24" s="484"/>
      <c r="G24" s="484"/>
      <c r="H24" s="484"/>
      <c r="I24" s="484"/>
      <c r="J24" s="484"/>
      <c r="K24" s="64">
        <f t="shared" si="0"/>
        <v>35</v>
      </c>
      <c r="M24" s="73"/>
      <c r="N24" s="73"/>
    </row>
    <row r="25" spans="1:14">
      <c r="A25" s="134">
        <v>3</v>
      </c>
      <c r="B25" s="131" t="s">
        <v>108</v>
      </c>
      <c r="C25" s="133">
        <v>2</v>
      </c>
      <c r="D25" s="133">
        <v>7</v>
      </c>
      <c r="E25" s="132"/>
      <c r="F25" s="132"/>
      <c r="G25" s="132"/>
      <c r="H25" s="132"/>
      <c r="I25" s="132"/>
      <c r="J25" s="132"/>
      <c r="K25" s="64">
        <f t="shared" si="0"/>
        <v>9</v>
      </c>
      <c r="M25" s="73"/>
      <c r="N25" s="73"/>
    </row>
    <row r="26" spans="1:14">
      <c r="A26" s="130">
        <v>3</v>
      </c>
      <c r="B26" s="131" t="s">
        <v>41</v>
      </c>
      <c r="C26" s="133">
        <v>43</v>
      </c>
      <c r="D26" s="133">
        <v>15</v>
      </c>
      <c r="E26" s="133">
        <v>3</v>
      </c>
      <c r="F26" s="132"/>
      <c r="G26" s="132"/>
      <c r="H26" s="132"/>
      <c r="I26" s="132"/>
      <c r="J26" s="132"/>
      <c r="K26" s="64">
        <f t="shared" si="0"/>
        <v>61</v>
      </c>
      <c r="M26" s="73"/>
      <c r="N26" s="73"/>
    </row>
    <row r="27" spans="1:14">
      <c r="A27" s="134">
        <v>3</v>
      </c>
      <c r="B27" s="131" t="s">
        <v>44</v>
      </c>
      <c r="C27" s="133">
        <v>11</v>
      </c>
      <c r="D27" s="133">
        <v>1</v>
      </c>
      <c r="E27" s="132"/>
      <c r="F27" s="132"/>
      <c r="G27" s="132"/>
      <c r="H27" s="132"/>
      <c r="I27" s="132"/>
      <c r="J27" s="132"/>
      <c r="K27" s="64">
        <f t="shared" si="0"/>
        <v>12</v>
      </c>
      <c r="M27" s="73"/>
      <c r="N27" s="73"/>
    </row>
    <row r="28" spans="1:14">
      <c r="A28" s="53"/>
      <c r="B28" s="54"/>
      <c r="C28" s="56"/>
      <c r="D28" s="56"/>
      <c r="E28" s="56"/>
      <c r="F28" s="56"/>
      <c r="G28" s="56"/>
      <c r="H28" s="56"/>
      <c r="I28" s="56"/>
      <c r="J28" s="56"/>
      <c r="K28" s="485">
        <f>SUM(K3:K27)</f>
        <v>311</v>
      </c>
      <c r="M28" s="73"/>
      <c r="N28" s="73"/>
    </row>
    <row r="29" spans="1:14">
      <c r="A29" s="91"/>
      <c r="B29" s="74"/>
      <c r="C29" s="59"/>
      <c r="D29" s="59"/>
      <c r="E29" s="59"/>
      <c r="F29" s="59"/>
      <c r="G29" s="59"/>
      <c r="H29" s="59"/>
      <c r="I29" s="59"/>
      <c r="J29" s="59"/>
      <c r="K29" s="61"/>
      <c r="M29" s="73"/>
      <c r="N29" s="73"/>
    </row>
    <row r="30" spans="1:14">
      <c r="A30" s="79"/>
      <c r="B30" s="77"/>
      <c r="C30" s="78"/>
      <c r="D30" s="78"/>
      <c r="E30" s="78"/>
      <c r="F30" s="78"/>
      <c r="G30" s="78"/>
      <c r="H30" s="78"/>
      <c r="I30" s="78"/>
      <c r="J30" s="78"/>
      <c r="K30" s="58"/>
      <c r="M30" s="73"/>
      <c r="N30" s="73"/>
    </row>
    <row r="31" spans="1:14">
      <c r="A31" s="60"/>
      <c r="B31" s="69"/>
      <c r="C31" s="68"/>
      <c r="D31" s="68"/>
      <c r="E31" s="68"/>
      <c r="F31" s="68"/>
      <c r="G31" s="68"/>
      <c r="H31" s="68"/>
      <c r="I31" s="68"/>
      <c r="J31" s="68"/>
      <c r="K31" s="61"/>
      <c r="M31" s="73"/>
      <c r="N31" s="73"/>
    </row>
    <row r="32" spans="1:14">
      <c r="A32" s="79"/>
      <c r="B32" s="77"/>
      <c r="C32" s="78"/>
      <c r="D32" s="78"/>
      <c r="E32" s="78"/>
      <c r="F32" s="78"/>
      <c r="G32" s="78"/>
      <c r="H32" s="78"/>
      <c r="I32" s="78"/>
      <c r="J32" s="78"/>
      <c r="K32" s="58"/>
      <c r="M32" s="73"/>
      <c r="N32" s="73"/>
    </row>
    <row r="33" spans="1:14">
      <c r="A33" s="82"/>
      <c r="B33" s="83"/>
      <c r="C33" s="72"/>
      <c r="D33" s="72"/>
      <c r="E33" s="72"/>
      <c r="F33" s="72"/>
      <c r="G33" s="72"/>
      <c r="H33" s="72"/>
      <c r="I33" s="72"/>
      <c r="J33" s="72"/>
      <c r="K33" s="61"/>
      <c r="M33" s="73"/>
      <c r="N33" s="73"/>
    </row>
    <row r="34" spans="1:14">
      <c r="A34" s="85"/>
      <c r="B34" s="86"/>
      <c r="C34" s="88"/>
      <c r="D34" s="88"/>
      <c r="E34" s="88"/>
      <c r="F34" s="88"/>
      <c r="G34" s="88"/>
      <c r="H34" s="88"/>
      <c r="I34" s="88"/>
      <c r="J34" s="88"/>
      <c r="K34" s="58"/>
      <c r="M34" s="73"/>
      <c r="N34" s="73"/>
    </row>
    <row r="35" spans="1:14">
      <c r="A35" s="60"/>
      <c r="B35" s="69"/>
      <c r="C35" s="68"/>
      <c r="D35" s="68"/>
      <c r="E35" s="68"/>
      <c r="F35" s="68"/>
      <c r="G35" s="68"/>
      <c r="H35" s="68"/>
      <c r="I35" s="68"/>
      <c r="J35" s="68"/>
      <c r="K35" s="61"/>
      <c r="M35" s="73"/>
      <c r="N35" s="73"/>
    </row>
    <row r="36" spans="1:14">
      <c r="A36" s="79"/>
      <c r="B36" s="77"/>
      <c r="C36" s="78"/>
      <c r="D36" s="78"/>
      <c r="E36" s="78"/>
      <c r="F36" s="78"/>
      <c r="G36" s="78"/>
      <c r="H36" s="78"/>
      <c r="I36" s="78"/>
      <c r="J36" s="78"/>
      <c r="K36" s="58"/>
      <c r="M36" s="73"/>
      <c r="N36" s="73"/>
    </row>
    <row r="37" spans="1:14">
      <c r="A37" s="60"/>
      <c r="B37" s="69"/>
      <c r="C37" s="68"/>
      <c r="D37" s="68"/>
      <c r="E37" s="68"/>
      <c r="F37" s="68"/>
      <c r="G37" s="68"/>
      <c r="H37" s="68"/>
      <c r="I37" s="68"/>
      <c r="J37" s="68"/>
      <c r="K37" s="61"/>
      <c r="M37" s="73"/>
      <c r="N37" s="73"/>
    </row>
    <row r="38" spans="1:14">
      <c r="A38" s="53"/>
      <c r="B38" s="54"/>
      <c r="C38" s="56"/>
      <c r="D38" s="56"/>
      <c r="E38" s="56"/>
      <c r="F38" s="56"/>
      <c r="G38" s="56"/>
      <c r="H38" s="56"/>
      <c r="I38" s="56"/>
      <c r="J38" s="56"/>
      <c r="K38" s="58"/>
      <c r="M38" s="73"/>
      <c r="N38" s="73"/>
    </row>
    <row r="39" spans="1:14">
      <c r="M39" s="96"/>
      <c r="N39" s="96"/>
    </row>
    <row r="40" spans="1:14">
      <c r="A40" s="97" t="s">
        <v>22</v>
      </c>
      <c r="B40" s="102" t="s">
        <v>23</v>
      </c>
      <c r="C40" s="109" t="s">
        <v>45</v>
      </c>
      <c r="D40" s="111" t="s">
        <v>47</v>
      </c>
      <c r="E40" s="113" t="s">
        <v>48</v>
      </c>
      <c r="G40" s="114" t="s">
        <v>22</v>
      </c>
      <c r="H40" s="114" t="s">
        <v>49</v>
      </c>
      <c r="I40" s="114" t="s">
        <v>50</v>
      </c>
      <c r="J40" s="114" t="s">
        <v>51</v>
      </c>
    </row>
    <row r="41" spans="1:14">
      <c r="A41" s="230" t="s">
        <v>57</v>
      </c>
      <c r="B41" s="230" t="s">
        <v>57</v>
      </c>
      <c r="C41" s="230" t="s">
        <v>57</v>
      </c>
      <c r="D41" s="230" t="s">
        <v>57</v>
      </c>
      <c r="E41" s="230" t="s">
        <v>57</v>
      </c>
      <c r="G41" s="96" t="s">
        <v>52</v>
      </c>
      <c r="H41" s="118"/>
      <c r="I41" s="118"/>
      <c r="J41" s="118"/>
    </row>
    <row r="42" spans="1:14">
      <c r="A42" s="78"/>
      <c r="B42" s="79"/>
      <c r="C42" s="78"/>
      <c r="D42" s="78"/>
      <c r="E42" s="78"/>
      <c r="G42" s="96" t="s">
        <v>53</v>
      </c>
      <c r="H42" s="118"/>
      <c r="I42" s="118"/>
      <c r="J42" s="118"/>
    </row>
    <row r="43" spans="1:14">
      <c r="A43" s="68"/>
      <c r="B43" s="60"/>
      <c r="C43" s="68"/>
      <c r="D43" s="68"/>
      <c r="E43" s="68"/>
      <c r="G43" s="96" t="s">
        <v>54</v>
      </c>
      <c r="H43" s="118"/>
      <c r="I43" s="118"/>
      <c r="J43" s="118"/>
    </row>
    <row r="44" spans="1:14">
      <c r="A44" s="78"/>
      <c r="B44" s="79"/>
      <c r="C44" s="78"/>
      <c r="D44" s="78"/>
      <c r="E44" s="78"/>
      <c r="G44" s="114" t="s">
        <v>22</v>
      </c>
      <c r="H44" s="114" t="s">
        <v>55</v>
      </c>
      <c r="I44" s="114" t="s">
        <v>50</v>
      </c>
      <c r="J44" s="114" t="s">
        <v>51</v>
      </c>
    </row>
    <row r="45" spans="1:14">
      <c r="A45" s="68"/>
      <c r="B45" s="60"/>
      <c r="C45" s="68"/>
      <c r="D45" s="68"/>
      <c r="E45" s="68"/>
      <c r="G45" s="96" t="s">
        <v>52</v>
      </c>
      <c r="H45" s="118"/>
      <c r="I45" s="118"/>
      <c r="J45" s="118"/>
    </row>
    <row r="46" spans="1:14">
      <c r="A46" s="78"/>
      <c r="B46" s="79"/>
      <c r="C46" s="78"/>
      <c r="D46" s="78"/>
      <c r="E46" s="78"/>
      <c r="G46" s="96" t="s">
        <v>53</v>
      </c>
      <c r="H46" s="118"/>
      <c r="I46" s="118"/>
      <c r="J46" s="122"/>
    </row>
    <row r="47" spans="1:14">
      <c r="A47" s="68"/>
      <c r="B47" s="60"/>
      <c r="C47" s="68"/>
      <c r="D47" s="68"/>
      <c r="E47" s="68"/>
      <c r="G47" s="96" t="s">
        <v>54</v>
      </c>
      <c r="H47" s="118"/>
      <c r="I47" s="118"/>
      <c r="J47" s="118"/>
    </row>
    <row r="48" spans="1:14">
      <c r="A48" s="78"/>
      <c r="B48" s="79"/>
      <c r="C48" s="78"/>
      <c r="D48" s="78"/>
      <c r="E48" s="78"/>
    </row>
    <row r="49" spans="1:5">
      <c r="A49" s="68"/>
      <c r="B49" s="60"/>
      <c r="C49" s="68"/>
      <c r="D49" s="68"/>
      <c r="E49" s="68"/>
    </row>
    <row r="50" spans="1:5">
      <c r="A50" s="78"/>
      <c r="B50" s="79"/>
      <c r="C50" s="78"/>
      <c r="D50" s="78"/>
      <c r="E50" s="78"/>
    </row>
    <row r="51" spans="1:5">
      <c r="A51" s="68"/>
      <c r="B51" s="60"/>
      <c r="C51" s="68"/>
      <c r="D51" s="68"/>
      <c r="E51" s="68"/>
    </row>
    <row r="52" spans="1:5">
      <c r="A52" s="78"/>
      <c r="B52" s="79"/>
      <c r="C52" s="78"/>
      <c r="D52" s="78"/>
      <c r="E52" s="78"/>
    </row>
    <row r="53" spans="1:5">
      <c r="A53" s="68"/>
      <c r="B53" s="60"/>
      <c r="C53" s="68"/>
      <c r="D53" s="68"/>
      <c r="E53" s="68"/>
    </row>
    <row r="54" spans="1:5">
      <c r="A54" s="78"/>
      <c r="B54" s="79"/>
      <c r="C54" s="78"/>
      <c r="D54" s="78"/>
      <c r="E54" s="78"/>
    </row>
    <row r="55" spans="1:5">
      <c r="A55" s="68"/>
      <c r="B55" s="60"/>
      <c r="C55" s="68"/>
      <c r="D55" s="68"/>
      <c r="E55" s="68"/>
    </row>
    <row r="56" spans="1:5">
      <c r="A56" s="78"/>
      <c r="B56" s="79"/>
      <c r="C56" s="78"/>
      <c r="D56" s="78"/>
      <c r="E56" s="78"/>
    </row>
    <row r="57" spans="1:5">
      <c r="A57" s="68"/>
      <c r="B57" s="60"/>
      <c r="C57" s="68"/>
      <c r="D57" s="68"/>
      <c r="E57" s="68"/>
    </row>
    <row r="58" spans="1:5">
      <c r="A58" s="78"/>
      <c r="B58" s="79"/>
      <c r="C58" s="78"/>
      <c r="D58" s="78"/>
      <c r="E58" s="78"/>
    </row>
    <row r="59" spans="1:5">
      <c r="A59" s="68"/>
      <c r="B59" s="60"/>
      <c r="C59" s="68"/>
      <c r="D59" s="68"/>
      <c r="E59" s="68"/>
    </row>
    <row r="60" spans="1:5">
      <c r="A60" s="78"/>
      <c r="B60" s="79"/>
      <c r="C60" s="78"/>
      <c r="D60" s="78"/>
      <c r="E60" s="78"/>
    </row>
    <row r="61" spans="1:5">
      <c r="A61" s="68"/>
      <c r="B61" s="60"/>
      <c r="C61" s="68"/>
      <c r="D61" s="68"/>
      <c r="E61" s="68"/>
    </row>
    <row r="62" spans="1:5">
      <c r="A62" s="78"/>
      <c r="B62" s="79"/>
      <c r="C62" s="78"/>
      <c r="D62" s="78"/>
      <c r="E62" s="78"/>
    </row>
    <row r="63" spans="1:5">
      <c r="A63" s="68"/>
      <c r="B63" s="60"/>
      <c r="C63" s="68"/>
      <c r="D63" s="68"/>
      <c r="E63" s="68"/>
    </row>
    <row r="64" spans="1:5">
      <c r="A64" s="78"/>
      <c r="B64" s="79"/>
      <c r="C64" s="78"/>
      <c r="D64" s="78"/>
      <c r="E64" s="78"/>
    </row>
    <row r="65" spans="1:5">
      <c r="A65" s="68"/>
      <c r="B65" s="60"/>
      <c r="C65" s="68"/>
      <c r="D65" s="68"/>
      <c r="E65" s="68"/>
    </row>
    <row r="66" spans="1:5">
      <c r="A66" s="78"/>
      <c r="B66" s="79"/>
      <c r="C66" s="78"/>
      <c r="D66" s="78"/>
      <c r="E66" s="78"/>
    </row>
    <row r="67" spans="1:5">
      <c r="A67" s="68"/>
      <c r="B67" s="60"/>
      <c r="C67" s="68"/>
      <c r="D67" s="68"/>
      <c r="E67" s="68"/>
    </row>
    <row r="68" spans="1:5">
      <c r="A68" s="78"/>
      <c r="B68" s="79"/>
      <c r="C68" s="78"/>
      <c r="D68" s="78"/>
      <c r="E68" s="78"/>
    </row>
    <row r="69" spans="1:5">
      <c r="A69" s="68"/>
      <c r="B69" s="60"/>
      <c r="C69" s="68"/>
      <c r="D69" s="68"/>
      <c r="E69" s="68"/>
    </row>
    <row r="70" spans="1:5">
      <c r="A70" s="78"/>
      <c r="B70" s="79"/>
      <c r="C70" s="78"/>
      <c r="D70" s="78"/>
      <c r="E70" s="78"/>
    </row>
    <row r="71" spans="1:5">
      <c r="A71" s="68"/>
      <c r="B71" s="60"/>
      <c r="C71" s="68"/>
      <c r="D71" s="68"/>
      <c r="E71" s="68"/>
    </row>
    <row r="72" spans="1:5">
      <c r="A72" s="78"/>
      <c r="B72" s="79"/>
      <c r="C72" s="78"/>
      <c r="D72" s="78"/>
      <c r="E72" s="7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93"/>
  <sheetViews>
    <sheetView topLeftCell="A52" workbookViewId="0">
      <selection activeCell="E23" sqref="E23"/>
    </sheetView>
  </sheetViews>
  <sheetFormatPr defaultColWidth="14.42578125" defaultRowHeight="15" customHeight="1"/>
  <cols>
    <col min="2" max="2" width="11.28515625" customWidth="1"/>
    <col min="3" max="3" width="11.7109375" customWidth="1"/>
    <col min="4" max="4" width="9.42578125" customWidth="1"/>
    <col min="5" max="5" width="13.5703125" customWidth="1"/>
    <col min="10" max="10" width="10" customWidth="1"/>
    <col min="11" max="11" width="10.42578125" customWidth="1"/>
  </cols>
  <sheetData>
    <row r="1" spans="1:14">
      <c r="A1" s="1" t="s">
        <v>147</v>
      </c>
      <c r="B1" s="2"/>
      <c r="C1" s="2"/>
      <c r="D1" s="2"/>
      <c r="E1" s="3"/>
      <c r="F1" s="1" t="s">
        <v>148</v>
      </c>
      <c r="G1" s="4"/>
      <c r="H1" s="5" t="s">
        <v>4</v>
      </c>
      <c r="I1" s="5"/>
      <c r="J1" s="2"/>
      <c r="K1" s="6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149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4" t="s">
        <v>20</v>
      </c>
      <c r="B6" s="36">
        <v>25</v>
      </c>
      <c r="C6" s="33"/>
      <c r="D6" s="37"/>
      <c r="E6" s="33"/>
      <c r="F6" s="143">
        <v>838</v>
      </c>
      <c r="G6" s="143">
        <v>621</v>
      </c>
      <c r="H6" s="239">
        <v>377</v>
      </c>
      <c r="I6" s="33"/>
      <c r="J6" s="33"/>
      <c r="K6" s="37"/>
    </row>
    <row r="7" spans="1:14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4" ht="15.75">
      <c r="A8" s="43" t="s">
        <v>22</v>
      </c>
      <c r="B8" s="44" t="s">
        <v>23</v>
      </c>
      <c r="C8" s="45" t="s">
        <v>24</v>
      </c>
      <c r="D8" s="44" t="s">
        <v>25</v>
      </c>
      <c r="E8" s="44" t="s">
        <v>26</v>
      </c>
      <c r="F8" s="44" t="s">
        <v>27</v>
      </c>
      <c r="G8" s="44" t="s">
        <v>28</v>
      </c>
      <c r="H8" s="44" t="s">
        <v>29</v>
      </c>
      <c r="I8" s="44" t="s">
        <v>30</v>
      </c>
      <c r="J8" s="44" t="s">
        <v>31</v>
      </c>
      <c r="K8" s="47" t="s">
        <v>34</v>
      </c>
      <c r="M8" s="48" t="s">
        <v>33</v>
      </c>
      <c r="N8" s="48" t="s">
        <v>35</v>
      </c>
    </row>
    <row r="9" spans="1:14">
      <c r="A9" s="257">
        <v>1</v>
      </c>
      <c r="B9" s="258" t="s">
        <v>41</v>
      </c>
      <c r="C9" s="260"/>
      <c r="D9" s="260">
        <v>4</v>
      </c>
      <c r="E9" s="260">
        <v>4</v>
      </c>
      <c r="F9" s="493"/>
      <c r="G9" s="493"/>
      <c r="H9" s="493"/>
      <c r="I9" s="493"/>
      <c r="J9" s="493"/>
      <c r="K9" s="261">
        <f t="shared" ref="K9:K11" si="0">SUM(C9:J9)</f>
        <v>8</v>
      </c>
      <c r="M9" s="51" t="s">
        <v>41</v>
      </c>
      <c r="N9" s="51">
        <v>21</v>
      </c>
    </row>
    <row r="10" spans="1:14">
      <c r="A10" s="247">
        <v>2</v>
      </c>
      <c r="B10" s="248" t="s">
        <v>41</v>
      </c>
      <c r="C10" s="249"/>
      <c r="D10" s="249">
        <v>2</v>
      </c>
      <c r="E10" s="249">
        <v>3</v>
      </c>
      <c r="F10" s="494"/>
      <c r="G10" s="494"/>
      <c r="H10" s="494"/>
      <c r="I10" s="494"/>
      <c r="J10" s="494"/>
      <c r="K10" s="251">
        <f t="shared" si="0"/>
        <v>5</v>
      </c>
      <c r="M10" s="51" t="s">
        <v>72</v>
      </c>
      <c r="N10" s="51">
        <v>37</v>
      </c>
    </row>
    <row r="11" spans="1:14">
      <c r="A11" s="277">
        <v>3</v>
      </c>
      <c r="B11" s="496" t="s">
        <v>41</v>
      </c>
      <c r="C11" s="497"/>
      <c r="D11" s="274">
        <v>4</v>
      </c>
      <c r="E11" s="274">
        <v>4</v>
      </c>
      <c r="F11" s="497"/>
      <c r="G11" s="497"/>
      <c r="H11" s="497"/>
      <c r="I11" s="497"/>
      <c r="J11" s="497"/>
      <c r="K11" s="499">
        <f t="shared" si="0"/>
        <v>8</v>
      </c>
      <c r="M11" s="51" t="s">
        <v>46</v>
      </c>
      <c r="N11" s="51">
        <v>5</v>
      </c>
    </row>
    <row r="12" spans="1:14">
      <c r="A12" s="63"/>
      <c r="B12" s="69"/>
      <c r="C12" s="68"/>
      <c r="D12" s="68"/>
      <c r="E12" s="68"/>
      <c r="F12" s="68"/>
      <c r="G12" s="68"/>
      <c r="H12" s="68"/>
      <c r="I12" s="68"/>
      <c r="J12" s="68"/>
      <c r="K12" s="58">
        <f>SUM(K9:K11)</f>
        <v>21</v>
      </c>
      <c r="M12" s="51" t="s">
        <v>152</v>
      </c>
      <c r="N12" s="51">
        <v>1</v>
      </c>
    </row>
    <row r="13" spans="1:14">
      <c r="A13" s="70"/>
      <c r="B13" s="83"/>
      <c r="C13" s="72"/>
      <c r="D13" s="72"/>
      <c r="E13" s="72"/>
      <c r="F13" s="72"/>
      <c r="G13" s="72"/>
      <c r="H13" s="72"/>
      <c r="I13" s="72"/>
      <c r="J13" s="72"/>
      <c r="K13" s="61"/>
      <c r="M13" s="51" t="s">
        <v>153</v>
      </c>
      <c r="N13" s="51">
        <f>SUM(N9:N12)</f>
        <v>64</v>
      </c>
    </row>
    <row r="14" spans="1:14">
      <c r="A14" s="55"/>
      <c r="B14" s="74"/>
      <c r="C14" s="59"/>
      <c r="D14" s="59"/>
      <c r="E14" s="59"/>
      <c r="F14" s="59"/>
      <c r="G14" s="59"/>
      <c r="H14" s="59"/>
      <c r="I14" s="59"/>
      <c r="J14" s="59"/>
      <c r="K14" s="61"/>
      <c r="M14" s="51"/>
      <c r="N14" s="51"/>
    </row>
    <row r="15" spans="1:14">
      <c r="A15" s="76"/>
      <c r="B15" s="77"/>
      <c r="C15" s="78"/>
      <c r="D15" s="78"/>
      <c r="E15" s="78"/>
      <c r="F15" s="78"/>
      <c r="G15" s="78"/>
      <c r="H15" s="78"/>
      <c r="I15" s="78"/>
      <c r="J15" s="78"/>
      <c r="K15" s="58"/>
      <c r="M15" s="73"/>
      <c r="N15" s="73"/>
    </row>
    <row r="16" spans="1:14">
      <c r="A16" s="60"/>
      <c r="B16" s="69"/>
      <c r="C16" s="68"/>
      <c r="D16" s="68"/>
      <c r="E16" s="68"/>
      <c r="F16" s="68"/>
      <c r="G16" s="68"/>
      <c r="H16" s="68"/>
      <c r="I16" s="68"/>
      <c r="J16" s="68"/>
      <c r="K16" s="61"/>
      <c r="M16" s="73"/>
      <c r="N16" s="73"/>
    </row>
    <row r="17" spans="1:14" ht="15" customHeight="1">
      <c r="A17" s="80"/>
      <c r="B17" s="81"/>
      <c r="C17" s="87"/>
      <c r="D17" s="87"/>
      <c r="E17" s="87"/>
      <c r="F17" s="87"/>
      <c r="G17" s="87"/>
      <c r="H17" s="87"/>
      <c r="I17" s="87"/>
      <c r="J17" s="87"/>
      <c r="K17" s="89"/>
      <c r="M17" s="73"/>
      <c r="N17" s="73"/>
    </row>
    <row r="18" spans="1:14">
      <c r="A18" s="60"/>
      <c r="B18" s="69"/>
      <c r="C18" s="68"/>
      <c r="D18" s="68"/>
      <c r="E18" s="68"/>
      <c r="F18" s="68"/>
      <c r="G18" s="68"/>
      <c r="H18" s="68"/>
      <c r="I18" s="68"/>
      <c r="J18" s="68"/>
      <c r="K18" s="61"/>
      <c r="M18" s="73"/>
      <c r="N18" s="73"/>
    </row>
    <row r="19" spans="1:14">
      <c r="A19" s="53"/>
      <c r="B19" s="54"/>
      <c r="C19" s="56"/>
      <c r="D19" s="56"/>
      <c r="E19" s="56"/>
      <c r="F19" s="56"/>
      <c r="G19" s="56"/>
      <c r="H19" s="56"/>
      <c r="I19" s="56"/>
      <c r="J19" s="56"/>
      <c r="K19" s="58"/>
      <c r="M19" s="73"/>
      <c r="N19" s="73"/>
    </row>
    <row r="20" spans="1:14">
      <c r="A20" s="91"/>
      <c r="B20" s="74"/>
      <c r="C20" s="59"/>
      <c r="D20" s="59"/>
      <c r="E20" s="59"/>
      <c r="F20" s="59"/>
      <c r="G20" s="59"/>
      <c r="H20" s="59"/>
      <c r="I20" s="59"/>
      <c r="J20" s="59"/>
      <c r="K20" s="61"/>
      <c r="M20" s="73"/>
      <c r="N20" s="73"/>
    </row>
    <row r="21" spans="1:14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</row>
    <row r="22" spans="1:14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>
      <c r="M40" s="96"/>
      <c r="N40" s="96"/>
    </row>
    <row r="41" spans="1:14">
      <c r="A41" s="507" t="s">
        <v>22</v>
      </c>
      <c r="B41" s="509" t="s">
        <v>23</v>
      </c>
      <c r="C41" s="510" t="s">
        <v>45</v>
      </c>
      <c r="D41" s="511" t="s">
        <v>47</v>
      </c>
      <c r="E41" s="512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513">
        <v>1</v>
      </c>
      <c r="B42" s="513" t="s">
        <v>46</v>
      </c>
      <c r="C42" s="513">
        <v>181</v>
      </c>
      <c r="D42" s="513">
        <v>62</v>
      </c>
      <c r="E42" s="513" t="s">
        <v>56</v>
      </c>
      <c r="G42" s="96" t="s">
        <v>52</v>
      </c>
      <c r="H42" s="118">
        <v>1</v>
      </c>
      <c r="I42" s="514">
        <f>13/16</f>
        <v>0.8125</v>
      </c>
      <c r="J42" s="514">
        <f>3/16</f>
        <v>0.1875</v>
      </c>
    </row>
    <row r="43" spans="1:14">
      <c r="A43" s="513">
        <v>1</v>
      </c>
      <c r="B43" s="515" t="s">
        <v>72</v>
      </c>
      <c r="C43" s="515">
        <v>175</v>
      </c>
      <c r="D43" s="515">
        <v>53</v>
      </c>
      <c r="E43" s="513" t="s">
        <v>66</v>
      </c>
      <c r="G43" s="96" t="s">
        <v>53</v>
      </c>
      <c r="H43" s="118">
        <v>1</v>
      </c>
      <c r="I43" s="514">
        <f>13/15</f>
        <v>0.8666666666666667</v>
      </c>
      <c r="J43" s="514">
        <f>2/15</f>
        <v>0.13333333333333333</v>
      </c>
    </row>
    <row r="44" spans="1:14">
      <c r="A44" s="513">
        <v>1</v>
      </c>
      <c r="B44" s="515" t="s">
        <v>72</v>
      </c>
      <c r="C44" s="515">
        <v>167</v>
      </c>
      <c r="D44" s="515">
        <v>50</v>
      </c>
      <c r="E44" s="513" t="s">
        <v>66</v>
      </c>
      <c r="G44" s="96" t="s">
        <v>54</v>
      </c>
      <c r="H44" s="118">
        <v>1</v>
      </c>
      <c r="I44" s="514">
        <f>4/6</f>
        <v>0.66666666666666663</v>
      </c>
      <c r="J44" s="514">
        <f>2/6</f>
        <v>0.33333333333333331</v>
      </c>
    </row>
    <row r="45" spans="1:14">
      <c r="A45" s="513">
        <v>1</v>
      </c>
      <c r="B45" s="515" t="s">
        <v>72</v>
      </c>
      <c r="C45" s="515">
        <v>203</v>
      </c>
      <c r="D45" s="515">
        <v>93</v>
      </c>
      <c r="E45" s="513" t="s">
        <v>66</v>
      </c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513">
        <v>1</v>
      </c>
      <c r="B46" s="515" t="s">
        <v>72</v>
      </c>
      <c r="C46" s="515">
        <v>215</v>
      </c>
      <c r="D46" s="515">
        <v>114</v>
      </c>
      <c r="E46" s="513" t="s">
        <v>66</v>
      </c>
      <c r="G46" s="96" t="s">
        <v>52</v>
      </c>
      <c r="H46" s="118">
        <v>1</v>
      </c>
      <c r="I46" s="514">
        <f>3/5</f>
        <v>0.6</v>
      </c>
      <c r="J46" s="514">
        <f>2/5</f>
        <v>0.4</v>
      </c>
    </row>
    <row r="47" spans="1:14">
      <c r="A47" s="513">
        <v>1</v>
      </c>
      <c r="B47" s="515" t="s">
        <v>72</v>
      </c>
      <c r="C47" s="515">
        <v>153</v>
      </c>
      <c r="D47" s="515">
        <v>39</v>
      </c>
      <c r="E47" s="513" t="s">
        <v>66</v>
      </c>
      <c r="G47" s="96" t="s">
        <v>53</v>
      </c>
      <c r="H47" s="118">
        <v>0</v>
      </c>
      <c r="I47" s="514">
        <v>0</v>
      </c>
      <c r="J47" s="514">
        <v>0</v>
      </c>
    </row>
    <row r="48" spans="1:14">
      <c r="A48" s="513">
        <v>1</v>
      </c>
      <c r="B48" s="515" t="s">
        <v>72</v>
      </c>
      <c r="C48" s="515">
        <v>157</v>
      </c>
      <c r="D48" s="515">
        <v>44</v>
      </c>
      <c r="E48" s="513" t="s">
        <v>66</v>
      </c>
      <c r="G48" s="96" t="s">
        <v>54</v>
      </c>
      <c r="H48" s="118">
        <v>0</v>
      </c>
      <c r="I48" s="514">
        <v>0</v>
      </c>
      <c r="J48" s="514">
        <v>0</v>
      </c>
    </row>
    <row r="49" spans="1:11">
      <c r="A49" s="513">
        <v>1</v>
      </c>
      <c r="B49" s="515" t="s">
        <v>72</v>
      </c>
      <c r="C49" s="515">
        <v>172</v>
      </c>
      <c r="D49" s="515">
        <v>53</v>
      </c>
      <c r="E49" s="513" t="s">
        <v>66</v>
      </c>
    </row>
    <row r="50" spans="1:11">
      <c r="A50" s="513">
        <v>1</v>
      </c>
      <c r="B50" s="515" t="s">
        <v>72</v>
      </c>
      <c r="C50" s="515">
        <v>196</v>
      </c>
      <c r="D50" s="515">
        <v>83</v>
      </c>
      <c r="E50" s="513" t="s">
        <v>66</v>
      </c>
      <c r="G50" s="513">
        <v>1</v>
      </c>
      <c r="H50" s="515" t="s">
        <v>72</v>
      </c>
      <c r="J50" s="509" t="s">
        <v>23</v>
      </c>
      <c r="K50" s="510" t="s">
        <v>45</v>
      </c>
    </row>
    <row r="51" spans="1:11">
      <c r="A51" s="513">
        <v>1</v>
      </c>
      <c r="B51" s="515" t="s">
        <v>46</v>
      </c>
      <c r="C51" s="515">
        <v>155</v>
      </c>
      <c r="D51" s="515">
        <v>43</v>
      </c>
      <c r="E51" s="513" t="s">
        <v>56</v>
      </c>
      <c r="G51" s="513">
        <v>1</v>
      </c>
      <c r="H51" s="515" t="s">
        <v>72</v>
      </c>
      <c r="J51" s="515" t="s">
        <v>72</v>
      </c>
      <c r="K51" s="515">
        <v>175</v>
      </c>
    </row>
    <row r="52" spans="1:11">
      <c r="A52" s="513">
        <v>1</v>
      </c>
      <c r="B52" s="515" t="s">
        <v>72</v>
      </c>
      <c r="C52" s="515">
        <v>201</v>
      </c>
      <c r="D52" s="515">
        <v>95</v>
      </c>
      <c r="E52" s="513" t="s">
        <v>66</v>
      </c>
      <c r="G52" s="513">
        <v>1</v>
      </c>
      <c r="H52" s="515" t="s">
        <v>72</v>
      </c>
      <c r="J52" s="515" t="s">
        <v>72</v>
      </c>
      <c r="K52" s="515">
        <v>167</v>
      </c>
    </row>
    <row r="53" spans="1:11">
      <c r="A53" s="513">
        <v>1</v>
      </c>
      <c r="B53" s="515" t="s">
        <v>46</v>
      </c>
      <c r="C53" s="515">
        <v>165</v>
      </c>
      <c r="D53" s="515">
        <v>51</v>
      </c>
      <c r="E53" s="513" t="s">
        <v>56</v>
      </c>
      <c r="G53" s="513">
        <v>1</v>
      </c>
      <c r="H53" s="515" t="s">
        <v>72</v>
      </c>
      <c r="J53" s="515" t="s">
        <v>72</v>
      </c>
      <c r="K53" s="515">
        <v>203</v>
      </c>
    </row>
    <row r="54" spans="1:11">
      <c r="A54" s="513">
        <v>1</v>
      </c>
      <c r="B54" s="515" t="s">
        <v>72</v>
      </c>
      <c r="C54" s="515">
        <v>165</v>
      </c>
      <c r="D54" s="515">
        <v>49</v>
      </c>
      <c r="E54" s="513" t="s">
        <v>66</v>
      </c>
      <c r="G54" s="513">
        <v>1</v>
      </c>
      <c r="H54" s="515" t="s">
        <v>72</v>
      </c>
      <c r="J54" s="515" t="s">
        <v>72</v>
      </c>
      <c r="K54" s="515">
        <v>215</v>
      </c>
    </row>
    <row r="55" spans="1:11">
      <c r="A55" s="513">
        <v>1</v>
      </c>
      <c r="B55" s="515" t="s">
        <v>72</v>
      </c>
      <c r="C55" s="515">
        <v>145</v>
      </c>
      <c r="D55" s="515">
        <v>34</v>
      </c>
      <c r="E55" s="513" t="s">
        <v>66</v>
      </c>
      <c r="G55" s="513">
        <v>1</v>
      </c>
      <c r="H55" s="515" t="s">
        <v>72</v>
      </c>
      <c r="J55" s="515" t="s">
        <v>72</v>
      </c>
      <c r="K55" s="515">
        <v>153</v>
      </c>
    </row>
    <row r="56" spans="1:11">
      <c r="A56" s="513">
        <v>1</v>
      </c>
      <c r="B56" s="515" t="s">
        <v>72</v>
      </c>
      <c r="C56" s="515">
        <v>173</v>
      </c>
      <c r="D56" s="515">
        <v>53</v>
      </c>
      <c r="E56" s="513" t="s">
        <v>66</v>
      </c>
      <c r="G56" s="513">
        <v>1</v>
      </c>
      <c r="H56" s="515" t="s">
        <v>72</v>
      </c>
      <c r="J56" s="515" t="s">
        <v>72</v>
      </c>
      <c r="K56" s="515">
        <v>157</v>
      </c>
    </row>
    <row r="57" spans="1:11">
      <c r="A57" s="513">
        <v>1</v>
      </c>
      <c r="B57" s="515" t="s">
        <v>72</v>
      </c>
      <c r="C57" s="515">
        <v>152</v>
      </c>
      <c r="D57" s="515">
        <v>38</v>
      </c>
      <c r="E57" s="513" t="s">
        <v>66</v>
      </c>
      <c r="G57" s="513">
        <v>1</v>
      </c>
      <c r="H57" s="515" t="s">
        <v>72</v>
      </c>
      <c r="J57" s="515" t="s">
        <v>72</v>
      </c>
      <c r="K57" s="515">
        <v>172</v>
      </c>
    </row>
    <row r="58" spans="1:11">
      <c r="A58" s="513">
        <v>1</v>
      </c>
      <c r="B58" s="515" t="s">
        <v>46</v>
      </c>
      <c r="C58" s="515">
        <v>129</v>
      </c>
      <c r="D58" s="515">
        <v>21</v>
      </c>
      <c r="E58" s="513" t="s">
        <v>56</v>
      </c>
      <c r="G58" s="513">
        <v>1</v>
      </c>
      <c r="H58" s="515" t="s">
        <v>72</v>
      </c>
      <c r="J58" s="515" t="s">
        <v>72</v>
      </c>
      <c r="K58" s="515">
        <v>196</v>
      </c>
    </row>
    <row r="59" spans="1:11">
      <c r="A59" s="513">
        <v>1</v>
      </c>
      <c r="B59" s="515" t="s">
        <v>72</v>
      </c>
      <c r="C59" s="515">
        <v>138</v>
      </c>
      <c r="D59" s="515">
        <v>28</v>
      </c>
      <c r="E59" s="513" t="s">
        <v>66</v>
      </c>
      <c r="G59" s="513">
        <v>1</v>
      </c>
      <c r="H59" s="515" t="s">
        <v>72</v>
      </c>
      <c r="J59" s="515" t="s">
        <v>72</v>
      </c>
      <c r="K59" s="515">
        <v>201</v>
      </c>
    </row>
    <row r="60" spans="1:11">
      <c r="A60" s="513">
        <v>1</v>
      </c>
      <c r="B60" s="515" t="s">
        <v>72</v>
      </c>
      <c r="C60" s="515">
        <v>156</v>
      </c>
      <c r="D60" s="515">
        <v>42</v>
      </c>
      <c r="E60" s="513" t="s">
        <v>66</v>
      </c>
      <c r="G60" s="513">
        <v>1</v>
      </c>
      <c r="H60" s="515" t="s">
        <v>72</v>
      </c>
      <c r="J60" s="515" t="s">
        <v>72</v>
      </c>
      <c r="K60" s="515">
        <v>165</v>
      </c>
    </row>
    <row r="61" spans="1:11">
      <c r="A61" s="513">
        <v>1</v>
      </c>
      <c r="B61" s="515" t="s">
        <v>46</v>
      </c>
      <c r="C61" s="515">
        <v>126</v>
      </c>
      <c r="D61" s="515">
        <v>21</v>
      </c>
      <c r="E61" s="513" t="s">
        <v>56</v>
      </c>
      <c r="G61" s="513">
        <v>1</v>
      </c>
      <c r="H61" s="515" t="s">
        <v>72</v>
      </c>
      <c r="J61" s="515" t="s">
        <v>72</v>
      </c>
      <c r="K61" s="515">
        <v>145</v>
      </c>
    </row>
    <row r="62" spans="1:11">
      <c r="A62" s="513">
        <v>1</v>
      </c>
      <c r="B62" s="515" t="s">
        <v>72</v>
      </c>
      <c r="C62" s="515">
        <v>86</v>
      </c>
      <c r="D62" s="515">
        <v>7</v>
      </c>
      <c r="E62" s="513" t="s">
        <v>66</v>
      </c>
      <c r="G62" s="513">
        <v>1</v>
      </c>
      <c r="H62" s="515" t="s">
        <v>72</v>
      </c>
      <c r="J62" s="515" t="s">
        <v>72</v>
      </c>
      <c r="K62" s="515">
        <v>173</v>
      </c>
    </row>
    <row r="63" spans="1:11">
      <c r="A63" s="518">
        <v>2</v>
      </c>
      <c r="B63" s="518" t="s">
        <v>152</v>
      </c>
      <c r="C63" s="518">
        <v>271</v>
      </c>
      <c r="D63" s="518">
        <v>187</v>
      </c>
      <c r="E63" s="518" t="s">
        <v>56</v>
      </c>
      <c r="G63" s="513">
        <v>1</v>
      </c>
      <c r="H63" s="515" t="s">
        <v>72</v>
      </c>
      <c r="J63" s="515" t="s">
        <v>72</v>
      </c>
      <c r="K63" s="515">
        <v>152</v>
      </c>
    </row>
    <row r="64" spans="1:11">
      <c r="A64" s="518">
        <v>2</v>
      </c>
      <c r="B64" s="518" t="s">
        <v>72</v>
      </c>
      <c r="C64" s="518">
        <v>124</v>
      </c>
      <c r="D64" s="518">
        <v>16</v>
      </c>
      <c r="E64" s="518" t="s">
        <v>66</v>
      </c>
      <c r="G64" s="513">
        <v>1</v>
      </c>
      <c r="H64" s="515" t="s">
        <v>72</v>
      </c>
      <c r="J64" s="515" t="s">
        <v>72</v>
      </c>
      <c r="K64" s="515">
        <v>138</v>
      </c>
    </row>
    <row r="65" spans="1:11">
      <c r="A65" s="518">
        <v>2</v>
      </c>
      <c r="B65" s="518" t="s">
        <v>72</v>
      </c>
      <c r="C65" s="518">
        <v>180</v>
      </c>
      <c r="D65" s="518">
        <v>58</v>
      </c>
      <c r="E65" s="518" t="s">
        <v>66</v>
      </c>
      <c r="G65" s="513">
        <v>1</v>
      </c>
      <c r="H65" s="515" t="s">
        <v>72</v>
      </c>
      <c r="J65" s="515" t="s">
        <v>72</v>
      </c>
      <c r="K65" s="515">
        <v>156</v>
      </c>
    </row>
    <row r="66" spans="1:11">
      <c r="A66" s="518">
        <v>2</v>
      </c>
      <c r="B66" s="518" t="s">
        <v>72</v>
      </c>
      <c r="C66" s="518">
        <v>155</v>
      </c>
      <c r="D66" s="518">
        <v>39</v>
      </c>
      <c r="E66" s="518" t="s">
        <v>66</v>
      </c>
      <c r="G66" s="513">
        <v>1</v>
      </c>
      <c r="H66" s="513" t="s">
        <v>46</v>
      </c>
      <c r="J66" s="515" t="s">
        <v>72</v>
      </c>
      <c r="K66" s="515">
        <v>86</v>
      </c>
    </row>
    <row r="67" spans="1:11">
      <c r="A67" s="518">
        <v>2</v>
      </c>
      <c r="B67" s="518" t="s">
        <v>72</v>
      </c>
      <c r="C67" s="518">
        <v>191</v>
      </c>
      <c r="D67" s="518">
        <v>74</v>
      </c>
      <c r="E67" s="518" t="s">
        <v>66</v>
      </c>
      <c r="G67" s="513">
        <v>1</v>
      </c>
      <c r="H67" s="515" t="s">
        <v>46</v>
      </c>
      <c r="J67" s="518" t="s">
        <v>72</v>
      </c>
      <c r="K67" s="518">
        <v>124</v>
      </c>
    </row>
    <row r="68" spans="1:11">
      <c r="A68" s="518">
        <v>2</v>
      </c>
      <c r="B68" s="518" t="s">
        <v>72</v>
      </c>
      <c r="C68" s="518">
        <v>181</v>
      </c>
      <c r="D68" s="518">
        <v>66</v>
      </c>
      <c r="E68" s="518" t="s">
        <v>56</v>
      </c>
      <c r="G68" s="513">
        <v>1</v>
      </c>
      <c r="H68" s="515" t="s">
        <v>46</v>
      </c>
      <c r="J68" s="518" t="s">
        <v>72</v>
      </c>
      <c r="K68" s="518">
        <v>180</v>
      </c>
    </row>
    <row r="69" spans="1:11">
      <c r="A69" s="518">
        <v>2</v>
      </c>
      <c r="B69" s="518" t="s">
        <v>72</v>
      </c>
      <c r="C69" s="518">
        <v>180</v>
      </c>
      <c r="D69" s="518">
        <v>59</v>
      </c>
      <c r="E69" s="518" t="s">
        <v>56</v>
      </c>
      <c r="G69" s="513">
        <v>1</v>
      </c>
      <c r="H69" s="515" t="s">
        <v>46</v>
      </c>
      <c r="J69" s="518" t="s">
        <v>72</v>
      </c>
      <c r="K69" s="518">
        <v>155</v>
      </c>
    </row>
    <row r="70" spans="1:11">
      <c r="A70" s="518">
        <v>2</v>
      </c>
      <c r="B70" s="518" t="s">
        <v>72</v>
      </c>
      <c r="C70" s="518">
        <v>173</v>
      </c>
      <c r="D70" s="518">
        <v>54</v>
      </c>
      <c r="E70" s="518" t="s">
        <v>56</v>
      </c>
      <c r="G70" s="513">
        <v>1</v>
      </c>
      <c r="H70" s="515" t="s">
        <v>46</v>
      </c>
      <c r="J70" s="518" t="s">
        <v>72</v>
      </c>
      <c r="K70" s="518">
        <v>191</v>
      </c>
    </row>
    <row r="71" spans="1:11">
      <c r="A71" s="518">
        <v>2</v>
      </c>
      <c r="B71" s="518" t="s">
        <v>72</v>
      </c>
      <c r="C71" s="518">
        <v>178</v>
      </c>
      <c r="D71" s="518">
        <v>57</v>
      </c>
      <c r="E71" s="518" t="s">
        <v>56</v>
      </c>
      <c r="G71" s="518">
        <v>2</v>
      </c>
      <c r="H71" s="518" t="s">
        <v>72</v>
      </c>
      <c r="J71" s="518" t="s">
        <v>72</v>
      </c>
      <c r="K71" s="518">
        <v>181</v>
      </c>
    </row>
    <row r="72" spans="1:11">
      <c r="A72" s="518">
        <v>2</v>
      </c>
      <c r="B72" s="518" t="s">
        <v>72</v>
      </c>
      <c r="C72" s="518">
        <v>144</v>
      </c>
      <c r="D72" s="518">
        <v>30</v>
      </c>
      <c r="E72" s="518" t="s">
        <v>56</v>
      </c>
      <c r="G72" s="518">
        <v>2</v>
      </c>
      <c r="H72" s="518" t="s">
        <v>72</v>
      </c>
      <c r="J72" s="518" t="s">
        <v>72</v>
      </c>
      <c r="K72" s="518">
        <v>180</v>
      </c>
    </row>
    <row r="73" spans="1:11">
      <c r="A73" s="518">
        <v>2</v>
      </c>
      <c r="B73" s="518" t="s">
        <v>72</v>
      </c>
      <c r="C73" s="518">
        <v>167</v>
      </c>
      <c r="D73" s="518">
        <v>47</v>
      </c>
      <c r="E73" s="518" t="s">
        <v>56</v>
      </c>
      <c r="G73" s="518">
        <v>2</v>
      </c>
      <c r="H73" s="518" t="s">
        <v>72</v>
      </c>
      <c r="J73" s="518" t="s">
        <v>72</v>
      </c>
      <c r="K73" s="518">
        <v>173</v>
      </c>
    </row>
    <row r="74" spans="1:11">
      <c r="A74" s="518">
        <v>2</v>
      </c>
      <c r="B74" s="518" t="s">
        <v>72</v>
      </c>
      <c r="C74" s="518">
        <v>202</v>
      </c>
      <c r="D74" s="518">
        <v>91</v>
      </c>
      <c r="E74" s="518" t="s">
        <v>56</v>
      </c>
      <c r="G74" s="518">
        <v>2</v>
      </c>
      <c r="H74" s="518" t="s">
        <v>72</v>
      </c>
      <c r="J74" s="518" t="s">
        <v>72</v>
      </c>
      <c r="K74" s="518">
        <v>178</v>
      </c>
    </row>
    <row r="75" spans="1:11">
      <c r="A75" s="518">
        <v>2</v>
      </c>
      <c r="B75" s="518" t="s">
        <v>72</v>
      </c>
      <c r="C75" s="519">
        <v>182</v>
      </c>
      <c r="D75" s="519">
        <v>60</v>
      </c>
      <c r="E75" s="518" t="s">
        <v>56</v>
      </c>
      <c r="G75" s="518">
        <v>2</v>
      </c>
      <c r="H75" s="518" t="s">
        <v>72</v>
      </c>
      <c r="J75" s="518" t="s">
        <v>72</v>
      </c>
      <c r="K75" s="518">
        <v>144</v>
      </c>
    </row>
    <row r="76" spans="1:11">
      <c r="A76" s="518">
        <v>2</v>
      </c>
      <c r="B76" s="518" t="s">
        <v>72</v>
      </c>
      <c r="C76" s="519">
        <v>157</v>
      </c>
      <c r="D76" s="519">
        <v>42</v>
      </c>
      <c r="E76" s="518" t="s">
        <v>56</v>
      </c>
      <c r="G76" s="518">
        <v>2</v>
      </c>
      <c r="H76" s="518" t="s">
        <v>72</v>
      </c>
      <c r="J76" s="518" t="s">
        <v>72</v>
      </c>
      <c r="K76" s="518">
        <v>167</v>
      </c>
    </row>
    <row r="77" spans="1:11">
      <c r="A77" s="518">
        <v>2</v>
      </c>
      <c r="B77" s="518" t="s">
        <v>72</v>
      </c>
      <c r="C77" s="519">
        <v>158</v>
      </c>
      <c r="D77" s="519">
        <v>36</v>
      </c>
      <c r="E77" s="518" t="s">
        <v>56</v>
      </c>
      <c r="G77" s="518">
        <v>2</v>
      </c>
      <c r="H77" s="518" t="s">
        <v>72</v>
      </c>
      <c r="J77" s="518" t="s">
        <v>72</v>
      </c>
      <c r="K77" s="518">
        <v>202</v>
      </c>
    </row>
    <row r="78" spans="1:11">
      <c r="A78" s="518">
        <v>2</v>
      </c>
      <c r="B78" s="518" t="s">
        <v>72</v>
      </c>
      <c r="C78" s="519">
        <v>150</v>
      </c>
      <c r="D78" s="519">
        <v>33</v>
      </c>
      <c r="E78" s="518" t="s">
        <v>56</v>
      </c>
      <c r="G78" s="518">
        <v>2</v>
      </c>
      <c r="H78" s="518" t="s">
        <v>72</v>
      </c>
      <c r="J78" s="518" t="s">
        <v>72</v>
      </c>
      <c r="K78" s="519">
        <v>182</v>
      </c>
    </row>
    <row r="79" spans="1:11">
      <c r="A79" s="520">
        <v>3</v>
      </c>
      <c r="B79" s="520" t="s">
        <v>72</v>
      </c>
      <c r="C79" s="520">
        <v>197</v>
      </c>
      <c r="D79" s="520">
        <v>82</v>
      </c>
      <c r="E79" s="520" t="s">
        <v>56</v>
      </c>
      <c r="G79" s="518">
        <v>2</v>
      </c>
      <c r="H79" s="518" t="s">
        <v>72</v>
      </c>
      <c r="J79" s="518" t="s">
        <v>72</v>
      </c>
      <c r="K79" s="519">
        <v>157</v>
      </c>
    </row>
    <row r="80" spans="1:11">
      <c r="A80" s="520">
        <v>3</v>
      </c>
      <c r="B80" s="520" t="s">
        <v>72</v>
      </c>
      <c r="C80" s="520">
        <v>149</v>
      </c>
      <c r="D80" s="520">
        <v>36</v>
      </c>
      <c r="E80" s="520" t="s">
        <v>56</v>
      </c>
      <c r="G80" s="518">
        <v>2</v>
      </c>
      <c r="H80" s="518" t="s">
        <v>72</v>
      </c>
      <c r="J80" s="518" t="s">
        <v>72</v>
      </c>
      <c r="K80" s="519">
        <v>158</v>
      </c>
    </row>
    <row r="81" spans="1:11">
      <c r="A81" s="520">
        <v>3</v>
      </c>
      <c r="B81" s="520" t="s">
        <v>72</v>
      </c>
      <c r="C81" s="520">
        <v>139</v>
      </c>
      <c r="D81" s="520">
        <v>30</v>
      </c>
      <c r="E81" s="520" t="s">
        <v>56</v>
      </c>
      <c r="G81" s="518">
        <v>2</v>
      </c>
      <c r="H81" s="518" t="s">
        <v>72</v>
      </c>
      <c r="J81" s="518" t="s">
        <v>72</v>
      </c>
      <c r="K81" s="519">
        <v>150</v>
      </c>
    </row>
    <row r="82" spans="1:11">
      <c r="A82" s="520">
        <v>3</v>
      </c>
      <c r="B82" s="520" t="s">
        <v>72</v>
      </c>
      <c r="C82" s="520">
        <v>170</v>
      </c>
      <c r="D82" s="520">
        <v>56</v>
      </c>
      <c r="E82" s="520" t="s">
        <v>56</v>
      </c>
      <c r="G82" s="518">
        <v>2</v>
      </c>
      <c r="H82" s="518" t="s">
        <v>72</v>
      </c>
      <c r="J82" s="520" t="s">
        <v>72</v>
      </c>
      <c r="K82" s="520">
        <v>197</v>
      </c>
    </row>
    <row r="83" spans="1:11">
      <c r="A83" s="520">
        <v>3</v>
      </c>
      <c r="B83" s="520" t="s">
        <v>72</v>
      </c>
      <c r="C83" s="520">
        <v>187</v>
      </c>
      <c r="D83" s="520">
        <v>69</v>
      </c>
      <c r="E83" s="520" t="s">
        <v>56</v>
      </c>
      <c r="G83" s="518">
        <v>2</v>
      </c>
      <c r="H83" s="518" t="s">
        <v>72</v>
      </c>
      <c r="J83" s="520" t="s">
        <v>72</v>
      </c>
      <c r="K83" s="520">
        <v>149</v>
      </c>
    </row>
    <row r="84" spans="1:11">
      <c r="A84" s="520">
        <v>3</v>
      </c>
      <c r="B84" s="520" t="s">
        <v>72</v>
      </c>
      <c r="C84" s="520">
        <v>156</v>
      </c>
      <c r="D84" s="520">
        <v>38</v>
      </c>
      <c r="E84" s="520" t="s">
        <v>56</v>
      </c>
      <c r="G84" s="518">
        <v>2</v>
      </c>
      <c r="H84" s="518" t="s">
        <v>72</v>
      </c>
      <c r="J84" s="520" t="s">
        <v>72</v>
      </c>
      <c r="K84" s="520">
        <v>139</v>
      </c>
    </row>
    <row r="85" spans="1:11">
      <c r="G85" s="518">
        <v>2</v>
      </c>
      <c r="H85" s="518" t="s">
        <v>72</v>
      </c>
      <c r="J85" s="520" t="s">
        <v>72</v>
      </c>
      <c r="K85" s="520">
        <v>170</v>
      </c>
    </row>
    <row r="86" spans="1:11">
      <c r="G86" s="518">
        <v>2</v>
      </c>
      <c r="H86" s="518" t="s">
        <v>152</v>
      </c>
      <c r="J86" s="520" t="s">
        <v>72</v>
      </c>
      <c r="K86" s="520">
        <v>187</v>
      </c>
    </row>
    <row r="87" spans="1:11">
      <c r="G87" s="520">
        <v>3</v>
      </c>
      <c r="H87" s="520" t="s">
        <v>72</v>
      </c>
      <c r="J87" s="520" t="s">
        <v>72</v>
      </c>
      <c r="K87" s="520">
        <v>156</v>
      </c>
    </row>
    <row r="88" spans="1:11">
      <c r="G88" s="520">
        <v>3</v>
      </c>
      <c r="H88" s="520" t="s">
        <v>72</v>
      </c>
      <c r="J88" s="513" t="s">
        <v>46</v>
      </c>
      <c r="K88" s="513">
        <v>181</v>
      </c>
    </row>
    <row r="89" spans="1:11">
      <c r="G89" s="520">
        <v>3</v>
      </c>
      <c r="H89" s="520" t="s">
        <v>72</v>
      </c>
      <c r="J89" s="515" t="s">
        <v>46</v>
      </c>
      <c r="K89" s="515">
        <v>155</v>
      </c>
    </row>
    <row r="90" spans="1:11">
      <c r="G90" s="520">
        <v>3</v>
      </c>
      <c r="H90" s="520" t="s">
        <v>72</v>
      </c>
      <c r="J90" s="515" t="s">
        <v>46</v>
      </c>
      <c r="K90" s="515">
        <v>165</v>
      </c>
    </row>
    <row r="91" spans="1:11">
      <c r="G91" s="520">
        <v>3</v>
      </c>
      <c r="H91" s="520" t="s">
        <v>72</v>
      </c>
      <c r="J91" s="515" t="s">
        <v>46</v>
      </c>
      <c r="K91" s="515">
        <v>129</v>
      </c>
    </row>
    <row r="92" spans="1:11">
      <c r="G92" s="520">
        <v>3</v>
      </c>
      <c r="H92" s="520" t="s">
        <v>72</v>
      </c>
      <c r="J92" s="515" t="s">
        <v>46</v>
      </c>
      <c r="K92" s="515">
        <v>126</v>
      </c>
    </row>
    <row r="93" spans="1:11">
      <c r="J93" s="518" t="s">
        <v>152</v>
      </c>
      <c r="K93" s="518">
        <v>271</v>
      </c>
    </row>
  </sheetData>
  <autoFilter ref="G50:H92"/>
  <pageMargins left="0.7" right="0.7" top="0.75" bottom="0.75" header="0.3" footer="0.3"/>
  <tableParts count="3">
    <tablePart r:id="rId1"/>
    <tablePart r:id="rId2"/>
    <tablePart r:id="rId3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topLeftCell="A4" workbookViewId="0">
      <selection activeCell="L16" sqref="L16"/>
    </sheetView>
  </sheetViews>
  <sheetFormatPr defaultColWidth="14.42578125" defaultRowHeight="15" customHeight="1"/>
  <cols>
    <col min="1" max="26" width="8.7109375" customWidth="1"/>
  </cols>
  <sheetData>
    <row r="1" spans="1:14">
      <c r="A1" s="1" t="s">
        <v>145</v>
      </c>
      <c r="B1" s="2"/>
      <c r="C1" s="2"/>
      <c r="D1" s="2"/>
      <c r="E1" s="3"/>
      <c r="F1" s="1" t="s">
        <v>146</v>
      </c>
      <c r="G1" s="4"/>
      <c r="H1" s="5" t="s">
        <v>4</v>
      </c>
      <c r="I1" s="5"/>
      <c r="J1" s="2"/>
      <c r="K1" s="6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641</v>
      </c>
      <c r="G6" s="36">
        <v>422</v>
      </c>
      <c r="H6" s="38">
        <v>212</v>
      </c>
      <c r="I6" s="33"/>
      <c r="J6" s="33"/>
      <c r="K6" s="37"/>
    </row>
    <row r="7" spans="1:14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4" ht="15.75">
      <c r="A8" s="43" t="s">
        <v>22</v>
      </c>
      <c r="B8" s="44" t="s">
        <v>23</v>
      </c>
      <c r="C8" s="45" t="s">
        <v>24</v>
      </c>
      <c r="D8" s="44" t="s">
        <v>25</v>
      </c>
      <c r="E8" s="44" t="s">
        <v>26</v>
      </c>
      <c r="F8" s="44" t="s">
        <v>27</v>
      </c>
      <c r="G8" s="44" t="s">
        <v>28</v>
      </c>
      <c r="H8" s="44" t="s">
        <v>29</v>
      </c>
      <c r="I8" s="44" t="s">
        <v>30</v>
      </c>
      <c r="J8" s="44" t="s">
        <v>31</v>
      </c>
      <c r="K8" s="240"/>
      <c r="M8" s="48" t="s">
        <v>33</v>
      </c>
      <c r="N8" s="48" t="s">
        <v>35</v>
      </c>
    </row>
    <row r="9" spans="1:14">
      <c r="A9" s="50">
        <v>1</v>
      </c>
      <c r="B9" s="52" t="s">
        <v>40</v>
      </c>
      <c r="C9" s="57">
        <v>10</v>
      </c>
      <c r="D9" s="57">
        <v>7</v>
      </c>
      <c r="E9" s="62"/>
      <c r="F9" s="62"/>
      <c r="G9" s="62"/>
      <c r="H9" s="62"/>
      <c r="I9" s="62"/>
      <c r="J9" s="62"/>
      <c r="K9" s="61"/>
      <c r="M9" s="51" t="s">
        <v>40</v>
      </c>
      <c r="N9" s="51">
        <v>29</v>
      </c>
    </row>
    <row r="10" spans="1:14">
      <c r="A10" s="486">
        <v>2</v>
      </c>
      <c r="B10" s="487" t="s">
        <v>40</v>
      </c>
      <c r="C10" s="488">
        <v>4</v>
      </c>
      <c r="D10" s="488">
        <v>8</v>
      </c>
      <c r="E10" s="489"/>
      <c r="F10" s="489"/>
      <c r="G10" s="489"/>
      <c r="H10" s="489"/>
      <c r="I10" s="489"/>
      <c r="J10" s="489"/>
      <c r="K10" s="58"/>
      <c r="M10" s="51" t="s">
        <v>63</v>
      </c>
      <c r="N10" s="51">
        <v>1</v>
      </c>
    </row>
    <row r="11" spans="1:14">
      <c r="A11" s="490">
        <v>2</v>
      </c>
      <c r="B11" s="487" t="s">
        <v>63</v>
      </c>
      <c r="C11" s="489"/>
      <c r="D11" s="488">
        <v>1</v>
      </c>
      <c r="E11" s="489"/>
      <c r="F11" s="489"/>
      <c r="G11" s="489"/>
      <c r="H11" s="489"/>
      <c r="I11" s="489"/>
      <c r="J11" s="489"/>
      <c r="K11" s="61"/>
      <c r="M11" s="51"/>
      <c r="N11" s="51"/>
    </row>
    <row r="12" spans="1:14">
      <c r="A12" s="491">
        <v>3</v>
      </c>
      <c r="B12" s="492"/>
      <c r="C12" s="101"/>
      <c r="D12" s="101"/>
      <c r="E12" s="101"/>
      <c r="F12" s="101"/>
      <c r="G12" s="101"/>
      <c r="H12" s="101"/>
      <c r="I12" s="101"/>
      <c r="J12" s="101"/>
      <c r="K12" s="58"/>
      <c r="M12" s="51"/>
      <c r="N12" s="51"/>
    </row>
    <row r="13" spans="1:14">
      <c r="A13" s="82"/>
      <c r="B13" s="83"/>
      <c r="C13" s="72"/>
      <c r="D13" s="72"/>
      <c r="E13" s="72"/>
      <c r="F13" s="72"/>
      <c r="G13" s="72"/>
      <c r="H13" s="72"/>
      <c r="I13" s="72"/>
      <c r="J13" s="72"/>
      <c r="K13" s="61"/>
      <c r="M13" s="51"/>
      <c r="N13" s="51"/>
    </row>
    <row r="14" spans="1:14">
      <c r="A14" s="91"/>
      <c r="B14" s="74"/>
      <c r="C14" s="59"/>
      <c r="D14" s="59"/>
      <c r="E14" s="59"/>
      <c r="F14" s="59"/>
      <c r="G14" s="59"/>
      <c r="H14" s="59"/>
      <c r="I14" s="59"/>
      <c r="J14" s="59"/>
      <c r="K14" s="61"/>
      <c r="M14" s="51"/>
      <c r="N14" s="51"/>
    </row>
    <row r="15" spans="1:14">
      <c r="A15" s="79"/>
      <c r="B15" s="77"/>
      <c r="C15" s="78"/>
      <c r="D15" s="78"/>
      <c r="E15" s="78"/>
      <c r="F15" s="78"/>
      <c r="G15" s="78"/>
      <c r="H15" s="78"/>
      <c r="I15" s="78"/>
      <c r="J15" s="78"/>
      <c r="K15" s="58"/>
      <c r="M15" s="73"/>
      <c r="N15" s="73"/>
    </row>
    <row r="16" spans="1:14">
      <c r="A16" s="60"/>
      <c r="B16" s="69"/>
      <c r="C16" s="68"/>
      <c r="D16" s="68"/>
      <c r="E16" s="68"/>
      <c r="F16" s="68"/>
      <c r="G16" s="68"/>
      <c r="H16" s="68"/>
      <c r="I16" s="68"/>
      <c r="J16" s="68"/>
      <c r="K16" s="61"/>
      <c r="M16" s="73"/>
      <c r="N16" s="73"/>
    </row>
    <row r="17" spans="1:14" ht="18.75">
      <c r="A17" s="80"/>
      <c r="B17" s="81"/>
      <c r="C17" s="87"/>
      <c r="D17" s="87"/>
      <c r="E17" s="87"/>
      <c r="F17" s="87"/>
      <c r="G17" s="87"/>
      <c r="H17" s="87"/>
      <c r="I17" s="87"/>
      <c r="J17" s="87"/>
      <c r="K17" s="89"/>
      <c r="M17" s="73"/>
      <c r="N17" s="73"/>
    </row>
    <row r="18" spans="1:14">
      <c r="A18" s="60"/>
      <c r="B18" s="69"/>
      <c r="C18" s="68"/>
      <c r="D18" s="68"/>
      <c r="E18" s="68"/>
      <c r="F18" s="68"/>
      <c r="G18" s="68"/>
      <c r="H18" s="68"/>
      <c r="I18" s="68"/>
      <c r="J18" s="68"/>
      <c r="K18" s="61"/>
      <c r="M18" s="73"/>
      <c r="N18" s="73"/>
    </row>
    <row r="19" spans="1:14">
      <c r="A19" s="53"/>
      <c r="B19" s="54"/>
      <c r="C19" s="56"/>
      <c r="D19" s="56"/>
      <c r="E19" s="56"/>
      <c r="F19" s="56"/>
      <c r="G19" s="56"/>
      <c r="H19" s="56"/>
      <c r="I19" s="56"/>
      <c r="J19" s="56"/>
      <c r="K19" s="58"/>
      <c r="M19" s="73"/>
      <c r="N19" s="73"/>
    </row>
    <row r="20" spans="1:14">
      <c r="A20" s="91"/>
      <c r="B20" s="74"/>
      <c r="C20" s="59"/>
      <c r="D20" s="59"/>
      <c r="E20" s="59"/>
      <c r="F20" s="59"/>
      <c r="G20" s="59"/>
      <c r="H20" s="59"/>
      <c r="I20" s="59"/>
      <c r="J20" s="59"/>
      <c r="K20" s="61"/>
      <c r="M20" s="73"/>
      <c r="N20" s="73"/>
    </row>
    <row r="21" spans="1:14" ht="15.75" customHeight="1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</row>
    <row r="22" spans="1:14" ht="15.75" customHeight="1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 ht="15.75" customHeight="1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 ht="15.75" customHeight="1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 ht="15.75" customHeight="1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 ht="15.75" customHeight="1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 ht="15.75" customHeight="1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 ht="15.75" customHeight="1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 ht="15.75" customHeight="1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 ht="15.75" customHeight="1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 ht="15.75" customHeight="1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 ht="15.75" customHeight="1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 ht="15.75" customHeight="1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 ht="15.75" customHeight="1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 ht="15.75" customHeight="1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 ht="15.75" customHeight="1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 ht="15.75" customHeight="1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 ht="15.75" customHeight="1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 ht="15.75" customHeight="1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 ht="15.75" customHeight="1">
      <c r="M40" s="96"/>
      <c r="N40" s="96"/>
    </row>
    <row r="41" spans="1:14" ht="15.75" customHeight="1">
      <c r="A41" s="99" t="s">
        <v>22</v>
      </c>
      <c r="B41" s="104" t="s">
        <v>23</v>
      </c>
      <c r="C41" s="106" t="s">
        <v>45</v>
      </c>
      <c r="D41" s="112" t="s">
        <v>47</v>
      </c>
      <c r="E41" s="121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 ht="15.75" customHeight="1">
      <c r="A42" s="123" t="s">
        <v>57</v>
      </c>
      <c r="B42" s="125" t="s">
        <v>57</v>
      </c>
      <c r="C42" s="123" t="s">
        <v>57</v>
      </c>
      <c r="D42" s="123" t="s">
        <v>57</v>
      </c>
      <c r="E42" s="123" t="s">
        <v>57</v>
      </c>
      <c r="G42" s="96" t="s">
        <v>52</v>
      </c>
      <c r="H42" s="118"/>
      <c r="I42" s="118"/>
      <c r="J42" s="118"/>
    </row>
    <row r="43" spans="1:14" ht="15.75" customHeight="1">
      <c r="A43" s="78"/>
      <c r="B43" s="79"/>
      <c r="C43" s="78"/>
      <c r="D43" s="78"/>
      <c r="E43" s="78"/>
      <c r="G43" s="96" t="s">
        <v>53</v>
      </c>
      <c r="H43" s="118"/>
      <c r="I43" s="118"/>
      <c r="J43" s="118"/>
    </row>
    <row r="44" spans="1:14" ht="15.75" customHeight="1">
      <c r="A44" s="68"/>
      <c r="B44" s="60"/>
      <c r="C44" s="68"/>
      <c r="D44" s="68"/>
      <c r="E44" s="68"/>
      <c r="G44" s="96" t="s">
        <v>54</v>
      </c>
      <c r="H44" s="118"/>
      <c r="I44" s="118"/>
      <c r="J44" s="118"/>
    </row>
    <row r="45" spans="1:14" ht="15.75" customHeight="1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 ht="15.75" customHeight="1">
      <c r="A46" s="68"/>
      <c r="B46" s="60"/>
      <c r="C46" s="68"/>
      <c r="D46" s="68"/>
      <c r="E46" s="68"/>
      <c r="G46" s="96" t="s">
        <v>52</v>
      </c>
      <c r="H46" s="118"/>
      <c r="I46" s="118"/>
      <c r="J46" s="118"/>
    </row>
    <row r="47" spans="1:14" ht="15.75" customHeight="1">
      <c r="A47" s="78"/>
      <c r="B47" s="79"/>
      <c r="C47" s="78"/>
      <c r="D47" s="78"/>
      <c r="E47" s="78"/>
      <c r="G47" s="96" t="s">
        <v>53</v>
      </c>
      <c r="H47" s="118"/>
      <c r="I47" s="118"/>
      <c r="J47" s="122"/>
    </row>
    <row r="48" spans="1:14" ht="15.75" customHeight="1">
      <c r="A48" s="68"/>
      <c r="B48" s="60"/>
      <c r="C48" s="68"/>
      <c r="D48" s="68"/>
      <c r="E48" s="68"/>
      <c r="G48" s="96" t="s">
        <v>54</v>
      </c>
      <c r="H48" s="118"/>
      <c r="I48" s="118"/>
      <c r="J48" s="118"/>
    </row>
    <row r="49" spans="1:5" ht="15.75" customHeight="1">
      <c r="A49" s="78"/>
      <c r="B49" s="79"/>
      <c r="C49" s="78"/>
      <c r="D49" s="78"/>
      <c r="E49" s="78"/>
    </row>
    <row r="50" spans="1:5" ht="15.75" customHeight="1">
      <c r="A50" s="68"/>
      <c r="B50" s="60"/>
      <c r="C50" s="68"/>
      <c r="D50" s="68"/>
      <c r="E50" s="68"/>
    </row>
    <row r="51" spans="1:5" ht="15.75" customHeight="1">
      <c r="A51" s="78"/>
      <c r="B51" s="79"/>
      <c r="C51" s="78"/>
      <c r="D51" s="78"/>
      <c r="E51" s="78"/>
    </row>
    <row r="52" spans="1:5" ht="15.75" customHeight="1">
      <c r="A52" s="68"/>
      <c r="B52" s="60"/>
      <c r="C52" s="68"/>
      <c r="D52" s="68"/>
      <c r="E52" s="68"/>
    </row>
    <row r="53" spans="1:5" ht="15.75" customHeight="1">
      <c r="A53" s="78"/>
      <c r="B53" s="79"/>
      <c r="C53" s="78"/>
      <c r="D53" s="78"/>
      <c r="E53" s="78"/>
    </row>
    <row r="54" spans="1:5" ht="15.75" customHeight="1">
      <c r="A54" s="68"/>
      <c r="B54" s="60"/>
      <c r="C54" s="68"/>
      <c r="D54" s="68"/>
      <c r="E54" s="68"/>
    </row>
    <row r="55" spans="1:5" ht="15.75" customHeight="1">
      <c r="A55" s="78"/>
      <c r="B55" s="79"/>
      <c r="C55" s="78"/>
      <c r="D55" s="78"/>
      <c r="E55" s="78"/>
    </row>
    <row r="56" spans="1:5" ht="15.75" customHeight="1">
      <c r="A56" s="68"/>
      <c r="B56" s="60"/>
      <c r="C56" s="68"/>
      <c r="D56" s="68"/>
      <c r="E56" s="68"/>
    </row>
    <row r="57" spans="1:5" ht="15.75" customHeight="1">
      <c r="A57" s="78"/>
      <c r="B57" s="79"/>
      <c r="C57" s="78"/>
      <c r="D57" s="78"/>
      <c r="E57" s="78"/>
    </row>
    <row r="58" spans="1:5" ht="15.75" customHeight="1">
      <c r="A58" s="68"/>
      <c r="B58" s="60"/>
      <c r="C58" s="68"/>
      <c r="D58" s="68"/>
      <c r="E58" s="68"/>
    </row>
    <row r="59" spans="1:5" ht="15.75" customHeight="1">
      <c r="A59" s="78"/>
      <c r="B59" s="79"/>
      <c r="C59" s="78"/>
      <c r="D59" s="78"/>
      <c r="E59" s="78"/>
    </row>
    <row r="60" spans="1:5" ht="15.75" customHeight="1">
      <c r="A60" s="68"/>
      <c r="B60" s="60"/>
      <c r="C60" s="68"/>
      <c r="D60" s="68"/>
      <c r="E60" s="68"/>
    </row>
    <row r="61" spans="1:5" ht="15.75" customHeight="1">
      <c r="A61" s="78"/>
      <c r="B61" s="79"/>
      <c r="C61" s="78"/>
      <c r="D61" s="78"/>
      <c r="E61" s="78"/>
    </row>
    <row r="62" spans="1:5" ht="15.75" customHeight="1">
      <c r="A62" s="68"/>
      <c r="B62" s="60"/>
      <c r="C62" s="68"/>
      <c r="D62" s="68"/>
      <c r="E62" s="68"/>
    </row>
    <row r="63" spans="1:5" ht="15.75" customHeight="1">
      <c r="A63" s="78"/>
      <c r="B63" s="79"/>
      <c r="C63" s="78"/>
      <c r="D63" s="78"/>
      <c r="E63" s="78"/>
    </row>
    <row r="64" spans="1:5" ht="15.75" customHeight="1">
      <c r="A64" s="68"/>
      <c r="B64" s="60"/>
      <c r="C64" s="68"/>
      <c r="D64" s="68"/>
      <c r="E64" s="68"/>
    </row>
    <row r="65" spans="1:5" ht="15.75" customHeight="1">
      <c r="A65" s="78"/>
      <c r="B65" s="79"/>
      <c r="C65" s="78"/>
      <c r="D65" s="78"/>
      <c r="E65" s="78"/>
    </row>
    <row r="66" spans="1:5" ht="15.75" customHeight="1">
      <c r="A66" s="68"/>
      <c r="B66" s="60"/>
      <c r="C66" s="68"/>
      <c r="D66" s="68"/>
      <c r="E66" s="68"/>
    </row>
    <row r="67" spans="1:5" ht="15.75" customHeight="1">
      <c r="A67" s="78"/>
      <c r="B67" s="79"/>
      <c r="C67" s="78"/>
      <c r="D67" s="78"/>
      <c r="E67" s="78"/>
    </row>
    <row r="68" spans="1:5" ht="15.75" customHeight="1">
      <c r="A68" s="68"/>
      <c r="B68" s="60"/>
      <c r="C68" s="68"/>
      <c r="D68" s="68"/>
      <c r="E68" s="68"/>
    </row>
    <row r="69" spans="1:5" ht="15.75" customHeight="1">
      <c r="A69" s="78"/>
      <c r="B69" s="79"/>
      <c r="C69" s="78"/>
      <c r="D69" s="78"/>
      <c r="E69" s="78"/>
    </row>
    <row r="70" spans="1:5" ht="15.75" customHeight="1">
      <c r="A70" s="68"/>
      <c r="B70" s="60"/>
      <c r="C70" s="68"/>
      <c r="D70" s="68"/>
      <c r="E70" s="68"/>
    </row>
    <row r="71" spans="1:5" ht="15.75" customHeight="1">
      <c r="A71" s="78"/>
      <c r="B71" s="79"/>
      <c r="C71" s="78"/>
      <c r="D71" s="78"/>
      <c r="E71" s="78"/>
    </row>
    <row r="72" spans="1:5" ht="15.75" customHeight="1">
      <c r="A72" s="68"/>
      <c r="B72" s="60"/>
      <c r="C72" s="68"/>
      <c r="D72" s="68"/>
      <c r="E72" s="68"/>
    </row>
    <row r="73" spans="1:5" ht="15.75" customHeight="1">
      <c r="A73" s="78"/>
      <c r="B73" s="79"/>
      <c r="C73" s="78"/>
      <c r="D73" s="78"/>
      <c r="E73" s="78"/>
    </row>
    <row r="74" spans="1:5" ht="15.75" customHeight="1">
      <c r="A74" s="68"/>
      <c r="B74" s="60"/>
      <c r="C74" s="68"/>
      <c r="D74" s="68"/>
      <c r="E74" s="68"/>
    </row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74"/>
  <sheetViews>
    <sheetView workbookViewId="0"/>
  </sheetViews>
  <sheetFormatPr defaultColWidth="14.42578125" defaultRowHeight="15" customHeight="1"/>
  <sheetData>
    <row r="1" spans="1:15">
      <c r="A1" s="1" t="s">
        <v>150</v>
      </c>
      <c r="B1" s="2"/>
      <c r="C1" s="2"/>
      <c r="D1" s="2"/>
      <c r="E1" s="3"/>
      <c r="F1" s="1" t="s">
        <v>3</v>
      </c>
      <c r="G1" s="4"/>
      <c r="H1" s="5" t="s">
        <v>4</v>
      </c>
      <c r="I1" s="5"/>
      <c r="J1" s="2"/>
      <c r="K1" s="6"/>
      <c r="M1" s="9" t="s">
        <v>151</v>
      </c>
      <c r="N1" s="13"/>
      <c r="O1" s="13"/>
    </row>
    <row r="2" spans="1:15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5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5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5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5">
      <c r="A6" s="33" t="s">
        <v>20</v>
      </c>
      <c r="B6" s="35">
        <v>25</v>
      </c>
      <c r="C6" s="33"/>
      <c r="D6" s="37"/>
      <c r="E6" s="33"/>
      <c r="F6" s="35">
        <v>164</v>
      </c>
      <c r="G6" s="36">
        <v>101</v>
      </c>
      <c r="H6" s="38">
        <v>148</v>
      </c>
      <c r="I6" s="33"/>
      <c r="J6" s="33"/>
      <c r="K6" s="37"/>
    </row>
    <row r="7" spans="1:15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5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155" t="s">
        <v>71</v>
      </c>
      <c r="M8" s="48" t="s">
        <v>33</v>
      </c>
      <c r="N8" s="48" t="s">
        <v>35</v>
      </c>
    </row>
    <row r="9" spans="1:15">
      <c r="A9" s="50">
        <v>1</v>
      </c>
      <c r="B9" s="52" t="s">
        <v>63</v>
      </c>
      <c r="C9" s="62"/>
      <c r="D9" s="57">
        <v>1</v>
      </c>
      <c r="E9" s="62"/>
      <c r="F9" s="62"/>
      <c r="G9" s="62"/>
      <c r="H9" s="62"/>
      <c r="I9" s="62"/>
      <c r="J9" s="62"/>
      <c r="K9" s="64">
        <f t="shared" ref="K9:K19" si="0">SUM(C9:J9)</f>
        <v>1</v>
      </c>
      <c r="M9" s="51" t="s">
        <v>63</v>
      </c>
      <c r="N9" s="51">
        <v>2</v>
      </c>
    </row>
    <row r="10" spans="1:15">
      <c r="A10" s="66">
        <v>1</v>
      </c>
      <c r="B10" s="71" t="s">
        <v>41</v>
      </c>
      <c r="C10" s="84"/>
      <c r="D10" s="84"/>
      <c r="E10" s="75">
        <v>2</v>
      </c>
      <c r="F10" s="84"/>
      <c r="G10" s="84"/>
      <c r="H10" s="84"/>
      <c r="I10" s="84"/>
      <c r="J10" s="84"/>
      <c r="K10" s="64">
        <f t="shared" si="0"/>
        <v>2</v>
      </c>
      <c r="M10" s="51" t="s">
        <v>41</v>
      </c>
      <c r="N10" s="51">
        <v>21</v>
      </c>
    </row>
    <row r="11" spans="1:15">
      <c r="A11" s="90">
        <v>1</v>
      </c>
      <c r="B11" s="71" t="s">
        <v>38</v>
      </c>
      <c r="C11" s="75">
        <v>1</v>
      </c>
      <c r="D11" s="84"/>
      <c r="E11" s="84"/>
      <c r="F11" s="84"/>
      <c r="G11" s="84"/>
      <c r="H11" s="84"/>
      <c r="I11" s="84"/>
      <c r="J11" s="84"/>
      <c r="K11" s="64">
        <f t="shared" si="0"/>
        <v>1</v>
      </c>
      <c r="M11" s="51" t="s">
        <v>38</v>
      </c>
      <c r="N11" s="51">
        <v>34</v>
      </c>
    </row>
    <row r="12" spans="1:15">
      <c r="A12" s="66">
        <v>1</v>
      </c>
      <c r="B12" s="71" t="s">
        <v>44</v>
      </c>
      <c r="C12" s="75">
        <v>2</v>
      </c>
      <c r="D12" s="75">
        <v>1</v>
      </c>
      <c r="E12" s="84"/>
      <c r="F12" s="84"/>
      <c r="G12" s="84"/>
      <c r="H12" s="84"/>
      <c r="I12" s="84"/>
      <c r="J12" s="84"/>
      <c r="K12" s="64">
        <f t="shared" si="0"/>
        <v>3</v>
      </c>
      <c r="M12" s="51" t="s">
        <v>44</v>
      </c>
      <c r="N12" s="51">
        <v>3</v>
      </c>
    </row>
    <row r="13" spans="1:15">
      <c r="A13" s="495">
        <v>2</v>
      </c>
      <c r="B13" s="119" t="s">
        <v>41</v>
      </c>
      <c r="C13" s="120">
        <v>9</v>
      </c>
      <c r="D13" s="120">
        <v>2</v>
      </c>
      <c r="E13" s="124"/>
      <c r="F13" s="124"/>
      <c r="G13" s="124"/>
      <c r="H13" s="124"/>
      <c r="I13" s="124"/>
      <c r="J13" s="124"/>
      <c r="K13" s="64">
        <f t="shared" si="0"/>
        <v>11</v>
      </c>
      <c r="M13" s="51" t="s">
        <v>42</v>
      </c>
      <c r="N13" s="51">
        <v>9</v>
      </c>
    </row>
    <row r="14" spans="1:15">
      <c r="A14" s="498">
        <v>2</v>
      </c>
      <c r="B14" s="500" t="s">
        <v>38</v>
      </c>
      <c r="C14" s="501">
        <v>5</v>
      </c>
      <c r="D14" s="501">
        <v>8</v>
      </c>
      <c r="E14" s="501">
        <v>2</v>
      </c>
      <c r="F14" s="502"/>
      <c r="G14" s="502"/>
      <c r="H14" s="502"/>
      <c r="I14" s="502"/>
      <c r="J14" s="502"/>
      <c r="K14" s="64">
        <f t="shared" si="0"/>
        <v>15</v>
      </c>
      <c r="M14" s="51"/>
      <c r="N14" s="51"/>
    </row>
    <row r="15" spans="1:15">
      <c r="A15" s="491">
        <v>2</v>
      </c>
      <c r="B15" s="100" t="s">
        <v>42</v>
      </c>
      <c r="C15" s="103">
        <v>1</v>
      </c>
      <c r="D15" s="103">
        <v>6</v>
      </c>
      <c r="E15" s="103">
        <v>1</v>
      </c>
      <c r="F15" s="101"/>
      <c r="G15" s="101"/>
      <c r="H15" s="101"/>
      <c r="I15" s="101"/>
      <c r="J15" s="101"/>
      <c r="K15" s="64">
        <f t="shared" si="0"/>
        <v>8</v>
      </c>
      <c r="M15" s="73"/>
      <c r="N15" s="73"/>
    </row>
    <row r="16" spans="1:15">
      <c r="A16" s="134">
        <v>3</v>
      </c>
      <c r="B16" s="131" t="s">
        <v>41</v>
      </c>
      <c r="C16" s="133">
        <v>6</v>
      </c>
      <c r="D16" s="133">
        <v>2</v>
      </c>
      <c r="E16" s="132"/>
      <c r="F16" s="132"/>
      <c r="G16" s="132"/>
      <c r="H16" s="132"/>
      <c r="I16" s="132"/>
      <c r="J16" s="132"/>
      <c r="K16" s="64">
        <f t="shared" si="0"/>
        <v>8</v>
      </c>
      <c r="M16" s="73"/>
      <c r="N16" s="73"/>
    </row>
    <row r="17" spans="1:14">
      <c r="A17" s="503">
        <v>3</v>
      </c>
      <c r="B17" s="504" t="s">
        <v>63</v>
      </c>
      <c r="C17" s="505"/>
      <c r="D17" s="506">
        <v>1</v>
      </c>
      <c r="E17" s="505"/>
      <c r="F17" s="505"/>
      <c r="G17" s="505"/>
      <c r="H17" s="505"/>
      <c r="I17" s="505"/>
      <c r="J17" s="505"/>
      <c r="K17" s="64">
        <f t="shared" si="0"/>
        <v>1</v>
      </c>
      <c r="M17" s="73"/>
      <c r="N17" s="73"/>
    </row>
    <row r="18" spans="1:14">
      <c r="A18" s="134">
        <v>3</v>
      </c>
      <c r="B18" s="131" t="s">
        <v>38</v>
      </c>
      <c r="C18" s="133">
        <v>12</v>
      </c>
      <c r="D18" s="133">
        <v>6</v>
      </c>
      <c r="E18" s="132"/>
      <c r="F18" s="132"/>
      <c r="G18" s="132"/>
      <c r="H18" s="132"/>
      <c r="I18" s="132"/>
      <c r="J18" s="132"/>
      <c r="K18" s="64">
        <f t="shared" si="0"/>
        <v>18</v>
      </c>
      <c r="M18" s="73"/>
      <c r="N18" s="73"/>
    </row>
    <row r="19" spans="1:14">
      <c r="A19" s="508">
        <v>3</v>
      </c>
      <c r="B19" s="478" t="s">
        <v>42</v>
      </c>
      <c r="C19" s="480">
        <v>1</v>
      </c>
      <c r="D19" s="479"/>
      <c r="E19" s="479"/>
      <c r="F19" s="479"/>
      <c r="G19" s="479"/>
      <c r="H19" s="479"/>
      <c r="I19" s="479"/>
      <c r="J19" s="479"/>
      <c r="K19" s="64">
        <f t="shared" si="0"/>
        <v>1</v>
      </c>
      <c r="M19" s="73"/>
      <c r="N19" s="73"/>
    </row>
    <row r="20" spans="1:14">
      <c r="A20" s="55"/>
      <c r="B20" s="74"/>
      <c r="C20" s="59"/>
      <c r="D20" s="59"/>
      <c r="E20" s="59"/>
      <c r="F20" s="59"/>
      <c r="G20" s="59"/>
      <c r="H20" s="59"/>
      <c r="I20" s="59"/>
      <c r="J20" s="59"/>
      <c r="K20" s="203">
        <f>SUM(K9:K19)</f>
        <v>69</v>
      </c>
      <c r="M20" s="73"/>
      <c r="N20" s="73"/>
    </row>
    <row r="21" spans="1:14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</row>
    <row r="22" spans="1:14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>
      <c r="M40" s="96"/>
      <c r="N40" s="96"/>
    </row>
    <row r="41" spans="1:14">
      <c r="A41" s="97" t="s">
        <v>22</v>
      </c>
      <c r="B41" s="102" t="s">
        <v>23</v>
      </c>
      <c r="C41" s="109" t="s">
        <v>45</v>
      </c>
      <c r="D41" s="111" t="s">
        <v>47</v>
      </c>
      <c r="E41" s="113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230" t="s">
        <v>57</v>
      </c>
      <c r="B42" s="516" t="s">
        <v>57</v>
      </c>
      <c r="C42" s="230" t="s">
        <v>57</v>
      </c>
      <c r="D42" s="230" t="s">
        <v>57</v>
      </c>
      <c r="E42" s="230" t="s">
        <v>57</v>
      </c>
      <c r="G42" s="96" t="s">
        <v>52</v>
      </c>
      <c r="H42" s="118"/>
      <c r="I42" s="118"/>
      <c r="J42" s="118"/>
    </row>
    <row r="43" spans="1:14">
      <c r="A43" s="78"/>
      <c r="B43" s="79"/>
      <c r="C43" s="78"/>
      <c r="D43" s="78"/>
      <c r="E43" s="78"/>
      <c r="G43" s="96" t="s">
        <v>53</v>
      </c>
      <c r="H43" s="118"/>
      <c r="I43" s="118"/>
      <c r="J43" s="118"/>
    </row>
    <row r="44" spans="1:14">
      <c r="A44" s="68"/>
      <c r="B44" s="60"/>
      <c r="C44" s="68"/>
      <c r="D44" s="68"/>
      <c r="E44" s="68"/>
      <c r="G44" s="96" t="s">
        <v>54</v>
      </c>
      <c r="H44" s="118"/>
      <c r="I44" s="118"/>
      <c r="J44" s="118"/>
    </row>
    <row r="45" spans="1:14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68"/>
      <c r="B46" s="60"/>
      <c r="C46" s="68"/>
      <c r="D46" s="68"/>
      <c r="E46" s="68"/>
      <c r="G46" s="96" t="s">
        <v>52</v>
      </c>
      <c r="H46" s="118"/>
      <c r="I46" s="118"/>
      <c r="J46" s="118"/>
    </row>
    <row r="47" spans="1:14">
      <c r="A47" s="78"/>
      <c r="B47" s="79"/>
      <c r="C47" s="78"/>
      <c r="D47" s="78"/>
      <c r="E47" s="78"/>
      <c r="G47" s="96" t="s">
        <v>53</v>
      </c>
      <c r="H47" s="118"/>
      <c r="I47" s="118"/>
      <c r="J47" s="122"/>
    </row>
    <row r="48" spans="1:14">
      <c r="A48" s="68"/>
      <c r="B48" s="60"/>
      <c r="C48" s="68"/>
      <c r="D48" s="68"/>
      <c r="E48" s="68"/>
      <c r="G48" s="96" t="s">
        <v>54</v>
      </c>
      <c r="H48" s="118"/>
      <c r="I48" s="118"/>
      <c r="J48" s="118"/>
    </row>
    <row r="49" spans="1:5">
      <c r="A49" s="78"/>
      <c r="B49" s="79"/>
      <c r="C49" s="78"/>
      <c r="D49" s="78"/>
      <c r="E49" s="78"/>
    </row>
    <row r="50" spans="1:5">
      <c r="A50" s="68"/>
      <c r="B50" s="60"/>
      <c r="C50" s="68"/>
      <c r="D50" s="68"/>
      <c r="E50" s="68"/>
    </row>
    <row r="51" spans="1:5">
      <c r="A51" s="78"/>
      <c r="B51" s="79"/>
      <c r="C51" s="78"/>
      <c r="D51" s="78"/>
      <c r="E51" s="78"/>
    </row>
    <row r="52" spans="1:5">
      <c r="A52" s="68"/>
      <c r="B52" s="60"/>
      <c r="C52" s="68"/>
      <c r="D52" s="68"/>
      <c r="E52" s="68"/>
    </row>
    <row r="53" spans="1:5">
      <c r="A53" s="78"/>
      <c r="B53" s="79"/>
      <c r="C53" s="78"/>
      <c r="D53" s="78"/>
      <c r="E53" s="78"/>
    </row>
    <row r="54" spans="1:5">
      <c r="A54" s="68"/>
      <c r="B54" s="60"/>
      <c r="C54" s="68"/>
      <c r="D54" s="68"/>
      <c r="E54" s="68"/>
    </row>
    <row r="55" spans="1:5">
      <c r="A55" s="78"/>
      <c r="B55" s="79"/>
      <c r="C55" s="78"/>
      <c r="D55" s="78"/>
      <c r="E55" s="78"/>
    </row>
    <row r="56" spans="1:5">
      <c r="A56" s="68"/>
      <c r="B56" s="60"/>
      <c r="C56" s="68"/>
      <c r="D56" s="68"/>
      <c r="E56" s="68"/>
    </row>
    <row r="57" spans="1:5">
      <c r="A57" s="78"/>
      <c r="B57" s="79"/>
      <c r="C57" s="78"/>
      <c r="D57" s="78"/>
      <c r="E57" s="78"/>
    </row>
    <row r="58" spans="1:5">
      <c r="A58" s="68"/>
      <c r="B58" s="60"/>
      <c r="C58" s="68"/>
      <c r="D58" s="68"/>
      <c r="E58" s="68"/>
    </row>
    <row r="59" spans="1:5">
      <c r="A59" s="78"/>
      <c r="B59" s="79"/>
      <c r="C59" s="78"/>
      <c r="D59" s="78"/>
      <c r="E59" s="78"/>
    </row>
    <row r="60" spans="1:5">
      <c r="A60" s="68"/>
      <c r="B60" s="60"/>
      <c r="C60" s="68"/>
      <c r="D60" s="68"/>
      <c r="E60" s="68"/>
    </row>
    <row r="61" spans="1:5">
      <c r="A61" s="78"/>
      <c r="B61" s="79"/>
      <c r="C61" s="78"/>
      <c r="D61" s="78"/>
      <c r="E61" s="78"/>
    </row>
    <row r="62" spans="1:5">
      <c r="A62" s="68"/>
      <c r="B62" s="60"/>
      <c r="C62" s="68"/>
      <c r="D62" s="68"/>
      <c r="E62" s="68"/>
    </row>
    <row r="63" spans="1:5">
      <c r="A63" s="78"/>
      <c r="B63" s="79"/>
      <c r="C63" s="78"/>
      <c r="D63" s="78"/>
      <c r="E63" s="78"/>
    </row>
    <row r="64" spans="1:5">
      <c r="A64" s="68"/>
      <c r="B64" s="60"/>
      <c r="C64" s="68"/>
      <c r="D64" s="68"/>
      <c r="E64" s="68"/>
    </row>
    <row r="65" spans="1:5">
      <c r="A65" s="78"/>
      <c r="B65" s="79"/>
      <c r="C65" s="78"/>
      <c r="D65" s="78"/>
      <c r="E65" s="78"/>
    </row>
    <row r="66" spans="1:5">
      <c r="A66" s="68"/>
      <c r="B66" s="60"/>
      <c r="C66" s="68"/>
      <c r="D66" s="68"/>
      <c r="E66" s="68"/>
    </row>
    <row r="67" spans="1:5">
      <c r="A67" s="78"/>
      <c r="B67" s="79"/>
      <c r="C67" s="78"/>
      <c r="D67" s="78"/>
      <c r="E67" s="78"/>
    </row>
    <row r="68" spans="1:5">
      <c r="A68" s="68"/>
      <c r="B68" s="60"/>
      <c r="C68" s="68"/>
      <c r="D68" s="68"/>
      <c r="E68" s="68"/>
    </row>
    <row r="69" spans="1:5">
      <c r="A69" s="78"/>
      <c r="B69" s="79"/>
      <c r="C69" s="78"/>
      <c r="D69" s="78"/>
      <c r="E69" s="78"/>
    </row>
    <row r="70" spans="1:5">
      <c r="A70" s="68"/>
      <c r="B70" s="60"/>
      <c r="C70" s="68"/>
      <c r="D70" s="68"/>
      <c r="E70" s="68"/>
    </row>
    <row r="71" spans="1:5">
      <c r="A71" s="78"/>
      <c r="B71" s="79"/>
      <c r="C71" s="78"/>
      <c r="D71" s="78"/>
      <c r="E71" s="78"/>
    </row>
    <row r="72" spans="1:5">
      <c r="A72" s="68"/>
      <c r="B72" s="60"/>
      <c r="C72" s="68"/>
      <c r="D72" s="68"/>
      <c r="E72" s="68"/>
    </row>
    <row r="73" spans="1:5">
      <c r="A73" s="78"/>
      <c r="B73" s="79"/>
      <c r="C73" s="78"/>
      <c r="D73" s="78"/>
      <c r="E73" s="78"/>
    </row>
    <row r="74" spans="1:5">
      <c r="A74" s="68"/>
      <c r="B74" s="60"/>
      <c r="C74" s="68"/>
      <c r="D74" s="68"/>
      <c r="E74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topLeftCell="A7" workbookViewId="0">
      <selection activeCell="F37" sqref="F37"/>
    </sheetView>
  </sheetViews>
  <sheetFormatPr defaultColWidth="14.42578125" defaultRowHeight="15" customHeight="1"/>
  <sheetData>
    <row r="1" spans="1:14">
      <c r="A1" s="1" t="s">
        <v>154</v>
      </c>
      <c r="B1" s="2"/>
      <c r="C1" s="2"/>
      <c r="D1" s="2"/>
      <c r="E1" s="3"/>
      <c r="F1" s="1" t="s">
        <v>140</v>
      </c>
      <c r="G1" s="4"/>
      <c r="H1" s="5" t="s">
        <v>4</v>
      </c>
      <c r="I1" s="5"/>
      <c r="J1" s="2"/>
      <c r="K1" s="6"/>
      <c r="M1" s="9" t="s">
        <v>155</v>
      </c>
      <c r="N1" s="13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156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799</v>
      </c>
      <c r="G6" s="36">
        <v>548</v>
      </c>
      <c r="H6" s="38">
        <v>490</v>
      </c>
      <c r="I6" s="33"/>
      <c r="J6" s="33"/>
      <c r="K6" s="37"/>
    </row>
    <row r="7" spans="1:14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4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517" t="s">
        <v>32</v>
      </c>
      <c r="M8" s="48" t="s">
        <v>33</v>
      </c>
      <c r="N8" s="48" t="s">
        <v>35</v>
      </c>
    </row>
    <row r="9" spans="1:14">
      <c r="A9" s="50">
        <v>1</v>
      </c>
      <c r="B9" s="52" t="s">
        <v>36</v>
      </c>
      <c r="C9" s="57">
        <v>5</v>
      </c>
      <c r="D9" s="57">
        <v>13</v>
      </c>
      <c r="E9" s="57">
        <v>16</v>
      </c>
      <c r="F9" s="57">
        <v>2</v>
      </c>
      <c r="G9" s="62"/>
      <c r="H9" s="62"/>
      <c r="I9" s="62"/>
      <c r="J9" s="57">
        <v>2</v>
      </c>
      <c r="K9" s="203">
        <f t="shared" ref="K9:K29" si="0">SUM(C9:J9)</f>
        <v>38</v>
      </c>
      <c r="M9" s="51" t="s">
        <v>36</v>
      </c>
      <c r="N9" s="51">
        <f>38+22+17</f>
        <v>77</v>
      </c>
    </row>
    <row r="10" spans="1:14">
      <c r="A10" s="66">
        <v>1</v>
      </c>
      <c r="B10" s="71" t="s">
        <v>38</v>
      </c>
      <c r="C10" s="75">
        <v>11</v>
      </c>
      <c r="D10" s="75">
        <v>46</v>
      </c>
      <c r="E10" s="75">
        <v>9</v>
      </c>
      <c r="F10" s="75">
        <v>2</v>
      </c>
      <c r="G10" s="75">
        <v>1</v>
      </c>
      <c r="H10" s="84"/>
      <c r="I10" s="84"/>
      <c r="J10" s="84"/>
      <c r="K10" s="203">
        <f t="shared" si="0"/>
        <v>69</v>
      </c>
      <c r="M10" s="51" t="s">
        <v>38</v>
      </c>
      <c r="N10" s="51">
        <f>15+69+58</f>
        <v>142</v>
      </c>
    </row>
    <row r="11" spans="1:14">
      <c r="A11" s="90">
        <v>1</v>
      </c>
      <c r="B11" s="71" t="s">
        <v>63</v>
      </c>
      <c r="C11" s="75">
        <v>12</v>
      </c>
      <c r="D11" s="75">
        <v>14</v>
      </c>
      <c r="E11" s="84"/>
      <c r="F11" s="84"/>
      <c r="G11" s="84"/>
      <c r="H11" s="84"/>
      <c r="I11" s="84"/>
      <c r="J11" s="84"/>
      <c r="K11" s="203">
        <f t="shared" si="0"/>
        <v>26</v>
      </c>
      <c r="M11" s="51" t="s">
        <v>63</v>
      </c>
      <c r="N11" s="51">
        <f>26+2</f>
        <v>28</v>
      </c>
    </row>
    <row r="12" spans="1:14">
      <c r="A12" s="66">
        <v>1</v>
      </c>
      <c r="B12" s="71" t="s">
        <v>37</v>
      </c>
      <c r="C12" s="84"/>
      <c r="D12" s="75">
        <v>4</v>
      </c>
      <c r="E12" s="84"/>
      <c r="F12" s="84"/>
      <c r="G12" s="84"/>
      <c r="H12" s="84"/>
      <c r="I12" s="84"/>
      <c r="J12" s="84"/>
      <c r="K12" s="203">
        <f t="shared" si="0"/>
        <v>4</v>
      </c>
      <c r="M12" s="51" t="s">
        <v>37</v>
      </c>
      <c r="N12" s="51">
        <f>4+3+2</f>
        <v>9</v>
      </c>
    </row>
    <row r="13" spans="1:14">
      <c r="A13" s="92">
        <v>1</v>
      </c>
      <c r="B13" s="93" t="s">
        <v>76</v>
      </c>
      <c r="C13" s="95"/>
      <c r="D13" s="94">
        <v>4</v>
      </c>
      <c r="E13" s="95"/>
      <c r="F13" s="95"/>
      <c r="G13" s="95"/>
      <c r="H13" s="95"/>
      <c r="I13" s="95"/>
      <c r="J13" s="95"/>
      <c r="K13" s="203">
        <f t="shared" si="0"/>
        <v>4</v>
      </c>
      <c r="M13" s="51" t="s">
        <v>76</v>
      </c>
      <c r="N13" s="51">
        <f>4+4+7</f>
        <v>15</v>
      </c>
    </row>
    <row r="14" spans="1:14">
      <c r="A14" s="50">
        <v>1</v>
      </c>
      <c r="B14" s="52" t="s">
        <v>40</v>
      </c>
      <c r="C14" s="57">
        <v>3</v>
      </c>
      <c r="D14" s="62"/>
      <c r="E14" s="62"/>
      <c r="F14" s="62"/>
      <c r="G14" s="62"/>
      <c r="H14" s="62"/>
      <c r="I14" s="62"/>
      <c r="J14" s="62"/>
      <c r="K14" s="203">
        <f t="shared" si="0"/>
        <v>3</v>
      </c>
      <c r="M14" s="51" t="s">
        <v>40</v>
      </c>
      <c r="N14" s="51">
        <v>3</v>
      </c>
    </row>
    <row r="15" spans="1:14">
      <c r="A15" s="66">
        <v>1</v>
      </c>
      <c r="B15" s="71" t="s">
        <v>42</v>
      </c>
      <c r="C15" s="75">
        <v>1</v>
      </c>
      <c r="D15" s="75">
        <v>4</v>
      </c>
      <c r="E15" s="75">
        <v>2</v>
      </c>
      <c r="F15" s="75">
        <v>1</v>
      </c>
      <c r="G15" s="84"/>
      <c r="H15" s="84"/>
      <c r="I15" s="84"/>
      <c r="J15" s="84"/>
      <c r="K15" s="203">
        <f t="shared" si="0"/>
        <v>8</v>
      </c>
      <c r="M15" s="51" t="s">
        <v>42</v>
      </c>
      <c r="N15" s="73">
        <f>8+3+4</f>
        <v>15</v>
      </c>
    </row>
    <row r="16" spans="1:14">
      <c r="A16" s="90">
        <v>1</v>
      </c>
      <c r="B16" s="71" t="s">
        <v>41</v>
      </c>
      <c r="C16" s="75">
        <v>1</v>
      </c>
      <c r="D16" s="75">
        <v>6</v>
      </c>
      <c r="E16" s="84"/>
      <c r="F16" s="84"/>
      <c r="G16" s="84"/>
      <c r="H16" s="84"/>
      <c r="I16" s="84"/>
      <c r="J16" s="84"/>
      <c r="K16" s="203">
        <f t="shared" si="0"/>
        <v>7</v>
      </c>
      <c r="M16" s="51" t="s">
        <v>41</v>
      </c>
      <c r="N16" s="73">
        <f>7+4+14</f>
        <v>25</v>
      </c>
    </row>
    <row r="17" spans="1:14">
      <c r="A17" s="176">
        <v>2</v>
      </c>
      <c r="B17" s="178" t="s">
        <v>36</v>
      </c>
      <c r="C17" s="182">
        <v>1</v>
      </c>
      <c r="D17" s="182">
        <v>6</v>
      </c>
      <c r="E17" s="182">
        <v>13</v>
      </c>
      <c r="F17" s="182">
        <v>1</v>
      </c>
      <c r="G17" s="180"/>
      <c r="H17" s="180"/>
      <c r="I17" s="180"/>
      <c r="J17" s="182">
        <v>1</v>
      </c>
      <c r="K17" s="203">
        <f t="shared" si="0"/>
        <v>22</v>
      </c>
      <c r="M17" s="73"/>
      <c r="N17" s="73"/>
    </row>
    <row r="18" spans="1:14">
      <c r="A18" s="175">
        <v>2</v>
      </c>
      <c r="B18" s="173" t="s">
        <v>76</v>
      </c>
      <c r="C18" s="174"/>
      <c r="D18" s="139">
        <v>4</v>
      </c>
      <c r="E18" s="174"/>
      <c r="F18" s="174"/>
      <c r="G18" s="174"/>
      <c r="H18" s="174"/>
      <c r="I18" s="174"/>
      <c r="J18" s="174"/>
      <c r="K18" s="203">
        <f t="shared" si="0"/>
        <v>4</v>
      </c>
      <c r="M18" s="73"/>
      <c r="N18" s="73"/>
    </row>
    <row r="19" spans="1:14">
      <c r="A19" s="283">
        <v>2</v>
      </c>
      <c r="B19" s="162" t="s">
        <v>38</v>
      </c>
      <c r="C19" s="164"/>
      <c r="D19" s="166">
        <v>13</v>
      </c>
      <c r="E19" s="166">
        <v>2</v>
      </c>
      <c r="F19" s="164"/>
      <c r="G19" s="164"/>
      <c r="H19" s="164"/>
      <c r="I19" s="164"/>
      <c r="J19" s="164"/>
      <c r="K19" s="203">
        <f t="shared" si="0"/>
        <v>15</v>
      </c>
      <c r="M19" s="73"/>
      <c r="N19" s="73"/>
    </row>
    <row r="20" spans="1:14">
      <c r="A20" s="167">
        <v>2</v>
      </c>
      <c r="B20" s="169" t="s">
        <v>42</v>
      </c>
      <c r="C20" s="170"/>
      <c r="D20" s="171">
        <v>3</v>
      </c>
      <c r="E20" s="170"/>
      <c r="F20" s="170"/>
      <c r="G20" s="170"/>
      <c r="H20" s="170"/>
      <c r="I20" s="170"/>
      <c r="J20" s="170"/>
      <c r="K20" s="203">
        <f t="shared" si="0"/>
        <v>3</v>
      </c>
      <c r="M20" s="73"/>
      <c r="N20" s="73"/>
    </row>
    <row r="21" spans="1:14">
      <c r="A21" s="172">
        <v>2</v>
      </c>
      <c r="B21" s="173" t="s">
        <v>41</v>
      </c>
      <c r="C21" s="139">
        <v>2</v>
      </c>
      <c r="D21" s="139">
        <v>2</v>
      </c>
      <c r="E21" s="174"/>
      <c r="F21" s="174"/>
      <c r="G21" s="174"/>
      <c r="H21" s="174"/>
      <c r="I21" s="174"/>
      <c r="J21" s="174"/>
      <c r="K21" s="203">
        <f t="shared" si="0"/>
        <v>4</v>
      </c>
      <c r="M21" s="73"/>
      <c r="N21" s="73"/>
    </row>
    <row r="22" spans="1:14">
      <c r="A22" s="175">
        <v>2</v>
      </c>
      <c r="B22" s="173" t="s">
        <v>37</v>
      </c>
      <c r="C22" s="174"/>
      <c r="D22" s="139">
        <v>3</v>
      </c>
      <c r="E22" s="174"/>
      <c r="F22" s="174"/>
      <c r="G22" s="174"/>
      <c r="H22" s="174"/>
      <c r="I22" s="174"/>
      <c r="J22" s="174"/>
      <c r="K22" s="203">
        <f t="shared" si="0"/>
        <v>3</v>
      </c>
      <c r="M22" s="73"/>
      <c r="N22" s="73"/>
    </row>
    <row r="23" spans="1:14">
      <c r="A23" s="130">
        <v>3</v>
      </c>
      <c r="B23" s="131" t="s">
        <v>38</v>
      </c>
      <c r="C23" s="133">
        <v>6</v>
      </c>
      <c r="D23" s="133">
        <v>45</v>
      </c>
      <c r="E23" s="133">
        <v>7</v>
      </c>
      <c r="F23" s="132"/>
      <c r="G23" s="132"/>
      <c r="H23" s="132"/>
      <c r="I23" s="132"/>
      <c r="J23" s="132"/>
      <c r="K23" s="203">
        <f t="shared" si="0"/>
        <v>58</v>
      </c>
      <c r="M23" s="73"/>
      <c r="N23" s="73"/>
    </row>
    <row r="24" spans="1:14">
      <c r="A24" s="477">
        <v>3</v>
      </c>
      <c r="B24" s="478" t="s">
        <v>36</v>
      </c>
      <c r="C24" s="480">
        <v>1</v>
      </c>
      <c r="D24" s="480">
        <v>8</v>
      </c>
      <c r="E24" s="480">
        <v>4</v>
      </c>
      <c r="F24" s="480">
        <v>1</v>
      </c>
      <c r="G24" s="480">
        <v>2</v>
      </c>
      <c r="H24" s="479"/>
      <c r="I24" s="480">
        <v>1</v>
      </c>
      <c r="J24" s="479"/>
      <c r="K24" s="203">
        <f t="shared" si="0"/>
        <v>17</v>
      </c>
      <c r="M24" s="73"/>
      <c r="N24" s="73"/>
    </row>
    <row r="25" spans="1:14">
      <c r="A25" s="481">
        <v>3</v>
      </c>
      <c r="B25" s="482" t="s">
        <v>76</v>
      </c>
      <c r="C25" s="484"/>
      <c r="D25" s="483">
        <v>6</v>
      </c>
      <c r="E25" s="483">
        <v>1</v>
      </c>
      <c r="F25" s="484"/>
      <c r="G25" s="484"/>
      <c r="H25" s="484"/>
      <c r="I25" s="484"/>
      <c r="J25" s="484"/>
      <c r="K25" s="203">
        <f t="shared" si="0"/>
        <v>7</v>
      </c>
      <c r="M25" s="73"/>
      <c r="N25" s="73"/>
    </row>
    <row r="26" spans="1:14">
      <c r="A26" s="134">
        <v>3</v>
      </c>
      <c r="B26" s="131" t="s">
        <v>41</v>
      </c>
      <c r="C26" s="132"/>
      <c r="D26" s="133">
        <v>14</v>
      </c>
      <c r="E26" s="132"/>
      <c r="F26" s="132"/>
      <c r="G26" s="132"/>
      <c r="H26" s="132"/>
      <c r="I26" s="132"/>
      <c r="J26" s="132"/>
      <c r="K26" s="203">
        <f t="shared" si="0"/>
        <v>14</v>
      </c>
      <c r="M26" s="73"/>
      <c r="N26" s="73"/>
    </row>
    <row r="27" spans="1:14">
      <c r="A27" s="130">
        <v>3</v>
      </c>
      <c r="B27" s="131" t="s">
        <v>42</v>
      </c>
      <c r="C27" s="132"/>
      <c r="D27" s="133">
        <v>4</v>
      </c>
      <c r="E27" s="132"/>
      <c r="F27" s="132"/>
      <c r="G27" s="132"/>
      <c r="H27" s="132"/>
      <c r="I27" s="132"/>
      <c r="J27" s="132"/>
      <c r="K27" s="203">
        <f t="shared" si="0"/>
        <v>4</v>
      </c>
      <c r="M27" s="73"/>
      <c r="N27" s="73"/>
    </row>
    <row r="28" spans="1:14">
      <c r="A28" s="134">
        <v>3</v>
      </c>
      <c r="B28" s="131" t="s">
        <v>37</v>
      </c>
      <c r="C28" s="132"/>
      <c r="D28" s="133">
        <v>2</v>
      </c>
      <c r="E28" s="132"/>
      <c r="F28" s="132"/>
      <c r="G28" s="132"/>
      <c r="H28" s="132"/>
      <c r="I28" s="132"/>
      <c r="J28" s="132"/>
      <c r="K28" s="203">
        <f t="shared" si="0"/>
        <v>2</v>
      </c>
      <c r="M28" s="73"/>
      <c r="N28" s="73"/>
    </row>
    <row r="29" spans="1:14">
      <c r="A29" s="508">
        <v>3</v>
      </c>
      <c r="B29" s="478" t="s">
        <v>63</v>
      </c>
      <c r="C29" s="480">
        <v>2</v>
      </c>
      <c r="D29" s="479"/>
      <c r="E29" s="479"/>
      <c r="F29" s="479"/>
      <c r="G29" s="479"/>
      <c r="H29" s="479"/>
      <c r="I29" s="479"/>
      <c r="J29" s="479"/>
      <c r="K29" s="203">
        <f t="shared" si="0"/>
        <v>2</v>
      </c>
      <c r="M29" s="73"/>
      <c r="N29" s="73"/>
    </row>
    <row r="30" spans="1:14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209">
        <f>SUM(K3:K29)</f>
        <v>314</v>
      </c>
      <c r="M30" s="73"/>
      <c r="N30" s="73"/>
    </row>
    <row r="31" spans="1:14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>
      <c r="M40" s="96"/>
      <c r="N40" s="96"/>
    </row>
    <row r="41" spans="1:14">
      <c r="A41" s="97" t="s">
        <v>22</v>
      </c>
      <c r="B41" s="102" t="s">
        <v>23</v>
      </c>
      <c r="C41" s="109" t="s">
        <v>45</v>
      </c>
      <c r="D41" s="111" t="s">
        <v>47</v>
      </c>
      <c r="E41" s="113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230" t="s">
        <v>57</v>
      </c>
      <c r="B42" s="230" t="s">
        <v>57</v>
      </c>
      <c r="C42" s="230" t="s">
        <v>57</v>
      </c>
      <c r="D42" s="230" t="s">
        <v>57</v>
      </c>
      <c r="E42" s="230" t="s">
        <v>57</v>
      </c>
      <c r="G42" s="96" t="s">
        <v>52</v>
      </c>
      <c r="H42" s="118"/>
      <c r="I42" s="118"/>
      <c r="J42" s="118"/>
    </row>
    <row r="43" spans="1:14">
      <c r="A43" s="78"/>
      <c r="B43" s="79"/>
      <c r="C43" s="78"/>
      <c r="D43" s="78"/>
      <c r="E43" s="78"/>
      <c r="G43" s="96" t="s">
        <v>53</v>
      </c>
      <c r="H43" s="118"/>
      <c r="I43" s="118"/>
      <c r="J43" s="118"/>
    </row>
    <row r="44" spans="1:14">
      <c r="A44" s="68"/>
      <c r="B44" s="60"/>
      <c r="C44" s="68"/>
      <c r="D44" s="68"/>
      <c r="E44" s="68"/>
      <c r="G44" s="96" t="s">
        <v>54</v>
      </c>
      <c r="H44" s="118"/>
      <c r="I44" s="118"/>
      <c r="J44" s="118"/>
    </row>
    <row r="45" spans="1:14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68"/>
      <c r="B46" s="60"/>
      <c r="C46" s="68"/>
      <c r="D46" s="68"/>
      <c r="E46" s="68"/>
      <c r="G46" s="96" t="s">
        <v>52</v>
      </c>
      <c r="H46" s="118"/>
      <c r="I46" s="118"/>
      <c r="J46" s="118"/>
    </row>
    <row r="47" spans="1:14">
      <c r="A47" s="78"/>
      <c r="B47" s="79"/>
      <c r="C47" s="78"/>
      <c r="D47" s="78"/>
      <c r="E47" s="78"/>
      <c r="G47" s="96" t="s">
        <v>53</v>
      </c>
      <c r="H47" s="118"/>
      <c r="I47" s="118"/>
      <c r="J47" s="122"/>
    </row>
    <row r="48" spans="1:14">
      <c r="A48" s="68"/>
      <c r="B48" s="60"/>
      <c r="C48" s="68"/>
      <c r="D48" s="68"/>
      <c r="E48" s="68"/>
      <c r="G48" s="96" t="s">
        <v>54</v>
      </c>
      <c r="H48" s="118"/>
      <c r="I48" s="118"/>
      <c r="J48" s="118"/>
    </row>
    <row r="49" spans="1:5">
      <c r="A49" s="78"/>
      <c r="B49" s="79"/>
      <c r="C49" s="78"/>
      <c r="D49" s="78"/>
      <c r="E49" s="78"/>
    </row>
    <row r="50" spans="1:5">
      <c r="A50" s="68"/>
      <c r="B50" s="60"/>
      <c r="C50" s="68"/>
      <c r="D50" s="68"/>
      <c r="E50" s="68"/>
    </row>
    <row r="51" spans="1:5">
      <c r="A51" s="78"/>
      <c r="B51" s="79"/>
      <c r="C51" s="78"/>
      <c r="D51" s="78"/>
      <c r="E51" s="78"/>
    </row>
    <row r="52" spans="1:5">
      <c r="A52" s="68"/>
      <c r="B52" s="60"/>
      <c r="C52" s="68"/>
      <c r="D52" s="68"/>
      <c r="E52" s="68"/>
    </row>
    <row r="53" spans="1:5">
      <c r="A53" s="78"/>
      <c r="B53" s="79"/>
      <c r="C53" s="78"/>
      <c r="D53" s="78"/>
      <c r="E53" s="78"/>
    </row>
    <row r="54" spans="1:5">
      <c r="A54" s="68"/>
      <c r="B54" s="60"/>
      <c r="C54" s="68"/>
      <c r="D54" s="68"/>
      <c r="E54" s="68"/>
    </row>
    <row r="55" spans="1:5">
      <c r="A55" s="78"/>
      <c r="B55" s="79"/>
      <c r="C55" s="78"/>
      <c r="D55" s="78"/>
      <c r="E55" s="78"/>
    </row>
    <row r="56" spans="1:5">
      <c r="A56" s="68"/>
      <c r="B56" s="60"/>
      <c r="C56" s="68"/>
      <c r="D56" s="68"/>
      <c r="E56" s="68"/>
    </row>
    <row r="57" spans="1:5">
      <c r="A57" s="78"/>
      <c r="B57" s="79"/>
      <c r="C57" s="78"/>
      <c r="D57" s="78"/>
      <c r="E57" s="78"/>
    </row>
    <row r="58" spans="1:5">
      <c r="A58" s="68"/>
      <c r="B58" s="60"/>
      <c r="C58" s="68"/>
      <c r="D58" s="68"/>
      <c r="E58" s="68"/>
    </row>
    <row r="59" spans="1:5">
      <c r="A59" s="78"/>
      <c r="B59" s="79"/>
      <c r="C59" s="78"/>
      <c r="D59" s="78"/>
      <c r="E59" s="78"/>
    </row>
    <row r="60" spans="1:5">
      <c r="A60" s="68"/>
      <c r="B60" s="60"/>
      <c r="C60" s="68"/>
      <c r="D60" s="68"/>
      <c r="E60" s="68"/>
    </row>
    <row r="61" spans="1:5">
      <c r="A61" s="78"/>
      <c r="B61" s="79"/>
      <c r="C61" s="78"/>
      <c r="D61" s="78"/>
      <c r="E61" s="78"/>
    </row>
    <row r="62" spans="1:5">
      <c r="A62" s="68"/>
      <c r="B62" s="60"/>
      <c r="C62" s="68"/>
      <c r="D62" s="68"/>
      <c r="E62" s="68"/>
    </row>
    <row r="63" spans="1:5">
      <c r="A63" s="78"/>
      <c r="B63" s="79"/>
      <c r="C63" s="78"/>
      <c r="D63" s="78"/>
      <c r="E63" s="78"/>
    </row>
    <row r="64" spans="1:5">
      <c r="A64" s="68"/>
      <c r="B64" s="60"/>
      <c r="C64" s="68"/>
      <c r="D64" s="68"/>
      <c r="E64" s="68"/>
    </row>
    <row r="65" spans="1:5">
      <c r="A65" s="78"/>
      <c r="B65" s="79"/>
      <c r="C65" s="78"/>
      <c r="D65" s="78"/>
      <c r="E65" s="78"/>
    </row>
    <row r="66" spans="1:5">
      <c r="A66" s="68"/>
      <c r="B66" s="60"/>
      <c r="C66" s="68"/>
      <c r="D66" s="68"/>
      <c r="E66" s="68"/>
    </row>
    <row r="67" spans="1:5">
      <c r="A67" s="78"/>
      <c r="B67" s="79"/>
      <c r="C67" s="78"/>
      <c r="D67" s="78"/>
      <c r="E67" s="78"/>
    </row>
    <row r="68" spans="1:5">
      <c r="A68" s="68"/>
      <c r="B68" s="60"/>
      <c r="C68" s="68"/>
      <c r="D68" s="68"/>
      <c r="E68" s="68"/>
    </row>
    <row r="69" spans="1:5">
      <c r="A69" s="78"/>
      <c r="B69" s="79"/>
      <c r="C69" s="78"/>
      <c r="D69" s="78"/>
      <c r="E69" s="78"/>
    </row>
    <row r="70" spans="1:5">
      <c r="A70" s="68"/>
      <c r="B70" s="60"/>
      <c r="C70" s="68"/>
      <c r="D70" s="68"/>
      <c r="E70" s="68"/>
    </row>
    <row r="71" spans="1:5">
      <c r="A71" s="78"/>
      <c r="B71" s="79"/>
      <c r="C71" s="78"/>
      <c r="D71" s="78"/>
      <c r="E71" s="78"/>
    </row>
    <row r="72" spans="1:5">
      <c r="A72" s="68"/>
      <c r="B72" s="60"/>
      <c r="C72" s="68"/>
      <c r="D72" s="68"/>
      <c r="E72" s="68"/>
    </row>
    <row r="73" spans="1:5">
      <c r="A73" s="78"/>
      <c r="B73" s="79"/>
      <c r="C73" s="78"/>
      <c r="D73" s="78"/>
      <c r="E73" s="78"/>
    </row>
    <row r="74" spans="1:5">
      <c r="A74" s="68"/>
      <c r="B74" s="60"/>
      <c r="C74" s="68"/>
      <c r="D74" s="68"/>
      <c r="E74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85"/>
  <sheetViews>
    <sheetView workbookViewId="0">
      <selection activeCell="A9" sqref="A9:J20"/>
    </sheetView>
  </sheetViews>
  <sheetFormatPr defaultColWidth="14.42578125" defaultRowHeight="15" customHeight="1"/>
  <sheetData>
    <row r="1" spans="1:14">
      <c r="A1" s="1" t="s">
        <v>157</v>
      </c>
      <c r="B1" s="2"/>
      <c r="C1" s="2"/>
      <c r="D1" s="2"/>
      <c r="E1" s="3"/>
      <c r="F1" s="1" t="s">
        <v>158</v>
      </c>
      <c r="G1" s="4"/>
      <c r="H1" s="5" t="s">
        <v>4</v>
      </c>
      <c r="I1" s="5"/>
      <c r="J1" s="2"/>
      <c r="K1" s="6"/>
      <c r="M1" s="9" t="s">
        <v>159</v>
      </c>
      <c r="N1" s="13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1290</v>
      </c>
      <c r="G6" s="36">
        <v>984</v>
      </c>
      <c r="H6" s="38">
        <v>855</v>
      </c>
      <c r="I6" s="33"/>
      <c r="J6" s="33"/>
      <c r="K6" s="37"/>
    </row>
    <row r="7" spans="1:14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4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227" t="s">
        <v>34</v>
      </c>
      <c r="M8" s="48" t="s">
        <v>33</v>
      </c>
      <c r="N8" s="48" t="s">
        <v>35</v>
      </c>
    </row>
    <row r="9" spans="1:14">
      <c r="A9" s="50">
        <v>1</v>
      </c>
      <c r="B9" s="52" t="s">
        <v>36</v>
      </c>
      <c r="C9" s="57">
        <v>1</v>
      </c>
      <c r="D9" s="57">
        <v>1</v>
      </c>
      <c r="E9" s="57">
        <v>1</v>
      </c>
      <c r="F9" s="62"/>
      <c r="G9" s="62"/>
      <c r="H9" s="62"/>
      <c r="I9" s="62"/>
      <c r="J9" s="62"/>
      <c r="K9" s="209">
        <f t="shared" ref="K9:K20" si="0">SUM(C9:J9)</f>
        <v>3</v>
      </c>
      <c r="M9" s="51" t="s">
        <v>36</v>
      </c>
      <c r="N9" s="51">
        <v>10</v>
      </c>
    </row>
    <row r="10" spans="1:14">
      <c r="A10" s="66">
        <v>1</v>
      </c>
      <c r="B10" s="71" t="s">
        <v>102</v>
      </c>
      <c r="C10" s="75"/>
      <c r="D10" s="75">
        <v>2</v>
      </c>
      <c r="E10" s="75">
        <v>2</v>
      </c>
      <c r="F10" s="75"/>
      <c r="G10" s="84"/>
      <c r="H10" s="84"/>
      <c r="I10" s="84"/>
      <c r="J10" s="84"/>
      <c r="K10" s="209">
        <f t="shared" si="0"/>
        <v>4</v>
      </c>
      <c r="M10" s="51" t="s">
        <v>102</v>
      </c>
      <c r="N10" s="51">
        <v>5</v>
      </c>
    </row>
    <row r="11" spans="1:14">
      <c r="A11" s="90">
        <v>1</v>
      </c>
      <c r="B11" s="71" t="s">
        <v>38</v>
      </c>
      <c r="C11" s="75">
        <v>4</v>
      </c>
      <c r="D11" s="75">
        <v>2</v>
      </c>
      <c r="E11" s="75">
        <v>1</v>
      </c>
      <c r="F11" s="84"/>
      <c r="G11" s="84"/>
      <c r="H11" s="84"/>
      <c r="I11" s="84"/>
      <c r="J11" s="84"/>
      <c r="K11" s="209">
        <f t="shared" si="0"/>
        <v>7</v>
      </c>
      <c r="M11" s="51" t="s">
        <v>38</v>
      </c>
      <c r="N11" s="51">
        <v>7</v>
      </c>
    </row>
    <row r="12" spans="1:14">
      <c r="A12" s="66">
        <v>1</v>
      </c>
      <c r="B12" s="71" t="s">
        <v>37</v>
      </c>
      <c r="C12" s="84"/>
      <c r="D12" s="75">
        <v>5</v>
      </c>
      <c r="E12" s="84"/>
      <c r="F12" s="84"/>
      <c r="G12" s="84"/>
      <c r="H12" s="84"/>
      <c r="I12" s="84"/>
      <c r="J12" s="84"/>
      <c r="K12" s="209">
        <f t="shared" si="0"/>
        <v>5</v>
      </c>
      <c r="M12" s="51" t="s">
        <v>37</v>
      </c>
      <c r="N12" s="51">
        <v>10</v>
      </c>
    </row>
    <row r="13" spans="1:14">
      <c r="A13" s="92">
        <v>1</v>
      </c>
      <c r="B13" s="93" t="s">
        <v>63</v>
      </c>
      <c r="C13" s="94">
        <v>3</v>
      </c>
      <c r="D13" s="95"/>
      <c r="E13" s="95"/>
      <c r="F13" s="95"/>
      <c r="G13" s="95"/>
      <c r="H13" s="95"/>
      <c r="I13" s="95"/>
      <c r="J13" s="95"/>
      <c r="K13" s="209">
        <f t="shared" si="0"/>
        <v>3</v>
      </c>
      <c r="M13" s="51" t="s">
        <v>63</v>
      </c>
      <c r="N13" s="51">
        <v>4</v>
      </c>
    </row>
    <row r="14" spans="1:14">
      <c r="A14" s="167">
        <v>2</v>
      </c>
      <c r="B14" s="169" t="s">
        <v>160</v>
      </c>
      <c r="C14" s="170"/>
      <c r="D14" s="170"/>
      <c r="E14" s="170"/>
      <c r="F14" s="171">
        <v>1</v>
      </c>
      <c r="G14" s="170"/>
      <c r="H14" s="170"/>
      <c r="I14" s="170"/>
      <c r="J14" s="170"/>
      <c r="K14" s="209">
        <f t="shared" si="0"/>
        <v>1</v>
      </c>
      <c r="M14" s="51" t="s">
        <v>160</v>
      </c>
      <c r="N14" s="51">
        <v>1</v>
      </c>
    </row>
    <row r="15" spans="1:14">
      <c r="A15" s="172">
        <v>2</v>
      </c>
      <c r="B15" s="173" t="s">
        <v>36</v>
      </c>
      <c r="C15" s="174"/>
      <c r="D15" s="174"/>
      <c r="E15" s="139">
        <v>1</v>
      </c>
      <c r="F15" s="174"/>
      <c r="G15" s="174"/>
      <c r="H15" s="174"/>
      <c r="I15" s="174"/>
      <c r="J15" s="174"/>
      <c r="K15" s="209">
        <f t="shared" si="0"/>
        <v>1</v>
      </c>
      <c r="M15" s="51" t="s">
        <v>46</v>
      </c>
      <c r="N15" s="51">
        <v>44</v>
      </c>
    </row>
    <row r="16" spans="1:14">
      <c r="A16" s="175">
        <v>2</v>
      </c>
      <c r="B16" s="173" t="s">
        <v>37</v>
      </c>
      <c r="C16" s="174"/>
      <c r="D16" s="139">
        <v>1</v>
      </c>
      <c r="E16" s="174"/>
      <c r="F16" s="174"/>
      <c r="G16" s="174"/>
      <c r="H16" s="174"/>
      <c r="I16" s="174"/>
      <c r="J16" s="174"/>
      <c r="K16" s="209">
        <f t="shared" si="0"/>
        <v>1</v>
      </c>
      <c r="M16" s="73"/>
      <c r="N16" s="73"/>
    </row>
    <row r="17" spans="1:14">
      <c r="A17" s="503">
        <v>3</v>
      </c>
      <c r="B17" s="504" t="s">
        <v>37</v>
      </c>
      <c r="C17" s="505"/>
      <c r="D17" s="521">
        <v>4</v>
      </c>
      <c r="E17" s="505"/>
      <c r="F17" s="505"/>
      <c r="G17" s="505"/>
      <c r="H17" s="505"/>
      <c r="I17" s="505"/>
      <c r="J17" s="505"/>
      <c r="K17" s="209">
        <f t="shared" si="0"/>
        <v>4</v>
      </c>
      <c r="L17" s="522"/>
      <c r="M17" s="73"/>
      <c r="N17" s="73"/>
    </row>
    <row r="18" spans="1:14">
      <c r="A18" s="134">
        <v>3</v>
      </c>
      <c r="B18" s="131" t="s">
        <v>36</v>
      </c>
      <c r="C18" s="132"/>
      <c r="D18" s="132"/>
      <c r="E18" s="132"/>
      <c r="F18" s="132"/>
      <c r="G18" s="133">
        <v>1</v>
      </c>
      <c r="H18" s="132"/>
      <c r="I18" s="132"/>
      <c r="J18" s="133">
        <v>5</v>
      </c>
      <c r="K18" s="209">
        <f t="shared" si="0"/>
        <v>6</v>
      </c>
      <c r="M18" s="73"/>
      <c r="N18" s="73"/>
    </row>
    <row r="19" spans="1:14">
      <c r="A19" s="508">
        <v>3</v>
      </c>
      <c r="B19" s="478" t="s">
        <v>102</v>
      </c>
      <c r="C19" s="479"/>
      <c r="D19" s="479"/>
      <c r="E19" s="479"/>
      <c r="F19" s="479"/>
      <c r="G19" s="480">
        <v>1</v>
      </c>
      <c r="H19" s="479"/>
      <c r="I19" s="479"/>
      <c r="J19" s="479"/>
      <c r="K19" s="209">
        <f t="shared" si="0"/>
        <v>1</v>
      </c>
      <c r="M19" s="73"/>
      <c r="N19" s="73"/>
    </row>
    <row r="20" spans="1:14">
      <c r="A20" s="126">
        <v>3</v>
      </c>
      <c r="B20" s="127" t="s">
        <v>63</v>
      </c>
      <c r="C20" s="128">
        <v>1</v>
      </c>
      <c r="D20" s="129"/>
      <c r="E20" s="129"/>
      <c r="F20" s="129"/>
      <c r="G20" s="129"/>
      <c r="H20" s="129"/>
      <c r="I20" s="129"/>
      <c r="J20" s="129"/>
      <c r="K20" s="209">
        <f t="shared" si="0"/>
        <v>1</v>
      </c>
      <c r="M20" s="73"/>
      <c r="N20" s="73"/>
    </row>
    <row r="21" spans="1:14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23">
        <f>SUM(K3:K20)</f>
        <v>37</v>
      </c>
      <c r="M21" s="73"/>
      <c r="N21" s="73"/>
    </row>
    <row r="22" spans="1:14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>
      <c r="M40" s="96"/>
      <c r="N40" s="96"/>
    </row>
    <row r="41" spans="1:14">
      <c r="A41" s="97" t="s">
        <v>22</v>
      </c>
      <c r="B41" s="102" t="s">
        <v>23</v>
      </c>
      <c r="C41" s="109" t="s">
        <v>45</v>
      </c>
      <c r="D41" s="111" t="s">
        <v>47</v>
      </c>
      <c r="E41" s="113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123">
        <v>1</v>
      </c>
      <c r="B42" s="125" t="s">
        <v>46</v>
      </c>
      <c r="C42" s="123">
        <v>295</v>
      </c>
      <c r="D42" s="123">
        <v>301</v>
      </c>
      <c r="E42" s="123" t="s">
        <v>56</v>
      </c>
      <c r="G42" s="96" t="s">
        <v>52</v>
      </c>
      <c r="H42" s="118"/>
      <c r="I42" s="118"/>
      <c r="J42" s="118"/>
    </row>
    <row r="43" spans="1:14">
      <c r="A43" s="123">
        <v>1</v>
      </c>
      <c r="B43" s="125" t="s">
        <v>46</v>
      </c>
      <c r="C43" s="525">
        <v>250</v>
      </c>
      <c r="D43" s="525">
        <v>159</v>
      </c>
      <c r="E43" s="123" t="s">
        <v>56</v>
      </c>
      <c r="G43" s="96" t="s">
        <v>53</v>
      </c>
      <c r="H43" s="118"/>
      <c r="I43" s="118"/>
      <c r="J43" s="118"/>
    </row>
    <row r="44" spans="1:14">
      <c r="A44" s="123">
        <v>1</v>
      </c>
      <c r="B44" s="125" t="s">
        <v>46</v>
      </c>
      <c r="C44" s="67">
        <v>227</v>
      </c>
      <c r="D44" s="67">
        <v>195</v>
      </c>
      <c r="E44" s="123" t="s">
        <v>56</v>
      </c>
      <c r="G44" s="96" t="s">
        <v>54</v>
      </c>
      <c r="H44" s="118"/>
      <c r="I44" s="118"/>
      <c r="J44" s="118"/>
    </row>
    <row r="45" spans="1:14">
      <c r="A45" s="123">
        <v>1</v>
      </c>
      <c r="B45" s="125" t="s">
        <v>46</v>
      </c>
      <c r="C45" s="525">
        <v>211</v>
      </c>
      <c r="D45" s="525">
        <v>193</v>
      </c>
      <c r="E45" s="123" t="s">
        <v>56</v>
      </c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123">
        <v>2</v>
      </c>
      <c r="B46" s="125" t="s">
        <v>46</v>
      </c>
      <c r="C46" s="67">
        <v>320</v>
      </c>
      <c r="D46" s="67">
        <v>318</v>
      </c>
      <c r="E46" s="123" t="s">
        <v>56</v>
      </c>
      <c r="G46" s="96" t="s">
        <v>52</v>
      </c>
      <c r="H46" s="118"/>
      <c r="I46" s="118"/>
      <c r="J46" s="118"/>
    </row>
    <row r="47" spans="1:14">
      <c r="A47" s="123">
        <v>2</v>
      </c>
      <c r="B47" s="125" t="s">
        <v>46</v>
      </c>
      <c r="C47" s="525">
        <v>286</v>
      </c>
      <c r="D47" s="525">
        <v>235</v>
      </c>
      <c r="E47" s="123" t="s">
        <v>56</v>
      </c>
      <c r="G47" s="96" t="s">
        <v>53</v>
      </c>
      <c r="H47" s="118"/>
      <c r="I47" s="118"/>
      <c r="J47" s="122"/>
    </row>
    <row r="48" spans="1:14">
      <c r="A48" s="123">
        <v>2</v>
      </c>
      <c r="B48" s="125" t="s">
        <v>46</v>
      </c>
      <c r="C48" s="67">
        <v>248</v>
      </c>
      <c r="D48" s="67">
        <v>149</v>
      </c>
      <c r="E48" s="123" t="s">
        <v>56</v>
      </c>
      <c r="G48" s="96" t="s">
        <v>54</v>
      </c>
      <c r="H48" s="118"/>
      <c r="I48" s="118"/>
      <c r="J48" s="118"/>
    </row>
    <row r="49" spans="1:5">
      <c r="A49" s="123">
        <v>2</v>
      </c>
      <c r="B49" s="125" t="s">
        <v>46</v>
      </c>
      <c r="C49" s="525">
        <v>300</v>
      </c>
      <c r="D49" s="525">
        <v>281</v>
      </c>
      <c r="E49" s="123" t="s">
        <v>56</v>
      </c>
    </row>
    <row r="50" spans="1:5">
      <c r="A50" s="123">
        <v>2</v>
      </c>
      <c r="B50" s="125" t="s">
        <v>46</v>
      </c>
      <c r="C50" s="67">
        <v>322</v>
      </c>
      <c r="D50" s="67">
        <v>353</v>
      </c>
      <c r="E50" s="123" t="s">
        <v>56</v>
      </c>
    </row>
    <row r="51" spans="1:5">
      <c r="A51" s="123">
        <v>2</v>
      </c>
      <c r="B51" s="125" t="s">
        <v>46</v>
      </c>
      <c r="C51" s="525">
        <v>203</v>
      </c>
      <c r="D51" s="525">
        <v>101</v>
      </c>
      <c r="E51" s="123" t="s">
        <v>56</v>
      </c>
    </row>
    <row r="52" spans="1:5">
      <c r="A52" s="123">
        <v>2</v>
      </c>
      <c r="B52" s="125" t="s">
        <v>46</v>
      </c>
      <c r="C52" s="67">
        <v>302</v>
      </c>
      <c r="D52" s="67">
        <v>309</v>
      </c>
      <c r="E52" s="123" t="s">
        <v>56</v>
      </c>
    </row>
    <row r="53" spans="1:5">
      <c r="A53" s="123">
        <v>2</v>
      </c>
      <c r="B53" s="125" t="s">
        <v>46</v>
      </c>
      <c r="C53" s="525">
        <v>245</v>
      </c>
      <c r="D53" s="525">
        <v>165</v>
      </c>
      <c r="E53" s="123" t="s">
        <v>56</v>
      </c>
    </row>
    <row r="54" spans="1:5">
      <c r="A54" s="123">
        <v>2</v>
      </c>
      <c r="B54" s="125" t="s">
        <v>46</v>
      </c>
      <c r="C54" s="67">
        <v>205</v>
      </c>
      <c r="D54" s="67">
        <v>102</v>
      </c>
      <c r="E54" s="123" t="s">
        <v>56</v>
      </c>
    </row>
    <row r="55" spans="1:5">
      <c r="A55" s="123">
        <v>2</v>
      </c>
      <c r="B55" s="125" t="s">
        <v>46</v>
      </c>
      <c r="C55" s="525">
        <v>255</v>
      </c>
      <c r="D55" s="525">
        <v>196</v>
      </c>
      <c r="E55" s="123" t="s">
        <v>56</v>
      </c>
    </row>
    <row r="56" spans="1:5">
      <c r="A56" s="123">
        <v>2</v>
      </c>
      <c r="B56" s="125" t="s">
        <v>46</v>
      </c>
      <c r="C56" s="67">
        <v>216</v>
      </c>
      <c r="D56" s="67">
        <v>112</v>
      </c>
      <c r="E56" s="123" t="s">
        <v>56</v>
      </c>
    </row>
    <row r="57" spans="1:5">
      <c r="A57" s="123">
        <v>2</v>
      </c>
      <c r="B57" s="125" t="s">
        <v>46</v>
      </c>
      <c r="C57" s="525">
        <v>225</v>
      </c>
      <c r="D57" s="525">
        <v>113</v>
      </c>
      <c r="E57" s="123" t="s">
        <v>56</v>
      </c>
    </row>
    <row r="58" spans="1:5">
      <c r="A58" s="123">
        <v>2</v>
      </c>
      <c r="B58" s="125" t="s">
        <v>46</v>
      </c>
      <c r="C58" s="67">
        <v>115</v>
      </c>
      <c r="D58" s="67">
        <v>19</v>
      </c>
      <c r="E58" s="123" t="s">
        <v>56</v>
      </c>
    </row>
    <row r="59" spans="1:5">
      <c r="A59" s="123">
        <v>2</v>
      </c>
      <c r="B59" s="125" t="s">
        <v>46</v>
      </c>
      <c r="C59" s="525">
        <v>113</v>
      </c>
      <c r="D59" s="525">
        <v>17</v>
      </c>
      <c r="E59" s="123" t="s">
        <v>56</v>
      </c>
    </row>
    <row r="60" spans="1:5">
      <c r="A60" s="123">
        <v>2</v>
      </c>
      <c r="B60" s="125" t="s">
        <v>46</v>
      </c>
      <c r="C60" s="525">
        <v>95</v>
      </c>
      <c r="D60" s="525">
        <v>19</v>
      </c>
      <c r="E60" s="123" t="s">
        <v>56</v>
      </c>
    </row>
    <row r="61" spans="1:5">
      <c r="A61" s="123">
        <v>2</v>
      </c>
      <c r="B61" s="125" t="s">
        <v>46</v>
      </c>
      <c r="C61" s="525">
        <v>105</v>
      </c>
      <c r="D61" s="525">
        <v>16</v>
      </c>
      <c r="E61" s="123" t="s">
        <v>56</v>
      </c>
    </row>
    <row r="62" spans="1:5">
      <c r="A62" s="123">
        <v>2</v>
      </c>
      <c r="B62" s="125" t="s">
        <v>46</v>
      </c>
      <c r="C62" s="67">
        <v>91</v>
      </c>
      <c r="D62" s="67">
        <v>12</v>
      </c>
      <c r="E62" s="123" t="s">
        <v>56</v>
      </c>
    </row>
    <row r="63" spans="1:5">
      <c r="A63" s="123">
        <v>2</v>
      </c>
      <c r="B63" s="125" t="s">
        <v>46</v>
      </c>
      <c r="C63" s="525">
        <v>93</v>
      </c>
      <c r="D63" s="525">
        <v>10</v>
      </c>
      <c r="E63" s="123" t="s">
        <v>56</v>
      </c>
    </row>
    <row r="64" spans="1:5">
      <c r="A64" s="123">
        <v>2</v>
      </c>
      <c r="B64" s="125" t="s">
        <v>46</v>
      </c>
      <c r="C64" s="67">
        <v>80</v>
      </c>
      <c r="D64" s="67">
        <v>6</v>
      </c>
      <c r="E64" s="123" t="s">
        <v>56</v>
      </c>
    </row>
    <row r="65" spans="1:5">
      <c r="A65" s="123">
        <v>2</v>
      </c>
      <c r="B65" s="125" t="s">
        <v>46</v>
      </c>
      <c r="C65" s="525">
        <v>90</v>
      </c>
      <c r="D65" s="525">
        <v>9</v>
      </c>
      <c r="E65" s="123" t="s">
        <v>56</v>
      </c>
    </row>
    <row r="66" spans="1:5">
      <c r="A66" s="123">
        <v>2</v>
      </c>
      <c r="B66" s="125" t="s">
        <v>46</v>
      </c>
      <c r="C66" s="67">
        <v>84</v>
      </c>
      <c r="D66" s="67">
        <v>7</v>
      </c>
      <c r="E66" s="123" t="s">
        <v>56</v>
      </c>
    </row>
    <row r="67" spans="1:5">
      <c r="A67" s="123">
        <v>3</v>
      </c>
      <c r="B67" s="125" t="s">
        <v>46</v>
      </c>
      <c r="C67" s="525">
        <v>345</v>
      </c>
      <c r="D67" s="525">
        <v>394</v>
      </c>
      <c r="E67" s="123" t="s">
        <v>56</v>
      </c>
    </row>
    <row r="68" spans="1:5">
      <c r="A68" s="123">
        <v>3</v>
      </c>
      <c r="B68" s="125" t="s">
        <v>46</v>
      </c>
      <c r="C68" s="67">
        <v>310</v>
      </c>
      <c r="D68" s="67">
        <v>334</v>
      </c>
      <c r="E68" s="123" t="s">
        <v>56</v>
      </c>
    </row>
    <row r="69" spans="1:5">
      <c r="A69" s="123">
        <v>3</v>
      </c>
      <c r="B69" s="125" t="s">
        <v>46</v>
      </c>
      <c r="C69" s="525">
        <v>325</v>
      </c>
      <c r="D69" s="525">
        <v>310</v>
      </c>
      <c r="E69" s="123" t="s">
        <v>56</v>
      </c>
    </row>
    <row r="70" spans="1:5">
      <c r="A70" s="123">
        <v>3</v>
      </c>
      <c r="B70" s="125" t="s">
        <v>46</v>
      </c>
      <c r="C70" s="67">
        <v>217</v>
      </c>
      <c r="D70" s="67">
        <v>116</v>
      </c>
      <c r="E70" s="123" t="s">
        <v>56</v>
      </c>
    </row>
    <row r="71" spans="1:5">
      <c r="A71" s="123">
        <v>3</v>
      </c>
      <c r="B71" s="125" t="s">
        <v>46</v>
      </c>
      <c r="C71" s="525">
        <v>222</v>
      </c>
      <c r="D71" s="525">
        <v>123</v>
      </c>
      <c r="E71" s="123" t="s">
        <v>56</v>
      </c>
    </row>
    <row r="72" spans="1:5">
      <c r="A72" s="123">
        <v>3</v>
      </c>
      <c r="B72" s="125" t="s">
        <v>46</v>
      </c>
      <c r="C72" s="67">
        <v>215</v>
      </c>
      <c r="D72" s="67">
        <v>113</v>
      </c>
      <c r="E72" s="123" t="s">
        <v>56</v>
      </c>
    </row>
    <row r="73" spans="1:5">
      <c r="A73" s="123">
        <v>3</v>
      </c>
      <c r="B73" s="125" t="s">
        <v>46</v>
      </c>
      <c r="C73" s="525">
        <v>176</v>
      </c>
      <c r="D73" s="525">
        <v>66</v>
      </c>
      <c r="E73" s="123" t="s">
        <v>56</v>
      </c>
    </row>
    <row r="74" spans="1:5">
      <c r="A74" s="123">
        <v>3</v>
      </c>
      <c r="B74" s="125" t="s">
        <v>46</v>
      </c>
      <c r="C74" s="67">
        <v>121</v>
      </c>
      <c r="D74" s="67">
        <v>18</v>
      </c>
      <c r="E74" s="123" t="s">
        <v>56</v>
      </c>
    </row>
    <row r="75" spans="1:5">
      <c r="A75" s="123">
        <v>3</v>
      </c>
      <c r="B75" s="125" t="s">
        <v>46</v>
      </c>
      <c r="C75" s="525">
        <v>92</v>
      </c>
      <c r="D75" s="525">
        <v>11</v>
      </c>
      <c r="E75" s="123" t="s">
        <v>56</v>
      </c>
    </row>
    <row r="76" spans="1:5">
      <c r="A76" s="123">
        <v>3</v>
      </c>
      <c r="B76" s="125" t="s">
        <v>46</v>
      </c>
      <c r="C76" s="67">
        <v>199</v>
      </c>
      <c r="D76" s="67">
        <v>78</v>
      </c>
      <c r="E76" s="123" t="s">
        <v>56</v>
      </c>
    </row>
    <row r="77" spans="1:5">
      <c r="A77" s="123">
        <v>3</v>
      </c>
      <c r="B77" s="125" t="s">
        <v>46</v>
      </c>
      <c r="C77" s="20">
        <v>198</v>
      </c>
      <c r="D77" s="20">
        <v>82</v>
      </c>
      <c r="E77" s="123" t="s">
        <v>56</v>
      </c>
    </row>
    <row r="78" spans="1:5">
      <c r="A78" s="123">
        <v>3</v>
      </c>
      <c r="B78" s="125" t="s">
        <v>46</v>
      </c>
      <c r="C78" s="20">
        <v>104</v>
      </c>
      <c r="D78" s="20">
        <v>20</v>
      </c>
      <c r="E78" s="123" t="s">
        <v>56</v>
      </c>
    </row>
    <row r="79" spans="1:5">
      <c r="A79" s="123">
        <v>3</v>
      </c>
      <c r="B79" s="125" t="s">
        <v>46</v>
      </c>
      <c r="C79" s="20">
        <v>233</v>
      </c>
      <c r="D79" s="20">
        <v>164</v>
      </c>
      <c r="E79" s="123" t="s">
        <v>56</v>
      </c>
    </row>
    <row r="80" spans="1:5">
      <c r="A80" s="123">
        <v>3</v>
      </c>
      <c r="B80" s="125" t="s">
        <v>46</v>
      </c>
      <c r="C80" s="20">
        <v>231</v>
      </c>
      <c r="D80" s="20">
        <v>161</v>
      </c>
      <c r="E80" s="123" t="s">
        <v>56</v>
      </c>
    </row>
    <row r="81" spans="1:5">
      <c r="A81" s="123">
        <v>3</v>
      </c>
      <c r="B81" s="125" t="s">
        <v>46</v>
      </c>
      <c r="C81" s="20">
        <v>222</v>
      </c>
      <c r="D81" s="20">
        <v>105</v>
      </c>
      <c r="E81" s="123" t="s">
        <v>56</v>
      </c>
    </row>
    <row r="82" spans="1:5">
      <c r="A82" s="123">
        <v>3</v>
      </c>
      <c r="B82" s="125" t="s">
        <v>46</v>
      </c>
      <c r="C82" s="20">
        <v>230</v>
      </c>
      <c r="D82" s="20">
        <v>112</v>
      </c>
      <c r="E82" s="123" t="s">
        <v>56</v>
      </c>
    </row>
    <row r="83" spans="1:5">
      <c r="A83" s="123">
        <v>3</v>
      </c>
      <c r="B83" s="125" t="s">
        <v>46</v>
      </c>
      <c r="C83" s="20">
        <v>108</v>
      </c>
      <c r="D83" s="20">
        <v>10</v>
      </c>
      <c r="E83" s="123" t="s">
        <v>56</v>
      </c>
    </row>
    <row r="84" spans="1:5">
      <c r="A84" s="123">
        <v>3</v>
      </c>
      <c r="B84" s="125" t="s">
        <v>46</v>
      </c>
      <c r="C84" s="20">
        <v>110</v>
      </c>
      <c r="D84" s="20">
        <v>14</v>
      </c>
      <c r="E84" s="123" t="s">
        <v>56</v>
      </c>
    </row>
    <row r="85" spans="1:5">
      <c r="A85" s="123">
        <v>3</v>
      </c>
      <c r="B85" s="125" t="s">
        <v>46</v>
      </c>
      <c r="C85" s="20">
        <v>101</v>
      </c>
      <c r="D85" s="20">
        <v>12</v>
      </c>
      <c r="E85" s="123" t="s">
        <v>56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>
      <selection activeCell="A9" sqref="A9:J21"/>
    </sheetView>
  </sheetViews>
  <sheetFormatPr defaultColWidth="14.42578125" defaultRowHeight="15" customHeight="1"/>
  <cols>
    <col min="1" max="26" width="8.7109375" customWidth="1"/>
  </cols>
  <sheetData>
    <row r="1" spans="1:15">
      <c r="A1" s="1" t="s">
        <v>161</v>
      </c>
      <c r="B1" s="2"/>
      <c r="C1" s="2"/>
      <c r="D1" s="2"/>
      <c r="E1" s="3"/>
      <c r="F1" s="1" t="s">
        <v>162</v>
      </c>
      <c r="G1" s="4"/>
      <c r="H1" s="7" t="s">
        <v>163</v>
      </c>
      <c r="I1" s="5"/>
      <c r="J1" s="2"/>
      <c r="K1" s="6"/>
      <c r="M1" s="9" t="s">
        <v>132</v>
      </c>
      <c r="N1" s="13"/>
      <c r="O1" s="13"/>
    </row>
    <row r="2" spans="1:15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5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5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5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5">
      <c r="A6" s="33" t="s">
        <v>20</v>
      </c>
      <c r="B6" s="35">
        <v>25</v>
      </c>
      <c r="C6" s="33"/>
      <c r="D6" s="37"/>
      <c r="E6" s="33"/>
      <c r="F6" s="35">
        <v>436</v>
      </c>
      <c r="G6" s="36">
        <v>407</v>
      </c>
      <c r="H6" s="38">
        <v>348</v>
      </c>
      <c r="I6" s="33"/>
      <c r="J6" s="33"/>
      <c r="K6" s="37"/>
    </row>
    <row r="7" spans="1:15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5" ht="15.75">
      <c r="A8" s="344" t="s">
        <v>22</v>
      </c>
      <c r="B8" s="345" t="s">
        <v>23</v>
      </c>
      <c r="C8" s="346" t="s">
        <v>24</v>
      </c>
      <c r="D8" s="345" t="s">
        <v>25</v>
      </c>
      <c r="E8" s="345" t="s">
        <v>26</v>
      </c>
      <c r="F8" s="345" t="s">
        <v>27</v>
      </c>
      <c r="G8" s="345" t="s">
        <v>28</v>
      </c>
      <c r="H8" s="345" t="s">
        <v>29</v>
      </c>
      <c r="I8" s="345" t="s">
        <v>30</v>
      </c>
      <c r="J8" s="345" t="s">
        <v>31</v>
      </c>
      <c r="K8" s="524" t="s">
        <v>32</v>
      </c>
      <c r="M8" s="48" t="s">
        <v>33</v>
      </c>
      <c r="N8" s="48" t="s">
        <v>35</v>
      </c>
    </row>
    <row r="9" spans="1:15">
      <c r="A9" s="50">
        <v>1</v>
      </c>
      <c r="B9" s="52" t="s">
        <v>38</v>
      </c>
      <c r="C9" s="62"/>
      <c r="D9" s="62"/>
      <c r="E9" s="57">
        <v>5</v>
      </c>
      <c r="F9" s="57">
        <v>4</v>
      </c>
      <c r="G9" s="57">
        <v>2</v>
      </c>
      <c r="H9" s="57">
        <v>3</v>
      </c>
      <c r="I9" s="62"/>
      <c r="J9" s="62"/>
      <c r="K9" s="64">
        <f t="shared" ref="K9:K21" si="0">SUM(C9:J9)</f>
        <v>14</v>
      </c>
      <c r="M9" s="51" t="s">
        <v>38</v>
      </c>
      <c r="N9" s="51">
        <v>19</v>
      </c>
    </row>
    <row r="10" spans="1:15">
      <c r="A10" s="66">
        <v>1</v>
      </c>
      <c r="B10" s="71" t="s">
        <v>36</v>
      </c>
      <c r="C10" s="84"/>
      <c r="D10" s="84"/>
      <c r="E10" s="75"/>
      <c r="F10" s="84"/>
      <c r="G10" s="84"/>
      <c r="H10" s="75">
        <v>1</v>
      </c>
      <c r="I10" s="75">
        <v>1</v>
      </c>
      <c r="J10" s="84"/>
      <c r="K10" s="64">
        <f t="shared" si="0"/>
        <v>2</v>
      </c>
      <c r="M10" s="51" t="s">
        <v>36</v>
      </c>
      <c r="N10" s="51">
        <v>6</v>
      </c>
    </row>
    <row r="11" spans="1:15">
      <c r="A11" s="90">
        <v>1</v>
      </c>
      <c r="B11" s="71" t="s">
        <v>42</v>
      </c>
      <c r="C11" s="84"/>
      <c r="D11" s="84"/>
      <c r="E11" s="75">
        <v>1</v>
      </c>
      <c r="F11" s="84"/>
      <c r="G11" s="84"/>
      <c r="H11" s="84"/>
      <c r="I11" s="84"/>
      <c r="J11" s="84"/>
      <c r="K11" s="64">
        <f t="shared" si="0"/>
        <v>1</v>
      </c>
      <c r="M11" s="51" t="s">
        <v>42</v>
      </c>
      <c r="N11" s="51">
        <v>1</v>
      </c>
    </row>
    <row r="12" spans="1:15">
      <c r="A12" s="66">
        <v>1</v>
      </c>
      <c r="B12" s="71" t="s">
        <v>40</v>
      </c>
      <c r="C12" s="75">
        <v>3</v>
      </c>
      <c r="D12" s="75">
        <v>2</v>
      </c>
      <c r="E12" s="84"/>
      <c r="F12" s="84"/>
      <c r="G12" s="84"/>
      <c r="H12" s="84"/>
      <c r="I12" s="84"/>
      <c r="J12" s="84"/>
      <c r="K12" s="64">
        <f t="shared" si="0"/>
        <v>5</v>
      </c>
      <c r="M12" s="51" t="s">
        <v>40</v>
      </c>
      <c r="N12" s="51">
        <v>12</v>
      </c>
    </row>
    <row r="13" spans="1:15">
      <c r="A13" s="92">
        <v>1</v>
      </c>
      <c r="B13" s="93" t="s">
        <v>108</v>
      </c>
      <c r="C13" s="95"/>
      <c r="D13" s="94">
        <v>1</v>
      </c>
      <c r="E13" s="95"/>
      <c r="F13" s="95"/>
      <c r="G13" s="95"/>
      <c r="H13" s="95"/>
      <c r="I13" s="95"/>
      <c r="J13" s="95"/>
      <c r="K13" s="64">
        <f t="shared" si="0"/>
        <v>1</v>
      </c>
      <c r="M13" s="51" t="s">
        <v>108</v>
      </c>
      <c r="N13" s="51">
        <v>1</v>
      </c>
    </row>
    <row r="14" spans="1:15">
      <c r="A14" s="167">
        <v>2</v>
      </c>
      <c r="B14" s="169" t="s">
        <v>36</v>
      </c>
      <c r="C14" s="170"/>
      <c r="D14" s="170"/>
      <c r="E14" s="170"/>
      <c r="F14" s="170"/>
      <c r="G14" s="170"/>
      <c r="H14" s="170"/>
      <c r="I14" s="170"/>
      <c r="J14" s="171">
        <v>3</v>
      </c>
      <c r="K14" s="64">
        <f t="shared" si="0"/>
        <v>3</v>
      </c>
      <c r="M14" s="51" t="s">
        <v>44</v>
      </c>
      <c r="N14" s="51">
        <v>2</v>
      </c>
    </row>
    <row r="15" spans="1:15">
      <c r="A15" s="172">
        <v>2</v>
      </c>
      <c r="B15" s="173" t="s">
        <v>38</v>
      </c>
      <c r="C15" s="174"/>
      <c r="D15" s="174"/>
      <c r="E15" s="174"/>
      <c r="F15" s="139">
        <v>1</v>
      </c>
      <c r="G15" s="139">
        <v>1</v>
      </c>
      <c r="H15" s="139">
        <v>1</v>
      </c>
      <c r="I15" s="174"/>
      <c r="J15" s="174"/>
      <c r="K15" s="64">
        <f t="shared" si="0"/>
        <v>3</v>
      </c>
      <c r="M15" s="51" t="s">
        <v>164</v>
      </c>
      <c r="N15" s="51">
        <v>1</v>
      </c>
    </row>
    <row r="16" spans="1:15">
      <c r="A16" s="175">
        <v>2</v>
      </c>
      <c r="B16" s="173" t="s">
        <v>40</v>
      </c>
      <c r="C16" s="139">
        <v>4</v>
      </c>
      <c r="D16" s="139">
        <v>1</v>
      </c>
      <c r="E16" s="174"/>
      <c r="F16" s="174"/>
      <c r="G16" s="174"/>
      <c r="H16" s="174"/>
      <c r="I16" s="174"/>
      <c r="J16" s="174"/>
      <c r="K16" s="64">
        <f t="shared" si="0"/>
        <v>5</v>
      </c>
      <c r="M16" s="73"/>
      <c r="N16" s="73"/>
    </row>
    <row r="17" spans="1:14">
      <c r="A17" s="176">
        <v>2</v>
      </c>
      <c r="B17" s="178" t="s">
        <v>44</v>
      </c>
      <c r="C17" s="526"/>
      <c r="D17" s="448">
        <v>2</v>
      </c>
      <c r="E17" s="526"/>
      <c r="F17" s="526"/>
      <c r="G17" s="526"/>
      <c r="H17" s="526"/>
      <c r="I17" s="526"/>
      <c r="J17" s="526"/>
      <c r="K17" s="64">
        <f t="shared" si="0"/>
        <v>2</v>
      </c>
      <c r="M17" s="73"/>
      <c r="N17" s="73"/>
    </row>
    <row r="18" spans="1:14">
      <c r="A18" s="200">
        <v>3</v>
      </c>
      <c r="B18" s="195" t="s">
        <v>36</v>
      </c>
      <c r="C18" s="198"/>
      <c r="D18" s="198"/>
      <c r="E18" s="198"/>
      <c r="F18" s="198"/>
      <c r="G18" s="198"/>
      <c r="H18" s="198"/>
      <c r="I18" s="196">
        <v>1</v>
      </c>
      <c r="J18" s="198"/>
      <c r="K18" s="64">
        <f t="shared" si="0"/>
        <v>1</v>
      </c>
      <c r="M18" s="73"/>
      <c r="N18" s="73"/>
    </row>
    <row r="19" spans="1:14">
      <c r="A19" s="185">
        <v>3</v>
      </c>
      <c r="B19" s="187" t="s">
        <v>38</v>
      </c>
      <c r="C19" s="188"/>
      <c r="D19" s="188"/>
      <c r="E19" s="188"/>
      <c r="F19" s="189">
        <v>2</v>
      </c>
      <c r="G19" s="188"/>
      <c r="H19" s="188"/>
      <c r="I19" s="188"/>
      <c r="J19" s="188"/>
      <c r="K19" s="64">
        <f t="shared" si="0"/>
        <v>2</v>
      </c>
      <c r="M19" s="73"/>
      <c r="N19" s="73"/>
    </row>
    <row r="20" spans="1:14">
      <c r="A20" s="190">
        <v>3</v>
      </c>
      <c r="B20" s="191" t="s">
        <v>164</v>
      </c>
      <c r="C20" s="193"/>
      <c r="D20" s="192">
        <v>1</v>
      </c>
      <c r="E20" s="193"/>
      <c r="F20" s="193"/>
      <c r="G20" s="193"/>
      <c r="H20" s="193"/>
      <c r="I20" s="193"/>
      <c r="J20" s="193"/>
      <c r="K20" s="64">
        <f t="shared" si="0"/>
        <v>1</v>
      </c>
      <c r="M20" s="73"/>
      <c r="N20" s="73"/>
    </row>
    <row r="21" spans="1:14" ht="15.75" customHeight="1">
      <c r="A21" s="194">
        <v>3</v>
      </c>
      <c r="B21" s="195" t="s">
        <v>40</v>
      </c>
      <c r="C21" s="198"/>
      <c r="D21" s="196">
        <v>2</v>
      </c>
      <c r="E21" s="198"/>
      <c r="F21" s="198"/>
      <c r="G21" s="198"/>
      <c r="H21" s="198"/>
      <c r="I21" s="198"/>
      <c r="J21" s="198"/>
      <c r="K21" s="64">
        <f t="shared" si="0"/>
        <v>2</v>
      </c>
      <c r="M21" s="73"/>
      <c r="N21" s="73"/>
    </row>
    <row r="22" spans="1:14" ht="15.75" customHeight="1">
      <c r="A22" s="49"/>
      <c r="B22" s="69"/>
      <c r="C22" s="68"/>
      <c r="D22" s="68"/>
      <c r="E22" s="68"/>
      <c r="F22" s="68"/>
      <c r="G22" s="68"/>
      <c r="H22" s="68"/>
      <c r="I22" s="68"/>
      <c r="J22" s="68"/>
      <c r="K22" s="203">
        <f>SUM(K9:K21)</f>
        <v>42</v>
      </c>
      <c r="M22" s="73"/>
      <c r="N22" s="73"/>
    </row>
    <row r="23" spans="1:14" ht="15.75" customHeight="1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 ht="15.75" customHeight="1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 ht="15.75" customHeight="1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 ht="15.75" customHeight="1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 ht="15.75" customHeight="1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 ht="15.75" customHeight="1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 ht="15.75" customHeight="1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 ht="15.75" customHeight="1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 ht="15.75" customHeight="1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 ht="15.75" customHeight="1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 ht="15.75" customHeight="1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 ht="15.75" customHeight="1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 ht="15.75" customHeight="1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 ht="15.75" customHeight="1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 ht="15.75" customHeight="1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 ht="15.75" customHeight="1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 ht="15.75" customHeight="1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 ht="15.75" customHeight="1">
      <c r="M40" s="96"/>
      <c r="N40" s="96"/>
    </row>
    <row r="41" spans="1:14" ht="15.75" customHeight="1">
      <c r="A41" s="99" t="s">
        <v>22</v>
      </c>
      <c r="B41" s="104" t="s">
        <v>23</v>
      </c>
      <c r="C41" s="106" t="s">
        <v>45</v>
      </c>
      <c r="D41" s="112" t="s">
        <v>47</v>
      </c>
      <c r="E41" s="121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 ht="15.75" customHeight="1">
      <c r="A42" s="123" t="s">
        <v>57</v>
      </c>
      <c r="B42" s="125" t="s">
        <v>57</v>
      </c>
      <c r="C42" s="123" t="s">
        <v>57</v>
      </c>
      <c r="D42" s="123" t="s">
        <v>57</v>
      </c>
      <c r="E42" s="123" t="s">
        <v>57</v>
      </c>
      <c r="G42" s="96" t="s">
        <v>52</v>
      </c>
      <c r="H42" s="118"/>
      <c r="I42" s="118"/>
      <c r="J42" s="118"/>
    </row>
    <row r="43" spans="1:14" ht="15.75" customHeight="1">
      <c r="A43" s="78"/>
      <c r="B43" s="79"/>
      <c r="C43" s="78"/>
      <c r="D43" s="78"/>
      <c r="E43" s="78"/>
      <c r="G43" s="96" t="s">
        <v>53</v>
      </c>
      <c r="H43" s="118"/>
      <c r="I43" s="118"/>
      <c r="J43" s="118"/>
    </row>
    <row r="44" spans="1:14" ht="15.75" customHeight="1">
      <c r="A44" s="68"/>
      <c r="B44" s="60"/>
      <c r="C44" s="68"/>
      <c r="D44" s="68"/>
      <c r="E44" s="68"/>
      <c r="G44" s="96" t="s">
        <v>54</v>
      </c>
      <c r="H44" s="118"/>
      <c r="I44" s="118"/>
      <c r="J44" s="118"/>
    </row>
    <row r="45" spans="1:14" ht="15.75" customHeight="1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 ht="15.75" customHeight="1">
      <c r="A46" s="68"/>
      <c r="B46" s="60"/>
      <c r="C46" s="68"/>
      <c r="D46" s="68"/>
      <c r="E46" s="68"/>
      <c r="G46" s="96" t="s">
        <v>52</v>
      </c>
      <c r="H46" s="118"/>
      <c r="I46" s="118"/>
      <c r="J46" s="118"/>
    </row>
    <row r="47" spans="1:14" ht="15.75" customHeight="1">
      <c r="A47" s="78"/>
      <c r="B47" s="79"/>
      <c r="C47" s="78"/>
      <c r="D47" s="78"/>
      <c r="E47" s="78"/>
      <c r="G47" s="96" t="s">
        <v>53</v>
      </c>
      <c r="H47" s="118"/>
      <c r="I47" s="118"/>
      <c r="J47" s="122"/>
    </row>
    <row r="48" spans="1:14" ht="15.75" customHeight="1">
      <c r="A48" s="68"/>
      <c r="B48" s="60"/>
      <c r="C48" s="68"/>
      <c r="D48" s="68"/>
      <c r="E48" s="68"/>
      <c r="G48" s="96" t="s">
        <v>54</v>
      </c>
      <c r="H48" s="118"/>
      <c r="I48" s="118"/>
      <c r="J48" s="118"/>
    </row>
    <row r="49" spans="1:5" ht="15.75" customHeight="1">
      <c r="A49" s="78"/>
      <c r="B49" s="79"/>
      <c r="C49" s="78"/>
      <c r="D49" s="78"/>
      <c r="E49" s="78"/>
    </row>
    <row r="50" spans="1:5" ht="15.75" customHeight="1">
      <c r="A50" s="68"/>
      <c r="B50" s="60"/>
      <c r="C50" s="68"/>
      <c r="D50" s="68"/>
      <c r="E50" s="68"/>
    </row>
    <row r="51" spans="1:5" ht="15.75" customHeight="1">
      <c r="A51" s="78"/>
      <c r="B51" s="79"/>
      <c r="C51" s="78"/>
      <c r="D51" s="78"/>
      <c r="E51" s="78"/>
    </row>
    <row r="52" spans="1:5" ht="15.75" customHeight="1">
      <c r="A52" s="68"/>
      <c r="B52" s="60"/>
      <c r="C52" s="68"/>
      <c r="D52" s="68"/>
      <c r="E52" s="68"/>
    </row>
    <row r="53" spans="1:5" ht="15.75" customHeight="1">
      <c r="A53" s="78"/>
      <c r="B53" s="79"/>
      <c r="C53" s="78"/>
      <c r="D53" s="78"/>
      <c r="E53" s="78"/>
    </row>
    <row r="54" spans="1:5" ht="15.75" customHeight="1">
      <c r="A54" s="68"/>
      <c r="B54" s="60"/>
      <c r="C54" s="68"/>
      <c r="D54" s="68"/>
      <c r="E54" s="68"/>
    </row>
    <row r="55" spans="1:5" ht="15.75" customHeight="1">
      <c r="A55" s="78"/>
      <c r="B55" s="79"/>
      <c r="C55" s="78"/>
      <c r="D55" s="78"/>
      <c r="E55" s="78"/>
    </row>
    <row r="56" spans="1:5" ht="15.75" customHeight="1">
      <c r="A56" s="68"/>
      <c r="B56" s="60"/>
      <c r="C56" s="68"/>
      <c r="D56" s="68"/>
      <c r="E56" s="68"/>
    </row>
    <row r="57" spans="1:5" ht="15.75" customHeight="1">
      <c r="A57" s="78"/>
      <c r="B57" s="79"/>
      <c r="C57" s="78"/>
      <c r="D57" s="78"/>
      <c r="E57" s="78"/>
    </row>
    <row r="58" spans="1:5" ht="15.75" customHeight="1">
      <c r="A58" s="68"/>
      <c r="B58" s="60"/>
      <c r="C58" s="68"/>
      <c r="D58" s="68"/>
      <c r="E58" s="68"/>
    </row>
    <row r="59" spans="1:5" ht="15.75" customHeight="1">
      <c r="A59" s="78"/>
      <c r="B59" s="79"/>
      <c r="C59" s="78"/>
      <c r="D59" s="78"/>
      <c r="E59" s="78"/>
    </row>
    <row r="60" spans="1:5" ht="15.75" customHeight="1">
      <c r="A60" s="68"/>
      <c r="B60" s="60"/>
      <c r="C60" s="68"/>
      <c r="D60" s="68"/>
      <c r="E60" s="68"/>
    </row>
    <row r="61" spans="1:5" ht="15.75" customHeight="1">
      <c r="A61" s="78"/>
      <c r="B61" s="79"/>
      <c r="C61" s="78"/>
      <c r="D61" s="78"/>
      <c r="E61" s="78"/>
    </row>
    <row r="62" spans="1:5" ht="15.75" customHeight="1">
      <c r="A62" s="68"/>
      <c r="B62" s="60"/>
      <c r="C62" s="68"/>
      <c r="D62" s="68"/>
      <c r="E62" s="68"/>
    </row>
    <row r="63" spans="1:5" ht="15.75" customHeight="1">
      <c r="A63" s="78"/>
      <c r="B63" s="79"/>
      <c r="C63" s="78"/>
      <c r="D63" s="78"/>
      <c r="E63" s="78"/>
    </row>
    <row r="64" spans="1:5" ht="15.75" customHeight="1">
      <c r="A64" s="68"/>
      <c r="B64" s="60"/>
      <c r="C64" s="68"/>
      <c r="D64" s="68"/>
      <c r="E64" s="68"/>
    </row>
    <row r="65" spans="1:5" ht="15.75" customHeight="1">
      <c r="A65" s="78"/>
      <c r="B65" s="79"/>
      <c r="C65" s="78"/>
      <c r="D65" s="78"/>
      <c r="E65" s="78"/>
    </row>
    <row r="66" spans="1:5" ht="15.75" customHeight="1">
      <c r="A66" s="68"/>
      <c r="B66" s="60"/>
      <c r="C66" s="68"/>
      <c r="D66" s="68"/>
      <c r="E66" s="68"/>
    </row>
    <row r="67" spans="1:5" ht="15.75" customHeight="1">
      <c r="A67" s="78"/>
      <c r="B67" s="79"/>
      <c r="C67" s="78"/>
      <c r="D67" s="78"/>
      <c r="E67" s="78"/>
    </row>
    <row r="68" spans="1:5" ht="15.75" customHeight="1">
      <c r="A68" s="68"/>
      <c r="B68" s="60"/>
      <c r="C68" s="68"/>
      <c r="D68" s="68"/>
      <c r="E68" s="68"/>
    </row>
    <row r="69" spans="1:5" ht="15.75" customHeight="1">
      <c r="A69" s="78"/>
      <c r="B69" s="79"/>
      <c r="C69" s="78"/>
      <c r="D69" s="78"/>
      <c r="E69" s="78"/>
    </row>
    <row r="70" spans="1:5" ht="15.75" customHeight="1">
      <c r="A70" s="68"/>
      <c r="B70" s="60"/>
      <c r="C70" s="68"/>
      <c r="D70" s="68"/>
      <c r="E70" s="68"/>
    </row>
    <row r="71" spans="1:5" ht="15.75" customHeight="1">
      <c r="A71" s="78"/>
      <c r="B71" s="79"/>
      <c r="C71" s="78"/>
      <c r="D71" s="78"/>
      <c r="E71" s="78"/>
    </row>
    <row r="72" spans="1:5" ht="15.75" customHeight="1">
      <c r="A72" s="68"/>
      <c r="B72" s="60"/>
      <c r="C72" s="68"/>
      <c r="D72" s="68"/>
      <c r="E72" s="68"/>
    </row>
    <row r="73" spans="1:5" ht="15.75" customHeight="1">
      <c r="A73" s="78"/>
      <c r="B73" s="79"/>
      <c r="C73" s="78"/>
      <c r="D73" s="78"/>
      <c r="E73" s="78"/>
    </row>
    <row r="74" spans="1:5" ht="15.75" customHeight="1">
      <c r="A74" s="68"/>
      <c r="B74" s="60"/>
      <c r="C74" s="68"/>
      <c r="D74" s="68"/>
      <c r="E74" s="68"/>
    </row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3"/>
  <sheetViews>
    <sheetView workbookViewId="0"/>
  </sheetViews>
  <sheetFormatPr defaultColWidth="14.42578125" defaultRowHeight="15" customHeight="1"/>
  <sheetData>
    <row r="1" spans="1:14">
      <c r="A1" s="1" t="s">
        <v>165</v>
      </c>
      <c r="B1" s="2"/>
      <c r="C1" s="2"/>
      <c r="D1" s="2"/>
      <c r="E1" s="3"/>
      <c r="F1" s="1" t="s">
        <v>166</v>
      </c>
      <c r="G1" s="4"/>
      <c r="H1" s="7" t="s">
        <v>167</v>
      </c>
      <c r="I1" s="5"/>
      <c r="J1" s="2"/>
      <c r="K1" s="6"/>
      <c r="M1" s="9" t="s">
        <v>142</v>
      </c>
      <c r="N1" s="13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168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290</v>
      </c>
      <c r="G6" s="36">
        <v>218</v>
      </c>
      <c r="H6" s="38">
        <v>160</v>
      </c>
      <c r="I6" s="33"/>
      <c r="J6" s="33"/>
      <c r="K6" s="37"/>
    </row>
    <row r="7" spans="1:14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4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517" t="s">
        <v>32</v>
      </c>
      <c r="M8" s="48" t="s">
        <v>33</v>
      </c>
      <c r="N8" s="48" t="s">
        <v>35</v>
      </c>
    </row>
    <row r="9" spans="1:14">
      <c r="A9" s="50">
        <v>1</v>
      </c>
      <c r="B9" s="52" t="s">
        <v>40</v>
      </c>
      <c r="C9" s="57">
        <v>1</v>
      </c>
      <c r="D9" s="57">
        <v>1</v>
      </c>
      <c r="E9" s="62"/>
      <c r="F9" s="62"/>
      <c r="G9" s="62"/>
      <c r="H9" s="62"/>
      <c r="I9" s="62"/>
      <c r="J9" s="62"/>
      <c r="K9" s="203">
        <f t="shared" ref="K9:K14" si="0">SUM(C9:J9)</f>
        <v>2</v>
      </c>
      <c r="M9" s="51" t="s">
        <v>40</v>
      </c>
      <c r="N9" s="51">
        <v>22</v>
      </c>
    </row>
    <row r="10" spans="1:14">
      <c r="A10" s="66">
        <v>1</v>
      </c>
      <c r="B10" s="71" t="s">
        <v>41</v>
      </c>
      <c r="C10" s="75"/>
      <c r="D10" s="75">
        <v>4</v>
      </c>
      <c r="E10" s="75">
        <v>14</v>
      </c>
      <c r="F10" s="84"/>
      <c r="G10" s="84"/>
      <c r="H10" s="84"/>
      <c r="I10" s="84"/>
      <c r="J10" s="84"/>
      <c r="K10" s="203">
        <f t="shared" si="0"/>
        <v>18</v>
      </c>
      <c r="M10" s="51" t="s">
        <v>41</v>
      </c>
      <c r="N10" s="51">
        <v>22</v>
      </c>
    </row>
    <row r="11" spans="1:14">
      <c r="A11" s="527">
        <v>2</v>
      </c>
      <c r="B11" s="528" t="s">
        <v>40</v>
      </c>
      <c r="C11" s="529">
        <v>3</v>
      </c>
      <c r="D11" s="529">
        <v>1</v>
      </c>
      <c r="E11" s="530"/>
      <c r="F11" s="530"/>
      <c r="G11" s="530"/>
      <c r="H11" s="530"/>
      <c r="I11" s="530"/>
      <c r="J11" s="530"/>
      <c r="K11" s="203">
        <f t="shared" si="0"/>
        <v>4</v>
      </c>
      <c r="M11" s="51"/>
      <c r="N11" s="51"/>
    </row>
    <row r="12" spans="1:14">
      <c r="A12" s="531">
        <v>2</v>
      </c>
      <c r="B12" s="528" t="s">
        <v>41</v>
      </c>
      <c r="C12" s="530"/>
      <c r="D12" s="530"/>
      <c r="E12" s="529">
        <v>3</v>
      </c>
      <c r="F12" s="530"/>
      <c r="G12" s="530"/>
      <c r="H12" s="530"/>
      <c r="I12" s="530"/>
      <c r="J12" s="530"/>
      <c r="K12" s="203">
        <f t="shared" si="0"/>
        <v>3</v>
      </c>
      <c r="M12" s="51"/>
      <c r="N12" s="51"/>
    </row>
    <row r="13" spans="1:14">
      <c r="A13" s="477">
        <v>3</v>
      </c>
      <c r="B13" s="478" t="s">
        <v>40</v>
      </c>
      <c r="C13" s="480">
        <v>13</v>
      </c>
      <c r="D13" s="480">
        <v>3</v>
      </c>
      <c r="E13" s="479"/>
      <c r="F13" s="479"/>
      <c r="G13" s="479"/>
      <c r="H13" s="479"/>
      <c r="I13" s="479"/>
      <c r="J13" s="479"/>
      <c r="K13" s="203">
        <f t="shared" si="0"/>
        <v>16</v>
      </c>
      <c r="M13" s="51"/>
      <c r="N13" s="51"/>
    </row>
    <row r="14" spans="1:14">
      <c r="A14" s="126">
        <v>3</v>
      </c>
      <c r="B14" s="127" t="s">
        <v>41</v>
      </c>
      <c r="C14" s="129"/>
      <c r="D14" s="129"/>
      <c r="E14" s="128">
        <v>1</v>
      </c>
      <c r="F14" s="129"/>
      <c r="G14" s="129"/>
      <c r="H14" s="129"/>
      <c r="I14" s="129"/>
      <c r="J14" s="129"/>
      <c r="K14" s="203">
        <f t="shared" si="0"/>
        <v>1</v>
      </c>
      <c r="M14" s="51"/>
      <c r="N14" s="51"/>
    </row>
    <row r="15" spans="1:14">
      <c r="A15" s="79"/>
      <c r="B15" s="77"/>
      <c r="C15" s="78"/>
      <c r="D15" s="78"/>
      <c r="E15" s="78"/>
      <c r="F15" s="78"/>
      <c r="G15" s="78"/>
      <c r="H15" s="78"/>
      <c r="I15" s="78"/>
      <c r="J15" s="78"/>
      <c r="K15" s="236">
        <v>44</v>
      </c>
      <c r="M15" s="73"/>
      <c r="N15" s="73"/>
    </row>
    <row r="16" spans="1:14">
      <c r="A16" s="60"/>
      <c r="B16" s="69"/>
      <c r="C16" s="68"/>
      <c r="D16" s="68"/>
      <c r="E16" s="68"/>
      <c r="F16" s="68"/>
      <c r="G16" s="68"/>
      <c r="H16" s="68"/>
      <c r="I16" s="68"/>
      <c r="J16" s="68"/>
      <c r="K16" s="61"/>
      <c r="M16" s="73"/>
      <c r="N16" s="73"/>
    </row>
    <row r="17" spans="1:14">
      <c r="A17" s="60"/>
      <c r="B17" s="69"/>
      <c r="C17" s="68"/>
      <c r="D17" s="68"/>
      <c r="E17" s="68"/>
      <c r="F17" s="68"/>
      <c r="G17" s="68"/>
      <c r="H17" s="68"/>
      <c r="I17" s="68"/>
      <c r="J17" s="68"/>
      <c r="K17" s="61"/>
      <c r="M17" s="73"/>
      <c r="N17" s="73"/>
    </row>
    <row r="18" spans="1:14">
      <c r="A18" s="53"/>
      <c r="B18" s="54"/>
      <c r="C18" s="56"/>
      <c r="D18" s="56"/>
      <c r="E18" s="56"/>
      <c r="F18" s="56"/>
      <c r="G18" s="56"/>
      <c r="H18" s="56"/>
      <c r="I18" s="56"/>
      <c r="J18" s="56"/>
      <c r="K18" s="58"/>
      <c r="M18" s="73"/>
      <c r="N18" s="73"/>
    </row>
    <row r="19" spans="1:14">
      <c r="A19" s="91"/>
      <c r="B19" s="74"/>
      <c r="C19" s="59"/>
      <c r="D19" s="59"/>
      <c r="E19" s="59"/>
      <c r="F19" s="59"/>
      <c r="G19" s="59"/>
      <c r="H19" s="59"/>
      <c r="I19" s="59"/>
      <c r="J19" s="59"/>
      <c r="K19" s="61"/>
      <c r="M19" s="73"/>
      <c r="N19" s="73"/>
    </row>
    <row r="20" spans="1:14">
      <c r="A20" s="79"/>
      <c r="B20" s="77"/>
      <c r="C20" s="78"/>
      <c r="D20" s="78"/>
      <c r="E20" s="78"/>
      <c r="F20" s="78"/>
      <c r="G20" s="78"/>
      <c r="H20" s="78"/>
      <c r="I20" s="78"/>
      <c r="J20" s="78"/>
      <c r="K20" s="58"/>
      <c r="M20" s="73"/>
      <c r="N20" s="73"/>
    </row>
    <row r="21" spans="1:14">
      <c r="A21" s="60"/>
      <c r="B21" s="69"/>
      <c r="C21" s="68"/>
      <c r="D21" s="68"/>
      <c r="E21" s="68"/>
      <c r="F21" s="68"/>
      <c r="G21" s="68"/>
      <c r="H21" s="68"/>
      <c r="I21" s="68"/>
      <c r="J21" s="68"/>
      <c r="K21" s="61"/>
      <c r="M21" s="73"/>
      <c r="N21" s="73"/>
    </row>
    <row r="22" spans="1:14">
      <c r="A22" s="79"/>
      <c r="B22" s="77"/>
      <c r="C22" s="78"/>
      <c r="D22" s="78"/>
      <c r="E22" s="78"/>
      <c r="F22" s="78"/>
      <c r="G22" s="78"/>
      <c r="H22" s="78"/>
      <c r="I22" s="78"/>
      <c r="J22" s="78"/>
      <c r="K22" s="58"/>
      <c r="M22" s="73"/>
      <c r="N22" s="73"/>
    </row>
    <row r="23" spans="1:14">
      <c r="A23" s="82"/>
      <c r="B23" s="83"/>
      <c r="C23" s="72"/>
      <c r="D23" s="72"/>
      <c r="E23" s="72"/>
      <c r="F23" s="72"/>
      <c r="G23" s="72"/>
      <c r="H23" s="72"/>
      <c r="I23" s="72"/>
      <c r="J23" s="72"/>
      <c r="K23" s="61"/>
      <c r="M23" s="73"/>
      <c r="N23" s="73"/>
    </row>
    <row r="24" spans="1:14">
      <c r="A24" s="85"/>
      <c r="B24" s="86"/>
      <c r="C24" s="88"/>
      <c r="D24" s="88"/>
      <c r="E24" s="88"/>
      <c r="F24" s="88"/>
      <c r="G24" s="88"/>
      <c r="H24" s="88"/>
      <c r="I24" s="88"/>
      <c r="J24" s="88"/>
      <c r="K24" s="58"/>
      <c r="M24" s="73"/>
      <c r="N24" s="73"/>
    </row>
    <row r="25" spans="1:14">
      <c r="A25" s="60"/>
      <c r="B25" s="69"/>
      <c r="C25" s="68"/>
      <c r="D25" s="68"/>
      <c r="E25" s="68"/>
      <c r="F25" s="68"/>
      <c r="G25" s="68"/>
      <c r="H25" s="68"/>
      <c r="I25" s="68"/>
      <c r="J25" s="68"/>
      <c r="K25" s="61"/>
      <c r="M25" s="73"/>
      <c r="N25" s="73"/>
    </row>
    <row r="26" spans="1:14">
      <c r="A26" s="79"/>
      <c r="B26" s="77"/>
      <c r="C26" s="78"/>
      <c r="D26" s="78"/>
      <c r="E26" s="78"/>
      <c r="F26" s="78"/>
      <c r="G26" s="78"/>
      <c r="H26" s="78"/>
      <c r="I26" s="78"/>
      <c r="J26" s="78"/>
      <c r="K26" s="58"/>
      <c r="M26" s="73"/>
      <c r="N26" s="73"/>
    </row>
    <row r="27" spans="1:14">
      <c r="A27" s="60"/>
      <c r="B27" s="69"/>
      <c r="C27" s="68"/>
      <c r="D27" s="68"/>
      <c r="E27" s="68"/>
      <c r="F27" s="68"/>
      <c r="G27" s="68"/>
      <c r="H27" s="68"/>
      <c r="I27" s="68"/>
      <c r="J27" s="68"/>
      <c r="K27" s="61"/>
      <c r="M27" s="73"/>
      <c r="N27" s="73"/>
    </row>
    <row r="28" spans="1:14">
      <c r="A28" s="53"/>
      <c r="B28" s="54"/>
      <c r="C28" s="56"/>
      <c r="D28" s="56"/>
      <c r="E28" s="56"/>
      <c r="F28" s="56"/>
      <c r="G28" s="56"/>
      <c r="H28" s="56"/>
      <c r="I28" s="56"/>
      <c r="J28" s="56"/>
      <c r="K28" s="58"/>
      <c r="M28" s="73"/>
      <c r="N28" s="73"/>
    </row>
    <row r="29" spans="1:14">
      <c r="A29" s="91"/>
      <c r="B29" s="74"/>
      <c r="C29" s="59"/>
      <c r="D29" s="59"/>
      <c r="E29" s="59"/>
      <c r="F29" s="59"/>
      <c r="G29" s="59"/>
      <c r="H29" s="59"/>
      <c r="I29" s="59"/>
      <c r="J29" s="59"/>
      <c r="K29" s="61"/>
      <c r="M29" s="73"/>
      <c r="N29" s="73"/>
    </row>
    <row r="30" spans="1:14">
      <c r="A30" s="79"/>
      <c r="B30" s="77"/>
      <c r="C30" s="78"/>
      <c r="D30" s="78"/>
      <c r="E30" s="78"/>
      <c r="F30" s="78"/>
      <c r="G30" s="78"/>
      <c r="H30" s="78"/>
      <c r="I30" s="78"/>
      <c r="J30" s="78"/>
      <c r="K30" s="58"/>
      <c r="M30" s="73"/>
      <c r="N30" s="73"/>
    </row>
    <row r="31" spans="1:14">
      <c r="A31" s="60"/>
      <c r="B31" s="69"/>
      <c r="C31" s="68"/>
      <c r="D31" s="68"/>
      <c r="E31" s="68"/>
      <c r="F31" s="68"/>
      <c r="G31" s="68"/>
      <c r="H31" s="68"/>
      <c r="I31" s="68"/>
      <c r="J31" s="68"/>
      <c r="K31" s="61"/>
      <c r="M31" s="73"/>
      <c r="N31" s="73"/>
    </row>
    <row r="32" spans="1:14">
      <c r="A32" s="79"/>
      <c r="B32" s="77"/>
      <c r="C32" s="78"/>
      <c r="D32" s="78"/>
      <c r="E32" s="78"/>
      <c r="F32" s="78"/>
      <c r="G32" s="78"/>
      <c r="H32" s="78"/>
      <c r="I32" s="78"/>
      <c r="J32" s="78"/>
      <c r="K32" s="58"/>
      <c r="M32" s="73"/>
      <c r="N32" s="73"/>
    </row>
    <row r="33" spans="1:14">
      <c r="A33" s="82"/>
      <c r="B33" s="83"/>
      <c r="C33" s="72"/>
      <c r="D33" s="72"/>
      <c r="E33" s="72"/>
      <c r="F33" s="72"/>
      <c r="G33" s="72"/>
      <c r="H33" s="72"/>
      <c r="I33" s="72"/>
      <c r="J33" s="72"/>
      <c r="K33" s="61"/>
      <c r="M33" s="73"/>
      <c r="N33" s="73"/>
    </row>
    <row r="34" spans="1:14">
      <c r="A34" s="85"/>
      <c r="B34" s="86"/>
      <c r="C34" s="88"/>
      <c r="D34" s="88"/>
      <c r="E34" s="88"/>
      <c r="F34" s="88"/>
      <c r="G34" s="88"/>
      <c r="H34" s="88"/>
      <c r="I34" s="88"/>
      <c r="J34" s="88"/>
      <c r="K34" s="58"/>
      <c r="M34" s="73"/>
      <c r="N34" s="73"/>
    </row>
    <row r="35" spans="1:14">
      <c r="A35" s="60"/>
      <c r="B35" s="69"/>
      <c r="C35" s="68"/>
      <c r="D35" s="68"/>
      <c r="E35" s="68"/>
      <c r="F35" s="68"/>
      <c r="G35" s="68"/>
      <c r="H35" s="68"/>
      <c r="I35" s="68"/>
      <c r="J35" s="68"/>
      <c r="K35" s="61"/>
      <c r="M35" s="73"/>
      <c r="N35" s="73"/>
    </row>
    <row r="36" spans="1:14">
      <c r="A36" s="79"/>
      <c r="B36" s="77"/>
      <c r="C36" s="78"/>
      <c r="D36" s="78"/>
      <c r="E36" s="78"/>
      <c r="F36" s="78"/>
      <c r="G36" s="78"/>
      <c r="H36" s="78"/>
      <c r="I36" s="78"/>
      <c r="J36" s="78"/>
      <c r="K36" s="58"/>
      <c r="M36" s="73"/>
      <c r="N36" s="73"/>
    </row>
    <row r="37" spans="1:14">
      <c r="A37" s="60"/>
      <c r="B37" s="69"/>
      <c r="C37" s="68"/>
      <c r="D37" s="68"/>
      <c r="E37" s="68"/>
      <c r="F37" s="68"/>
      <c r="G37" s="68"/>
      <c r="H37" s="68"/>
      <c r="I37" s="68"/>
      <c r="J37" s="68"/>
      <c r="K37" s="61"/>
      <c r="M37" s="73"/>
      <c r="N37" s="73"/>
    </row>
    <row r="38" spans="1:14">
      <c r="A38" s="53"/>
      <c r="B38" s="54"/>
      <c r="C38" s="56"/>
      <c r="D38" s="56"/>
      <c r="E38" s="56"/>
      <c r="F38" s="56"/>
      <c r="G38" s="56"/>
      <c r="H38" s="56"/>
      <c r="I38" s="56"/>
      <c r="J38" s="56"/>
      <c r="K38" s="58"/>
      <c r="M38" s="73"/>
      <c r="N38" s="73"/>
    </row>
    <row r="39" spans="1:14">
      <c r="M39" s="96"/>
      <c r="N39" s="96"/>
    </row>
    <row r="40" spans="1:14">
      <c r="A40" s="97" t="s">
        <v>22</v>
      </c>
      <c r="B40" s="102" t="s">
        <v>23</v>
      </c>
      <c r="C40" s="109" t="s">
        <v>45</v>
      </c>
      <c r="D40" s="111" t="s">
        <v>47</v>
      </c>
      <c r="E40" s="113" t="s">
        <v>48</v>
      </c>
      <c r="G40" s="114" t="s">
        <v>22</v>
      </c>
      <c r="H40" s="114" t="s">
        <v>49</v>
      </c>
      <c r="I40" s="114" t="s">
        <v>50</v>
      </c>
      <c r="J40" s="114" t="s">
        <v>51</v>
      </c>
    </row>
    <row r="41" spans="1:14">
      <c r="A41" s="230" t="s">
        <v>57</v>
      </c>
      <c r="B41" s="516" t="s">
        <v>57</v>
      </c>
      <c r="C41" s="230" t="s">
        <v>57</v>
      </c>
      <c r="D41" s="230" t="s">
        <v>57</v>
      </c>
      <c r="E41" s="230" t="s">
        <v>57</v>
      </c>
      <c r="G41" s="96" t="s">
        <v>52</v>
      </c>
      <c r="H41" s="118"/>
      <c r="I41" s="118"/>
      <c r="J41" s="118"/>
    </row>
    <row r="42" spans="1:14">
      <c r="A42" s="78"/>
      <c r="B42" s="79"/>
      <c r="C42" s="78"/>
      <c r="D42" s="78"/>
      <c r="E42" s="78"/>
      <c r="G42" s="96" t="s">
        <v>53</v>
      </c>
      <c r="H42" s="118"/>
      <c r="I42" s="118"/>
      <c r="J42" s="118"/>
    </row>
    <row r="43" spans="1:14">
      <c r="A43" s="68"/>
      <c r="B43" s="60"/>
      <c r="C43" s="68"/>
      <c r="D43" s="68"/>
      <c r="E43" s="68"/>
      <c r="G43" s="96" t="s">
        <v>54</v>
      </c>
      <c r="H43" s="118"/>
      <c r="I43" s="118"/>
      <c r="J43" s="118"/>
    </row>
    <row r="44" spans="1:14">
      <c r="A44" s="78"/>
      <c r="B44" s="79"/>
      <c r="C44" s="78"/>
      <c r="D44" s="78"/>
      <c r="E44" s="78"/>
      <c r="G44" s="114" t="s">
        <v>22</v>
      </c>
      <c r="H44" s="114" t="s">
        <v>55</v>
      </c>
      <c r="I44" s="114" t="s">
        <v>50</v>
      </c>
      <c r="J44" s="114" t="s">
        <v>51</v>
      </c>
    </row>
    <row r="45" spans="1:14">
      <c r="A45" s="68"/>
      <c r="B45" s="60"/>
      <c r="C45" s="68"/>
      <c r="D45" s="68"/>
      <c r="E45" s="68"/>
      <c r="G45" s="96" t="s">
        <v>52</v>
      </c>
      <c r="H45" s="118"/>
      <c r="I45" s="118"/>
      <c r="J45" s="118"/>
    </row>
    <row r="46" spans="1:14">
      <c r="A46" s="78"/>
      <c r="B46" s="79"/>
      <c r="C46" s="78"/>
      <c r="D46" s="78"/>
      <c r="E46" s="78"/>
      <c r="G46" s="96" t="s">
        <v>53</v>
      </c>
      <c r="H46" s="118"/>
      <c r="I46" s="118"/>
      <c r="J46" s="122"/>
    </row>
    <row r="47" spans="1:14">
      <c r="A47" s="68"/>
      <c r="B47" s="60"/>
      <c r="C47" s="68"/>
      <c r="D47" s="68"/>
      <c r="E47" s="68"/>
      <c r="G47" s="96" t="s">
        <v>54</v>
      </c>
      <c r="H47" s="118"/>
      <c r="I47" s="118"/>
      <c r="J47" s="118"/>
    </row>
    <row r="48" spans="1:14">
      <c r="A48" s="78"/>
      <c r="B48" s="79"/>
      <c r="C48" s="78"/>
      <c r="D48" s="78"/>
      <c r="E48" s="78"/>
    </row>
    <row r="49" spans="1:5">
      <c r="A49" s="68"/>
      <c r="B49" s="60"/>
      <c r="C49" s="68"/>
      <c r="D49" s="68"/>
      <c r="E49" s="68"/>
    </row>
    <row r="50" spans="1:5">
      <c r="A50" s="78"/>
      <c r="B50" s="79"/>
      <c r="C50" s="78"/>
      <c r="D50" s="78"/>
      <c r="E50" s="78"/>
    </row>
    <row r="51" spans="1:5">
      <c r="A51" s="68"/>
      <c r="B51" s="60"/>
      <c r="C51" s="68"/>
      <c r="D51" s="68"/>
      <c r="E51" s="68"/>
    </row>
    <row r="52" spans="1:5">
      <c r="A52" s="78"/>
      <c r="B52" s="79"/>
      <c r="C52" s="78"/>
      <c r="D52" s="78"/>
      <c r="E52" s="78"/>
    </row>
    <row r="53" spans="1:5">
      <c r="A53" s="68"/>
      <c r="B53" s="60"/>
      <c r="C53" s="68"/>
      <c r="D53" s="68"/>
      <c r="E53" s="68"/>
    </row>
    <row r="54" spans="1:5">
      <c r="A54" s="78"/>
      <c r="B54" s="79"/>
      <c r="C54" s="78"/>
      <c r="D54" s="78"/>
      <c r="E54" s="78"/>
    </row>
    <row r="55" spans="1:5">
      <c r="A55" s="68"/>
      <c r="B55" s="60"/>
      <c r="C55" s="68"/>
      <c r="D55" s="68"/>
      <c r="E55" s="68"/>
    </row>
    <row r="56" spans="1:5">
      <c r="A56" s="78"/>
      <c r="B56" s="79"/>
      <c r="C56" s="78"/>
      <c r="D56" s="78"/>
      <c r="E56" s="78"/>
    </row>
    <row r="57" spans="1:5">
      <c r="A57" s="68"/>
      <c r="B57" s="60"/>
      <c r="C57" s="68"/>
      <c r="D57" s="68"/>
      <c r="E57" s="68"/>
    </row>
    <row r="58" spans="1:5">
      <c r="A58" s="78"/>
      <c r="B58" s="79"/>
      <c r="C58" s="78"/>
      <c r="D58" s="78"/>
      <c r="E58" s="78"/>
    </row>
    <row r="59" spans="1:5">
      <c r="A59" s="68"/>
      <c r="B59" s="60"/>
      <c r="C59" s="68"/>
      <c r="D59" s="68"/>
      <c r="E59" s="68"/>
    </row>
    <row r="60" spans="1:5">
      <c r="A60" s="78"/>
      <c r="B60" s="79"/>
      <c r="C60" s="78"/>
      <c r="D60" s="78"/>
      <c r="E60" s="78"/>
    </row>
    <row r="61" spans="1:5">
      <c r="A61" s="68"/>
      <c r="B61" s="60"/>
      <c r="C61" s="68"/>
      <c r="D61" s="68"/>
      <c r="E61" s="68"/>
    </row>
    <row r="62" spans="1:5">
      <c r="A62" s="78"/>
      <c r="B62" s="79"/>
      <c r="C62" s="78"/>
      <c r="D62" s="78"/>
      <c r="E62" s="78"/>
    </row>
    <row r="63" spans="1:5">
      <c r="A63" s="68"/>
      <c r="B63" s="60"/>
      <c r="C63" s="68"/>
      <c r="D63" s="68"/>
      <c r="E63" s="68"/>
    </row>
    <row r="64" spans="1:5">
      <c r="A64" s="78"/>
      <c r="B64" s="79"/>
      <c r="C64" s="78"/>
      <c r="D64" s="78"/>
      <c r="E64" s="78"/>
    </row>
    <row r="65" spans="1:5">
      <c r="A65" s="68"/>
      <c r="B65" s="60"/>
      <c r="C65" s="68"/>
      <c r="D65" s="68"/>
      <c r="E65" s="68"/>
    </row>
    <row r="66" spans="1:5">
      <c r="A66" s="78"/>
      <c r="B66" s="79"/>
      <c r="C66" s="78"/>
      <c r="D66" s="78"/>
      <c r="E66" s="78"/>
    </row>
    <row r="67" spans="1:5">
      <c r="A67" s="68"/>
      <c r="B67" s="60"/>
      <c r="C67" s="68"/>
      <c r="D67" s="68"/>
      <c r="E67" s="68"/>
    </row>
    <row r="68" spans="1:5">
      <c r="A68" s="78"/>
      <c r="B68" s="79"/>
      <c r="C68" s="78"/>
      <c r="D68" s="78"/>
      <c r="E68" s="78"/>
    </row>
    <row r="69" spans="1:5">
      <c r="A69" s="68"/>
      <c r="B69" s="60"/>
      <c r="C69" s="68"/>
      <c r="D69" s="68"/>
      <c r="E69" s="68"/>
    </row>
    <row r="70" spans="1:5">
      <c r="A70" s="78"/>
      <c r="B70" s="79"/>
      <c r="C70" s="78"/>
      <c r="D70" s="78"/>
      <c r="E70" s="78"/>
    </row>
    <row r="71" spans="1:5">
      <c r="A71" s="68"/>
      <c r="B71" s="60"/>
      <c r="C71" s="68"/>
      <c r="D71" s="68"/>
      <c r="E71" s="68"/>
    </row>
    <row r="72" spans="1:5">
      <c r="A72" s="78"/>
      <c r="B72" s="79"/>
      <c r="C72" s="78"/>
      <c r="D72" s="78"/>
      <c r="E72" s="78"/>
    </row>
    <row r="73" spans="1:5">
      <c r="A73" s="68"/>
      <c r="B73" s="60"/>
      <c r="C73" s="68"/>
      <c r="D73" s="68"/>
      <c r="E73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workbookViewId="0">
      <selection activeCell="A9" sqref="A9:J30"/>
    </sheetView>
  </sheetViews>
  <sheetFormatPr defaultColWidth="14.42578125" defaultRowHeight="15" customHeight="1"/>
  <sheetData>
    <row r="1" spans="1:14">
      <c r="A1" s="1" t="s">
        <v>169</v>
      </c>
      <c r="B1" s="2"/>
      <c r="C1" s="2"/>
      <c r="D1" s="2"/>
      <c r="E1" s="3"/>
      <c r="F1" s="1" t="s">
        <v>170</v>
      </c>
      <c r="G1" s="4"/>
      <c r="H1" s="5" t="s">
        <v>4</v>
      </c>
      <c r="I1" s="5"/>
      <c r="J1" s="2"/>
      <c r="K1" s="6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837</v>
      </c>
      <c r="G6" s="36">
        <f>678+680</f>
        <v>1358</v>
      </c>
      <c r="H6" s="38">
        <v>657</v>
      </c>
      <c r="I6" s="33"/>
      <c r="J6" s="33"/>
      <c r="K6" s="37"/>
    </row>
    <row r="7" spans="1:14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4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227" t="s">
        <v>34</v>
      </c>
      <c r="M8" s="48" t="s">
        <v>33</v>
      </c>
      <c r="N8" s="48" t="s">
        <v>35</v>
      </c>
    </row>
    <row r="9" spans="1:14">
      <c r="A9" s="50">
        <v>1</v>
      </c>
      <c r="B9" s="52" t="s">
        <v>36</v>
      </c>
      <c r="C9" s="57"/>
      <c r="D9" s="57">
        <v>26</v>
      </c>
      <c r="E9" s="57">
        <v>51</v>
      </c>
      <c r="F9" s="57">
        <v>1</v>
      </c>
      <c r="G9" s="62"/>
      <c r="H9" s="57">
        <v>1</v>
      </c>
      <c r="I9" s="57">
        <v>8</v>
      </c>
      <c r="J9" s="57">
        <v>5</v>
      </c>
      <c r="K9" s="209">
        <f t="shared" ref="K9:K30" si="0">SUM(C9:J9)</f>
        <v>92</v>
      </c>
      <c r="M9" s="51" t="s">
        <v>36</v>
      </c>
      <c r="N9" s="51">
        <f>92+83+45</f>
        <v>220</v>
      </c>
    </row>
    <row r="10" spans="1:14">
      <c r="A10" s="66">
        <v>1</v>
      </c>
      <c r="B10" s="71" t="s">
        <v>41</v>
      </c>
      <c r="C10" s="75">
        <v>2</v>
      </c>
      <c r="D10" s="75">
        <v>42</v>
      </c>
      <c r="E10" s="75">
        <v>3</v>
      </c>
      <c r="F10" s="84"/>
      <c r="G10" s="84"/>
      <c r="H10" s="84"/>
      <c r="I10" s="84"/>
      <c r="J10" s="84"/>
      <c r="K10" s="209">
        <f t="shared" si="0"/>
        <v>47</v>
      </c>
      <c r="M10" s="51" t="s">
        <v>41</v>
      </c>
      <c r="N10" s="51">
        <f>47+13+1</f>
        <v>61</v>
      </c>
    </row>
    <row r="11" spans="1:14">
      <c r="A11" s="90">
        <v>1</v>
      </c>
      <c r="B11" s="71" t="s">
        <v>38</v>
      </c>
      <c r="C11" s="75">
        <v>14</v>
      </c>
      <c r="D11" s="75">
        <v>23</v>
      </c>
      <c r="E11" s="75">
        <v>3</v>
      </c>
      <c r="F11" s="75">
        <v>2</v>
      </c>
      <c r="G11" s="75">
        <v>3</v>
      </c>
      <c r="H11" s="75">
        <v>1</v>
      </c>
      <c r="I11" s="75">
        <v>1</v>
      </c>
      <c r="J11" s="84"/>
      <c r="K11" s="209">
        <f t="shared" si="0"/>
        <v>47</v>
      </c>
      <c r="M11" s="51" t="s">
        <v>38</v>
      </c>
      <c r="N11" s="51">
        <f>47+18+7</f>
        <v>72</v>
      </c>
    </row>
    <row r="12" spans="1:14">
      <c r="A12" s="66">
        <v>1</v>
      </c>
      <c r="B12" s="71" t="s">
        <v>42</v>
      </c>
      <c r="C12" s="84"/>
      <c r="D12" s="75">
        <v>5</v>
      </c>
      <c r="E12" s="75">
        <v>2</v>
      </c>
      <c r="F12" s="75">
        <v>1</v>
      </c>
      <c r="G12" s="84"/>
      <c r="H12" s="84"/>
      <c r="I12" s="84"/>
      <c r="J12" s="84"/>
      <c r="K12" s="209">
        <f t="shared" si="0"/>
        <v>8</v>
      </c>
      <c r="M12" s="51" t="s">
        <v>42</v>
      </c>
      <c r="N12" s="51">
        <f>8+3</f>
        <v>11</v>
      </c>
    </row>
    <row r="13" spans="1:14">
      <c r="A13" s="92">
        <v>1</v>
      </c>
      <c r="B13" s="93" t="s">
        <v>43</v>
      </c>
      <c r="C13" s="94">
        <v>61</v>
      </c>
      <c r="D13" s="94">
        <v>1</v>
      </c>
      <c r="E13" s="95"/>
      <c r="F13" s="95"/>
      <c r="G13" s="95"/>
      <c r="H13" s="95"/>
      <c r="I13" s="95"/>
      <c r="J13" s="95"/>
      <c r="K13" s="209">
        <f t="shared" si="0"/>
        <v>62</v>
      </c>
      <c r="M13" s="51" t="s">
        <v>43</v>
      </c>
      <c r="N13" s="51">
        <f>62+50+3</f>
        <v>115</v>
      </c>
    </row>
    <row r="14" spans="1:14">
      <c r="A14" s="50">
        <v>1</v>
      </c>
      <c r="B14" s="52" t="s">
        <v>108</v>
      </c>
      <c r="C14" s="57">
        <v>1</v>
      </c>
      <c r="D14" s="57">
        <v>1</v>
      </c>
      <c r="E14" s="62"/>
      <c r="F14" s="62"/>
      <c r="G14" s="62"/>
      <c r="H14" s="62"/>
      <c r="I14" s="62"/>
      <c r="J14" s="62"/>
      <c r="K14" s="209">
        <f t="shared" si="0"/>
        <v>2</v>
      </c>
      <c r="M14" s="51" t="s">
        <v>108</v>
      </c>
      <c r="N14" s="51">
        <v>3</v>
      </c>
    </row>
    <row r="15" spans="1:14">
      <c r="A15" s="66">
        <v>1</v>
      </c>
      <c r="B15" s="71" t="s">
        <v>44</v>
      </c>
      <c r="C15" s="75">
        <v>6</v>
      </c>
      <c r="D15" s="75">
        <v>4</v>
      </c>
      <c r="E15" s="84"/>
      <c r="F15" s="84"/>
      <c r="G15" s="84"/>
      <c r="H15" s="84"/>
      <c r="I15" s="84"/>
      <c r="J15" s="84"/>
      <c r="K15" s="209">
        <f t="shared" si="0"/>
        <v>10</v>
      </c>
      <c r="M15" s="51" t="s">
        <v>44</v>
      </c>
      <c r="N15" s="51">
        <v>25</v>
      </c>
    </row>
    <row r="16" spans="1:14">
      <c r="A16" s="90">
        <v>1</v>
      </c>
      <c r="B16" s="71" t="s">
        <v>37</v>
      </c>
      <c r="C16" s="84"/>
      <c r="D16" s="75">
        <v>1</v>
      </c>
      <c r="E16" s="84"/>
      <c r="F16" s="84"/>
      <c r="G16" s="84"/>
      <c r="H16" s="84"/>
      <c r="I16" s="84"/>
      <c r="J16" s="84"/>
      <c r="K16" s="209">
        <f t="shared" si="0"/>
        <v>1</v>
      </c>
      <c r="M16" s="51" t="s">
        <v>37</v>
      </c>
      <c r="N16" s="51">
        <v>1</v>
      </c>
    </row>
    <row r="17" spans="1:14">
      <c r="A17" s="176">
        <v>2</v>
      </c>
      <c r="B17" s="178" t="s">
        <v>36</v>
      </c>
      <c r="C17" s="180"/>
      <c r="D17" s="182">
        <v>15</v>
      </c>
      <c r="E17" s="182">
        <v>11</v>
      </c>
      <c r="F17" s="182">
        <v>1</v>
      </c>
      <c r="G17" s="182">
        <v>1</v>
      </c>
      <c r="H17" s="182">
        <v>17</v>
      </c>
      <c r="I17" s="182">
        <v>10</v>
      </c>
      <c r="J17" s="182">
        <v>28</v>
      </c>
      <c r="K17" s="209">
        <f t="shared" si="0"/>
        <v>83</v>
      </c>
      <c r="L17" s="522"/>
      <c r="M17" s="51" t="s">
        <v>63</v>
      </c>
      <c r="N17" s="51">
        <v>10</v>
      </c>
    </row>
    <row r="18" spans="1:14">
      <c r="A18" s="175">
        <v>2</v>
      </c>
      <c r="B18" s="173" t="s">
        <v>38</v>
      </c>
      <c r="C18" s="139">
        <v>7</v>
      </c>
      <c r="D18" s="139">
        <v>10</v>
      </c>
      <c r="E18" s="174"/>
      <c r="F18" s="139">
        <v>1</v>
      </c>
      <c r="G18" s="174"/>
      <c r="H18" s="174"/>
      <c r="I18" s="174"/>
      <c r="J18" s="174"/>
      <c r="K18" s="209">
        <f t="shared" si="0"/>
        <v>18</v>
      </c>
      <c r="M18" s="51" t="s">
        <v>46</v>
      </c>
      <c r="N18" s="51">
        <v>8</v>
      </c>
    </row>
    <row r="19" spans="1:14">
      <c r="A19" s="283">
        <v>2</v>
      </c>
      <c r="B19" s="162" t="s">
        <v>43</v>
      </c>
      <c r="C19" s="166">
        <v>47</v>
      </c>
      <c r="D19" s="166">
        <v>3</v>
      </c>
      <c r="E19" s="164"/>
      <c r="F19" s="164"/>
      <c r="G19" s="164"/>
      <c r="H19" s="164"/>
      <c r="I19" s="164"/>
      <c r="J19" s="164"/>
      <c r="K19" s="209">
        <f t="shared" si="0"/>
        <v>50</v>
      </c>
      <c r="M19" s="73"/>
      <c r="N19" s="73"/>
    </row>
    <row r="20" spans="1:14">
      <c r="A20" s="167">
        <v>2</v>
      </c>
      <c r="B20" s="169" t="s">
        <v>44</v>
      </c>
      <c r="C20" s="171">
        <v>10</v>
      </c>
      <c r="D20" s="170"/>
      <c r="E20" s="170"/>
      <c r="F20" s="170"/>
      <c r="G20" s="170"/>
      <c r="H20" s="170"/>
      <c r="I20" s="170"/>
      <c r="J20" s="170"/>
      <c r="K20" s="209">
        <f t="shared" si="0"/>
        <v>10</v>
      </c>
      <c r="M20" s="73"/>
      <c r="N20" s="73"/>
    </row>
    <row r="21" spans="1:14">
      <c r="A21" s="172">
        <v>2</v>
      </c>
      <c r="B21" s="173" t="s">
        <v>41</v>
      </c>
      <c r="C21" s="174"/>
      <c r="D21" s="139">
        <v>10</v>
      </c>
      <c r="E21" s="139">
        <v>3</v>
      </c>
      <c r="F21" s="174"/>
      <c r="G21" s="174"/>
      <c r="H21" s="174"/>
      <c r="I21" s="174"/>
      <c r="J21" s="174"/>
      <c r="K21" s="209">
        <f t="shared" si="0"/>
        <v>13</v>
      </c>
      <c r="M21" s="73"/>
      <c r="N21" s="73"/>
    </row>
    <row r="22" spans="1:14">
      <c r="A22" s="175">
        <v>2</v>
      </c>
      <c r="B22" s="173" t="s">
        <v>42</v>
      </c>
      <c r="C22" s="174"/>
      <c r="D22" s="139">
        <v>2</v>
      </c>
      <c r="E22" s="139">
        <v>1</v>
      </c>
      <c r="F22" s="174"/>
      <c r="G22" s="174"/>
      <c r="H22" s="174"/>
      <c r="I22" s="174"/>
      <c r="J22" s="174"/>
      <c r="K22" s="209">
        <f t="shared" si="0"/>
        <v>3</v>
      </c>
      <c r="M22" s="73"/>
      <c r="N22" s="73"/>
    </row>
    <row r="23" spans="1:14">
      <c r="A23" s="172">
        <v>2</v>
      </c>
      <c r="B23" s="173" t="s">
        <v>63</v>
      </c>
      <c r="C23" s="139">
        <v>2</v>
      </c>
      <c r="D23" s="174"/>
      <c r="E23" s="174"/>
      <c r="F23" s="174"/>
      <c r="G23" s="174"/>
      <c r="H23" s="174"/>
      <c r="I23" s="174"/>
      <c r="J23" s="174"/>
      <c r="K23" s="209">
        <f t="shared" si="0"/>
        <v>2</v>
      </c>
      <c r="M23" s="73"/>
      <c r="N23" s="73"/>
    </row>
    <row r="24" spans="1:14">
      <c r="A24" s="160">
        <v>2</v>
      </c>
      <c r="B24" s="162" t="s">
        <v>108</v>
      </c>
      <c r="C24" s="164"/>
      <c r="D24" s="166">
        <v>1</v>
      </c>
      <c r="E24" s="164"/>
      <c r="F24" s="164"/>
      <c r="G24" s="164"/>
      <c r="H24" s="164"/>
      <c r="I24" s="164"/>
      <c r="J24" s="164"/>
      <c r="K24" s="209">
        <f t="shared" si="0"/>
        <v>1</v>
      </c>
      <c r="M24" s="73"/>
      <c r="N24" s="73"/>
    </row>
    <row r="25" spans="1:14">
      <c r="A25" s="288">
        <v>3</v>
      </c>
      <c r="B25" s="290" t="s">
        <v>36</v>
      </c>
      <c r="C25" s="291"/>
      <c r="D25" s="293">
        <v>15</v>
      </c>
      <c r="E25" s="293">
        <v>9</v>
      </c>
      <c r="F25" s="293">
        <v>1</v>
      </c>
      <c r="G25" s="293">
        <v>1</v>
      </c>
      <c r="H25" s="293">
        <v>1</v>
      </c>
      <c r="I25" s="293">
        <v>11</v>
      </c>
      <c r="J25" s="293">
        <v>7</v>
      </c>
      <c r="K25" s="209">
        <f t="shared" si="0"/>
        <v>45</v>
      </c>
      <c r="M25" s="73"/>
      <c r="N25" s="73"/>
    </row>
    <row r="26" spans="1:14">
      <c r="A26" s="200">
        <v>3</v>
      </c>
      <c r="B26" s="195" t="s">
        <v>38</v>
      </c>
      <c r="C26" s="196">
        <v>1</v>
      </c>
      <c r="D26" s="196">
        <v>4</v>
      </c>
      <c r="E26" s="196">
        <v>1</v>
      </c>
      <c r="F26" s="198"/>
      <c r="G26" s="196">
        <v>1</v>
      </c>
      <c r="H26" s="198"/>
      <c r="I26" s="198"/>
      <c r="J26" s="198"/>
      <c r="K26" s="209">
        <f t="shared" si="0"/>
        <v>7</v>
      </c>
      <c r="M26" s="73"/>
      <c r="N26" s="73"/>
    </row>
    <row r="27" spans="1:14">
      <c r="A27" s="194">
        <v>3</v>
      </c>
      <c r="B27" s="195" t="s">
        <v>63</v>
      </c>
      <c r="C27" s="196">
        <v>2</v>
      </c>
      <c r="D27" s="196">
        <v>6</v>
      </c>
      <c r="E27" s="198"/>
      <c r="F27" s="198"/>
      <c r="G27" s="198"/>
      <c r="H27" s="198"/>
      <c r="I27" s="198"/>
      <c r="J27" s="198"/>
      <c r="K27" s="209">
        <f t="shared" si="0"/>
        <v>8</v>
      </c>
      <c r="M27" s="73"/>
      <c r="N27" s="73"/>
    </row>
    <row r="28" spans="1:14">
      <c r="A28" s="200">
        <v>3</v>
      </c>
      <c r="B28" s="195" t="s">
        <v>44</v>
      </c>
      <c r="C28" s="196">
        <v>4</v>
      </c>
      <c r="D28" s="196">
        <v>1</v>
      </c>
      <c r="E28" s="198"/>
      <c r="F28" s="198"/>
      <c r="G28" s="198"/>
      <c r="H28" s="198"/>
      <c r="I28" s="198"/>
      <c r="J28" s="198"/>
      <c r="K28" s="209">
        <f t="shared" si="0"/>
        <v>5</v>
      </c>
      <c r="M28" s="73"/>
      <c r="N28" s="73"/>
    </row>
    <row r="29" spans="1:14">
      <c r="A29" s="185">
        <v>3</v>
      </c>
      <c r="B29" s="187" t="s">
        <v>43</v>
      </c>
      <c r="C29" s="189">
        <v>3</v>
      </c>
      <c r="D29" s="188"/>
      <c r="E29" s="188"/>
      <c r="F29" s="188"/>
      <c r="G29" s="188"/>
      <c r="H29" s="188"/>
      <c r="I29" s="188"/>
      <c r="J29" s="188"/>
      <c r="K29" s="209">
        <f t="shared" si="0"/>
        <v>3</v>
      </c>
      <c r="M29" s="73"/>
      <c r="N29" s="73"/>
    </row>
    <row r="30" spans="1:14">
      <c r="A30" s="190">
        <v>3</v>
      </c>
      <c r="B30" s="191" t="s">
        <v>41</v>
      </c>
      <c r="C30" s="193"/>
      <c r="D30" s="192">
        <v>1</v>
      </c>
      <c r="E30" s="193"/>
      <c r="F30" s="193"/>
      <c r="G30" s="193"/>
      <c r="H30" s="193"/>
      <c r="I30" s="193"/>
      <c r="J30" s="193"/>
      <c r="K30" s="209">
        <f t="shared" si="0"/>
        <v>1</v>
      </c>
      <c r="M30" s="73"/>
      <c r="N30" s="73"/>
    </row>
    <row r="31" spans="1:14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229">
        <f>SUM(K3:K30)</f>
        <v>518</v>
      </c>
      <c r="M31" s="73"/>
      <c r="N31" s="73"/>
    </row>
    <row r="32" spans="1:14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>
      <c r="M40" s="96"/>
      <c r="N40" s="96"/>
    </row>
    <row r="41" spans="1:14">
      <c r="A41" s="97" t="s">
        <v>22</v>
      </c>
      <c r="B41" s="102" t="s">
        <v>23</v>
      </c>
      <c r="C41" s="109" t="s">
        <v>45</v>
      </c>
      <c r="D41" s="111" t="s">
        <v>47</v>
      </c>
      <c r="E41" s="113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329">
        <v>2</v>
      </c>
      <c r="B42" s="461" t="s">
        <v>46</v>
      </c>
      <c r="C42" s="329">
        <v>391</v>
      </c>
      <c r="D42" s="329">
        <v>637</v>
      </c>
      <c r="E42" s="329" t="s">
        <v>56</v>
      </c>
      <c r="G42" s="96" t="s">
        <v>52</v>
      </c>
      <c r="H42" s="118" t="s">
        <v>57</v>
      </c>
      <c r="I42" s="118" t="s">
        <v>57</v>
      </c>
      <c r="J42" s="118" t="s">
        <v>57</v>
      </c>
    </row>
    <row r="43" spans="1:14">
      <c r="A43" s="448">
        <v>2</v>
      </c>
      <c r="B43" s="461" t="s">
        <v>46</v>
      </c>
      <c r="C43" s="448">
        <v>362</v>
      </c>
      <c r="D43" s="448">
        <v>454</v>
      </c>
      <c r="E43" s="448" t="s">
        <v>56</v>
      </c>
      <c r="G43" s="96" t="s">
        <v>53</v>
      </c>
      <c r="H43" s="118" t="s">
        <v>57</v>
      </c>
      <c r="I43" s="118" t="s">
        <v>57</v>
      </c>
      <c r="J43" s="118" t="s">
        <v>57</v>
      </c>
    </row>
    <row r="44" spans="1:14">
      <c r="A44" s="448">
        <v>2</v>
      </c>
      <c r="B44" s="461" t="s">
        <v>46</v>
      </c>
      <c r="C44" s="448">
        <v>354</v>
      </c>
      <c r="D44" s="448">
        <v>472</v>
      </c>
      <c r="E44" s="448" t="s">
        <v>56</v>
      </c>
      <c r="G44" s="96" t="s">
        <v>54</v>
      </c>
      <c r="H44" s="118" t="s">
        <v>57</v>
      </c>
      <c r="I44" s="118" t="s">
        <v>57</v>
      </c>
      <c r="J44" s="118" t="s">
        <v>57</v>
      </c>
    </row>
    <row r="45" spans="1:14">
      <c r="A45" s="448">
        <v>2</v>
      </c>
      <c r="B45" s="461" t="s">
        <v>46</v>
      </c>
      <c r="C45" s="448">
        <v>425</v>
      </c>
      <c r="D45" s="448">
        <v>812</v>
      </c>
      <c r="E45" s="448" t="s">
        <v>56</v>
      </c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448">
        <v>2</v>
      </c>
      <c r="B46" s="461" t="s">
        <v>46</v>
      </c>
      <c r="C46" s="448">
        <v>429</v>
      </c>
      <c r="D46" s="448">
        <v>785</v>
      </c>
      <c r="E46" s="448" t="s">
        <v>56</v>
      </c>
      <c r="G46" s="96" t="s">
        <v>52</v>
      </c>
      <c r="H46" s="118">
        <v>0</v>
      </c>
      <c r="I46" s="118"/>
      <c r="J46" s="118"/>
    </row>
    <row r="47" spans="1:14">
      <c r="A47" s="234">
        <v>3</v>
      </c>
      <c r="B47" s="537" t="s">
        <v>46</v>
      </c>
      <c r="C47" s="234">
        <v>392</v>
      </c>
      <c r="D47" s="234">
        <v>652</v>
      </c>
      <c r="E47" s="234" t="s">
        <v>56</v>
      </c>
      <c r="G47" s="96" t="s">
        <v>53</v>
      </c>
      <c r="H47" s="118">
        <v>1</v>
      </c>
      <c r="I47" s="118"/>
      <c r="J47" s="118"/>
    </row>
    <row r="48" spans="1:14">
      <c r="A48" s="234">
        <v>3</v>
      </c>
      <c r="B48" s="537" t="s">
        <v>46</v>
      </c>
      <c r="C48" s="234">
        <v>416</v>
      </c>
      <c r="D48" s="234">
        <v>750</v>
      </c>
      <c r="E48" s="234" t="s">
        <v>56</v>
      </c>
      <c r="G48" s="96" t="s">
        <v>54</v>
      </c>
      <c r="H48" s="118">
        <v>1</v>
      </c>
      <c r="I48" s="118"/>
      <c r="J48" s="118"/>
    </row>
    <row r="49" spans="1:5">
      <c r="A49" s="234">
        <v>3</v>
      </c>
      <c r="B49" s="537" t="s">
        <v>46</v>
      </c>
      <c r="C49" s="234">
        <v>343</v>
      </c>
      <c r="D49" s="234">
        <v>428</v>
      </c>
      <c r="E49" s="234" t="s">
        <v>56</v>
      </c>
    </row>
    <row r="50" spans="1:5">
      <c r="A50" s="68"/>
      <c r="B50" s="60"/>
      <c r="C50" s="68"/>
      <c r="D50" s="68"/>
      <c r="E50" s="68"/>
    </row>
    <row r="51" spans="1:5">
      <c r="A51" s="78"/>
      <c r="B51" s="79"/>
      <c r="C51" s="78"/>
      <c r="D51" s="78"/>
      <c r="E51" s="78"/>
    </row>
    <row r="52" spans="1:5">
      <c r="A52" s="68"/>
      <c r="B52" s="60"/>
      <c r="C52" s="68"/>
      <c r="D52" s="68"/>
      <c r="E52" s="68"/>
    </row>
    <row r="53" spans="1:5">
      <c r="A53" s="78"/>
      <c r="B53" s="79"/>
      <c r="C53" s="78"/>
      <c r="D53" s="78"/>
      <c r="E53" s="78"/>
    </row>
    <row r="54" spans="1:5">
      <c r="A54" s="68"/>
      <c r="B54" s="60"/>
      <c r="C54" s="68"/>
      <c r="D54" s="68"/>
      <c r="E54" s="68"/>
    </row>
    <row r="55" spans="1:5">
      <c r="A55" s="78"/>
      <c r="B55" s="79"/>
      <c r="C55" s="78"/>
      <c r="D55" s="78"/>
      <c r="E55" s="78"/>
    </row>
    <row r="56" spans="1:5">
      <c r="A56" s="68"/>
      <c r="B56" s="60"/>
      <c r="C56" s="68"/>
      <c r="D56" s="68"/>
      <c r="E56" s="68"/>
    </row>
    <row r="57" spans="1:5">
      <c r="A57" s="78"/>
      <c r="B57" s="79"/>
      <c r="C57" s="78"/>
      <c r="D57" s="78"/>
      <c r="E57" s="78"/>
    </row>
    <row r="58" spans="1:5">
      <c r="A58" s="68"/>
      <c r="B58" s="60"/>
      <c r="C58" s="68"/>
      <c r="D58" s="68"/>
      <c r="E58" s="68"/>
    </row>
    <row r="59" spans="1:5">
      <c r="A59" s="78"/>
      <c r="B59" s="79"/>
      <c r="C59" s="78"/>
      <c r="D59" s="78"/>
      <c r="E59" s="78"/>
    </row>
    <row r="60" spans="1:5">
      <c r="A60" s="68"/>
      <c r="B60" s="60"/>
      <c r="C60" s="68"/>
      <c r="D60" s="68"/>
      <c r="E60" s="68"/>
    </row>
    <row r="61" spans="1:5">
      <c r="A61" s="78"/>
      <c r="B61" s="79"/>
      <c r="C61" s="78"/>
      <c r="D61" s="78"/>
      <c r="E61" s="78"/>
    </row>
    <row r="62" spans="1:5">
      <c r="A62" s="68"/>
      <c r="B62" s="60"/>
      <c r="C62" s="68"/>
      <c r="D62" s="68"/>
      <c r="E62" s="68"/>
    </row>
    <row r="63" spans="1:5">
      <c r="A63" s="78"/>
      <c r="B63" s="79"/>
      <c r="C63" s="78"/>
      <c r="D63" s="78"/>
      <c r="E63" s="78"/>
    </row>
    <row r="64" spans="1:5">
      <c r="A64" s="68"/>
      <c r="B64" s="60"/>
      <c r="C64" s="68"/>
      <c r="D64" s="68"/>
      <c r="E64" s="68"/>
    </row>
    <row r="65" spans="1:5">
      <c r="A65" s="78"/>
      <c r="B65" s="79"/>
      <c r="C65" s="78"/>
      <c r="D65" s="78"/>
      <c r="E65" s="78"/>
    </row>
    <row r="66" spans="1:5">
      <c r="A66" s="68"/>
      <c r="B66" s="60"/>
      <c r="C66" s="68"/>
      <c r="D66" s="68"/>
      <c r="E66" s="68"/>
    </row>
    <row r="67" spans="1:5">
      <c r="A67" s="78"/>
      <c r="B67" s="79"/>
      <c r="C67" s="78"/>
      <c r="D67" s="78"/>
      <c r="E67" s="78"/>
    </row>
    <row r="68" spans="1:5">
      <c r="A68" s="68"/>
      <c r="B68" s="60"/>
      <c r="C68" s="68"/>
      <c r="D68" s="68"/>
      <c r="E68" s="68"/>
    </row>
    <row r="69" spans="1:5">
      <c r="A69" s="78"/>
      <c r="B69" s="79"/>
      <c r="C69" s="78"/>
      <c r="D69" s="78"/>
      <c r="E69" s="78"/>
    </row>
    <row r="70" spans="1:5">
      <c r="A70" s="68"/>
      <c r="B70" s="60"/>
      <c r="C70" s="68"/>
      <c r="D70" s="68"/>
      <c r="E70" s="68"/>
    </row>
    <row r="71" spans="1:5">
      <c r="A71" s="78"/>
      <c r="B71" s="79"/>
      <c r="C71" s="78"/>
      <c r="D71" s="78"/>
      <c r="E71" s="78"/>
    </row>
    <row r="72" spans="1:5">
      <c r="A72" s="68"/>
      <c r="B72" s="60"/>
      <c r="C72" s="68"/>
      <c r="D72" s="68"/>
      <c r="E72" s="68"/>
    </row>
    <row r="73" spans="1:5">
      <c r="A73" s="78"/>
      <c r="B73" s="79"/>
      <c r="C73" s="78"/>
      <c r="D73" s="78"/>
      <c r="E73" s="78"/>
    </row>
    <row r="74" spans="1:5">
      <c r="A74" s="68"/>
      <c r="B74" s="60"/>
      <c r="C74" s="68"/>
      <c r="D74" s="68"/>
      <c r="E74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opLeftCell="A60" workbookViewId="0">
      <selection activeCell="B9" sqref="B9:D82"/>
    </sheetView>
  </sheetViews>
  <sheetFormatPr defaultColWidth="14.42578125" defaultRowHeight="15" customHeight="1"/>
  <cols>
    <col min="1" max="1" width="9.85546875" customWidth="1"/>
    <col min="2" max="2" width="13" customWidth="1"/>
    <col min="3" max="3" width="15" customWidth="1"/>
    <col min="4" max="4" width="12.28515625" customWidth="1"/>
    <col min="5" max="5" width="12.7109375" customWidth="1"/>
    <col min="6" max="10" width="8.7109375" customWidth="1"/>
    <col min="11" max="11" width="8.140625" customWidth="1"/>
    <col min="12" max="26" width="8.7109375" customWidth="1"/>
  </cols>
  <sheetData>
    <row r="1" spans="1:15">
      <c r="A1" s="1" t="s">
        <v>58</v>
      </c>
      <c r="B1" s="2"/>
      <c r="C1" s="2"/>
      <c r="D1" s="2"/>
      <c r="E1" s="3"/>
      <c r="F1" s="1" t="s">
        <v>59</v>
      </c>
      <c r="G1" s="4"/>
      <c r="H1" s="7" t="s">
        <v>60</v>
      </c>
      <c r="I1" s="5"/>
      <c r="J1" s="2"/>
      <c r="K1" s="6"/>
    </row>
    <row r="2" spans="1:15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5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5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5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5">
      <c r="A6" s="33" t="s">
        <v>20</v>
      </c>
      <c r="B6" s="35">
        <v>25</v>
      </c>
      <c r="C6" s="33"/>
      <c r="D6" s="37"/>
      <c r="E6" s="33"/>
      <c r="F6" s="142">
        <v>884</v>
      </c>
      <c r="G6" s="143">
        <v>631</v>
      </c>
      <c r="H6" s="147">
        <v>410</v>
      </c>
      <c r="I6" s="33"/>
      <c r="J6" s="33"/>
      <c r="K6" s="37"/>
    </row>
    <row r="7" spans="1:15">
      <c r="A7" s="39"/>
      <c r="B7" s="39"/>
      <c r="C7" s="40"/>
      <c r="D7" s="40"/>
      <c r="E7" s="40"/>
      <c r="F7" s="41"/>
      <c r="G7" s="41"/>
      <c r="H7" s="41"/>
      <c r="I7" s="41"/>
      <c r="J7" s="42"/>
      <c r="K7" s="40"/>
    </row>
    <row r="8" spans="1:15" ht="15.75">
      <c r="A8" s="99" t="s">
        <v>22</v>
      </c>
      <c r="B8" s="104" t="s">
        <v>23</v>
      </c>
      <c r="C8" s="106" t="s">
        <v>45</v>
      </c>
      <c r="D8" s="112" t="s">
        <v>47</v>
      </c>
      <c r="E8" s="121" t="s">
        <v>48</v>
      </c>
      <c r="M8" s="48" t="s">
        <v>33</v>
      </c>
      <c r="N8" s="48" t="s">
        <v>35</v>
      </c>
      <c r="O8" s="149"/>
    </row>
    <row r="9" spans="1:15">
      <c r="A9" s="151">
        <v>1</v>
      </c>
      <c r="B9" s="152" t="s">
        <v>46</v>
      </c>
      <c r="C9" s="151">
        <v>222</v>
      </c>
      <c r="D9" s="151">
        <v>131</v>
      </c>
      <c r="E9" s="151" t="s">
        <v>56</v>
      </c>
      <c r="M9" s="51" t="s">
        <v>46</v>
      </c>
      <c r="N9" s="51">
        <v>75</v>
      </c>
      <c r="O9" s="156"/>
    </row>
    <row r="10" spans="1:15">
      <c r="A10" s="158">
        <v>1</v>
      </c>
      <c r="B10" s="161" t="s">
        <v>46</v>
      </c>
      <c r="C10" s="158">
        <v>265</v>
      </c>
      <c r="D10" s="158">
        <v>211</v>
      </c>
      <c r="E10" s="151" t="s">
        <v>56</v>
      </c>
      <c r="M10" s="51" t="s">
        <v>43</v>
      </c>
      <c r="N10" s="51">
        <v>1</v>
      </c>
      <c r="O10" s="163" t="s">
        <v>64</v>
      </c>
    </row>
    <row r="11" spans="1:15">
      <c r="A11" s="158">
        <v>1</v>
      </c>
      <c r="B11" s="165" t="s">
        <v>46</v>
      </c>
      <c r="C11" s="158">
        <v>187</v>
      </c>
      <c r="D11" s="158">
        <v>72</v>
      </c>
      <c r="E11" s="151" t="s">
        <v>56</v>
      </c>
      <c r="M11" s="51"/>
      <c r="N11" s="51"/>
      <c r="O11" s="156"/>
    </row>
    <row r="12" spans="1:15">
      <c r="A12" s="158">
        <v>1</v>
      </c>
      <c r="B12" s="161" t="s">
        <v>46</v>
      </c>
      <c r="C12" s="158">
        <v>212</v>
      </c>
      <c r="D12" s="158">
        <v>107</v>
      </c>
      <c r="E12" s="151" t="s">
        <v>56</v>
      </c>
      <c r="M12" s="51"/>
      <c r="N12" s="51"/>
      <c r="O12" s="156"/>
    </row>
    <row r="13" spans="1:15">
      <c r="A13" s="158">
        <v>1</v>
      </c>
      <c r="B13" s="165" t="s">
        <v>46</v>
      </c>
      <c r="C13" s="158">
        <v>196</v>
      </c>
      <c r="D13" s="158">
        <v>100</v>
      </c>
      <c r="E13" s="151" t="s">
        <v>56</v>
      </c>
      <c r="M13" s="51"/>
      <c r="N13" s="51"/>
      <c r="O13" s="156"/>
    </row>
    <row r="14" spans="1:15">
      <c r="A14" s="158">
        <v>1</v>
      </c>
      <c r="B14" s="161" t="s">
        <v>46</v>
      </c>
      <c r="C14" s="158">
        <v>174</v>
      </c>
      <c r="D14" s="158">
        <v>52</v>
      </c>
      <c r="E14" s="151" t="s">
        <v>56</v>
      </c>
      <c r="M14" s="51"/>
      <c r="N14" s="51"/>
      <c r="O14" s="156"/>
    </row>
    <row r="15" spans="1:15">
      <c r="A15" s="158">
        <v>1</v>
      </c>
      <c r="B15" s="165" t="s">
        <v>46</v>
      </c>
      <c r="C15" s="158">
        <v>215</v>
      </c>
      <c r="D15" s="158">
        <v>111</v>
      </c>
      <c r="E15" s="151" t="s">
        <v>56</v>
      </c>
      <c r="M15" s="73"/>
      <c r="N15" s="73"/>
      <c r="O15" s="168"/>
    </row>
    <row r="16" spans="1:15">
      <c r="A16" s="158">
        <v>1</v>
      </c>
      <c r="B16" s="161" t="s">
        <v>46</v>
      </c>
      <c r="C16" s="158">
        <v>157</v>
      </c>
      <c r="D16" s="158">
        <v>51</v>
      </c>
      <c r="E16" s="151" t="s">
        <v>56</v>
      </c>
      <c r="M16" s="73"/>
      <c r="N16" s="73"/>
      <c r="O16" s="168"/>
    </row>
    <row r="17" spans="1:15">
      <c r="A17" s="158">
        <v>1</v>
      </c>
      <c r="B17" s="165" t="s">
        <v>46</v>
      </c>
      <c r="C17" s="158">
        <v>225</v>
      </c>
      <c r="D17" s="158">
        <v>152</v>
      </c>
      <c r="E17" s="151" t="s">
        <v>56</v>
      </c>
      <c r="M17" s="73"/>
      <c r="N17" s="73"/>
      <c r="O17" s="168"/>
    </row>
    <row r="18" spans="1:15">
      <c r="A18" s="158">
        <v>1</v>
      </c>
      <c r="B18" s="161" t="s">
        <v>46</v>
      </c>
      <c r="C18" s="158">
        <v>161</v>
      </c>
      <c r="D18" s="158">
        <v>44</v>
      </c>
      <c r="E18" s="151" t="s">
        <v>56</v>
      </c>
      <c r="M18" s="73"/>
      <c r="N18" s="73"/>
      <c r="O18" s="168"/>
    </row>
    <row r="19" spans="1:15">
      <c r="A19" s="158">
        <v>1</v>
      </c>
      <c r="B19" s="165" t="s">
        <v>46</v>
      </c>
      <c r="C19" s="158">
        <v>208</v>
      </c>
      <c r="D19" s="158">
        <v>104</v>
      </c>
      <c r="E19" s="151" t="s">
        <v>56</v>
      </c>
      <c r="M19" s="73"/>
      <c r="N19" s="73"/>
      <c r="O19" s="168"/>
    </row>
    <row r="20" spans="1:15">
      <c r="A20" s="158">
        <v>1</v>
      </c>
      <c r="B20" s="161" t="s">
        <v>46</v>
      </c>
      <c r="C20" s="158">
        <v>176</v>
      </c>
      <c r="D20" s="158">
        <v>63</v>
      </c>
      <c r="E20" s="151" t="s">
        <v>56</v>
      </c>
      <c r="M20" s="73"/>
      <c r="N20" s="73"/>
      <c r="O20" s="168"/>
    </row>
    <row r="21" spans="1:15" ht="15.75" customHeight="1">
      <c r="A21" s="158">
        <v>1</v>
      </c>
      <c r="B21" s="165" t="s">
        <v>46</v>
      </c>
      <c r="C21" s="158">
        <v>318</v>
      </c>
      <c r="D21" s="158">
        <v>320</v>
      </c>
      <c r="E21" s="151" t="s">
        <v>56</v>
      </c>
      <c r="M21" s="73"/>
      <c r="N21" s="73"/>
      <c r="O21" s="168"/>
    </row>
    <row r="22" spans="1:15" ht="15.75" customHeight="1">
      <c r="A22" s="158">
        <v>1</v>
      </c>
      <c r="B22" s="161" t="s">
        <v>46</v>
      </c>
      <c r="C22" s="158">
        <v>234</v>
      </c>
      <c r="D22" s="158">
        <v>153</v>
      </c>
      <c r="E22" s="151" t="s">
        <v>56</v>
      </c>
      <c r="M22" s="73"/>
      <c r="N22" s="73"/>
      <c r="O22" s="168"/>
    </row>
    <row r="23" spans="1:15" ht="15.75" customHeight="1">
      <c r="A23" s="158">
        <v>1</v>
      </c>
      <c r="B23" s="165" t="s">
        <v>46</v>
      </c>
      <c r="C23" s="158">
        <v>198</v>
      </c>
      <c r="D23" s="158">
        <v>101</v>
      </c>
      <c r="E23" s="151" t="s">
        <v>56</v>
      </c>
      <c r="M23" s="73"/>
      <c r="N23" s="73"/>
      <c r="O23" s="168"/>
    </row>
    <row r="24" spans="1:15" ht="15.75" customHeight="1">
      <c r="A24" s="158">
        <v>1</v>
      </c>
      <c r="B24" s="161" t="s">
        <v>46</v>
      </c>
      <c r="C24" s="158">
        <v>244</v>
      </c>
      <c r="D24" s="158">
        <v>163</v>
      </c>
      <c r="E24" s="151" t="s">
        <v>56</v>
      </c>
      <c r="M24" s="73"/>
      <c r="N24" s="73"/>
      <c r="O24" s="168"/>
    </row>
    <row r="25" spans="1:15" ht="15.75" customHeight="1">
      <c r="A25" s="158">
        <v>1</v>
      </c>
      <c r="B25" s="165" t="s">
        <v>46</v>
      </c>
      <c r="C25" s="158">
        <v>201</v>
      </c>
      <c r="D25" s="158">
        <v>90</v>
      </c>
      <c r="E25" s="151" t="s">
        <v>56</v>
      </c>
      <c r="M25" s="73"/>
      <c r="N25" s="73"/>
      <c r="O25" s="168"/>
    </row>
    <row r="26" spans="1:15" ht="15.75" customHeight="1">
      <c r="A26" s="158">
        <v>1</v>
      </c>
      <c r="B26" s="161" t="s">
        <v>46</v>
      </c>
      <c r="C26" s="158">
        <v>187</v>
      </c>
      <c r="D26" s="158">
        <v>71</v>
      </c>
      <c r="E26" s="151" t="s">
        <v>56</v>
      </c>
      <c r="M26" s="73"/>
      <c r="N26" s="73"/>
      <c r="O26" s="168"/>
    </row>
    <row r="27" spans="1:15" ht="15.75" customHeight="1">
      <c r="A27" s="158">
        <v>1</v>
      </c>
      <c r="B27" s="165" t="s">
        <v>46</v>
      </c>
      <c r="C27" s="158">
        <v>166</v>
      </c>
      <c r="D27" s="158">
        <v>51</v>
      </c>
      <c r="E27" s="151" t="s">
        <v>56</v>
      </c>
      <c r="M27" s="73"/>
      <c r="N27" s="73"/>
      <c r="O27" s="168"/>
    </row>
    <row r="28" spans="1:15" ht="15.75" customHeight="1">
      <c r="A28" s="158">
        <v>1</v>
      </c>
      <c r="B28" s="161" t="s">
        <v>46</v>
      </c>
      <c r="C28" s="158">
        <v>183</v>
      </c>
      <c r="D28" s="158">
        <v>82</v>
      </c>
      <c r="E28" s="151" t="s">
        <v>56</v>
      </c>
      <c r="M28" s="73"/>
      <c r="N28" s="73"/>
      <c r="O28" s="168"/>
    </row>
    <row r="29" spans="1:15" ht="15.75" customHeight="1">
      <c r="A29" s="158">
        <v>1</v>
      </c>
      <c r="B29" s="165" t="s">
        <v>46</v>
      </c>
      <c r="C29" s="158">
        <v>193</v>
      </c>
      <c r="D29" s="158">
        <v>87</v>
      </c>
      <c r="E29" s="151" t="s">
        <v>56</v>
      </c>
      <c r="M29" s="73"/>
      <c r="N29" s="73"/>
      <c r="O29" s="168"/>
    </row>
    <row r="30" spans="1:15" ht="15.75" customHeight="1">
      <c r="A30" s="158">
        <v>1</v>
      </c>
      <c r="B30" s="161" t="s">
        <v>46</v>
      </c>
      <c r="C30" s="158">
        <v>187</v>
      </c>
      <c r="D30" s="158">
        <v>76</v>
      </c>
      <c r="E30" s="151" t="s">
        <v>56</v>
      </c>
      <c r="M30" s="73"/>
      <c r="N30" s="73"/>
      <c r="O30" s="168"/>
    </row>
    <row r="31" spans="1:15" ht="15.75" customHeight="1">
      <c r="A31" s="158">
        <v>1</v>
      </c>
      <c r="B31" s="165" t="s">
        <v>46</v>
      </c>
      <c r="C31" s="158">
        <v>150</v>
      </c>
      <c r="D31" s="158">
        <v>38</v>
      </c>
      <c r="E31" s="151" t="s">
        <v>56</v>
      </c>
      <c r="M31" s="73"/>
      <c r="N31" s="73"/>
      <c r="O31" s="168"/>
    </row>
    <row r="32" spans="1:15" ht="15.75" customHeight="1">
      <c r="A32" s="158">
        <v>1</v>
      </c>
      <c r="B32" s="161" t="s">
        <v>46</v>
      </c>
      <c r="C32" s="158">
        <v>154</v>
      </c>
      <c r="D32" s="158">
        <v>41</v>
      </c>
      <c r="E32" s="151" t="s">
        <v>56</v>
      </c>
      <c r="M32" s="73"/>
      <c r="N32" s="73"/>
      <c r="O32" s="168"/>
    </row>
    <row r="33" spans="1:15" ht="15.75" customHeight="1">
      <c r="A33" s="158">
        <v>1</v>
      </c>
      <c r="B33" s="165" t="s">
        <v>46</v>
      </c>
      <c r="C33" s="158">
        <v>195</v>
      </c>
      <c r="D33" s="158">
        <v>84</v>
      </c>
      <c r="E33" s="151" t="s">
        <v>56</v>
      </c>
      <c r="M33" s="73"/>
      <c r="N33" s="73"/>
      <c r="O33" s="168"/>
    </row>
    <row r="34" spans="1:15" ht="15.75" customHeight="1">
      <c r="A34" s="158">
        <v>1</v>
      </c>
      <c r="B34" s="161" t="s">
        <v>46</v>
      </c>
      <c r="C34" s="158">
        <v>172</v>
      </c>
      <c r="D34" s="158">
        <v>59</v>
      </c>
      <c r="E34" s="151" t="s">
        <v>56</v>
      </c>
      <c r="M34" s="73"/>
      <c r="N34" s="73"/>
      <c r="O34" s="168"/>
    </row>
    <row r="35" spans="1:15" ht="15.75" customHeight="1">
      <c r="A35" s="158">
        <v>1</v>
      </c>
      <c r="B35" s="165" t="s">
        <v>46</v>
      </c>
      <c r="C35" s="158">
        <v>148</v>
      </c>
      <c r="D35" s="158">
        <v>39</v>
      </c>
      <c r="E35" s="151" t="s">
        <v>56</v>
      </c>
      <c r="M35" s="73"/>
      <c r="N35" s="73"/>
      <c r="O35" s="168"/>
    </row>
    <row r="36" spans="1:15" ht="15.75" customHeight="1">
      <c r="A36" s="158">
        <v>1</v>
      </c>
      <c r="B36" s="161" t="s">
        <v>46</v>
      </c>
      <c r="C36" s="158">
        <v>162</v>
      </c>
      <c r="D36" s="158">
        <v>51</v>
      </c>
      <c r="E36" s="151" t="s">
        <v>56</v>
      </c>
      <c r="M36" s="73"/>
      <c r="N36" s="73"/>
      <c r="O36" s="168"/>
    </row>
    <row r="37" spans="1:15" ht="15.75" customHeight="1">
      <c r="A37" s="158">
        <v>1</v>
      </c>
      <c r="B37" s="165" t="s">
        <v>46</v>
      </c>
      <c r="C37" s="158">
        <v>164</v>
      </c>
      <c r="D37" s="158">
        <v>47</v>
      </c>
      <c r="E37" s="151" t="s">
        <v>56</v>
      </c>
      <c r="M37" s="73"/>
      <c r="N37" s="73"/>
      <c r="O37" s="168"/>
    </row>
    <row r="38" spans="1:15" ht="15.75" customHeight="1">
      <c r="A38" s="158">
        <v>1</v>
      </c>
      <c r="B38" s="161" t="s">
        <v>46</v>
      </c>
      <c r="C38" s="158">
        <v>155</v>
      </c>
      <c r="D38" s="158">
        <v>41</v>
      </c>
      <c r="E38" s="151" t="s">
        <v>56</v>
      </c>
      <c r="M38" s="73"/>
      <c r="N38" s="73"/>
      <c r="O38" s="168"/>
    </row>
    <row r="39" spans="1:15" ht="15.75" customHeight="1">
      <c r="A39" s="158">
        <v>1</v>
      </c>
      <c r="B39" s="165" t="s">
        <v>46</v>
      </c>
      <c r="C39" s="158">
        <v>65</v>
      </c>
      <c r="D39" s="158">
        <v>3</v>
      </c>
      <c r="E39" s="151" t="s">
        <v>56</v>
      </c>
      <c r="M39" s="73"/>
      <c r="N39" s="73"/>
      <c r="O39" s="168"/>
    </row>
    <row r="40" spans="1:15" ht="15.75" customHeight="1">
      <c r="A40" s="177">
        <v>2</v>
      </c>
      <c r="B40" s="179" t="s">
        <v>46</v>
      </c>
      <c r="C40" s="177">
        <v>367</v>
      </c>
      <c r="D40" s="177">
        <v>541</v>
      </c>
      <c r="E40" s="181" t="s">
        <v>56</v>
      </c>
      <c r="M40" s="96"/>
      <c r="N40" s="96"/>
      <c r="O40" s="183"/>
    </row>
    <row r="41" spans="1:15" ht="15.75" customHeight="1">
      <c r="A41" s="177">
        <v>2</v>
      </c>
      <c r="B41" s="184" t="s">
        <v>46</v>
      </c>
      <c r="C41" s="177">
        <v>288</v>
      </c>
      <c r="D41" s="177">
        <v>274</v>
      </c>
      <c r="E41" s="181" t="s">
        <v>56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5" ht="15.75" customHeight="1">
      <c r="A42" s="181">
        <v>2</v>
      </c>
      <c r="B42" s="186" t="s">
        <v>46</v>
      </c>
      <c r="C42" s="181">
        <v>290</v>
      </c>
      <c r="D42" s="181">
        <v>263</v>
      </c>
      <c r="E42" s="181" t="s">
        <v>56</v>
      </c>
      <c r="G42" s="96" t="s">
        <v>52</v>
      </c>
      <c r="H42" s="118">
        <v>0</v>
      </c>
      <c r="I42" s="118"/>
      <c r="J42" s="118"/>
    </row>
    <row r="43" spans="1:15" ht="15.75" customHeight="1">
      <c r="A43" s="177">
        <v>2</v>
      </c>
      <c r="B43" s="179" t="s">
        <v>46</v>
      </c>
      <c r="C43" s="177">
        <v>240</v>
      </c>
      <c r="D43" s="177">
        <v>147</v>
      </c>
      <c r="E43" s="181" t="s">
        <v>56</v>
      </c>
      <c r="G43" s="96" t="s">
        <v>53</v>
      </c>
      <c r="H43" s="118">
        <v>0</v>
      </c>
      <c r="I43" s="118"/>
      <c r="J43" s="118"/>
    </row>
    <row r="44" spans="1:15" ht="15.75" customHeight="1">
      <c r="A44" s="177">
        <v>2</v>
      </c>
      <c r="B44" s="184" t="s">
        <v>46</v>
      </c>
      <c r="C44" s="177">
        <v>261</v>
      </c>
      <c r="D44" s="177">
        <v>230</v>
      </c>
      <c r="E44" s="181" t="s">
        <v>56</v>
      </c>
      <c r="G44" s="96" t="s">
        <v>54</v>
      </c>
      <c r="H44" s="118">
        <v>0</v>
      </c>
      <c r="I44" s="118"/>
      <c r="J44" s="118"/>
    </row>
    <row r="45" spans="1:15" ht="15.75" customHeight="1">
      <c r="A45" s="177">
        <v>2</v>
      </c>
      <c r="B45" s="179" t="s">
        <v>46</v>
      </c>
      <c r="C45" s="177">
        <v>206</v>
      </c>
      <c r="D45" s="177">
        <v>107</v>
      </c>
      <c r="E45" s="181" t="s">
        <v>56</v>
      </c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5" ht="15.75" customHeight="1">
      <c r="A46" s="177">
        <v>2</v>
      </c>
      <c r="B46" s="184" t="s">
        <v>46</v>
      </c>
      <c r="C46" s="177">
        <v>287</v>
      </c>
      <c r="D46" s="177">
        <v>267</v>
      </c>
      <c r="E46" s="181" t="s">
        <v>56</v>
      </c>
      <c r="G46" s="96" t="s">
        <v>52</v>
      </c>
      <c r="H46" s="118">
        <v>1</v>
      </c>
      <c r="I46" s="118"/>
      <c r="J46" s="118"/>
    </row>
    <row r="47" spans="1:15" ht="15.75" customHeight="1">
      <c r="A47" s="177">
        <v>2</v>
      </c>
      <c r="B47" s="179" t="s">
        <v>46</v>
      </c>
      <c r="C47" s="177">
        <v>247</v>
      </c>
      <c r="D47" s="177">
        <v>155</v>
      </c>
      <c r="E47" s="181" t="s">
        <v>56</v>
      </c>
      <c r="G47" s="96" t="s">
        <v>53</v>
      </c>
      <c r="H47" s="118">
        <v>1</v>
      </c>
      <c r="I47" s="118"/>
      <c r="J47" s="122"/>
    </row>
    <row r="48" spans="1:15" ht="15.75" customHeight="1">
      <c r="A48" s="177">
        <v>2</v>
      </c>
      <c r="B48" s="184" t="s">
        <v>46</v>
      </c>
      <c r="C48" s="177">
        <v>202</v>
      </c>
      <c r="D48" s="177">
        <v>92</v>
      </c>
      <c r="E48" s="181" t="s">
        <v>56</v>
      </c>
      <c r="G48" s="96" t="s">
        <v>54</v>
      </c>
      <c r="H48" s="118">
        <v>1</v>
      </c>
      <c r="I48" s="118"/>
      <c r="J48" s="118"/>
    </row>
    <row r="49" spans="1:5" ht="15.75" customHeight="1">
      <c r="A49" s="177">
        <v>2</v>
      </c>
      <c r="B49" s="179" t="s">
        <v>46</v>
      </c>
      <c r="C49" s="177">
        <v>251</v>
      </c>
      <c r="D49" s="177">
        <v>186</v>
      </c>
      <c r="E49" s="181" t="s">
        <v>56</v>
      </c>
    </row>
    <row r="50" spans="1:5" ht="15.75" customHeight="1">
      <c r="A50" s="177">
        <v>2</v>
      </c>
      <c r="B50" s="184" t="s">
        <v>46</v>
      </c>
      <c r="C50" s="177">
        <v>267</v>
      </c>
      <c r="D50" s="177">
        <v>217</v>
      </c>
      <c r="E50" s="181" t="s">
        <v>56</v>
      </c>
    </row>
    <row r="51" spans="1:5" ht="15.75" customHeight="1">
      <c r="A51" s="177">
        <v>2</v>
      </c>
      <c r="B51" s="179" t="s">
        <v>46</v>
      </c>
      <c r="C51" s="177">
        <v>201</v>
      </c>
      <c r="D51" s="177">
        <v>93</v>
      </c>
      <c r="E51" s="181" t="s">
        <v>56</v>
      </c>
    </row>
    <row r="52" spans="1:5" ht="15.75" customHeight="1">
      <c r="A52" s="177">
        <v>2</v>
      </c>
      <c r="B52" s="184" t="s">
        <v>46</v>
      </c>
      <c r="C52" s="177">
        <v>258</v>
      </c>
      <c r="D52" s="177">
        <v>197</v>
      </c>
      <c r="E52" s="181" t="s">
        <v>56</v>
      </c>
    </row>
    <row r="53" spans="1:5" ht="15.75" customHeight="1">
      <c r="A53" s="177">
        <v>2</v>
      </c>
      <c r="B53" s="179" t="s">
        <v>46</v>
      </c>
      <c r="C53" s="177">
        <v>163</v>
      </c>
      <c r="D53" s="177">
        <v>46</v>
      </c>
      <c r="E53" s="181" t="s">
        <v>56</v>
      </c>
    </row>
    <row r="54" spans="1:5" ht="15.75" customHeight="1">
      <c r="A54" s="177">
        <v>2</v>
      </c>
      <c r="B54" s="184" t="s">
        <v>46</v>
      </c>
      <c r="C54" s="177">
        <v>222</v>
      </c>
      <c r="D54" s="177">
        <v>105</v>
      </c>
      <c r="E54" s="181" t="s">
        <v>56</v>
      </c>
    </row>
    <row r="55" spans="1:5" ht="15.75" customHeight="1">
      <c r="A55" s="177">
        <v>2</v>
      </c>
      <c r="B55" s="179" t="s">
        <v>46</v>
      </c>
      <c r="C55" s="177">
        <v>208</v>
      </c>
      <c r="D55" s="177">
        <v>93</v>
      </c>
      <c r="E55" s="181" t="s">
        <v>56</v>
      </c>
    </row>
    <row r="56" spans="1:5" ht="15.75" customHeight="1">
      <c r="A56" s="177">
        <v>2</v>
      </c>
      <c r="B56" s="184" t="s">
        <v>46</v>
      </c>
      <c r="C56" s="177">
        <v>211</v>
      </c>
      <c r="D56" s="177">
        <v>98</v>
      </c>
      <c r="E56" s="181" t="s">
        <v>56</v>
      </c>
    </row>
    <row r="57" spans="1:5" ht="15.75" customHeight="1">
      <c r="A57" s="177">
        <v>2</v>
      </c>
      <c r="B57" s="179" t="s">
        <v>46</v>
      </c>
      <c r="C57" s="177">
        <v>206</v>
      </c>
      <c r="D57" s="177">
        <v>87</v>
      </c>
      <c r="E57" s="181" t="s">
        <v>56</v>
      </c>
    </row>
    <row r="58" spans="1:5" ht="15.75" customHeight="1">
      <c r="A58" s="177">
        <v>2</v>
      </c>
      <c r="B58" s="184" t="s">
        <v>46</v>
      </c>
      <c r="C58" s="177">
        <v>219</v>
      </c>
      <c r="D58" s="177">
        <v>120</v>
      </c>
      <c r="E58" s="181" t="s">
        <v>56</v>
      </c>
    </row>
    <row r="59" spans="1:5" ht="15.75" customHeight="1">
      <c r="A59" s="177">
        <v>2</v>
      </c>
      <c r="B59" s="179" t="s">
        <v>46</v>
      </c>
      <c r="C59" s="177">
        <v>189</v>
      </c>
      <c r="D59" s="177">
        <v>70</v>
      </c>
      <c r="E59" s="181" t="s">
        <v>56</v>
      </c>
    </row>
    <row r="60" spans="1:5" ht="15.75" customHeight="1">
      <c r="A60" s="177">
        <v>2</v>
      </c>
      <c r="B60" s="184" t="s">
        <v>46</v>
      </c>
      <c r="C60" s="177">
        <v>241</v>
      </c>
      <c r="D60" s="177">
        <v>149</v>
      </c>
      <c r="E60" s="181" t="s">
        <v>56</v>
      </c>
    </row>
    <row r="61" spans="1:5" ht="15.75" customHeight="1">
      <c r="A61" s="177">
        <v>2</v>
      </c>
      <c r="B61" s="179" t="s">
        <v>46</v>
      </c>
      <c r="C61" s="177">
        <v>203</v>
      </c>
      <c r="D61" s="177">
        <v>93</v>
      </c>
      <c r="E61" s="181" t="s">
        <v>56</v>
      </c>
    </row>
    <row r="62" spans="1:5" ht="15.75" customHeight="1">
      <c r="A62" s="177">
        <v>2</v>
      </c>
      <c r="B62" s="184" t="s">
        <v>46</v>
      </c>
      <c r="C62" s="177">
        <v>184</v>
      </c>
      <c r="D62" s="177">
        <v>65</v>
      </c>
      <c r="E62" s="181" t="s">
        <v>56</v>
      </c>
    </row>
    <row r="63" spans="1:5" ht="15.75" customHeight="1">
      <c r="A63" s="177">
        <v>2</v>
      </c>
      <c r="B63" s="179" t="s">
        <v>46</v>
      </c>
      <c r="C63" s="177">
        <v>177</v>
      </c>
      <c r="D63" s="177">
        <v>59</v>
      </c>
      <c r="E63" s="181" t="s">
        <v>56</v>
      </c>
    </row>
    <row r="64" spans="1:5" ht="15.75" customHeight="1">
      <c r="A64" s="177">
        <v>2</v>
      </c>
      <c r="B64" s="184" t="s">
        <v>46</v>
      </c>
      <c r="C64" s="177">
        <v>206</v>
      </c>
      <c r="D64" s="177">
        <v>92</v>
      </c>
      <c r="E64" s="181" t="s">
        <v>56</v>
      </c>
    </row>
    <row r="65" spans="1:5" ht="15.75" customHeight="1">
      <c r="A65" s="177">
        <v>2</v>
      </c>
      <c r="B65" s="179" t="s">
        <v>46</v>
      </c>
      <c r="C65" s="177">
        <v>191</v>
      </c>
      <c r="D65" s="177">
        <v>72</v>
      </c>
      <c r="E65" s="181" t="s">
        <v>56</v>
      </c>
    </row>
    <row r="66" spans="1:5" ht="15.75" customHeight="1">
      <c r="A66" s="177">
        <v>2</v>
      </c>
      <c r="B66" s="184" t="s">
        <v>46</v>
      </c>
      <c r="C66" s="177">
        <v>181</v>
      </c>
      <c r="D66" s="177">
        <v>73</v>
      </c>
      <c r="E66" s="181" t="s">
        <v>56</v>
      </c>
    </row>
    <row r="67" spans="1:5" ht="15.75" customHeight="1">
      <c r="A67" s="177">
        <v>2</v>
      </c>
      <c r="B67" s="179" t="s">
        <v>46</v>
      </c>
      <c r="C67" s="177">
        <v>231</v>
      </c>
      <c r="D67" s="177">
        <v>124</v>
      </c>
      <c r="E67" s="181" t="s">
        <v>56</v>
      </c>
    </row>
    <row r="68" spans="1:5" ht="15.75" customHeight="1">
      <c r="A68" s="177">
        <v>2</v>
      </c>
      <c r="B68" s="184" t="s">
        <v>46</v>
      </c>
      <c r="C68" s="177">
        <v>200</v>
      </c>
      <c r="D68" s="177">
        <v>93</v>
      </c>
      <c r="E68" s="181" t="s">
        <v>56</v>
      </c>
    </row>
    <row r="69" spans="1:5" ht="15.75" customHeight="1">
      <c r="A69" s="177">
        <v>2</v>
      </c>
      <c r="B69" s="179" t="s">
        <v>46</v>
      </c>
      <c r="C69" s="177">
        <v>236</v>
      </c>
      <c r="D69" s="177">
        <v>160</v>
      </c>
      <c r="E69" s="181" t="s">
        <v>56</v>
      </c>
    </row>
    <row r="70" spans="1:5" ht="15.75" customHeight="1">
      <c r="A70" s="177">
        <v>2</v>
      </c>
      <c r="B70" s="184" t="s">
        <v>46</v>
      </c>
      <c r="C70" s="177">
        <v>185</v>
      </c>
      <c r="D70" s="177">
        <v>67</v>
      </c>
      <c r="E70" s="181" t="s">
        <v>56</v>
      </c>
    </row>
    <row r="71" spans="1:5" ht="15.75" customHeight="1">
      <c r="A71" s="177">
        <v>2</v>
      </c>
      <c r="B71" s="179" t="s">
        <v>46</v>
      </c>
      <c r="C71" s="177">
        <v>176</v>
      </c>
      <c r="D71" s="177">
        <v>48</v>
      </c>
      <c r="E71" s="181" t="s">
        <v>56</v>
      </c>
    </row>
    <row r="72" spans="1:5" ht="15.75" customHeight="1">
      <c r="A72" s="177">
        <v>2</v>
      </c>
      <c r="B72" s="184" t="s">
        <v>46</v>
      </c>
      <c r="C72" s="177">
        <v>201</v>
      </c>
      <c r="D72" s="177">
        <v>82</v>
      </c>
      <c r="E72" s="181" t="s">
        <v>56</v>
      </c>
    </row>
    <row r="73" spans="1:5" ht="15.75" customHeight="1">
      <c r="A73" s="177">
        <v>2</v>
      </c>
      <c r="B73" s="179" t="s">
        <v>46</v>
      </c>
      <c r="C73" s="177">
        <v>187</v>
      </c>
      <c r="D73" s="177">
        <v>67</v>
      </c>
      <c r="E73" s="181" t="s">
        <v>56</v>
      </c>
    </row>
    <row r="74" spans="1:5" ht="15.75" customHeight="1">
      <c r="A74" s="177">
        <v>2</v>
      </c>
      <c r="B74" s="184" t="s">
        <v>46</v>
      </c>
      <c r="C74" s="177">
        <v>171</v>
      </c>
      <c r="D74" s="177">
        <v>55</v>
      </c>
      <c r="E74" s="181" t="s">
        <v>56</v>
      </c>
    </row>
    <row r="75" spans="1:5" ht="15.75" customHeight="1">
      <c r="A75" s="177">
        <v>2</v>
      </c>
      <c r="B75" s="179" t="s">
        <v>46</v>
      </c>
      <c r="C75" s="177">
        <v>153</v>
      </c>
      <c r="D75" s="177">
        <v>37</v>
      </c>
      <c r="E75" s="181" t="s">
        <v>56</v>
      </c>
    </row>
    <row r="76" spans="1:5" ht="15.75" customHeight="1">
      <c r="A76" s="177">
        <v>2</v>
      </c>
      <c r="B76" s="184" t="s">
        <v>46</v>
      </c>
      <c r="C76" s="177">
        <v>161</v>
      </c>
      <c r="D76" s="177">
        <v>42</v>
      </c>
      <c r="E76" s="181" t="s">
        <v>56</v>
      </c>
    </row>
    <row r="77" spans="1:5" ht="15.75" customHeight="1">
      <c r="A77" s="197">
        <v>3</v>
      </c>
      <c r="B77" s="199" t="s">
        <v>46</v>
      </c>
      <c r="C77" s="197">
        <v>213</v>
      </c>
      <c r="D77" s="197">
        <v>109</v>
      </c>
      <c r="E77" s="201" t="s">
        <v>56</v>
      </c>
    </row>
    <row r="78" spans="1:5" ht="15.75" customHeight="1">
      <c r="A78" s="197">
        <v>3</v>
      </c>
      <c r="B78" s="202" t="s">
        <v>46</v>
      </c>
      <c r="C78" s="197">
        <v>191</v>
      </c>
      <c r="D78" s="197">
        <v>81</v>
      </c>
      <c r="E78" s="201" t="s">
        <v>56</v>
      </c>
    </row>
    <row r="79" spans="1:5" ht="15.75" customHeight="1">
      <c r="A79" s="197">
        <v>3</v>
      </c>
      <c r="B79" s="199" t="s">
        <v>46</v>
      </c>
      <c r="C79" s="197">
        <v>165</v>
      </c>
      <c r="D79" s="197">
        <v>45</v>
      </c>
      <c r="E79" s="201" t="s">
        <v>56</v>
      </c>
    </row>
    <row r="80" spans="1:5" ht="15.75" customHeight="1">
      <c r="A80" s="197">
        <v>3</v>
      </c>
      <c r="B80" s="202" t="s">
        <v>46</v>
      </c>
      <c r="C80" s="197">
        <v>152</v>
      </c>
      <c r="D80" s="197">
        <v>43</v>
      </c>
      <c r="E80" s="201" t="s">
        <v>56</v>
      </c>
    </row>
    <row r="81" spans="1:5" ht="15.75" customHeight="1">
      <c r="A81" s="197">
        <v>3</v>
      </c>
      <c r="B81" s="199" t="s">
        <v>46</v>
      </c>
      <c r="C81" s="197">
        <v>151</v>
      </c>
      <c r="D81" s="197">
        <v>32</v>
      </c>
      <c r="E81" s="201" t="s">
        <v>56</v>
      </c>
    </row>
    <row r="82" spans="1:5" ht="15.75" customHeight="1">
      <c r="A82" s="197">
        <v>3</v>
      </c>
      <c r="B82" s="202" t="s">
        <v>46</v>
      </c>
      <c r="C82" s="197">
        <v>65</v>
      </c>
      <c r="D82" s="197">
        <v>3</v>
      </c>
      <c r="E82" s="201" t="s">
        <v>56</v>
      </c>
    </row>
    <row r="83" spans="1:5" ht="15.75" customHeight="1">
      <c r="A83" s="204"/>
      <c r="B83" s="205"/>
      <c r="C83" s="204"/>
      <c r="D83" s="204"/>
      <c r="E83" s="204"/>
    </row>
    <row r="84" spans="1:5" ht="15.75" customHeight="1"/>
    <row r="85" spans="1:5" ht="15.75" customHeight="1"/>
    <row r="86" spans="1:5" ht="15.75" customHeight="1"/>
    <row r="87" spans="1:5" ht="15.75" customHeight="1"/>
    <row r="88" spans="1:5" ht="15.75" customHeight="1"/>
    <row r="89" spans="1:5" ht="15.75" customHeight="1"/>
    <row r="90" spans="1:5" ht="15.75" customHeight="1"/>
    <row r="91" spans="1:5" ht="15.75" customHeight="1"/>
    <row r="92" spans="1:5" ht="15.75" customHeight="1"/>
    <row r="93" spans="1:5" ht="15.75" customHeight="1"/>
    <row r="94" spans="1:5" ht="15.75" customHeight="1"/>
    <row r="95" spans="1:5" ht="15.75" customHeight="1"/>
    <row r="96" spans="1:5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211"/>
  <sheetViews>
    <sheetView topLeftCell="A3" workbookViewId="0">
      <selection activeCell="A13" sqref="A13:J24"/>
    </sheetView>
  </sheetViews>
  <sheetFormatPr defaultColWidth="14.42578125" defaultRowHeight="15" customHeight="1"/>
  <cols>
    <col min="15" max="15" width="28.7109375" customWidth="1"/>
  </cols>
  <sheetData>
    <row r="1" spans="1:15">
      <c r="A1" s="1" t="s">
        <v>171</v>
      </c>
      <c r="B1" s="2"/>
      <c r="C1" s="2"/>
      <c r="D1" s="2"/>
      <c r="E1" s="3"/>
      <c r="F1" s="1" t="s">
        <v>172</v>
      </c>
      <c r="G1" s="4"/>
      <c r="H1" s="5" t="s">
        <v>4</v>
      </c>
      <c r="I1" s="5"/>
      <c r="J1" s="2"/>
      <c r="K1" s="6"/>
    </row>
    <row r="2" spans="1:15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173</v>
      </c>
      <c r="H2" s="8"/>
      <c r="I2" s="16" t="s">
        <v>11</v>
      </c>
      <c r="J2" s="17"/>
      <c r="K2" s="18"/>
      <c r="M2" s="20" t="s">
        <v>12</v>
      </c>
    </row>
    <row r="3" spans="1:15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5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5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5">
      <c r="A6" s="34" t="s">
        <v>20</v>
      </c>
      <c r="B6" s="36">
        <v>25</v>
      </c>
      <c r="C6" s="33"/>
      <c r="D6" s="37"/>
      <c r="E6" s="33"/>
      <c r="F6" s="143">
        <f>SUM(917+976)</f>
        <v>1893</v>
      </c>
      <c r="G6" s="143">
        <f>SUM(887+947)</f>
        <v>1834</v>
      </c>
      <c r="H6" s="239">
        <f>SUM(750+778)</f>
        <v>1528</v>
      </c>
      <c r="I6" s="33"/>
      <c r="J6" s="33"/>
      <c r="K6" s="37"/>
    </row>
    <row r="12" spans="1:15">
      <c r="A12" s="43" t="s">
        <v>22</v>
      </c>
      <c r="B12" s="44" t="s">
        <v>23</v>
      </c>
      <c r="C12" s="45" t="s">
        <v>24</v>
      </c>
      <c r="D12" s="44" t="s">
        <v>25</v>
      </c>
      <c r="E12" s="44" t="s">
        <v>26</v>
      </c>
      <c r="F12" s="44" t="s">
        <v>27</v>
      </c>
      <c r="G12" s="44" t="s">
        <v>28</v>
      </c>
      <c r="H12" s="44" t="s">
        <v>29</v>
      </c>
      <c r="I12" s="44" t="s">
        <v>30</v>
      </c>
      <c r="J12" s="44" t="s">
        <v>31</v>
      </c>
      <c r="K12" s="47" t="s">
        <v>34</v>
      </c>
      <c r="M12" s="48" t="s">
        <v>33</v>
      </c>
      <c r="N12" s="48" t="s">
        <v>35</v>
      </c>
      <c r="O12" s="149"/>
    </row>
    <row r="13" spans="1:15">
      <c r="A13" s="257">
        <v>1</v>
      </c>
      <c r="B13" s="258" t="s">
        <v>36</v>
      </c>
      <c r="C13" s="260"/>
      <c r="D13" s="260"/>
      <c r="E13" s="260">
        <v>3</v>
      </c>
      <c r="F13" s="260">
        <v>1</v>
      </c>
      <c r="G13" s="493"/>
      <c r="H13" s="493"/>
      <c r="I13" s="493"/>
      <c r="J13" s="260">
        <v>1</v>
      </c>
      <c r="K13" s="532">
        <f t="shared" ref="K13:K24" si="0">SUM(C13:J13)</f>
        <v>5</v>
      </c>
      <c r="M13" s="51" t="s">
        <v>36</v>
      </c>
      <c r="N13" s="51">
        <f>SUM(K13+K18)</f>
        <v>8</v>
      </c>
      <c r="O13" s="156"/>
    </row>
    <row r="14" spans="1:15">
      <c r="A14" s="262">
        <v>1</v>
      </c>
      <c r="B14" s="263" t="s">
        <v>37</v>
      </c>
      <c r="C14" s="264"/>
      <c r="D14" s="264">
        <v>10</v>
      </c>
      <c r="E14" s="533"/>
      <c r="F14" s="533"/>
      <c r="G14" s="533"/>
      <c r="H14" s="533"/>
      <c r="I14" s="533"/>
      <c r="J14" s="533"/>
      <c r="K14" s="532">
        <f t="shared" si="0"/>
        <v>10</v>
      </c>
      <c r="M14" s="51" t="s">
        <v>37</v>
      </c>
      <c r="N14" s="51">
        <f>SUM(K14+K19+K24)</f>
        <v>27</v>
      </c>
      <c r="O14" s="156"/>
    </row>
    <row r="15" spans="1:15">
      <c r="A15" s="267">
        <v>1</v>
      </c>
      <c r="B15" s="263" t="s">
        <v>39</v>
      </c>
      <c r="C15" s="533"/>
      <c r="D15" s="264"/>
      <c r="E15" s="533"/>
      <c r="F15" s="533"/>
      <c r="G15" s="533"/>
      <c r="H15" s="264">
        <v>1</v>
      </c>
      <c r="I15" s="533"/>
      <c r="J15" s="533"/>
      <c r="K15" s="532">
        <f t="shared" si="0"/>
        <v>1</v>
      </c>
      <c r="M15" s="51" t="s">
        <v>39</v>
      </c>
      <c r="N15" s="51">
        <v>1</v>
      </c>
      <c r="O15" s="534" t="s">
        <v>174</v>
      </c>
    </row>
    <row r="16" spans="1:15">
      <c r="A16" s="262">
        <v>1</v>
      </c>
      <c r="B16" s="263" t="s">
        <v>38</v>
      </c>
      <c r="C16" s="533"/>
      <c r="D16" s="533"/>
      <c r="E16" s="533"/>
      <c r="F16" s="264">
        <v>1</v>
      </c>
      <c r="G16" s="533"/>
      <c r="H16" s="533"/>
      <c r="I16" s="533"/>
      <c r="J16" s="533"/>
      <c r="K16" s="532">
        <f t="shared" si="0"/>
        <v>1</v>
      </c>
      <c r="M16" s="51" t="s">
        <v>38</v>
      </c>
      <c r="N16" s="51">
        <f>K16</f>
        <v>1</v>
      </c>
      <c r="O16" s="156"/>
    </row>
    <row r="17" spans="1:15">
      <c r="A17" s="535">
        <v>1</v>
      </c>
      <c r="B17" s="536" t="s">
        <v>40</v>
      </c>
      <c r="C17" s="538">
        <v>1</v>
      </c>
      <c r="D17" s="539"/>
      <c r="E17" s="539"/>
      <c r="F17" s="539"/>
      <c r="G17" s="539"/>
      <c r="H17" s="539"/>
      <c r="I17" s="539"/>
      <c r="J17" s="539"/>
      <c r="K17" s="532">
        <f t="shared" si="0"/>
        <v>1</v>
      </c>
      <c r="M17" s="51" t="s">
        <v>40</v>
      </c>
      <c r="N17" s="51">
        <v>1</v>
      </c>
      <c r="O17" s="156"/>
    </row>
    <row r="18" spans="1:15">
      <c r="A18" s="540">
        <v>2</v>
      </c>
      <c r="B18" s="541" t="s">
        <v>36</v>
      </c>
      <c r="C18" s="542"/>
      <c r="D18" s="542"/>
      <c r="E18" s="542"/>
      <c r="F18" s="542"/>
      <c r="G18" s="542"/>
      <c r="H18" s="542"/>
      <c r="I18" s="542"/>
      <c r="J18" s="543">
        <v>3</v>
      </c>
      <c r="K18" s="532">
        <f t="shared" si="0"/>
        <v>3</v>
      </c>
      <c r="M18" s="51" t="s">
        <v>43</v>
      </c>
      <c r="N18" s="51">
        <v>1</v>
      </c>
      <c r="O18" s="156"/>
    </row>
    <row r="19" spans="1:15">
      <c r="A19" s="544">
        <v>2</v>
      </c>
      <c r="B19" s="545" t="s">
        <v>37</v>
      </c>
      <c r="C19" s="546"/>
      <c r="D19" s="547">
        <v>15</v>
      </c>
      <c r="E19" s="546"/>
      <c r="F19" s="546"/>
      <c r="G19" s="546"/>
      <c r="H19" s="546"/>
      <c r="I19" s="546"/>
      <c r="J19" s="546"/>
      <c r="K19" s="532">
        <f t="shared" si="0"/>
        <v>15</v>
      </c>
      <c r="M19" s="51" t="s">
        <v>160</v>
      </c>
      <c r="N19" s="51">
        <v>1</v>
      </c>
      <c r="O19" s="168"/>
    </row>
    <row r="20" spans="1:15">
      <c r="A20" s="548">
        <v>2</v>
      </c>
      <c r="B20" s="545" t="s">
        <v>43</v>
      </c>
      <c r="C20" s="546"/>
      <c r="D20" s="547">
        <v>1</v>
      </c>
      <c r="E20" s="546"/>
      <c r="F20" s="546"/>
      <c r="G20" s="546"/>
      <c r="H20" s="546"/>
      <c r="I20" s="546"/>
      <c r="J20" s="546"/>
      <c r="K20" s="532">
        <f t="shared" si="0"/>
        <v>1</v>
      </c>
      <c r="M20" s="51" t="s">
        <v>175</v>
      </c>
      <c r="N20" s="73">
        <f>SUM(K22+K23)</f>
        <v>7</v>
      </c>
      <c r="O20" s="168"/>
    </row>
    <row r="21" spans="1:15">
      <c r="A21" s="544">
        <v>2</v>
      </c>
      <c r="B21" s="545" t="s">
        <v>160</v>
      </c>
      <c r="C21" s="546"/>
      <c r="D21" s="546"/>
      <c r="E21" s="546"/>
      <c r="F21" s="547">
        <v>1</v>
      </c>
      <c r="G21" s="546"/>
      <c r="H21" s="546"/>
      <c r="I21" s="546"/>
      <c r="J21" s="546"/>
      <c r="K21" s="532">
        <f t="shared" si="0"/>
        <v>1</v>
      </c>
      <c r="M21" s="51" t="s">
        <v>46</v>
      </c>
      <c r="N21" s="51">
        <v>166</v>
      </c>
      <c r="O21" s="168"/>
    </row>
    <row r="22" spans="1:15">
      <c r="A22" s="548">
        <v>2</v>
      </c>
      <c r="B22" s="545" t="s">
        <v>175</v>
      </c>
      <c r="C22" s="546"/>
      <c r="D22" s="546"/>
      <c r="E22" s="547">
        <v>1</v>
      </c>
      <c r="F22" s="546"/>
      <c r="G22" s="546"/>
      <c r="H22" s="546"/>
      <c r="I22" s="546"/>
      <c r="J22" s="546"/>
      <c r="K22" s="532">
        <f t="shared" si="0"/>
        <v>1</v>
      </c>
      <c r="M22" s="51" t="s">
        <v>176</v>
      </c>
      <c r="N22" s="73">
        <f>SUM(N13:N21)</f>
        <v>213</v>
      </c>
      <c r="O22" s="168"/>
    </row>
    <row r="23" spans="1:15">
      <c r="A23" s="549">
        <v>3</v>
      </c>
      <c r="B23" s="550" t="s">
        <v>175</v>
      </c>
      <c r="C23" s="551"/>
      <c r="D23" s="552">
        <v>3</v>
      </c>
      <c r="E23" s="552">
        <v>3</v>
      </c>
      <c r="F23" s="551"/>
      <c r="G23" s="551"/>
      <c r="H23" s="551"/>
      <c r="I23" s="551"/>
      <c r="J23" s="551"/>
      <c r="K23" s="532">
        <f t="shared" si="0"/>
        <v>6</v>
      </c>
      <c r="M23" s="73"/>
      <c r="N23" s="73"/>
      <c r="O23" s="168"/>
    </row>
    <row r="24" spans="1:15">
      <c r="A24" s="553">
        <v>3</v>
      </c>
      <c r="B24" s="554" t="s">
        <v>37</v>
      </c>
      <c r="C24" s="555"/>
      <c r="D24" s="556">
        <v>2</v>
      </c>
      <c r="E24" s="555"/>
      <c r="F24" s="555"/>
      <c r="G24" s="555"/>
      <c r="H24" s="555"/>
      <c r="I24" s="555"/>
      <c r="J24" s="555"/>
      <c r="K24" s="532">
        <f t="shared" si="0"/>
        <v>2</v>
      </c>
      <c r="M24" s="73"/>
      <c r="N24" s="73"/>
      <c r="O24" s="168"/>
    </row>
    <row r="25" spans="1:15">
      <c r="A25" s="79"/>
      <c r="B25" s="77"/>
      <c r="C25" s="78"/>
      <c r="D25" s="78"/>
      <c r="E25" s="78"/>
      <c r="F25" s="78"/>
      <c r="G25" s="78"/>
      <c r="H25" s="78"/>
      <c r="I25" s="78"/>
      <c r="J25" s="78"/>
      <c r="K25" s="58"/>
      <c r="M25" s="73"/>
      <c r="N25" s="73"/>
      <c r="O25" s="168"/>
    </row>
    <row r="26" spans="1:15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  <c r="O26" s="168"/>
    </row>
    <row r="27" spans="1:15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  <c r="O27" s="168"/>
    </row>
    <row r="28" spans="1:15">
      <c r="A28" s="82"/>
      <c r="B28" s="83"/>
      <c r="C28" s="72"/>
      <c r="D28" s="72"/>
      <c r="E28" s="72"/>
      <c r="F28" s="72"/>
      <c r="G28" s="72"/>
      <c r="H28" s="72"/>
      <c r="I28" s="72"/>
      <c r="J28" s="72"/>
      <c r="K28" s="61"/>
      <c r="M28" s="73"/>
      <c r="N28" s="73"/>
      <c r="O28" s="168"/>
    </row>
    <row r="29" spans="1:15">
      <c r="A29" s="85"/>
      <c r="B29" s="86"/>
      <c r="C29" s="88"/>
      <c r="D29" s="88"/>
      <c r="E29" s="88"/>
      <c r="F29" s="88"/>
      <c r="G29" s="88"/>
      <c r="H29" s="88"/>
      <c r="I29" s="88"/>
      <c r="J29" s="88"/>
      <c r="K29" s="58"/>
      <c r="M29" s="73"/>
      <c r="N29" s="73"/>
      <c r="O29" s="168"/>
    </row>
    <row r="30" spans="1:15">
      <c r="A30" s="60"/>
      <c r="B30" s="69"/>
      <c r="C30" s="68"/>
      <c r="D30" s="68"/>
      <c r="E30" s="68"/>
      <c r="F30" s="68"/>
      <c r="G30" s="68"/>
      <c r="H30" s="68"/>
      <c r="I30" s="68"/>
      <c r="J30" s="68"/>
      <c r="K30" s="61"/>
      <c r="M30" s="73"/>
      <c r="N30" s="73"/>
      <c r="O30" s="168"/>
    </row>
    <row r="31" spans="1:15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  <c r="O31" s="168"/>
    </row>
    <row r="32" spans="1:15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  <c r="O32" s="168"/>
    </row>
    <row r="33" spans="1:15">
      <c r="A33" s="53"/>
      <c r="B33" s="54"/>
      <c r="C33" s="56"/>
      <c r="D33" s="56"/>
      <c r="E33" s="56"/>
      <c r="F33" s="56"/>
      <c r="G33" s="56"/>
      <c r="H33" s="56"/>
      <c r="I33" s="56"/>
      <c r="J33" s="56"/>
      <c r="K33" s="58"/>
      <c r="M33" s="73"/>
      <c r="N33" s="73"/>
      <c r="O33" s="168"/>
    </row>
    <row r="34" spans="1:15">
      <c r="A34" s="91"/>
      <c r="B34" s="74"/>
      <c r="C34" s="59"/>
      <c r="D34" s="59"/>
      <c r="E34" s="59"/>
      <c r="F34" s="59"/>
      <c r="G34" s="59"/>
      <c r="H34" s="59"/>
      <c r="I34" s="59"/>
      <c r="J34" s="59"/>
      <c r="K34" s="61"/>
      <c r="M34" s="73"/>
      <c r="N34" s="73"/>
      <c r="O34" s="168"/>
    </row>
    <row r="35" spans="1:15">
      <c r="A35" s="79"/>
      <c r="B35" s="77"/>
      <c r="C35" s="78"/>
      <c r="D35" s="78"/>
      <c r="E35" s="78"/>
      <c r="F35" s="78"/>
      <c r="G35" s="78"/>
      <c r="H35" s="78"/>
      <c r="I35" s="78"/>
      <c r="J35" s="78"/>
      <c r="K35" s="58"/>
      <c r="M35" s="73"/>
      <c r="N35" s="73"/>
      <c r="O35" s="168"/>
    </row>
    <row r="36" spans="1:15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  <c r="O36" s="168"/>
    </row>
    <row r="37" spans="1:15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  <c r="O37" s="168"/>
    </row>
    <row r="38" spans="1:15">
      <c r="A38" s="82"/>
      <c r="B38" s="83"/>
      <c r="C38" s="72"/>
      <c r="D38" s="72"/>
      <c r="E38" s="72"/>
      <c r="F38" s="72"/>
      <c r="G38" s="72"/>
      <c r="H38" s="72"/>
      <c r="I38" s="72"/>
      <c r="J38" s="72"/>
      <c r="K38" s="61"/>
      <c r="M38" s="73"/>
      <c r="N38" s="73"/>
      <c r="O38" s="168"/>
    </row>
    <row r="39" spans="1:15">
      <c r="A39" s="85"/>
      <c r="B39" s="86"/>
      <c r="C39" s="88"/>
      <c r="D39" s="88"/>
      <c r="E39" s="88"/>
      <c r="F39" s="88"/>
      <c r="G39" s="88"/>
      <c r="H39" s="88"/>
      <c r="I39" s="88"/>
      <c r="J39" s="88"/>
      <c r="K39" s="58"/>
      <c r="M39" s="73"/>
      <c r="N39" s="73"/>
      <c r="O39" s="168"/>
    </row>
    <row r="40" spans="1:15">
      <c r="A40" s="60"/>
      <c r="B40" s="69"/>
      <c r="C40" s="68"/>
      <c r="D40" s="68"/>
      <c r="E40" s="68"/>
      <c r="F40" s="68"/>
      <c r="G40" s="68"/>
      <c r="H40" s="68"/>
      <c r="I40" s="68"/>
      <c r="J40" s="68"/>
      <c r="K40" s="61"/>
      <c r="M40" s="73"/>
      <c r="N40" s="73"/>
      <c r="O40" s="168"/>
    </row>
    <row r="41" spans="1:15">
      <c r="A41" s="79"/>
      <c r="B41" s="77"/>
      <c r="C41" s="78"/>
      <c r="D41" s="78"/>
      <c r="E41" s="78"/>
      <c r="F41" s="78"/>
      <c r="G41" s="78"/>
      <c r="H41" s="78"/>
      <c r="I41" s="78"/>
      <c r="J41" s="78"/>
      <c r="K41" s="58"/>
      <c r="M41" s="73"/>
      <c r="N41" s="73"/>
      <c r="O41" s="168"/>
    </row>
    <row r="42" spans="1:15">
      <c r="A42" s="60"/>
      <c r="B42" s="69"/>
      <c r="C42" s="68"/>
      <c r="D42" s="68"/>
      <c r="E42" s="68"/>
      <c r="F42" s="68"/>
      <c r="G42" s="68"/>
      <c r="H42" s="68"/>
      <c r="I42" s="68"/>
      <c r="J42" s="68"/>
      <c r="K42" s="61"/>
      <c r="M42" s="73"/>
      <c r="N42" s="73"/>
      <c r="O42" s="168"/>
    </row>
    <row r="43" spans="1:15">
      <c r="A43" s="53"/>
      <c r="B43" s="54"/>
      <c r="C43" s="56"/>
      <c r="D43" s="56"/>
      <c r="E43" s="56"/>
      <c r="F43" s="56"/>
      <c r="G43" s="56"/>
      <c r="H43" s="56"/>
      <c r="I43" s="56"/>
      <c r="J43" s="56"/>
      <c r="K43" s="58"/>
      <c r="M43" s="73"/>
      <c r="N43" s="73"/>
      <c r="O43" s="168"/>
    </row>
    <row r="44" spans="1:15">
      <c r="M44" s="96"/>
      <c r="N44" s="96"/>
      <c r="O44" s="183"/>
    </row>
    <row r="45" spans="1:15">
      <c r="A45" s="99" t="s">
        <v>22</v>
      </c>
      <c r="B45" s="104" t="s">
        <v>23</v>
      </c>
      <c r="C45" s="106" t="s">
        <v>45</v>
      </c>
      <c r="D45" s="112" t="s">
        <v>47</v>
      </c>
      <c r="E45" s="121" t="s">
        <v>48</v>
      </c>
      <c r="G45" s="114" t="s">
        <v>22</v>
      </c>
      <c r="H45" s="114" t="s">
        <v>49</v>
      </c>
      <c r="I45" s="114" t="s">
        <v>50</v>
      </c>
      <c r="J45" s="114" t="s">
        <v>51</v>
      </c>
    </row>
    <row r="46" spans="1:15">
      <c r="A46" s="304">
        <v>1</v>
      </c>
      <c r="B46" s="557" t="s">
        <v>46</v>
      </c>
      <c r="C46" s="304">
        <v>273</v>
      </c>
      <c r="D46" s="304">
        <v>229</v>
      </c>
      <c r="E46" s="304" t="s">
        <v>56</v>
      </c>
      <c r="G46" s="558" t="s">
        <v>52</v>
      </c>
      <c r="H46" s="426">
        <v>0</v>
      </c>
      <c r="I46" s="426"/>
      <c r="J46" s="426"/>
    </row>
    <row r="47" spans="1:15">
      <c r="A47" s="304">
        <v>1</v>
      </c>
      <c r="B47" s="557" t="s">
        <v>46</v>
      </c>
      <c r="C47" s="264">
        <v>295</v>
      </c>
      <c r="D47" s="264">
        <v>251</v>
      </c>
      <c r="E47" s="304" t="s">
        <v>56</v>
      </c>
      <c r="G47" s="558" t="s">
        <v>53</v>
      </c>
      <c r="H47" s="426">
        <v>0</v>
      </c>
      <c r="I47" s="426"/>
      <c r="J47" s="426"/>
    </row>
    <row r="48" spans="1:15">
      <c r="A48" s="304">
        <v>1</v>
      </c>
      <c r="B48" s="557" t="s">
        <v>46</v>
      </c>
      <c r="C48" s="264">
        <v>288</v>
      </c>
      <c r="D48" s="264">
        <v>253</v>
      </c>
      <c r="E48" s="304" t="s">
        <v>56</v>
      </c>
      <c r="G48" s="558" t="s">
        <v>54</v>
      </c>
      <c r="H48" s="426">
        <v>0</v>
      </c>
      <c r="I48" s="426"/>
      <c r="J48" s="426"/>
    </row>
    <row r="49" spans="1:10">
      <c r="A49" s="304">
        <v>1</v>
      </c>
      <c r="B49" s="557" t="s">
        <v>46</v>
      </c>
      <c r="C49" s="264">
        <v>290</v>
      </c>
      <c r="D49" s="264">
        <v>263</v>
      </c>
      <c r="E49" s="304" t="s">
        <v>56</v>
      </c>
      <c r="G49" s="114" t="s">
        <v>22</v>
      </c>
      <c r="H49" s="114" t="s">
        <v>55</v>
      </c>
      <c r="I49" s="114" t="s">
        <v>50</v>
      </c>
      <c r="J49" s="114" t="s">
        <v>51</v>
      </c>
    </row>
    <row r="50" spans="1:10">
      <c r="A50" s="304">
        <v>1</v>
      </c>
      <c r="B50" s="557" t="s">
        <v>46</v>
      </c>
      <c r="C50" s="264">
        <v>271</v>
      </c>
      <c r="D50" s="264">
        <v>236</v>
      </c>
      <c r="E50" s="304" t="s">
        <v>56</v>
      </c>
      <c r="G50" s="558" t="s">
        <v>52</v>
      </c>
      <c r="H50" s="426">
        <v>1</v>
      </c>
      <c r="I50" s="118"/>
      <c r="J50" s="118"/>
    </row>
    <row r="51" spans="1:10">
      <c r="A51" s="304">
        <v>1</v>
      </c>
      <c r="B51" s="557" t="s">
        <v>46</v>
      </c>
      <c r="C51" s="264">
        <v>250</v>
      </c>
      <c r="D51" s="264">
        <v>165</v>
      </c>
      <c r="E51" s="304" t="s">
        <v>56</v>
      </c>
      <c r="G51" s="558" t="s">
        <v>53</v>
      </c>
      <c r="H51" s="426">
        <v>1</v>
      </c>
      <c r="I51" s="118"/>
      <c r="J51" s="122"/>
    </row>
    <row r="52" spans="1:10">
      <c r="A52" s="304">
        <v>1</v>
      </c>
      <c r="B52" s="557" t="s">
        <v>46</v>
      </c>
      <c r="C52" s="264">
        <v>281</v>
      </c>
      <c r="D52" s="264">
        <v>208</v>
      </c>
      <c r="E52" s="304" t="s">
        <v>56</v>
      </c>
      <c r="G52" s="558" t="s">
        <v>54</v>
      </c>
      <c r="H52" s="426">
        <v>1</v>
      </c>
      <c r="I52" s="118"/>
      <c r="J52" s="118"/>
    </row>
    <row r="53" spans="1:10">
      <c r="A53" s="304">
        <v>1</v>
      </c>
      <c r="B53" s="557" t="s">
        <v>46</v>
      </c>
      <c r="C53" s="264">
        <v>217</v>
      </c>
      <c r="D53" s="264">
        <v>102</v>
      </c>
      <c r="E53" s="304" t="s">
        <v>56</v>
      </c>
    </row>
    <row r="54" spans="1:10">
      <c r="A54" s="304">
        <v>1</v>
      </c>
      <c r="B54" s="557" t="s">
        <v>46</v>
      </c>
      <c r="C54" s="264">
        <v>185</v>
      </c>
      <c r="D54" s="264">
        <v>66</v>
      </c>
      <c r="E54" s="304" t="s">
        <v>56</v>
      </c>
    </row>
    <row r="55" spans="1:10">
      <c r="A55" s="304">
        <v>1</v>
      </c>
      <c r="B55" s="557" t="s">
        <v>46</v>
      </c>
      <c r="C55" s="264">
        <v>209</v>
      </c>
      <c r="D55" s="264">
        <v>107</v>
      </c>
      <c r="E55" s="304" t="s">
        <v>56</v>
      </c>
    </row>
    <row r="56" spans="1:10">
      <c r="A56" s="304">
        <v>1</v>
      </c>
      <c r="B56" s="557" t="s">
        <v>46</v>
      </c>
      <c r="C56" s="264">
        <v>222</v>
      </c>
      <c r="D56" s="264">
        <v>125</v>
      </c>
      <c r="E56" s="304" t="s">
        <v>56</v>
      </c>
    </row>
    <row r="57" spans="1:10">
      <c r="A57" s="304">
        <v>1</v>
      </c>
      <c r="B57" s="557" t="s">
        <v>46</v>
      </c>
      <c r="C57" s="264">
        <v>362</v>
      </c>
      <c r="D57" s="264">
        <v>533</v>
      </c>
      <c r="E57" s="304" t="s">
        <v>56</v>
      </c>
    </row>
    <row r="58" spans="1:10">
      <c r="A58" s="304">
        <v>1</v>
      </c>
      <c r="B58" s="557" t="s">
        <v>46</v>
      </c>
      <c r="C58" s="264">
        <v>304</v>
      </c>
      <c r="D58" s="264">
        <v>310</v>
      </c>
      <c r="E58" s="304" t="s">
        <v>56</v>
      </c>
    </row>
    <row r="59" spans="1:10">
      <c r="A59" s="304">
        <v>1</v>
      </c>
      <c r="B59" s="557" t="s">
        <v>46</v>
      </c>
      <c r="C59" s="264">
        <v>270</v>
      </c>
      <c r="D59" s="264">
        <v>270</v>
      </c>
      <c r="E59" s="304" t="s">
        <v>56</v>
      </c>
    </row>
    <row r="60" spans="1:10">
      <c r="A60" s="304">
        <v>1</v>
      </c>
      <c r="B60" s="557" t="s">
        <v>46</v>
      </c>
      <c r="C60" s="264">
        <v>202</v>
      </c>
      <c r="D60" s="264">
        <v>89</v>
      </c>
      <c r="E60" s="304" t="s">
        <v>56</v>
      </c>
    </row>
    <row r="61" spans="1:10">
      <c r="A61" s="304">
        <v>1</v>
      </c>
      <c r="B61" s="557" t="s">
        <v>46</v>
      </c>
      <c r="C61" s="264">
        <v>189</v>
      </c>
      <c r="D61" s="264">
        <v>77</v>
      </c>
      <c r="E61" s="304" t="s">
        <v>56</v>
      </c>
    </row>
    <row r="62" spans="1:10">
      <c r="A62" s="304">
        <v>1</v>
      </c>
      <c r="B62" s="557" t="s">
        <v>46</v>
      </c>
      <c r="C62" s="264">
        <v>210</v>
      </c>
      <c r="D62" s="264">
        <v>106</v>
      </c>
      <c r="E62" s="304" t="s">
        <v>56</v>
      </c>
    </row>
    <row r="63" spans="1:10">
      <c r="A63" s="304">
        <v>1</v>
      </c>
      <c r="B63" s="557" t="s">
        <v>46</v>
      </c>
      <c r="C63" s="264">
        <v>205</v>
      </c>
      <c r="D63" s="264">
        <v>104</v>
      </c>
      <c r="E63" s="304" t="s">
        <v>56</v>
      </c>
    </row>
    <row r="64" spans="1:10">
      <c r="A64" s="304">
        <v>1</v>
      </c>
      <c r="B64" s="557" t="s">
        <v>46</v>
      </c>
      <c r="C64" s="264">
        <v>173</v>
      </c>
      <c r="D64" s="264">
        <v>61</v>
      </c>
      <c r="E64" s="304" t="s">
        <v>56</v>
      </c>
    </row>
    <row r="65" spans="1:5">
      <c r="A65" s="304">
        <v>1</v>
      </c>
      <c r="B65" s="557" t="s">
        <v>46</v>
      </c>
      <c r="C65" s="264">
        <v>72</v>
      </c>
      <c r="D65" s="264">
        <v>5</v>
      </c>
      <c r="E65" s="304" t="s">
        <v>56</v>
      </c>
    </row>
    <row r="66" spans="1:5">
      <c r="A66" s="304">
        <v>1</v>
      </c>
      <c r="B66" s="557" t="s">
        <v>46</v>
      </c>
      <c r="C66" s="264">
        <v>64</v>
      </c>
      <c r="D66" s="264">
        <v>4</v>
      </c>
      <c r="E66" s="304" t="s">
        <v>56</v>
      </c>
    </row>
    <row r="67" spans="1:5">
      <c r="A67" s="304">
        <v>1</v>
      </c>
      <c r="B67" s="557" t="s">
        <v>46</v>
      </c>
      <c r="C67" s="264">
        <v>167</v>
      </c>
      <c r="D67" s="264">
        <v>45</v>
      </c>
      <c r="E67" s="304" t="s">
        <v>56</v>
      </c>
    </row>
    <row r="68" spans="1:5">
      <c r="A68" s="304">
        <v>1</v>
      </c>
      <c r="B68" s="557" t="s">
        <v>46</v>
      </c>
      <c r="C68" s="264">
        <v>157</v>
      </c>
      <c r="D68" s="264">
        <v>44</v>
      </c>
      <c r="E68" s="304" t="s">
        <v>56</v>
      </c>
    </row>
    <row r="69" spans="1:5">
      <c r="A69" s="304">
        <v>1</v>
      </c>
      <c r="B69" s="557" t="s">
        <v>46</v>
      </c>
      <c r="C69" s="264">
        <v>62</v>
      </c>
      <c r="D69" s="264">
        <v>3</v>
      </c>
      <c r="E69" s="304" t="s">
        <v>56</v>
      </c>
    </row>
    <row r="70" spans="1:5">
      <c r="A70" s="304">
        <v>1</v>
      </c>
      <c r="B70" s="557" t="s">
        <v>46</v>
      </c>
      <c r="C70" s="264">
        <v>73</v>
      </c>
      <c r="D70" s="264">
        <v>6</v>
      </c>
      <c r="E70" s="304" t="s">
        <v>56</v>
      </c>
    </row>
    <row r="71" spans="1:5">
      <c r="A71" s="304">
        <v>1</v>
      </c>
      <c r="B71" s="557" t="s">
        <v>46</v>
      </c>
      <c r="C71" s="264">
        <v>72</v>
      </c>
      <c r="D71" s="264">
        <v>5</v>
      </c>
      <c r="E71" s="304" t="s">
        <v>56</v>
      </c>
    </row>
    <row r="72" spans="1:5">
      <c r="A72" s="304">
        <v>1</v>
      </c>
      <c r="B72" s="557" t="s">
        <v>46</v>
      </c>
      <c r="C72" s="264">
        <v>74</v>
      </c>
      <c r="D72" s="264">
        <v>6</v>
      </c>
      <c r="E72" s="304" t="s">
        <v>56</v>
      </c>
    </row>
    <row r="73" spans="1:5">
      <c r="A73" s="304">
        <v>1</v>
      </c>
      <c r="B73" s="557" t="s">
        <v>46</v>
      </c>
      <c r="C73" s="264">
        <v>66</v>
      </c>
      <c r="D73" s="264">
        <v>4</v>
      </c>
      <c r="E73" s="304" t="s">
        <v>56</v>
      </c>
    </row>
    <row r="74" spans="1:5">
      <c r="A74" s="304">
        <v>1</v>
      </c>
      <c r="B74" s="557" t="s">
        <v>46</v>
      </c>
      <c r="C74" s="264">
        <v>72</v>
      </c>
      <c r="D74" s="264">
        <v>5</v>
      </c>
      <c r="E74" s="304" t="s">
        <v>56</v>
      </c>
    </row>
    <row r="75" spans="1:5">
      <c r="A75" s="304">
        <v>1</v>
      </c>
      <c r="B75" s="557" t="s">
        <v>46</v>
      </c>
      <c r="C75" s="264">
        <v>212</v>
      </c>
      <c r="D75" s="264">
        <v>113</v>
      </c>
      <c r="E75" s="304" t="s">
        <v>56</v>
      </c>
    </row>
    <row r="76" spans="1:5">
      <c r="A76" s="304">
        <v>1</v>
      </c>
      <c r="B76" s="557" t="s">
        <v>46</v>
      </c>
      <c r="C76" s="264">
        <v>210</v>
      </c>
      <c r="D76" s="264">
        <v>101</v>
      </c>
      <c r="E76" s="304" t="s">
        <v>56</v>
      </c>
    </row>
    <row r="77" spans="1:5">
      <c r="A77" s="304">
        <v>1</v>
      </c>
      <c r="B77" s="557" t="s">
        <v>46</v>
      </c>
      <c r="C77" s="264">
        <v>218</v>
      </c>
      <c r="D77" s="264">
        <v>128</v>
      </c>
      <c r="E77" s="304" t="s">
        <v>56</v>
      </c>
    </row>
    <row r="78" spans="1:5">
      <c r="A78" s="304">
        <v>1</v>
      </c>
      <c r="B78" s="557" t="s">
        <v>46</v>
      </c>
      <c r="C78" s="264">
        <v>299</v>
      </c>
      <c r="D78" s="264">
        <v>271</v>
      </c>
      <c r="E78" s="304" t="s">
        <v>56</v>
      </c>
    </row>
    <row r="79" spans="1:5">
      <c r="A79" s="304">
        <v>1</v>
      </c>
      <c r="B79" s="557" t="s">
        <v>46</v>
      </c>
      <c r="C79" s="264">
        <v>183</v>
      </c>
      <c r="D79" s="264">
        <v>71</v>
      </c>
      <c r="E79" s="304" t="s">
        <v>56</v>
      </c>
    </row>
    <row r="80" spans="1:5">
      <c r="A80" s="304">
        <v>1</v>
      </c>
      <c r="B80" s="557" t="s">
        <v>46</v>
      </c>
      <c r="C80" s="264">
        <v>205</v>
      </c>
      <c r="D80" s="264">
        <v>97</v>
      </c>
      <c r="E80" s="304" t="s">
        <v>56</v>
      </c>
    </row>
    <row r="81" spans="1:5">
      <c r="A81" s="304">
        <v>1</v>
      </c>
      <c r="B81" s="557" t="s">
        <v>46</v>
      </c>
      <c r="C81" s="264">
        <v>187</v>
      </c>
      <c r="D81" s="264">
        <v>79</v>
      </c>
      <c r="E81" s="304" t="s">
        <v>56</v>
      </c>
    </row>
    <row r="82" spans="1:5">
      <c r="A82" s="304">
        <v>1</v>
      </c>
      <c r="B82" s="557" t="s">
        <v>46</v>
      </c>
      <c r="C82" s="264">
        <v>180</v>
      </c>
      <c r="D82" s="264">
        <v>63</v>
      </c>
      <c r="E82" s="304" t="s">
        <v>56</v>
      </c>
    </row>
    <row r="83" spans="1:5">
      <c r="A83" s="304">
        <v>1</v>
      </c>
      <c r="B83" s="557" t="s">
        <v>46</v>
      </c>
      <c r="C83" s="264">
        <v>175</v>
      </c>
      <c r="D83" s="264">
        <v>62</v>
      </c>
      <c r="E83" s="304" t="s">
        <v>56</v>
      </c>
    </row>
    <row r="84" spans="1:5">
      <c r="A84" s="304">
        <v>1</v>
      </c>
      <c r="B84" s="557" t="s">
        <v>46</v>
      </c>
      <c r="C84" s="264">
        <v>77</v>
      </c>
      <c r="D84" s="264">
        <v>6</v>
      </c>
      <c r="E84" s="304" t="s">
        <v>56</v>
      </c>
    </row>
    <row r="85" spans="1:5">
      <c r="A85" s="304">
        <v>1</v>
      </c>
      <c r="B85" s="557" t="s">
        <v>46</v>
      </c>
      <c r="C85" s="264">
        <v>224</v>
      </c>
      <c r="D85" s="264">
        <v>123</v>
      </c>
      <c r="E85" s="304" t="s">
        <v>56</v>
      </c>
    </row>
    <row r="86" spans="1:5">
      <c r="A86" s="304">
        <v>1</v>
      </c>
      <c r="B86" s="557" t="s">
        <v>46</v>
      </c>
      <c r="C86" s="264">
        <v>205</v>
      </c>
      <c r="D86" s="264">
        <v>97</v>
      </c>
      <c r="E86" s="304" t="s">
        <v>56</v>
      </c>
    </row>
    <row r="87" spans="1:5">
      <c r="A87" s="304">
        <v>1</v>
      </c>
      <c r="B87" s="557" t="s">
        <v>46</v>
      </c>
      <c r="C87" s="264">
        <v>170</v>
      </c>
      <c r="D87" s="264">
        <v>60</v>
      </c>
      <c r="E87" s="304" t="s">
        <v>56</v>
      </c>
    </row>
    <row r="88" spans="1:5">
      <c r="A88" s="304">
        <v>1</v>
      </c>
      <c r="B88" s="557" t="s">
        <v>46</v>
      </c>
      <c r="C88" s="264">
        <v>244</v>
      </c>
      <c r="D88" s="264">
        <v>160</v>
      </c>
      <c r="E88" s="304" t="s">
        <v>56</v>
      </c>
    </row>
    <row r="89" spans="1:5">
      <c r="A89" s="304">
        <v>1</v>
      </c>
      <c r="B89" s="557" t="s">
        <v>46</v>
      </c>
      <c r="C89" s="264">
        <v>217</v>
      </c>
      <c r="D89" s="264">
        <v>104</v>
      </c>
      <c r="E89" s="304" t="s">
        <v>56</v>
      </c>
    </row>
    <row r="90" spans="1:5">
      <c r="A90" s="304">
        <v>1</v>
      </c>
      <c r="B90" s="557" t="s">
        <v>46</v>
      </c>
      <c r="C90" s="264">
        <v>209</v>
      </c>
      <c r="D90" s="264">
        <v>111</v>
      </c>
      <c r="E90" s="304" t="s">
        <v>56</v>
      </c>
    </row>
    <row r="91" spans="1:5">
      <c r="A91" s="304">
        <v>1</v>
      </c>
      <c r="B91" s="557" t="s">
        <v>46</v>
      </c>
      <c r="C91" s="264">
        <v>210</v>
      </c>
      <c r="D91" s="264">
        <v>91</v>
      </c>
      <c r="E91" s="304" t="s">
        <v>56</v>
      </c>
    </row>
    <row r="92" spans="1:5">
      <c r="A92" s="304">
        <v>1</v>
      </c>
      <c r="B92" s="557" t="s">
        <v>46</v>
      </c>
      <c r="C92" s="264">
        <v>183</v>
      </c>
      <c r="D92" s="264">
        <v>65</v>
      </c>
      <c r="E92" s="304" t="s">
        <v>56</v>
      </c>
    </row>
    <row r="93" spans="1:5">
      <c r="A93" s="304">
        <v>1</v>
      </c>
      <c r="B93" s="557" t="s">
        <v>46</v>
      </c>
      <c r="C93" s="264">
        <v>178</v>
      </c>
      <c r="D93" s="264">
        <v>69</v>
      </c>
      <c r="E93" s="304" t="s">
        <v>56</v>
      </c>
    </row>
    <row r="94" spans="1:5">
      <c r="A94" s="304">
        <v>1</v>
      </c>
      <c r="B94" s="557" t="s">
        <v>46</v>
      </c>
      <c r="C94" s="264">
        <v>185</v>
      </c>
      <c r="D94" s="264">
        <v>64</v>
      </c>
      <c r="E94" s="304" t="s">
        <v>56</v>
      </c>
    </row>
    <row r="95" spans="1:5">
      <c r="A95" s="304">
        <v>1</v>
      </c>
      <c r="B95" s="557" t="s">
        <v>46</v>
      </c>
      <c r="C95" s="264">
        <v>84</v>
      </c>
      <c r="D95" s="264">
        <v>7</v>
      </c>
      <c r="E95" s="304" t="s">
        <v>56</v>
      </c>
    </row>
    <row r="96" spans="1:5">
      <c r="A96" s="304">
        <v>1</v>
      </c>
      <c r="B96" s="557" t="s">
        <v>46</v>
      </c>
      <c r="C96" s="264">
        <v>174</v>
      </c>
      <c r="D96" s="264">
        <v>54</v>
      </c>
      <c r="E96" s="304" t="s">
        <v>56</v>
      </c>
    </row>
    <row r="97" spans="1:5">
      <c r="A97" s="304">
        <v>1</v>
      </c>
      <c r="B97" s="557" t="s">
        <v>46</v>
      </c>
      <c r="C97" s="264">
        <v>79</v>
      </c>
      <c r="D97" s="264">
        <v>6</v>
      </c>
      <c r="E97" s="304" t="s">
        <v>56</v>
      </c>
    </row>
    <row r="98" spans="1:5">
      <c r="A98" s="304">
        <v>1</v>
      </c>
      <c r="B98" s="557" t="s">
        <v>46</v>
      </c>
      <c r="C98" s="264">
        <v>194</v>
      </c>
      <c r="D98" s="264">
        <v>77</v>
      </c>
      <c r="E98" s="304" t="s">
        <v>56</v>
      </c>
    </row>
    <row r="99" spans="1:5">
      <c r="A99" s="304">
        <v>1</v>
      </c>
      <c r="B99" s="557" t="s">
        <v>46</v>
      </c>
      <c r="C99" s="264">
        <v>190</v>
      </c>
      <c r="D99" s="264">
        <v>72</v>
      </c>
      <c r="E99" s="304" t="s">
        <v>56</v>
      </c>
    </row>
    <row r="100" spans="1:5">
      <c r="A100" s="304">
        <v>1</v>
      </c>
      <c r="B100" s="557" t="s">
        <v>46</v>
      </c>
      <c r="C100" s="264">
        <v>176</v>
      </c>
      <c r="D100" s="264">
        <v>60</v>
      </c>
      <c r="E100" s="304" t="s">
        <v>56</v>
      </c>
    </row>
    <row r="101" spans="1:5">
      <c r="A101" s="304">
        <v>1</v>
      </c>
      <c r="B101" s="557" t="s">
        <v>46</v>
      </c>
      <c r="C101" s="264">
        <v>80</v>
      </c>
      <c r="D101" s="264">
        <v>8</v>
      </c>
      <c r="E101" s="304" t="s">
        <v>56</v>
      </c>
    </row>
    <row r="102" spans="1:5">
      <c r="A102" s="304">
        <v>1</v>
      </c>
      <c r="B102" s="557" t="s">
        <v>46</v>
      </c>
      <c r="C102" s="264">
        <v>72</v>
      </c>
      <c r="D102" s="264">
        <v>4</v>
      </c>
      <c r="E102" s="304" t="s">
        <v>56</v>
      </c>
    </row>
    <row r="103" spans="1:5">
      <c r="A103" s="304">
        <v>1</v>
      </c>
      <c r="B103" s="557" t="s">
        <v>46</v>
      </c>
      <c r="C103" s="264">
        <v>70</v>
      </c>
      <c r="D103" s="264">
        <v>4</v>
      </c>
      <c r="E103" s="304" t="s">
        <v>56</v>
      </c>
    </row>
    <row r="104" spans="1:5">
      <c r="A104" s="304">
        <v>1</v>
      </c>
      <c r="B104" s="557" t="s">
        <v>46</v>
      </c>
      <c r="C104" s="264">
        <v>85</v>
      </c>
      <c r="D104" s="264">
        <v>6</v>
      </c>
      <c r="E104" s="304" t="s">
        <v>56</v>
      </c>
    </row>
    <row r="105" spans="1:5">
      <c r="A105" s="304">
        <v>1</v>
      </c>
      <c r="B105" s="557" t="s">
        <v>46</v>
      </c>
      <c r="C105" s="264">
        <v>77</v>
      </c>
      <c r="D105" s="264">
        <v>5</v>
      </c>
      <c r="E105" s="304" t="s">
        <v>56</v>
      </c>
    </row>
    <row r="106" spans="1:5">
      <c r="A106" s="304">
        <v>1</v>
      </c>
      <c r="B106" s="557" t="s">
        <v>46</v>
      </c>
      <c r="C106" s="264">
        <v>76</v>
      </c>
      <c r="D106" s="264">
        <v>5</v>
      </c>
      <c r="E106" s="304" t="s">
        <v>56</v>
      </c>
    </row>
    <row r="107" spans="1:5">
      <c r="A107" s="304">
        <v>1</v>
      </c>
      <c r="B107" s="557" t="s">
        <v>46</v>
      </c>
      <c r="C107" s="264">
        <v>57</v>
      </c>
      <c r="D107" s="264">
        <v>2</v>
      </c>
      <c r="E107" s="304" t="s">
        <v>56</v>
      </c>
    </row>
    <row r="108" spans="1:5">
      <c r="A108" s="304">
        <v>1</v>
      </c>
      <c r="B108" s="557" t="s">
        <v>46</v>
      </c>
      <c r="C108" s="264">
        <v>82</v>
      </c>
      <c r="D108" s="264">
        <v>7</v>
      </c>
      <c r="E108" s="304" t="s">
        <v>56</v>
      </c>
    </row>
    <row r="109" spans="1:5">
      <c r="A109" s="304">
        <v>1</v>
      </c>
      <c r="B109" s="557" t="s">
        <v>46</v>
      </c>
      <c r="C109" s="264">
        <v>75</v>
      </c>
      <c r="D109" s="264">
        <v>5</v>
      </c>
      <c r="E109" s="304" t="s">
        <v>56</v>
      </c>
    </row>
    <row r="110" spans="1:5">
      <c r="A110" s="304">
        <v>1</v>
      </c>
      <c r="B110" s="557" t="s">
        <v>46</v>
      </c>
      <c r="C110" s="264">
        <v>69</v>
      </c>
      <c r="D110" s="264">
        <v>4</v>
      </c>
      <c r="E110" s="304" t="s">
        <v>56</v>
      </c>
    </row>
    <row r="111" spans="1:5">
      <c r="A111" s="304">
        <v>1</v>
      </c>
      <c r="B111" s="557" t="s">
        <v>46</v>
      </c>
      <c r="C111" s="264">
        <v>82</v>
      </c>
      <c r="D111" s="264">
        <v>6</v>
      </c>
      <c r="E111" s="304" t="s">
        <v>56</v>
      </c>
    </row>
    <row r="112" spans="1:5">
      <c r="A112" s="304">
        <v>1</v>
      </c>
      <c r="B112" s="557" t="s">
        <v>46</v>
      </c>
      <c r="C112" s="264">
        <v>63</v>
      </c>
      <c r="D112" s="264">
        <v>4</v>
      </c>
      <c r="E112" s="304" t="s">
        <v>56</v>
      </c>
    </row>
    <row r="113" spans="1:5">
      <c r="A113" s="304">
        <v>1</v>
      </c>
      <c r="B113" s="557" t="s">
        <v>46</v>
      </c>
      <c r="C113" s="264">
        <v>61</v>
      </c>
      <c r="D113" s="264">
        <v>3</v>
      </c>
      <c r="E113" s="304" t="s">
        <v>56</v>
      </c>
    </row>
    <row r="114" spans="1:5">
      <c r="A114" s="304">
        <v>1</v>
      </c>
      <c r="B114" s="557" t="s">
        <v>46</v>
      </c>
      <c r="C114" s="264">
        <v>65</v>
      </c>
      <c r="D114" s="264">
        <v>4</v>
      </c>
      <c r="E114" s="304" t="s">
        <v>56</v>
      </c>
    </row>
    <row r="115" spans="1:5">
      <c r="A115" s="547">
        <v>2</v>
      </c>
      <c r="B115" s="548" t="s">
        <v>46</v>
      </c>
      <c r="C115" s="547">
        <v>187</v>
      </c>
      <c r="D115" s="547">
        <v>72</v>
      </c>
      <c r="E115" s="547" t="s">
        <v>56</v>
      </c>
    </row>
    <row r="116" spans="1:5">
      <c r="A116" s="547">
        <v>2</v>
      </c>
      <c r="B116" s="548" t="s">
        <v>46</v>
      </c>
      <c r="C116" s="547">
        <v>445</v>
      </c>
      <c r="D116" s="547">
        <v>873</v>
      </c>
      <c r="E116" s="547" t="s">
        <v>56</v>
      </c>
    </row>
    <row r="117" spans="1:5">
      <c r="A117" s="547">
        <v>2</v>
      </c>
      <c r="B117" s="548" t="s">
        <v>46</v>
      </c>
      <c r="C117" s="547">
        <v>316</v>
      </c>
      <c r="D117" s="547">
        <v>336</v>
      </c>
      <c r="E117" s="547" t="s">
        <v>56</v>
      </c>
    </row>
    <row r="118" spans="1:5">
      <c r="A118" s="547">
        <v>2</v>
      </c>
      <c r="B118" s="548" t="s">
        <v>46</v>
      </c>
      <c r="C118" s="547">
        <v>302</v>
      </c>
      <c r="D118" s="547">
        <v>322</v>
      </c>
      <c r="E118" s="547" t="s">
        <v>56</v>
      </c>
    </row>
    <row r="119" spans="1:5">
      <c r="A119" s="547">
        <v>2</v>
      </c>
      <c r="B119" s="548" t="s">
        <v>46</v>
      </c>
      <c r="C119" s="547">
        <v>335</v>
      </c>
      <c r="D119" s="547">
        <v>381</v>
      </c>
      <c r="E119" s="547" t="s">
        <v>56</v>
      </c>
    </row>
    <row r="120" spans="1:5">
      <c r="A120" s="547">
        <v>2</v>
      </c>
      <c r="B120" s="548" t="s">
        <v>46</v>
      </c>
      <c r="C120" s="547">
        <v>280</v>
      </c>
      <c r="D120" s="547">
        <v>243</v>
      </c>
      <c r="E120" s="547" t="s">
        <v>56</v>
      </c>
    </row>
    <row r="121" spans="1:5">
      <c r="A121" s="547">
        <v>2</v>
      </c>
      <c r="B121" s="548" t="s">
        <v>46</v>
      </c>
      <c r="C121" s="547">
        <v>296</v>
      </c>
      <c r="D121" s="547">
        <v>285</v>
      </c>
      <c r="E121" s="547" t="s">
        <v>56</v>
      </c>
    </row>
    <row r="122" spans="1:5">
      <c r="A122" s="547">
        <v>2</v>
      </c>
      <c r="B122" s="548" t="s">
        <v>46</v>
      </c>
      <c r="C122" s="547">
        <v>217</v>
      </c>
      <c r="D122" s="547">
        <v>125</v>
      </c>
      <c r="E122" s="547" t="s">
        <v>56</v>
      </c>
    </row>
    <row r="123" spans="1:5">
      <c r="A123" s="547">
        <v>2</v>
      </c>
      <c r="B123" s="548" t="s">
        <v>46</v>
      </c>
      <c r="C123" s="547">
        <v>165</v>
      </c>
      <c r="D123" s="547">
        <v>49</v>
      </c>
      <c r="E123" s="547" t="s">
        <v>56</v>
      </c>
    </row>
    <row r="124" spans="1:5">
      <c r="A124" s="547">
        <v>2</v>
      </c>
      <c r="B124" s="548" t="s">
        <v>46</v>
      </c>
      <c r="C124" s="547">
        <v>92</v>
      </c>
      <c r="D124" s="547">
        <v>10</v>
      </c>
      <c r="E124" s="547" t="s">
        <v>56</v>
      </c>
    </row>
    <row r="125" spans="1:5">
      <c r="A125" s="547">
        <v>2</v>
      </c>
      <c r="B125" s="548" t="s">
        <v>46</v>
      </c>
      <c r="C125" s="547">
        <v>70</v>
      </c>
      <c r="D125" s="547">
        <v>4</v>
      </c>
      <c r="E125" s="547" t="s">
        <v>56</v>
      </c>
    </row>
    <row r="126" spans="1:5">
      <c r="A126" s="547">
        <v>2</v>
      </c>
      <c r="B126" s="548" t="s">
        <v>46</v>
      </c>
      <c r="C126" s="547">
        <v>77</v>
      </c>
      <c r="D126" s="547">
        <v>5</v>
      </c>
      <c r="E126" s="547" t="s">
        <v>56</v>
      </c>
    </row>
    <row r="127" spans="1:5">
      <c r="A127" s="547">
        <v>2</v>
      </c>
      <c r="B127" s="548" t="s">
        <v>46</v>
      </c>
      <c r="C127" s="547">
        <v>81</v>
      </c>
      <c r="D127" s="547">
        <v>6</v>
      </c>
      <c r="E127" s="547" t="s">
        <v>56</v>
      </c>
    </row>
    <row r="128" spans="1:5">
      <c r="A128" s="547">
        <v>2</v>
      </c>
      <c r="B128" s="548" t="s">
        <v>46</v>
      </c>
      <c r="C128" s="547">
        <v>70</v>
      </c>
      <c r="D128" s="547">
        <v>5</v>
      </c>
      <c r="E128" s="547" t="s">
        <v>56</v>
      </c>
    </row>
    <row r="129" spans="1:5">
      <c r="A129" s="547">
        <v>2</v>
      </c>
      <c r="B129" s="548" t="s">
        <v>46</v>
      </c>
      <c r="C129" s="547">
        <v>65</v>
      </c>
      <c r="D129" s="547">
        <v>3</v>
      </c>
      <c r="E129" s="547" t="s">
        <v>56</v>
      </c>
    </row>
    <row r="130" spans="1:5">
      <c r="A130" s="547">
        <v>2</v>
      </c>
      <c r="B130" s="548" t="s">
        <v>46</v>
      </c>
      <c r="C130" s="547">
        <v>303</v>
      </c>
      <c r="D130" s="547">
        <v>297</v>
      </c>
      <c r="E130" s="547" t="s">
        <v>56</v>
      </c>
    </row>
    <row r="131" spans="1:5">
      <c r="A131" s="547">
        <v>2</v>
      </c>
      <c r="B131" s="548" t="s">
        <v>46</v>
      </c>
      <c r="C131" s="547">
        <v>270</v>
      </c>
      <c r="D131" s="547">
        <v>200</v>
      </c>
      <c r="E131" s="547" t="s">
        <v>56</v>
      </c>
    </row>
    <row r="132" spans="1:5">
      <c r="A132" s="547">
        <v>2</v>
      </c>
      <c r="B132" s="548" t="s">
        <v>46</v>
      </c>
      <c r="C132" s="547">
        <v>242</v>
      </c>
      <c r="D132" s="547">
        <v>137</v>
      </c>
      <c r="E132" s="547" t="s">
        <v>56</v>
      </c>
    </row>
    <row r="133" spans="1:5">
      <c r="A133" s="547">
        <v>2</v>
      </c>
      <c r="B133" s="548" t="s">
        <v>46</v>
      </c>
      <c r="C133" s="547">
        <v>206</v>
      </c>
      <c r="D133" s="547">
        <v>98</v>
      </c>
      <c r="E133" s="547" t="s">
        <v>56</v>
      </c>
    </row>
    <row r="134" spans="1:5">
      <c r="A134" s="547">
        <v>2</v>
      </c>
      <c r="B134" s="548" t="s">
        <v>46</v>
      </c>
      <c r="C134" s="547">
        <v>195</v>
      </c>
      <c r="D134" s="547">
        <v>86</v>
      </c>
      <c r="E134" s="547" t="s">
        <v>56</v>
      </c>
    </row>
    <row r="135" spans="1:5">
      <c r="A135" s="547">
        <v>2</v>
      </c>
      <c r="B135" s="548" t="s">
        <v>46</v>
      </c>
      <c r="C135" s="547">
        <v>214</v>
      </c>
      <c r="D135" s="547">
        <v>105</v>
      </c>
      <c r="E135" s="547" t="s">
        <v>56</v>
      </c>
    </row>
    <row r="136" spans="1:5">
      <c r="A136" s="547">
        <v>2</v>
      </c>
      <c r="B136" s="548" t="s">
        <v>46</v>
      </c>
      <c r="C136" s="547">
        <v>181</v>
      </c>
      <c r="D136" s="547">
        <v>71</v>
      </c>
      <c r="E136" s="547" t="s">
        <v>56</v>
      </c>
    </row>
    <row r="137" spans="1:5">
      <c r="A137" s="547">
        <v>2</v>
      </c>
      <c r="B137" s="548" t="s">
        <v>46</v>
      </c>
      <c r="C137" s="547">
        <v>174</v>
      </c>
      <c r="D137" s="547">
        <v>59</v>
      </c>
      <c r="E137" s="547" t="s">
        <v>56</v>
      </c>
    </row>
    <row r="138" spans="1:5">
      <c r="A138" s="547">
        <v>2</v>
      </c>
      <c r="B138" s="548" t="s">
        <v>46</v>
      </c>
      <c r="C138" s="547">
        <v>204</v>
      </c>
      <c r="D138" s="547">
        <v>98</v>
      </c>
      <c r="E138" s="547" t="s">
        <v>56</v>
      </c>
    </row>
    <row r="139" spans="1:5">
      <c r="A139" s="547">
        <v>2</v>
      </c>
      <c r="B139" s="548" t="s">
        <v>46</v>
      </c>
      <c r="C139" s="547">
        <v>187</v>
      </c>
      <c r="D139" s="547">
        <v>73</v>
      </c>
      <c r="E139" s="547" t="s">
        <v>56</v>
      </c>
    </row>
    <row r="140" spans="1:5">
      <c r="A140" s="547">
        <v>2</v>
      </c>
      <c r="B140" s="548" t="s">
        <v>46</v>
      </c>
      <c r="C140" s="547">
        <v>177</v>
      </c>
      <c r="D140" s="547">
        <v>68</v>
      </c>
      <c r="E140" s="547" t="s">
        <v>56</v>
      </c>
    </row>
    <row r="141" spans="1:5">
      <c r="A141" s="547">
        <v>2</v>
      </c>
      <c r="B141" s="548" t="s">
        <v>46</v>
      </c>
      <c r="C141" s="547">
        <v>162</v>
      </c>
      <c r="D141" s="547">
        <v>40</v>
      </c>
      <c r="E141" s="547" t="s">
        <v>56</v>
      </c>
    </row>
    <row r="142" spans="1:5">
      <c r="A142" s="547">
        <v>2</v>
      </c>
      <c r="B142" s="548" t="s">
        <v>46</v>
      </c>
      <c r="C142" s="547">
        <v>183</v>
      </c>
      <c r="D142" s="547">
        <v>63</v>
      </c>
      <c r="E142" s="547" t="s">
        <v>56</v>
      </c>
    </row>
    <row r="143" spans="1:5">
      <c r="A143" s="547">
        <v>2</v>
      </c>
      <c r="B143" s="548" t="s">
        <v>46</v>
      </c>
      <c r="C143" s="547">
        <v>181</v>
      </c>
      <c r="D143" s="547">
        <v>60</v>
      </c>
      <c r="E143" s="547" t="s">
        <v>56</v>
      </c>
    </row>
    <row r="144" spans="1:5">
      <c r="A144" s="547">
        <v>2</v>
      </c>
      <c r="B144" s="548" t="s">
        <v>46</v>
      </c>
      <c r="C144" s="547">
        <v>89</v>
      </c>
      <c r="D144" s="547">
        <v>8</v>
      </c>
      <c r="E144" s="547" t="s">
        <v>56</v>
      </c>
    </row>
    <row r="145" spans="1:5">
      <c r="A145" s="547">
        <v>2</v>
      </c>
      <c r="B145" s="548" t="s">
        <v>46</v>
      </c>
      <c r="C145" s="547">
        <v>78</v>
      </c>
      <c r="D145" s="547">
        <v>5</v>
      </c>
      <c r="E145" s="547" t="s">
        <v>56</v>
      </c>
    </row>
    <row r="146" spans="1:5">
      <c r="A146" s="547">
        <v>2</v>
      </c>
      <c r="B146" s="548" t="s">
        <v>46</v>
      </c>
      <c r="C146" s="547">
        <v>64</v>
      </c>
      <c r="D146" s="547">
        <v>4</v>
      </c>
      <c r="E146" s="547" t="s">
        <v>56</v>
      </c>
    </row>
    <row r="147" spans="1:5">
      <c r="A147" s="547">
        <v>2</v>
      </c>
      <c r="B147" s="548" t="s">
        <v>46</v>
      </c>
      <c r="C147" s="547">
        <v>65</v>
      </c>
      <c r="D147" s="547">
        <v>4</v>
      </c>
      <c r="E147" s="547" t="s">
        <v>56</v>
      </c>
    </row>
    <row r="148" spans="1:5">
      <c r="A148" s="547">
        <v>2</v>
      </c>
      <c r="B148" s="548" t="s">
        <v>46</v>
      </c>
      <c r="C148" s="547">
        <v>69</v>
      </c>
      <c r="D148" s="547">
        <v>4</v>
      </c>
      <c r="E148" s="547" t="s">
        <v>56</v>
      </c>
    </row>
    <row r="149" spans="1:5">
      <c r="A149" s="559">
        <v>3</v>
      </c>
      <c r="B149" s="560" t="s">
        <v>46</v>
      </c>
      <c r="C149" s="559">
        <v>193</v>
      </c>
      <c r="D149" s="559">
        <v>77</v>
      </c>
      <c r="E149" s="559" t="s">
        <v>56</v>
      </c>
    </row>
    <row r="150" spans="1:5">
      <c r="A150" s="559">
        <v>3</v>
      </c>
      <c r="B150" s="560" t="s">
        <v>46</v>
      </c>
      <c r="C150" s="559">
        <v>200</v>
      </c>
      <c r="D150" s="559">
        <v>85</v>
      </c>
      <c r="E150" s="559" t="s">
        <v>56</v>
      </c>
    </row>
    <row r="151" spans="1:5">
      <c r="A151" s="559">
        <v>3</v>
      </c>
      <c r="B151" s="560" t="s">
        <v>46</v>
      </c>
      <c r="C151" s="559">
        <v>194</v>
      </c>
      <c r="D151" s="559">
        <v>81</v>
      </c>
      <c r="E151" s="559" t="s">
        <v>56</v>
      </c>
    </row>
    <row r="152" spans="1:5">
      <c r="A152" s="559">
        <v>3</v>
      </c>
      <c r="B152" s="560" t="s">
        <v>46</v>
      </c>
      <c r="C152" s="559">
        <v>210</v>
      </c>
      <c r="D152" s="559">
        <v>119</v>
      </c>
      <c r="E152" s="559" t="s">
        <v>56</v>
      </c>
    </row>
    <row r="153" spans="1:5">
      <c r="A153" s="559">
        <v>3</v>
      </c>
      <c r="B153" s="560" t="s">
        <v>46</v>
      </c>
      <c r="C153" s="559">
        <v>235</v>
      </c>
      <c r="D153" s="559">
        <v>168</v>
      </c>
      <c r="E153" s="559" t="s">
        <v>56</v>
      </c>
    </row>
    <row r="154" spans="1:5">
      <c r="A154" s="559">
        <v>3</v>
      </c>
      <c r="B154" s="560" t="s">
        <v>46</v>
      </c>
      <c r="C154" s="559">
        <v>207</v>
      </c>
      <c r="D154" s="559">
        <v>91</v>
      </c>
      <c r="E154" s="559" t="s">
        <v>56</v>
      </c>
    </row>
    <row r="155" spans="1:5">
      <c r="A155" s="559">
        <v>3</v>
      </c>
      <c r="B155" s="560" t="s">
        <v>46</v>
      </c>
      <c r="C155" s="559">
        <v>195</v>
      </c>
      <c r="D155" s="559">
        <v>88</v>
      </c>
      <c r="E155" s="559" t="s">
        <v>56</v>
      </c>
    </row>
    <row r="156" spans="1:5">
      <c r="A156" s="559">
        <v>3</v>
      </c>
      <c r="B156" s="560" t="s">
        <v>46</v>
      </c>
      <c r="C156" s="559">
        <v>177</v>
      </c>
      <c r="D156" s="559">
        <v>76</v>
      </c>
      <c r="E156" s="559" t="s">
        <v>56</v>
      </c>
    </row>
    <row r="157" spans="1:5">
      <c r="A157" s="559">
        <v>3</v>
      </c>
      <c r="B157" s="560" t="s">
        <v>46</v>
      </c>
      <c r="C157" s="559">
        <v>184</v>
      </c>
      <c r="D157" s="559">
        <v>74</v>
      </c>
      <c r="E157" s="559" t="s">
        <v>56</v>
      </c>
    </row>
    <row r="158" spans="1:5">
      <c r="A158" s="559">
        <v>3</v>
      </c>
      <c r="B158" s="560" t="s">
        <v>46</v>
      </c>
      <c r="C158" s="559">
        <v>190</v>
      </c>
      <c r="D158" s="559">
        <v>79</v>
      </c>
      <c r="E158" s="559" t="s">
        <v>56</v>
      </c>
    </row>
    <row r="159" spans="1:5">
      <c r="A159" s="559">
        <v>3</v>
      </c>
      <c r="B159" s="560" t="s">
        <v>46</v>
      </c>
      <c r="C159" s="559">
        <v>174</v>
      </c>
      <c r="D159" s="559">
        <v>63</v>
      </c>
      <c r="E159" s="559" t="s">
        <v>56</v>
      </c>
    </row>
    <row r="160" spans="1:5">
      <c r="A160" s="559">
        <v>3</v>
      </c>
      <c r="B160" s="560" t="s">
        <v>46</v>
      </c>
      <c r="C160" s="559">
        <v>92</v>
      </c>
      <c r="D160" s="559">
        <v>10</v>
      </c>
      <c r="E160" s="559" t="s">
        <v>56</v>
      </c>
    </row>
    <row r="161" spans="1:5">
      <c r="A161" s="559">
        <v>3</v>
      </c>
      <c r="B161" s="560" t="s">
        <v>46</v>
      </c>
      <c r="C161" s="559">
        <v>73</v>
      </c>
      <c r="D161" s="559">
        <v>4</v>
      </c>
      <c r="E161" s="559" t="s">
        <v>56</v>
      </c>
    </row>
    <row r="162" spans="1:5">
      <c r="A162" s="559">
        <v>3</v>
      </c>
      <c r="B162" s="560" t="s">
        <v>46</v>
      </c>
      <c r="C162" s="559">
        <v>97</v>
      </c>
      <c r="D162" s="559">
        <v>12</v>
      </c>
      <c r="E162" s="559" t="s">
        <v>56</v>
      </c>
    </row>
    <row r="163" spans="1:5">
      <c r="A163" s="559">
        <v>3</v>
      </c>
      <c r="B163" s="560" t="s">
        <v>46</v>
      </c>
      <c r="C163" s="559">
        <v>71</v>
      </c>
      <c r="D163" s="559">
        <v>4</v>
      </c>
      <c r="E163" s="559" t="s">
        <v>56</v>
      </c>
    </row>
    <row r="164" spans="1:5">
      <c r="A164" s="559">
        <v>3</v>
      </c>
      <c r="B164" s="560" t="s">
        <v>46</v>
      </c>
      <c r="C164" s="559">
        <v>86</v>
      </c>
      <c r="D164" s="559">
        <v>7</v>
      </c>
      <c r="E164" s="559" t="s">
        <v>56</v>
      </c>
    </row>
    <row r="165" spans="1:5">
      <c r="A165" s="559">
        <v>3</v>
      </c>
      <c r="B165" s="560" t="s">
        <v>46</v>
      </c>
      <c r="C165" s="559">
        <v>75</v>
      </c>
      <c r="D165" s="559">
        <v>5</v>
      </c>
      <c r="E165" s="559" t="s">
        <v>56</v>
      </c>
    </row>
    <row r="166" spans="1:5">
      <c r="A166" s="559">
        <v>3</v>
      </c>
      <c r="B166" s="560" t="s">
        <v>46</v>
      </c>
      <c r="C166" s="559">
        <v>81</v>
      </c>
      <c r="D166" s="559">
        <v>5</v>
      </c>
      <c r="E166" s="559" t="s">
        <v>56</v>
      </c>
    </row>
    <row r="167" spans="1:5">
      <c r="A167" s="559">
        <v>3</v>
      </c>
      <c r="B167" s="560" t="s">
        <v>46</v>
      </c>
      <c r="C167" s="559">
        <v>96</v>
      </c>
      <c r="D167" s="559">
        <v>10</v>
      </c>
      <c r="E167" s="559" t="s">
        <v>56</v>
      </c>
    </row>
    <row r="168" spans="1:5">
      <c r="A168" s="559">
        <v>3</v>
      </c>
      <c r="B168" s="560" t="s">
        <v>46</v>
      </c>
      <c r="C168" s="559">
        <v>72</v>
      </c>
      <c r="D168" s="559">
        <v>5</v>
      </c>
      <c r="E168" s="559" t="s">
        <v>56</v>
      </c>
    </row>
    <row r="169" spans="1:5">
      <c r="A169" s="559">
        <v>3</v>
      </c>
      <c r="B169" s="560" t="s">
        <v>46</v>
      </c>
      <c r="C169" s="559">
        <v>185</v>
      </c>
      <c r="D169" s="559">
        <v>66</v>
      </c>
      <c r="E169" s="559" t="s">
        <v>56</v>
      </c>
    </row>
    <row r="170" spans="1:5">
      <c r="A170" s="559">
        <v>3</v>
      </c>
      <c r="B170" s="560" t="s">
        <v>46</v>
      </c>
      <c r="C170" s="559">
        <v>77</v>
      </c>
      <c r="D170" s="559">
        <v>6</v>
      </c>
      <c r="E170" s="559" t="s">
        <v>56</v>
      </c>
    </row>
    <row r="171" spans="1:5">
      <c r="A171" s="559">
        <v>3</v>
      </c>
      <c r="B171" s="560" t="s">
        <v>46</v>
      </c>
      <c r="C171" s="559">
        <v>74</v>
      </c>
      <c r="D171" s="559">
        <v>5</v>
      </c>
      <c r="E171" s="559" t="s">
        <v>56</v>
      </c>
    </row>
    <row r="172" spans="1:5">
      <c r="A172" s="559">
        <v>3</v>
      </c>
      <c r="B172" s="560" t="s">
        <v>46</v>
      </c>
      <c r="C172" s="559">
        <v>340</v>
      </c>
      <c r="D172" s="559">
        <v>385</v>
      </c>
      <c r="E172" s="559" t="s">
        <v>56</v>
      </c>
    </row>
    <row r="173" spans="1:5">
      <c r="A173" s="559">
        <v>3</v>
      </c>
      <c r="B173" s="560" t="s">
        <v>46</v>
      </c>
      <c r="C173" s="559">
        <v>269</v>
      </c>
      <c r="D173" s="559">
        <v>227</v>
      </c>
      <c r="E173" s="559" t="s">
        <v>56</v>
      </c>
    </row>
    <row r="174" spans="1:5">
      <c r="A174" s="559">
        <v>3</v>
      </c>
      <c r="B174" s="560" t="s">
        <v>46</v>
      </c>
      <c r="C174" s="559">
        <v>251</v>
      </c>
      <c r="D174" s="559">
        <v>202</v>
      </c>
      <c r="E174" s="559" t="s">
        <v>56</v>
      </c>
    </row>
    <row r="175" spans="1:5">
      <c r="A175" s="559">
        <v>3</v>
      </c>
      <c r="B175" s="560" t="s">
        <v>46</v>
      </c>
      <c r="C175" s="559">
        <v>206</v>
      </c>
      <c r="D175" s="559">
        <v>109</v>
      </c>
      <c r="E175" s="559" t="s">
        <v>56</v>
      </c>
    </row>
    <row r="176" spans="1:5">
      <c r="A176" s="559">
        <v>3</v>
      </c>
      <c r="B176" s="560" t="s">
        <v>46</v>
      </c>
      <c r="C176" s="559">
        <v>210</v>
      </c>
      <c r="D176" s="559">
        <v>113</v>
      </c>
      <c r="E176" s="559" t="s">
        <v>56</v>
      </c>
    </row>
    <row r="177" spans="1:5">
      <c r="A177" s="559">
        <v>3</v>
      </c>
      <c r="B177" s="560" t="s">
        <v>46</v>
      </c>
      <c r="C177" s="559">
        <v>233</v>
      </c>
      <c r="D177" s="559">
        <v>158</v>
      </c>
      <c r="E177" s="559" t="s">
        <v>56</v>
      </c>
    </row>
    <row r="178" spans="1:5">
      <c r="A178" s="559">
        <v>3</v>
      </c>
      <c r="B178" s="560" t="s">
        <v>46</v>
      </c>
      <c r="C178" s="559">
        <v>171</v>
      </c>
      <c r="D178" s="559">
        <v>57</v>
      </c>
      <c r="E178" s="559" t="s">
        <v>56</v>
      </c>
    </row>
    <row r="179" spans="1:5">
      <c r="A179" s="559">
        <v>3</v>
      </c>
      <c r="B179" s="560" t="s">
        <v>46</v>
      </c>
      <c r="C179" s="559">
        <v>93</v>
      </c>
      <c r="D179" s="559">
        <v>10</v>
      </c>
      <c r="E179" s="559" t="s">
        <v>56</v>
      </c>
    </row>
    <row r="180" spans="1:5">
      <c r="A180" s="559">
        <v>3</v>
      </c>
      <c r="B180" s="560" t="s">
        <v>46</v>
      </c>
      <c r="C180" s="559">
        <v>170</v>
      </c>
      <c r="D180" s="559">
        <v>54</v>
      </c>
      <c r="E180" s="559" t="s">
        <v>56</v>
      </c>
    </row>
    <row r="181" spans="1:5">
      <c r="A181" s="559">
        <v>3</v>
      </c>
      <c r="B181" s="560" t="s">
        <v>46</v>
      </c>
      <c r="C181" s="559">
        <v>97</v>
      </c>
      <c r="D181" s="559">
        <v>9</v>
      </c>
      <c r="E181" s="559" t="s">
        <v>56</v>
      </c>
    </row>
    <row r="182" spans="1:5">
      <c r="A182" s="559">
        <v>3</v>
      </c>
      <c r="B182" s="560" t="s">
        <v>46</v>
      </c>
      <c r="C182" s="559">
        <v>85</v>
      </c>
      <c r="D182" s="559">
        <v>8</v>
      </c>
      <c r="E182" s="559" t="s">
        <v>56</v>
      </c>
    </row>
    <row r="183" spans="1:5">
      <c r="A183" s="559">
        <v>3</v>
      </c>
      <c r="B183" s="560" t="s">
        <v>46</v>
      </c>
      <c r="C183" s="559">
        <v>70</v>
      </c>
      <c r="D183" s="559">
        <v>2</v>
      </c>
      <c r="E183" s="559" t="s">
        <v>56</v>
      </c>
    </row>
    <row r="184" spans="1:5">
      <c r="A184" s="559">
        <v>3</v>
      </c>
      <c r="B184" s="560" t="s">
        <v>46</v>
      </c>
      <c r="C184" s="559">
        <v>74</v>
      </c>
      <c r="D184" s="559">
        <v>5</v>
      </c>
      <c r="E184" s="559" t="s">
        <v>56</v>
      </c>
    </row>
    <row r="185" spans="1:5">
      <c r="A185" s="559">
        <v>3</v>
      </c>
      <c r="B185" s="560" t="s">
        <v>46</v>
      </c>
      <c r="C185" s="559">
        <v>75</v>
      </c>
      <c r="D185" s="559">
        <v>5</v>
      </c>
      <c r="E185" s="559" t="s">
        <v>56</v>
      </c>
    </row>
    <row r="186" spans="1:5">
      <c r="A186" s="559">
        <v>3</v>
      </c>
      <c r="B186" s="560" t="s">
        <v>46</v>
      </c>
      <c r="C186" s="559">
        <v>72</v>
      </c>
      <c r="D186" s="559">
        <v>4</v>
      </c>
      <c r="E186" s="559" t="s">
        <v>56</v>
      </c>
    </row>
    <row r="187" spans="1:5">
      <c r="A187" s="559">
        <v>3</v>
      </c>
      <c r="B187" s="560" t="s">
        <v>46</v>
      </c>
      <c r="C187" s="559">
        <v>99</v>
      </c>
      <c r="D187" s="559">
        <v>12</v>
      </c>
      <c r="E187" s="559" t="s">
        <v>56</v>
      </c>
    </row>
    <row r="188" spans="1:5">
      <c r="A188" s="559">
        <v>3</v>
      </c>
      <c r="B188" s="560" t="s">
        <v>46</v>
      </c>
      <c r="C188" s="559">
        <v>96</v>
      </c>
      <c r="D188" s="559">
        <v>11</v>
      </c>
      <c r="E188" s="559" t="s">
        <v>56</v>
      </c>
    </row>
    <row r="189" spans="1:5">
      <c r="A189" s="559">
        <v>3</v>
      </c>
      <c r="B189" s="560" t="s">
        <v>46</v>
      </c>
      <c r="C189" s="559">
        <v>82</v>
      </c>
      <c r="D189" s="559">
        <v>7</v>
      </c>
      <c r="E189" s="559" t="s">
        <v>56</v>
      </c>
    </row>
    <row r="190" spans="1:5">
      <c r="A190" s="559">
        <v>3</v>
      </c>
      <c r="B190" s="560" t="s">
        <v>46</v>
      </c>
      <c r="C190" s="559">
        <v>69</v>
      </c>
      <c r="D190" s="559">
        <v>3</v>
      </c>
      <c r="E190" s="559" t="s">
        <v>56</v>
      </c>
    </row>
    <row r="191" spans="1:5">
      <c r="A191" s="559">
        <v>3</v>
      </c>
      <c r="B191" s="560" t="s">
        <v>46</v>
      </c>
      <c r="C191" s="559">
        <v>82</v>
      </c>
      <c r="D191" s="559">
        <v>6</v>
      </c>
      <c r="E191" s="559" t="s">
        <v>56</v>
      </c>
    </row>
    <row r="192" spans="1:5">
      <c r="A192" s="559">
        <v>3</v>
      </c>
      <c r="B192" s="560" t="s">
        <v>46</v>
      </c>
      <c r="C192" s="559">
        <v>89</v>
      </c>
      <c r="D192" s="559">
        <v>9</v>
      </c>
      <c r="E192" s="559" t="s">
        <v>56</v>
      </c>
    </row>
    <row r="193" spans="1:5">
      <c r="A193" s="559">
        <v>3</v>
      </c>
      <c r="B193" s="560" t="s">
        <v>46</v>
      </c>
      <c r="C193" s="559">
        <v>75</v>
      </c>
      <c r="D193" s="559">
        <v>5</v>
      </c>
      <c r="E193" s="559" t="s">
        <v>56</v>
      </c>
    </row>
    <row r="194" spans="1:5">
      <c r="A194" s="559">
        <v>3</v>
      </c>
      <c r="B194" s="560" t="s">
        <v>46</v>
      </c>
      <c r="C194" s="559">
        <v>96</v>
      </c>
      <c r="D194" s="559">
        <v>10</v>
      </c>
      <c r="E194" s="559" t="s">
        <v>56</v>
      </c>
    </row>
    <row r="195" spans="1:5">
      <c r="A195" s="559">
        <v>3</v>
      </c>
      <c r="B195" s="560" t="s">
        <v>46</v>
      </c>
      <c r="C195" s="559">
        <v>76</v>
      </c>
      <c r="D195" s="559">
        <v>5</v>
      </c>
      <c r="E195" s="559" t="s">
        <v>56</v>
      </c>
    </row>
    <row r="196" spans="1:5">
      <c r="A196" s="559">
        <v>3</v>
      </c>
      <c r="B196" s="560" t="s">
        <v>46</v>
      </c>
      <c r="C196" s="559">
        <v>159</v>
      </c>
      <c r="D196" s="559">
        <v>41</v>
      </c>
      <c r="E196" s="559" t="s">
        <v>56</v>
      </c>
    </row>
    <row r="197" spans="1:5">
      <c r="A197" s="559">
        <v>3</v>
      </c>
      <c r="B197" s="560" t="s">
        <v>46</v>
      </c>
      <c r="C197" s="559">
        <v>90</v>
      </c>
      <c r="D197" s="559">
        <v>8</v>
      </c>
      <c r="E197" s="559" t="s">
        <v>56</v>
      </c>
    </row>
    <row r="198" spans="1:5">
      <c r="A198" s="559">
        <v>3</v>
      </c>
      <c r="B198" s="560" t="s">
        <v>46</v>
      </c>
      <c r="C198" s="559">
        <v>75</v>
      </c>
      <c r="D198" s="559">
        <v>5</v>
      </c>
      <c r="E198" s="559" t="s">
        <v>56</v>
      </c>
    </row>
    <row r="199" spans="1:5">
      <c r="A199" s="559">
        <v>3</v>
      </c>
      <c r="B199" s="560" t="s">
        <v>46</v>
      </c>
      <c r="C199" s="559">
        <v>69</v>
      </c>
      <c r="D199" s="559">
        <v>4</v>
      </c>
      <c r="E199" s="559" t="s">
        <v>56</v>
      </c>
    </row>
    <row r="200" spans="1:5">
      <c r="A200" s="559">
        <v>3</v>
      </c>
      <c r="B200" s="560" t="s">
        <v>46</v>
      </c>
      <c r="C200" s="559">
        <v>76</v>
      </c>
      <c r="D200" s="559">
        <v>5</v>
      </c>
      <c r="E200" s="559" t="s">
        <v>56</v>
      </c>
    </row>
    <row r="201" spans="1:5">
      <c r="A201" s="559">
        <v>3</v>
      </c>
      <c r="B201" s="560" t="s">
        <v>46</v>
      </c>
      <c r="C201" s="559">
        <v>81</v>
      </c>
      <c r="D201" s="559">
        <v>6</v>
      </c>
      <c r="E201" s="559" t="s">
        <v>56</v>
      </c>
    </row>
    <row r="202" spans="1:5">
      <c r="A202" s="559">
        <v>3</v>
      </c>
      <c r="B202" s="560" t="s">
        <v>46</v>
      </c>
      <c r="C202" s="559">
        <v>71</v>
      </c>
      <c r="D202" s="559">
        <v>4</v>
      </c>
      <c r="E202" s="559" t="s">
        <v>56</v>
      </c>
    </row>
    <row r="203" spans="1:5">
      <c r="A203" s="559">
        <v>3</v>
      </c>
      <c r="B203" s="560" t="s">
        <v>46</v>
      </c>
      <c r="C203" s="559">
        <v>73</v>
      </c>
      <c r="D203" s="559">
        <v>5</v>
      </c>
      <c r="E203" s="559" t="s">
        <v>56</v>
      </c>
    </row>
    <row r="204" spans="1:5">
      <c r="A204" s="559">
        <v>3</v>
      </c>
      <c r="B204" s="560" t="s">
        <v>46</v>
      </c>
      <c r="C204" s="559">
        <v>74</v>
      </c>
      <c r="D204" s="559">
        <v>5</v>
      </c>
      <c r="E204" s="559" t="s">
        <v>56</v>
      </c>
    </row>
    <row r="205" spans="1:5">
      <c r="A205" s="559">
        <v>3</v>
      </c>
      <c r="B205" s="560" t="s">
        <v>46</v>
      </c>
      <c r="C205" s="559">
        <v>96</v>
      </c>
      <c r="D205" s="559">
        <v>11</v>
      </c>
      <c r="E205" s="559" t="s">
        <v>56</v>
      </c>
    </row>
    <row r="206" spans="1:5">
      <c r="A206" s="559">
        <v>3</v>
      </c>
      <c r="B206" s="560" t="s">
        <v>46</v>
      </c>
      <c r="C206" s="559">
        <v>97</v>
      </c>
      <c r="D206" s="559">
        <v>10</v>
      </c>
      <c r="E206" s="559" t="s">
        <v>56</v>
      </c>
    </row>
    <row r="207" spans="1:5">
      <c r="A207" s="559">
        <v>3</v>
      </c>
      <c r="B207" s="560" t="s">
        <v>46</v>
      </c>
      <c r="C207" s="559">
        <v>76</v>
      </c>
      <c r="D207" s="559">
        <v>5</v>
      </c>
      <c r="E207" s="559" t="s">
        <v>56</v>
      </c>
    </row>
    <row r="208" spans="1:5">
      <c r="A208" s="559">
        <v>3</v>
      </c>
      <c r="B208" s="560" t="s">
        <v>46</v>
      </c>
      <c r="C208" s="559">
        <v>60</v>
      </c>
      <c r="D208" s="559">
        <v>3</v>
      </c>
      <c r="E208" s="559" t="s">
        <v>56</v>
      </c>
    </row>
    <row r="209" spans="1:5">
      <c r="A209" s="559">
        <v>3</v>
      </c>
      <c r="B209" s="560" t="s">
        <v>46</v>
      </c>
      <c r="C209" s="559">
        <v>73</v>
      </c>
      <c r="D209" s="559">
        <v>5</v>
      </c>
      <c r="E209" s="559" t="s">
        <v>56</v>
      </c>
    </row>
    <row r="210" spans="1:5">
      <c r="A210" s="559">
        <v>3</v>
      </c>
      <c r="B210" s="560" t="s">
        <v>46</v>
      </c>
      <c r="C210" s="559">
        <v>69</v>
      </c>
      <c r="D210" s="559">
        <v>4</v>
      </c>
      <c r="E210" s="559" t="s">
        <v>56</v>
      </c>
    </row>
    <row r="211" spans="1:5">
      <c r="A211" s="559">
        <v>3</v>
      </c>
      <c r="B211" s="560" t="s">
        <v>46</v>
      </c>
      <c r="C211" s="559">
        <v>71</v>
      </c>
      <c r="D211" s="559">
        <v>4</v>
      </c>
      <c r="E211" s="559" t="s">
        <v>56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98"/>
  <sheetViews>
    <sheetView topLeftCell="A194" workbookViewId="0">
      <selection activeCell="B45" sqref="B45:D231"/>
    </sheetView>
  </sheetViews>
  <sheetFormatPr defaultColWidth="14.42578125" defaultRowHeight="15" customHeight="1"/>
  <cols>
    <col min="1" max="26" width="8.7109375" customWidth="1"/>
  </cols>
  <sheetData>
    <row r="1" spans="1:14">
      <c r="A1" s="1" t="s">
        <v>185</v>
      </c>
      <c r="B1" s="2"/>
      <c r="C1" s="2"/>
      <c r="D1" s="2"/>
      <c r="E1" s="3"/>
      <c r="F1" s="1" t="s">
        <v>186</v>
      </c>
      <c r="G1" s="4"/>
      <c r="H1" s="5" t="s">
        <v>4</v>
      </c>
      <c r="I1" s="5"/>
      <c r="J1" s="2"/>
      <c r="K1" s="6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1110</v>
      </c>
      <c r="G6" s="36">
        <v>1140</v>
      </c>
      <c r="H6" s="38">
        <v>1886</v>
      </c>
      <c r="I6" s="33"/>
      <c r="J6" s="33"/>
      <c r="K6" s="37"/>
    </row>
    <row r="7" spans="1:14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4" ht="15.75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46" t="s">
        <v>71</v>
      </c>
      <c r="M8" s="48" t="s">
        <v>33</v>
      </c>
      <c r="N8" s="48" t="s">
        <v>35</v>
      </c>
    </row>
    <row r="9" spans="1:14">
      <c r="A9" s="50">
        <v>1</v>
      </c>
      <c r="B9" s="52" t="s">
        <v>36</v>
      </c>
      <c r="C9" s="62"/>
      <c r="D9" s="62"/>
      <c r="E9" s="62"/>
      <c r="F9" s="62"/>
      <c r="G9" s="57">
        <v>2</v>
      </c>
      <c r="H9" s="57">
        <v>5</v>
      </c>
      <c r="I9" s="57">
        <v>3</v>
      </c>
      <c r="J9" s="57">
        <v>64</v>
      </c>
      <c r="K9" s="64">
        <f t="shared" ref="K9:K10" si="0">SUM(C9:J9)</f>
        <v>74</v>
      </c>
      <c r="M9" s="51" t="s">
        <v>36</v>
      </c>
      <c r="N9" s="51">
        <v>359</v>
      </c>
    </row>
    <row r="10" spans="1:14">
      <c r="A10" s="66">
        <v>1</v>
      </c>
      <c r="B10" s="71" t="s">
        <v>43</v>
      </c>
      <c r="C10" s="75">
        <v>7</v>
      </c>
      <c r="D10" s="84"/>
      <c r="E10" s="84"/>
      <c r="F10" s="84"/>
      <c r="G10" s="84"/>
      <c r="H10" s="84"/>
      <c r="I10" s="84"/>
      <c r="J10" s="84"/>
      <c r="K10" s="64">
        <f t="shared" si="0"/>
        <v>7</v>
      </c>
      <c r="M10" s="51" t="s">
        <v>43</v>
      </c>
      <c r="N10" s="51">
        <v>16</v>
      </c>
    </row>
    <row r="11" spans="1:14">
      <c r="A11" s="90">
        <v>1</v>
      </c>
      <c r="B11" s="71" t="s">
        <v>76</v>
      </c>
      <c r="C11" s="75"/>
      <c r="D11" s="84"/>
      <c r="E11" s="84"/>
      <c r="F11" s="75">
        <v>1</v>
      </c>
      <c r="G11" s="75">
        <v>1</v>
      </c>
      <c r="H11" s="75">
        <v>1</v>
      </c>
      <c r="I11" s="84"/>
      <c r="J11" s="84"/>
      <c r="K11" s="238">
        <v>3</v>
      </c>
      <c r="M11" s="51" t="s">
        <v>76</v>
      </c>
      <c r="N11" s="51">
        <v>3</v>
      </c>
    </row>
    <row r="12" spans="1:14">
      <c r="A12" s="90">
        <v>1</v>
      </c>
      <c r="B12" s="71" t="s">
        <v>102</v>
      </c>
      <c r="C12" s="75"/>
      <c r="D12" s="84"/>
      <c r="E12" s="84"/>
      <c r="F12" s="75">
        <v>1</v>
      </c>
      <c r="G12" s="84"/>
      <c r="H12" s="84"/>
      <c r="I12" s="84"/>
      <c r="J12" s="84"/>
      <c r="K12" s="238">
        <v>1</v>
      </c>
      <c r="M12" s="51" t="s">
        <v>102</v>
      </c>
      <c r="N12" s="51">
        <v>2</v>
      </c>
    </row>
    <row r="13" spans="1:14">
      <c r="A13" s="90">
        <v>1</v>
      </c>
      <c r="B13" s="71" t="s">
        <v>38</v>
      </c>
      <c r="C13" s="75">
        <v>1</v>
      </c>
      <c r="D13" s="84"/>
      <c r="E13" s="84"/>
      <c r="F13" s="84"/>
      <c r="G13" s="84"/>
      <c r="H13" s="84"/>
      <c r="I13" s="84"/>
      <c r="J13" s="84"/>
      <c r="K13" s="64">
        <f t="shared" ref="K13:K16" si="1">SUM(C13:J13)</f>
        <v>1</v>
      </c>
      <c r="M13" s="51" t="s">
        <v>38</v>
      </c>
      <c r="N13" s="51">
        <v>18</v>
      </c>
    </row>
    <row r="14" spans="1:14">
      <c r="A14" s="66">
        <v>1</v>
      </c>
      <c r="B14" s="71" t="s">
        <v>100</v>
      </c>
      <c r="C14" s="84"/>
      <c r="D14" s="84"/>
      <c r="E14" s="84"/>
      <c r="F14" s="84"/>
      <c r="G14" s="75">
        <v>1</v>
      </c>
      <c r="H14" s="84"/>
      <c r="I14" s="84"/>
      <c r="J14" s="84"/>
      <c r="K14" s="64">
        <f t="shared" si="1"/>
        <v>1</v>
      </c>
      <c r="M14" s="51" t="s">
        <v>100</v>
      </c>
      <c r="N14" s="51">
        <v>7</v>
      </c>
    </row>
    <row r="15" spans="1:14">
      <c r="A15" s="160">
        <v>2</v>
      </c>
      <c r="B15" s="162" t="s">
        <v>36</v>
      </c>
      <c r="C15" s="166">
        <v>13</v>
      </c>
      <c r="D15" s="166">
        <v>69</v>
      </c>
      <c r="E15" s="166">
        <v>29</v>
      </c>
      <c r="F15" s="166">
        <v>5</v>
      </c>
      <c r="G15" s="166">
        <v>1</v>
      </c>
      <c r="H15" s="166">
        <v>1</v>
      </c>
      <c r="I15" s="166">
        <v>4</v>
      </c>
      <c r="J15" s="166">
        <v>54</v>
      </c>
      <c r="K15" s="64">
        <f t="shared" si="1"/>
        <v>176</v>
      </c>
      <c r="M15" s="51" t="s">
        <v>44</v>
      </c>
      <c r="N15" s="51">
        <v>2</v>
      </c>
    </row>
    <row r="16" spans="1:14">
      <c r="A16" s="167">
        <v>2</v>
      </c>
      <c r="B16" s="169" t="s">
        <v>100</v>
      </c>
      <c r="C16" s="170"/>
      <c r="D16" s="170"/>
      <c r="E16" s="170"/>
      <c r="F16" s="171">
        <v>1</v>
      </c>
      <c r="G16" s="171">
        <v>4</v>
      </c>
      <c r="H16" s="171">
        <v>1</v>
      </c>
      <c r="I16" s="170"/>
      <c r="J16" s="170"/>
      <c r="K16" s="64">
        <f t="shared" si="1"/>
        <v>6</v>
      </c>
      <c r="M16" s="51"/>
      <c r="N16" s="51"/>
    </row>
    <row r="17" spans="1:14">
      <c r="A17" s="167">
        <v>2</v>
      </c>
      <c r="B17" s="169" t="s">
        <v>102</v>
      </c>
      <c r="C17" s="170"/>
      <c r="D17" s="171"/>
      <c r="E17" s="170"/>
      <c r="F17" s="171">
        <v>1</v>
      </c>
      <c r="G17" s="170"/>
      <c r="H17" s="170"/>
      <c r="I17" s="170"/>
      <c r="J17" s="170"/>
      <c r="K17" s="238">
        <v>1</v>
      </c>
      <c r="M17" s="73"/>
      <c r="N17" s="73"/>
    </row>
    <row r="18" spans="1:14">
      <c r="A18" s="172">
        <v>2</v>
      </c>
      <c r="B18" s="173" t="s">
        <v>38</v>
      </c>
      <c r="C18" s="174"/>
      <c r="D18" s="139">
        <v>4</v>
      </c>
      <c r="E18" s="174"/>
      <c r="F18" s="174"/>
      <c r="G18" s="174"/>
      <c r="H18" s="174"/>
      <c r="I18" s="174"/>
      <c r="J18" s="174"/>
      <c r="K18" s="64">
        <f t="shared" ref="K18:K22" si="2">SUM(C18:J18)</f>
        <v>4</v>
      </c>
      <c r="M18" s="73"/>
      <c r="N18" s="73"/>
    </row>
    <row r="19" spans="1:14">
      <c r="A19" s="175">
        <v>2</v>
      </c>
      <c r="B19" s="173" t="s">
        <v>44</v>
      </c>
      <c r="C19" s="139">
        <v>1</v>
      </c>
      <c r="D19" s="139">
        <v>1</v>
      </c>
      <c r="E19" s="174"/>
      <c r="F19" s="174"/>
      <c r="G19" s="174"/>
      <c r="H19" s="174"/>
      <c r="I19" s="174"/>
      <c r="J19" s="174"/>
      <c r="K19" s="64">
        <f t="shared" si="2"/>
        <v>2</v>
      </c>
      <c r="M19" s="73"/>
      <c r="N19" s="73"/>
    </row>
    <row r="20" spans="1:14">
      <c r="A20" s="565">
        <v>3</v>
      </c>
      <c r="B20" s="566" t="s">
        <v>38</v>
      </c>
      <c r="C20" s="334">
        <v>1</v>
      </c>
      <c r="D20" s="334">
        <v>12</v>
      </c>
      <c r="E20" s="594"/>
      <c r="F20" s="594"/>
      <c r="G20" s="594"/>
      <c r="H20" s="594"/>
      <c r="I20" s="594"/>
      <c r="J20" s="594"/>
      <c r="K20" s="64">
        <f t="shared" si="2"/>
        <v>13</v>
      </c>
      <c r="M20" s="73"/>
      <c r="N20" s="73"/>
    </row>
    <row r="21" spans="1:14">
      <c r="A21" s="200">
        <v>3</v>
      </c>
      <c r="B21" s="195" t="s">
        <v>43</v>
      </c>
      <c r="C21" s="196">
        <v>8</v>
      </c>
      <c r="D21" s="196">
        <v>1</v>
      </c>
      <c r="E21" s="198"/>
      <c r="F21" s="198"/>
      <c r="G21" s="198"/>
      <c r="H21" s="198"/>
      <c r="I21" s="198"/>
      <c r="J21" s="198"/>
      <c r="K21" s="64">
        <f t="shared" si="2"/>
        <v>9</v>
      </c>
      <c r="M21" s="73"/>
      <c r="N21" s="73"/>
    </row>
    <row r="22" spans="1:14">
      <c r="A22" s="185">
        <v>3</v>
      </c>
      <c r="B22" s="187" t="s">
        <v>36</v>
      </c>
      <c r="C22" s="189">
        <v>1</v>
      </c>
      <c r="D22" s="189">
        <v>4</v>
      </c>
      <c r="E22" s="189">
        <v>4</v>
      </c>
      <c r="F22" s="188"/>
      <c r="G22" s="188"/>
      <c r="H22" s="188"/>
      <c r="I22" s="188"/>
      <c r="J22" s="188"/>
      <c r="K22" s="64">
        <f t="shared" si="2"/>
        <v>9</v>
      </c>
      <c r="M22" s="73"/>
      <c r="N22" s="73"/>
    </row>
    <row r="23" spans="1:14">
      <c r="A23" s="55"/>
      <c r="B23" s="74"/>
      <c r="C23" s="59"/>
      <c r="D23" s="59"/>
      <c r="E23" s="59"/>
      <c r="F23" s="59"/>
      <c r="G23" s="59"/>
      <c r="H23" s="59"/>
      <c r="I23" s="59"/>
      <c r="J23" s="59"/>
      <c r="K23" s="203">
        <f>SUM(K9:K22)</f>
        <v>307</v>
      </c>
      <c r="M23" s="73"/>
      <c r="N23" s="73"/>
    </row>
    <row r="24" spans="1:14" ht="15.75" customHeight="1">
      <c r="A24" s="79"/>
      <c r="B24" s="77"/>
      <c r="C24" s="78"/>
      <c r="D24" s="78"/>
      <c r="E24" s="78"/>
      <c r="F24" s="78"/>
      <c r="G24" s="78"/>
      <c r="H24" s="78"/>
      <c r="I24" s="78"/>
      <c r="J24" s="78"/>
      <c r="K24" s="58"/>
      <c r="M24" s="73"/>
      <c r="N24" s="73"/>
    </row>
    <row r="25" spans="1:14" ht="15.75" customHeight="1">
      <c r="A25" s="60"/>
      <c r="B25" s="69"/>
      <c r="C25" s="68"/>
      <c r="D25" s="68"/>
      <c r="E25" s="68"/>
      <c r="F25" s="68"/>
      <c r="G25" s="68"/>
      <c r="H25" s="68"/>
      <c r="I25" s="68"/>
      <c r="J25" s="68"/>
      <c r="K25" s="61"/>
      <c r="M25" s="73"/>
      <c r="N25" s="73"/>
    </row>
    <row r="26" spans="1:14" ht="15.75" customHeight="1">
      <c r="A26" s="79"/>
      <c r="B26" s="77"/>
      <c r="C26" s="78"/>
      <c r="D26" s="78"/>
      <c r="E26" s="78"/>
      <c r="F26" s="78"/>
      <c r="G26" s="78"/>
      <c r="H26" s="78"/>
      <c r="I26" s="78"/>
      <c r="J26" s="78"/>
      <c r="K26" s="58"/>
      <c r="M26" s="73"/>
      <c r="N26" s="73"/>
    </row>
    <row r="27" spans="1:14" ht="15.75" customHeight="1">
      <c r="A27" s="82"/>
      <c r="B27" s="83"/>
      <c r="C27" s="72"/>
      <c r="D27" s="72"/>
      <c r="E27" s="72"/>
      <c r="F27" s="72"/>
      <c r="G27" s="72"/>
      <c r="H27" s="72"/>
      <c r="I27" s="72"/>
      <c r="J27" s="72"/>
      <c r="K27" s="61"/>
      <c r="M27" s="73"/>
      <c r="N27" s="73"/>
    </row>
    <row r="28" spans="1:14" ht="15.75" customHeight="1">
      <c r="A28" s="85"/>
      <c r="B28" s="86"/>
      <c r="C28" s="88"/>
      <c r="D28" s="88"/>
      <c r="E28" s="88"/>
      <c r="F28" s="88"/>
      <c r="G28" s="88"/>
      <c r="H28" s="88"/>
      <c r="I28" s="88"/>
      <c r="J28" s="88"/>
      <c r="K28" s="58"/>
      <c r="M28" s="73"/>
      <c r="N28" s="73"/>
    </row>
    <row r="29" spans="1:14" ht="15.75" customHeight="1">
      <c r="A29" s="60"/>
      <c r="B29" s="69"/>
      <c r="C29" s="68"/>
      <c r="D29" s="68"/>
      <c r="E29" s="68"/>
      <c r="F29" s="68"/>
      <c r="G29" s="68"/>
      <c r="H29" s="68"/>
      <c r="I29" s="68"/>
      <c r="J29" s="68"/>
      <c r="K29" s="61"/>
      <c r="M29" s="73"/>
      <c r="N29" s="73"/>
    </row>
    <row r="30" spans="1:14" ht="15.75" customHeight="1">
      <c r="A30" s="79"/>
      <c r="B30" s="77"/>
      <c r="C30" s="78"/>
      <c r="D30" s="78"/>
      <c r="E30" s="78"/>
      <c r="F30" s="78"/>
      <c r="G30" s="78"/>
      <c r="H30" s="78"/>
      <c r="I30" s="78"/>
      <c r="J30" s="78"/>
      <c r="K30" s="58"/>
      <c r="M30" s="73"/>
      <c r="N30" s="73"/>
    </row>
    <row r="31" spans="1:14" ht="15.75" customHeight="1">
      <c r="A31" s="60"/>
      <c r="B31" s="69"/>
      <c r="C31" s="68"/>
      <c r="D31" s="68"/>
      <c r="E31" s="68"/>
      <c r="F31" s="68"/>
      <c r="G31" s="68"/>
      <c r="H31" s="68"/>
      <c r="I31" s="68"/>
      <c r="J31" s="68"/>
      <c r="K31" s="61"/>
      <c r="M31" s="73"/>
      <c r="N31" s="73"/>
    </row>
    <row r="32" spans="1:14" ht="15.75" customHeight="1">
      <c r="A32" s="53"/>
      <c r="B32" s="54"/>
      <c r="C32" s="56"/>
      <c r="D32" s="56"/>
      <c r="E32" s="56"/>
      <c r="F32" s="56"/>
      <c r="G32" s="56"/>
      <c r="H32" s="56"/>
      <c r="I32" s="56"/>
      <c r="J32" s="56"/>
      <c r="K32" s="58"/>
      <c r="M32" s="73"/>
      <c r="N32" s="73"/>
    </row>
    <row r="33" spans="1:14" ht="15.75" customHeight="1">
      <c r="A33" s="91"/>
      <c r="B33" s="74"/>
      <c r="C33" s="59"/>
      <c r="D33" s="59"/>
      <c r="E33" s="59"/>
      <c r="F33" s="59"/>
      <c r="G33" s="59"/>
      <c r="H33" s="59"/>
      <c r="I33" s="59"/>
      <c r="J33" s="59"/>
      <c r="K33" s="61"/>
      <c r="M33" s="73"/>
      <c r="N33" s="73"/>
    </row>
    <row r="34" spans="1:14" ht="15.75" customHeight="1">
      <c r="A34" s="79"/>
      <c r="B34" s="77"/>
      <c r="C34" s="78"/>
      <c r="D34" s="78"/>
      <c r="E34" s="78"/>
      <c r="F34" s="78"/>
      <c r="G34" s="78"/>
      <c r="H34" s="78"/>
      <c r="I34" s="78"/>
      <c r="J34" s="78"/>
      <c r="K34" s="58"/>
      <c r="M34" s="73"/>
      <c r="N34" s="73"/>
    </row>
    <row r="35" spans="1:14" ht="15.75" customHeight="1">
      <c r="A35" s="60"/>
      <c r="B35" s="69"/>
      <c r="C35" s="68"/>
      <c r="D35" s="68"/>
      <c r="E35" s="68"/>
      <c r="F35" s="68"/>
      <c r="G35" s="68"/>
      <c r="H35" s="68"/>
      <c r="I35" s="68"/>
      <c r="J35" s="68"/>
      <c r="K35" s="61"/>
      <c r="M35" s="73"/>
      <c r="N35" s="73"/>
    </row>
    <row r="36" spans="1:14" ht="15.75" customHeight="1">
      <c r="A36" s="79"/>
      <c r="B36" s="77"/>
      <c r="C36" s="78"/>
      <c r="D36" s="78"/>
      <c r="E36" s="78"/>
      <c r="F36" s="78"/>
      <c r="G36" s="78"/>
      <c r="H36" s="78"/>
      <c r="I36" s="78"/>
      <c r="J36" s="78"/>
      <c r="K36" s="58"/>
      <c r="M36" s="73"/>
      <c r="N36" s="73"/>
    </row>
    <row r="37" spans="1:14" ht="15.75" customHeight="1">
      <c r="A37" s="82"/>
      <c r="B37" s="83"/>
      <c r="C37" s="72"/>
      <c r="D37" s="72"/>
      <c r="E37" s="72"/>
      <c r="F37" s="72"/>
      <c r="G37" s="72"/>
      <c r="H37" s="72"/>
      <c r="I37" s="72"/>
      <c r="J37" s="72"/>
      <c r="K37" s="61"/>
      <c r="M37" s="73"/>
      <c r="N37" s="73"/>
    </row>
    <row r="38" spans="1:14" ht="15.75" customHeight="1">
      <c r="A38" s="85"/>
      <c r="B38" s="86"/>
      <c r="C38" s="88"/>
      <c r="D38" s="88"/>
      <c r="E38" s="88"/>
      <c r="F38" s="88"/>
      <c r="G38" s="88"/>
      <c r="H38" s="88"/>
      <c r="I38" s="88"/>
      <c r="J38" s="88"/>
      <c r="K38" s="58"/>
      <c r="M38" s="73"/>
      <c r="N38" s="73"/>
    </row>
    <row r="39" spans="1:14" ht="15.75" customHeight="1">
      <c r="A39" s="60"/>
      <c r="B39" s="69"/>
      <c r="C39" s="68"/>
      <c r="D39" s="68"/>
      <c r="E39" s="68"/>
      <c r="F39" s="68"/>
      <c r="G39" s="68"/>
      <c r="H39" s="68"/>
      <c r="I39" s="68"/>
      <c r="J39" s="68"/>
      <c r="K39" s="61"/>
      <c r="M39" s="73"/>
      <c r="N39" s="73"/>
    </row>
    <row r="40" spans="1:14" ht="15.75" customHeight="1">
      <c r="A40" s="79"/>
      <c r="B40" s="77"/>
      <c r="C40" s="78"/>
      <c r="D40" s="78"/>
      <c r="E40" s="78"/>
      <c r="F40" s="78"/>
      <c r="G40" s="78"/>
      <c r="H40" s="78"/>
      <c r="I40" s="78"/>
      <c r="J40" s="78"/>
      <c r="K40" s="58"/>
      <c r="M40" s="73"/>
      <c r="N40" s="73"/>
    </row>
    <row r="41" spans="1:14" ht="15.75" customHeight="1">
      <c r="A41" s="60"/>
      <c r="B41" s="69"/>
      <c r="C41" s="68"/>
      <c r="D41" s="68"/>
      <c r="E41" s="68"/>
      <c r="F41" s="68"/>
      <c r="G41" s="68"/>
      <c r="H41" s="68"/>
      <c r="I41" s="68"/>
      <c r="J41" s="68"/>
      <c r="K41" s="61"/>
      <c r="M41" s="73"/>
      <c r="N41" s="73"/>
    </row>
    <row r="42" spans="1:14" ht="15.75" customHeight="1">
      <c r="A42" s="53"/>
      <c r="B42" s="54"/>
      <c r="C42" s="56"/>
      <c r="D42" s="56"/>
      <c r="E42" s="56"/>
      <c r="F42" s="56"/>
      <c r="G42" s="56"/>
      <c r="H42" s="56"/>
      <c r="I42" s="56"/>
      <c r="J42" s="56"/>
      <c r="K42" s="58"/>
      <c r="M42" s="73"/>
      <c r="N42" s="73"/>
    </row>
    <row r="43" spans="1:14" ht="15.75" customHeight="1">
      <c r="M43" s="96"/>
      <c r="N43" s="96"/>
    </row>
    <row r="44" spans="1:14" ht="15.75" customHeight="1">
      <c r="A44" s="97" t="s">
        <v>22</v>
      </c>
      <c r="B44" s="102" t="s">
        <v>23</v>
      </c>
      <c r="C44" s="109" t="s">
        <v>45</v>
      </c>
      <c r="D44" s="111" t="s">
        <v>47</v>
      </c>
      <c r="E44" s="113" t="s">
        <v>48</v>
      </c>
      <c r="G44" s="114" t="s">
        <v>22</v>
      </c>
      <c r="H44" s="114" t="s">
        <v>49</v>
      </c>
      <c r="I44" s="114" t="s">
        <v>50</v>
      </c>
      <c r="J44" s="114" t="s">
        <v>51</v>
      </c>
    </row>
    <row r="45" spans="1:14" ht="15.75" customHeight="1">
      <c r="A45" s="232">
        <v>1</v>
      </c>
      <c r="B45" s="231" t="s">
        <v>46</v>
      </c>
      <c r="C45" s="603">
        <v>307</v>
      </c>
      <c r="D45" s="603">
        <v>289</v>
      </c>
      <c r="E45" s="232" t="s">
        <v>56</v>
      </c>
      <c r="G45" s="96" t="s">
        <v>52</v>
      </c>
      <c r="H45" s="118"/>
      <c r="I45" s="118"/>
      <c r="J45" s="118"/>
    </row>
    <row r="46" spans="1:14" ht="15.75" customHeight="1">
      <c r="A46" s="232">
        <v>1</v>
      </c>
      <c r="B46" s="231" t="s">
        <v>46</v>
      </c>
      <c r="C46" s="442">
        <v>205</v>
      </c>
      <c r="D46" s="442">
        <v>82</v>
      </c>
      <c r="E46" s="232" t="s">
        <v>56</v>
      </c>
      <c r="G46" s="96" t="s">
        <v>53</v>
      </c>
      <c r="H46" s="118"/>
      <c r="I46" s="118"/>
      <c r="J46" s="118"/>
    </row>
    <row r="47" spans="1:14" ht="15.75" customHeight="1">
      <c r="A47" s="232">
        <v>1</v>
      </c>
      <c r="B47" s="231" t="s">
        <v>46</v>
      </c>
      <c r="C47" s="442">
        <v>243</v>
      </c>
      <c r="D47" s="442">
        <v>144</v>
      </c>
      <c r="E47" s="232" t="s">
        <v>56</v>
      </c>
      <c r="G47" s="96" t="s">
        <v>54</v>
      </c>
      <c r="H47" s="118"/>
      <c r="I47" s="118"/>
      <c r="J47" s="118"/>
    </row>
    <row r="48" spans="1:14" ht="15.75" customHeight="1">
      <c r="A48" s="232">
        <v>1</v>
      </c>
      <c r="B48" s="231" t="s">
        <v>46</v>
      </c>
      <c r="C48" s="442">
        <v>265</v>
      </c>
      <c r="D48" s="442">
        <v>180</v>
      </c>
      <c r="E48" s="232" t="s">
        <v>56</v>
      </c>
      <c r="G48" s="114" t="s">
        <v>22</v>
      </c>
      <c r="H48" s="114" t="s">
        <v>55</v>
      </c>
      <c r="I48" s="114" t="s">
        <v>50</v>
      </c>
      <c r="J48" s="114" t="s">
        <v>51</v>
      </c>
    </row>
    <row r="49" spans="1:10" ht="15.75" customHeight="1">
      <c r="A49" s="232">
        <v>1</v>
      </c>
      <c r="B49" s="231" t="s">
        <v>46</v>
      </c>
      <c r="C49" s="442">
        <v>303</v>
      </c>
      <c r="D49" s="442">
        <v>245</v>
      </c>
      <c r="E49" s="232" t="s">
        <v>56</v>
      </c>
      <c r="G49" s="96" t="s">
        <v>52</v>
      </c>
      <c r="H49" s="118"/>
      <c r="I49" s="118"/>
      <c r="J49" s="118"/>
    </row>
    <row r="50" spans="1:10" ht="15.75" customHeight="1">
      <c r="A50" s="232">
        <v>1</v>
      </c>
      <c r="B50" s="231" t="s">
        <v>46</v>
      </c>
      <c r="C50" s="442">
        <v>195</v>
      </c>
      <c r="D50" s="442">
        <v>81</v>
      </c>
      <c r="E50" s="232" t="s">
        <v>56</v>
      </c>
      <c r="G50" s="96" t="s">
        <v>53</v>
      </c>
      <c r="H50" s="118"/>
      <c r="I50" s="118"/>
      <c r="J50" s="122"/>
    </row>
    <row r="51" spans="1:10" ht="15.75" customHeight="1">
      <c r="A51" s="232">
        <v>1</v>
      </c>
      <c r="B51" s="231" t="s">
        <v>46</v>
      </c>
      <c r="C51" s="442">
        <v>247</v>
      </c>
      <c r="D51" s="442">
        <v>140</v>
      </c>
      <c r="E51" s="232" t="s">
        <v>56</v>
      </c>
      <c r="G51" s="96" t="s">
        <v>54</v>
      </c>
      <c r="H51" s="118"/>
      <c r="I51" s="118"/>
      <c r="J51" s="118"/>
    </row>
    <row r="52" spans="1:10" ht="15.75" customHeight="1">
      <c r="A52" s="232">
        <v>1</v>
      </c>
      <c r="B52" s="231" t="s">
        <v>46</v>
      </c>
      <c r="C52" s="442">
        <v>285</v>
      </c>
      <c r="D52" s="442">
        <v>225</v>
      </c>
      <c r="E52" s="232" t="s">
        <v>56</v>
      </c>
    </row>
    <row r="53" spans="1:10" ht="15.75" customHeight="1">
      <c r="A53" s="232">
        <v>1</v>
      </c>
      <c r="B53" s="231" t="s">
        <v>46</v>
      </c>
      <c r="C53" s="442">
        <v>294</v>
      </c>
      <c r="D53" s="442">
        <v>224</v>
      </c>
      <c r="E53" s="232" t="s">
        <v>56</v>
      </c>
    </row>
    <row r="54" spans="1:10" ht="15.75" customHeight="1">
      <c r="A54" s="232">
        <v>1</v>
      </c>
      <c r="B54" s="231" t="s">
        <v>46</v>
      </c>
      <c r="C54" s="442">
        <v>203</v>
      </c>
      <c r="D54" s="442">
        <v>82</v>
      </c>
      <c r="E54" s="232" t="s">
        <v>56</v>
      </c>
    </row>
    <row r="55" spans="1:10" ht="15.75" customHeight="1">
      <c r="A55" s="232">
        <v>1</v>
      </c>
      <c r="B55" s="231" t="s">
        <v>46</v>
      </c>
      <c r="C55" s="442">
        <v>288</v>
      </c>
      <c r="D55" s="442">
        <v>228</v>
      </c>
      <c r="E55" s="232" t="s">
        <v>56</v>
      </c>
    </row>
    <row r="56" spans="1:10" ht="15.75" customHeight="1">
      <c r="A56" s="232">
        <v>1</v>
      </c>
      <c r="B56" s="231" t="s">
        <v>46</v>
      </c>
      <c r="C56" s="442">
        <v>210</v>
      </c>
      <c r="D56" s="442">
        <v>29</v>
      </c>
      <c r="E56" s="232" t="s">
        <v>56</v>
      </c>
    </row>
    <row r="57" spans="1:10" ht="15.75" customHeight="1">
      <c r="A57" s="232">
        <v>1</v>
      </c>
      <c r="B57" s="231" t="s">
        <v>46</v>
      </c>
      <c r="C57" s="442">
        <v>150</v>
      </c>
      <c r="D57" s="442">
        <v>41</v>
      </c>
      <c r="E57" s="232" t="s">
        <v>56</v>
      </c>
    </row>
    <row r="58" spans="1:10" ht="15.75" customHeight="1">
      <c r="A58" s="232">
        <v>1</v>
      </c>
      <c r="B58" s="231" t="s">
        <v>46</v>
      </c>
      <c r="C58" s="442">
        <v>271</v>
      </c>
      <c r="D58" s="442">
        <v>179</v>
      </c>
      <c r="E58" s="232" t="s">
        <v>56</v>
      </c>
    </row>
    <row r="59" spans="1:10" ht="15.75" customHeight="1">
      <c r="A59" s="232">
        <v>1</v>
      </c>
      <c r="B59" s="231" t="s">
        <v>46</v>
      </c>
      <c r="C59" s="442">
        <v>259</v>
      </c>
      <c r="D59" s="442">
        <v>164</v>
      </c>
      <c r="E59" s="232" t="s">
        <v>56</v>
      </c>
    </row>
    <row r="60" spans="1:10" ht="15.75" customHeight="1">
      <c r="A60" s="232">
        <v>1</v>
      </c>
      <c r="B60" s="231" t="s">
        <v>46</v>
      </c>
      <c r="C60" s="442">
        <v>327</v>
      </c>
      <c r="D60" s="442">
        <v>338</v>
      </c>
      <c r="E60" s="232" t="s">
        <v>56</v>
      </c>
    </row>
    <row r="61" spans="1:10" ht="15.75" customHeight="1">
      <c r="A61" s="232">
        <v>1</v>
      </c>
      <c r="B61" s="231" t="s">
        <v>46</v>
      </c>
      <c r="C61" s="442">
        <v>159</v>
      </c>
      <c r="D61" s="442">
        <v>49</v>
      </c>
      <c r="E61" s="232" t="s">
        <v>56</v>
      </c>
    </row>
    <row r="62" spans="1:10" ht="15.75" customHeight="1">
      <c r="A62" s="232">
        <v>1</v>
      </c>
      <c r="B62" s="231" t="s">
        <v>46</v>
      </c>
      <c r="C62" s="442">
        <v>193</v>
      </c>
      <c r="D62" s="442">
        <v>74</v>
      </c>
      <c r="E62" s="232" t="s">
        <v>56</v>
      </c>
    </row>
    <row r="63" spans="1:10" ht="15.75" customHeight="1">
      <c r="A63" s="232">
        <v>1</v>
      </c>
      <c r="B63" s="231" t="s">
        <v>46</v>
      </c>
      <c r="C63" s="442">
        <v>182</v>
      </c>
      <c r="D63" s="442">
        <v>64</v>
      </c>
      <c r="E63" s="232" t="s">
        <v>56</v>
      </c>
    </row>
    <row r="64" spans="1:10" ht="15.75" customHeight="1">
      <c r="A64" s="232">
        <v>1</v>
      </c>
      <c r="B64" s="231" t="s">
        <v>46</v>
      </c>
      <c r="C64" s="442">
        <v>198</v>
      </c>
      <c r="D64" s="442">
        <v>82</v>
      </c>
      <c r="E64" s="232" t="s">
        <v>56</v>
      </c>
    </row>
    <row r="65" spans="1:5" ht="15.75" customHeight="1">
      <c r="A65" s="232">
        <v>1</v>
      </c>
      <c r="B65" s="231" t="s">
        <v>46</v>
      </c>
      <c r="C65" s="442">
        <v>475</v>
      </c>
      <c r="D65" s="442">
        <v>1065</v>
      </c>
      <c r="E65" s="232" t="s">
        <v>56</v>
      </c>
    </row>
    <row r="66" spans="1:5" ht="15.75" customHeight="1">
      <c r="A66" s="232">
        <v>1</v>
      </c>
      <c r="B66" s="231" t="s">
        <v>46</v>
      </c>
      <c r="C66" s="442">
        <v>332</v>
      </c>
      <c r="D66" s="442">
        <v>350</v>
      </c>
      <c r="E66" s="232" t="s">
        <v>56</v>
      </c>
    </row>
    <row r="67" spans="1:5" ht="15.75" customHeight="1">
      <c r="A67" s="232">
        <v>1</v>
      </c>
      <c r="B67" s="231" t="s">
        <v>46</v>
      </c>
      <c r="C67" s="442">
        <v>370</v>
      </c>
      <c r="D67" s="442">
        <v>506</v>
      </c>
      <c r="E67" s="232" t="s">
        <v>56</v>
      </c>
    </row>
    <row r="68" spans="1:5" ht="15.75" customHeight="1">
      <c r="A68" s="232">
        <v>1</v>
      </c>
      <c r="B68" s="231" t="s">
        <v>46</v>
      </c>
      <c r="C68" s="442">
        <v>204</v>
      </c>
      <c r="D68" s="442">
        <v>93</v>
      </c>
      <c r="E68" s="232" t="s">
        <v>56</v>
      </c>
    </row>
    <row r="69" spans="1:5" ht="15.75" customHeight="1">
      <c r="A69" s="232">
        <v>1</v>
      </c>
      <c r="B69" s="231" t="s">
        <v>46</v>
      </c>
      <c r="C69" s="442">
        <v>278</v>
      </c>
      <c r="D69" s="442">
        <v>204</v>
      </c>
      <c r="E69" s="232" t="s">
        <v>56</v>
      </c>
    </row>
    <row r="70" spans="1:5" ht="15.75" customHeight="1">
      <c r="A70" s="232">
        <v>1</v>
      </c>
      <c r="B70" s="231" t="s">
        <v>46</v>
      </c>
      <c r="C70" s="442">
        <v>199</v>
      </c>
      <c r="D70" s="442">
        <v>83</v>
      </c>
      <c r="E70" s="232" t="s">
        <v>56</v>
      </c>
    </row>
    <row r="71" spans="1:5" ht="15.75" customHeight="1">
      <c r="A71" s="232">
        <v>1</v>
      </c>
      <c r="B71" s="231" t="s">
        <v>46</v>
      </c>
      <c r="C71" s="442">
        <v>331</v>
      </c>
      <c r="D71" s="442">
        <v>342</v>
      </c>
      <c r="E71" s="232" t="s">
        <v>56</v>
      </c>
    </row>
    <row r="72" spans="1:5" ht="15.75" customHeight="1">
      <c r="A72" s="232">
        <v>1</v>
      </c>
      <c r="B72" s="231" t="s">
        <v>46</v>
      </c>
      <c r="C72" s="442">
        <v>243</v>
      </c>
      <c r="D72" s="442">
        <v>133</v>
      </c>
      <c r="E72" s="232" t="s">
        <v>56</v>
      </c>
    </row>
    <row r="73" spans="1:5" ht="15.75" customHeight="1">
      <c r="A73" s="232">
        <v>1</v>
      </c>
      <c r="B73" s="231" t="s">
        <v>46</v>
      </c>
      <c r="C73" s="442">
        <v>261</v>
      </c>
      <c r="D73" s="442">
        <v>180</v>
      </c>
      <c r="E73" s="232" t="s">
        <v>56</v>
      </c>
    </row>
    <row r="74" spans="1:5" ht="15.75" customHeight="1">
      <c r="A74" s="232">
        <v>1</v>
      </c>
      <c r="B74" s="231" t="s">
        <v>46</v>
      </c>
      <c r="C74" s="442">
        <v>195</v>
      </c>
      <c r="D74" s="442">
        <v>80</v>
      </c>
      <c r="E74" s="232" t="s">
        <v>56</v>
      </c>
    </row>
    <row r="75" spans="1:5" ht="15.75" customHeight="1">
      <c r="A75" s="232">
        <v>1</v>
      </c>
      <c r="B75" s="231" t="s">
        <v>46</v>
      </c>
      <c r="C75" s="442">
        <v>313</v>
      </c>
      <c r="D75" s="442">
        <v>283</v>
      </c>
      <c r="E75" s="232" t="s">
        <v>56</v>
      </c>
    </row>
    <row r="76" spans="1:5" ht="15.75" customHeight="1">
      <c r="A76" s="232">
        <v>1</v>
      </c>
      <c r="B76" s="231" t="s">
        <v>46</v>
      </c>
      <c r="C76" s="442">
        <v>174</v>
      </c>
      <c r="D76" s="442">
        <v>59</v>
      </c>
      <c r="E76" s="232" t="s">
        <v>56</v>
      </c>
    </row>
    <row r="77" spans="1:5" ht="15.75" customHeight="1">
      <c r="A77" s="232">
        <v>1</v>
      </c>
      <c r="B77" s="231" t="s">
        <v>46</v>
      </c>
      <c r="C77" s="442">
        <v>229</v>
      </c>
      <c r="D77" s="442">
        <v>114</v>
      </c>
      <c r="E77" s="232" t="s">
        <v>56</v>
      </c>
    </row>
    <row r="78" spans="1:5" ht="15.75" customHeight="1">
      <c r="A78" s="232">
        <v>1</v>
      </c>
      <c r="B78" s="231" t="s">
        <v>46</v>
      </c>
      <c r="C78" s="605">
        <v>193</v>
      </c>
      <c r="D78" s="605">
        <v>76</v>
      </c>
      <c r="E78" s="232" t="s">
        <v>56</v>
      </c>
    </row>
    <row r="79" spans="1:5" ht="15.75" customHeight="1">
      <c r="A79" s="232">
        <v>1</v>
      </c>
      <c r="B79" s="231" t="s">
        <v>46</v>
      </c>
      <c r="C79" s="605">
        <v>279</v>
      </c>
      <c r="D79" s="605">
        <v>220</v>
      </c>
      <c r="E79" s="232" t="s">
        <v>56</v>
      </c>
    </row>
    <row r="80" spans="1:5" ht="15.75" customHeight="1">
      <c r="A80" s="232">
        <v>1</v>
      </c>
      <c r="B80" s="231" t="s">
        <v>46</v>
      </c>
      <c r="C80" s="605">
        <v>211</v>
      </c>
      <c r="D80" s="605">
        <v>106</v>
      </c>
      <c r="E80" s="232" t="s">
        <v>56</v>
      </c>
    </row>
    <row r="81" spans="1:5" ht="15.75" customHeight="1">
      <c r="A81" s="232">
        <v>1</v>
      </c>
      <c r="B81" s="231" t="s">
        <v>46</v>
      </c>
      <c r="C81" s="605">
        <v>266</v>
      </c>
      <c r="D81" s="605">
        <v>175</v>
      </c>
      <c r="E81" s="232" t="s">
        <v>56</v>
      </c>
    </row>
    <row r="82" spans="1:5" ht="15.75" customHeight="1">
      <c r="A82" s="232">
        <v>1</v>
      </c>
      <c r="B82" s="231" t="s">
        <v>46</v>
      </c>
      <c r="C82" s="605">
        <v>360</v>
      </c>
      <c r="D82" s="605">
        <v>306</v>
      </c>
      <c r="E82" s="232" t="s">
        <v>56</v>
      </c>
    </row>
    <row r="83" spans="1:5" ht="15.75" customHeight="1">
      <c r="A83" s="232">
        <v>1</v>
      </c>
      <c r="B83" s="231" t="s">
        <v>46</v>
      </c>
      <c r="C83" s="605">
        <v>177</v>
      </c>
      <c r="D83" s="605">
        <v>59</v>
      </c>
      <c r="E83" s="232" t="s">
        <v>56</v>
      </c>
    </row>
    <row r="84" spans="1:5" ht="15.75" customHeight="1">
      <c r="A84" s="232">
        <v>1</v>
      </c>
      <c r="B84" s="231" t="s">
        <v>46</v>
      </c>
      <c r="C84" s="605">
        <v>273</v>
      </c>
      <c r="D84" s="605">
        <v>287</v>
      </c>
      <c r="E84" s="232" t="s">
        <v>56</v>
      </c>
    </row>
    <row r="85" spans="1:5" ht="15.75" customHeight="1">
      <c r="A85" s="232">
        <v>1</v>
      </c>
      <c r="B85" s="231" t="s">
        <v>46</v>
      </c>
      <c r="C85" s="605">
        <v>187</v>
      </c>
      <c r="D85" s="605">
        <v>67</v>
      </c>
      <c r="E85" s="232" t="s">
        <v>56</v>
      </c>
    </row>
    <row r="86" spans="1:5" ht="15.75" customHeight="1">
      <c r="A86" s="232">
        <v>1</v>
      </c>
      <c r="B86" s="231" t="s">
        <v>46</v>
      </c>
      <c r="C86" s="605">
        <v>269</v>
      </c>
      <c r="D86" s="605">
        <v>185</v>
      </c>
      <c r="E86" s="232" t="s">
        <v>56</v>
      </c>
    </row>
    <row r="87" spans="1:5" ht="15.75" customHeight="1">
      <c r="A87" s="232">
        <v>1</v>
      </c>
      <c r="B87" s="231" t="s">
        <v>46</v>
      </c>
      <c r="C87" s="605">
        <v>182</v>
      </c>
      <c r="D87" s="605">
        <v>64</v>
      </c>
      <c r="E87" s="232" t="s">
        <v>56</v>
      </c>
    </row>
    <row r="88" spans="1:5" ht="15.75" customHeight="1">
      <c r="A88" s="232">
        <v>1</v>
      </c>
      <c r="B88" s="231" t="s">
        <v>46</v>
      </c>
      <c r="C88" s="605">
        <v>275</v>
      </c>
      <c r="D88" s="605">
        <v>209</v>
      </c>
      <c r="E88" s="232" t="s">
        <v>56</v>
      </c>
    </row>
    <row r="89" spans="1:5" ht="15.75" customHeight="1">
      <c r="A89" s="232">
        <v>1</v>
      </c>
      <c r="B89" s="231" t="s">
        <v>46</v>
      </c>
      <c r="C89" s="605">
        <v>294</v>
      </c>
      <c r="D89" s="605">
        <v>230</v>
      </c>
      <c r="E89" s="232" t="s">
        <v>56</v>
      </c>
    </row>
    <row r="90" spans="1:5" ht="15.75" customHeight="1">
      <c r="A90" s="232">
        <v>1</v>
      </c>
      <c r="B90" s="231" t="s">
        <v>46</v>
      </c>
      <c r="C90" s="605">
        <v>283</v>
      </c>
      <c r="D90" s="605">
        <v>205</v>
      </c>
      <c r="E90" s="232" t="s">
        <v>56</v>
      </c>
    </row>
    <row r="91" spans="1:5" ht="15.75" customHeight="1">
      <c r="A91" s="232">
        <v>1</v>
      </c>
      <c r="B91" s="231" t="s">
        <v>46</v>
      </c>
      <c r="C91" s="605">
        <v>240</v>
      </c>
      <c r="D91" s="605">
        <v>136</v>
      </c>
      <c r="E91" s="232" t="s">
        <v>56</v>
      </c>
    </row>
    <row r="92" spans="1:5" ht="15.75" customHeight="1">
      <c r="A92" s="232">
        <v>1</v>
      </c>
      <c r="B92" s="231" t="s">
        <v>46</v>
      </c>
      <c r="C92" s="605">
        <v>223</v>
      </c>
      <c r="D92" s="605">
        <v>104</v>
      </c>
      <c r="E92" s="232" t="s">
        <v>56</v>
      </c>
    </row>
    <row r="93" spans="1:5" ht="15.75" customHeight="1">
      <c r="A93" s="232">
        <v>1</v>
      </c>
      <c r="B93" s="231" t="s">
        <v>46</v>
      </c>
      <c r="C93" s="605">
        <v>198</v>
      </c>
      <c r="D93" s="605">
        <v>77</v>
      </c>
      <c r="E93" s="232" t="s">
        <v>56</v>
      </c>
    </row>
    <row r="94" spans="1:5" ht="15.75" customHeight="1">
      <c r="A94" s="232">
        <v>1</v>
      </c>
      <c r="B94" s="231" t="s">
        <v>46</v>
      </c>
      <c r="C94" s="605">
        <v>195</v>
      </c>
      <c r="D94" s="605">
        <v>78</v>
      </c>
      <c r="E94" s="232" t="s">
        <v>56</v>
      </c>
    </row>
    <row r="95" spans="1:5" ht="15.75" customHeight="1">
      <c r="A95" s="232">
        <v>1</v>
      </c>
      <c r="B95" s="231" t="s">
        <v>46</v>
      </c>
      <c r="C95" s="605">
        <v>197</v>
      </c>
      <c r="D95" s="605">
        <v>87</v>
      </c>
      <c r="E95" s="232" t="s">
        <v>56</v>
      </c>
    </row>
    <row r="96" spans="1:5" ht="15.75" customHeight="1">
      <c r="A96" s="232">
        <v>1</v>
      </c>
      <c r="B96" s="231" t="s">
        <v>46</v>
      </c>
      <c r="C96" s="605">
        <v>255</v>
      </c>
      <c r="D96" s="605">
        <v>164</v>
      </c>
      <c r="E96" s="232" t="s">
        <v>56</v>
      </c>
    </row>
    <row r="97" spans="1:5" ht="15.75" customHeight="1">
      <c r="A97" s="232">
        <v>1</v>
      </c>
      <c r="B97" s="231" t="s">
        <v>46</v>
      </c>
      <c r="C97" s="605">
        <v>206</v>
      </c>
      <c r="D97" s="605">
        <v>86</v>
      </c>
      <c r="E97" s="232" t="s">
        <v>56</v>
      </c>
    </row>
    <row r="98" spans="1:5" ht="15.75" customHeight="1">
      <c r="A98" s="232">
        <v>1</v>
      </c>
      <c r="B98" s="231" t="s">
        <v>46</v>
      </c>
      <c r="C98" s="605">
        <v>197</v>
      </c>
      <c r="D98" s="605">
        <v>86</v>
      </c>
      <c r="E98" s="232" t="s">
        <v>56</v>
      </c>
    </row>
    <row r="99" spans="1:5" ht="15.75" customHeight="1">
      <c r="A99" s="232">
        <v>1</v>
      </c>
      <c r="B99" s="231" t="s">
        <v>46</v>
      </c>
      <c r="C99" s="605">
        <v>258</v>
      </c>
      <c r="D99" s="605">
        <v>153</v>
      </c>
      <c r="E99" s="232" t="s">
        <v>56</v>
      </c>
    </row>
    <row r="100" spans="1:5" ht="15.75" customHeight="1">
      <c r="A100" s="232">
        <v>1</v>
      </c>
      <c r="B100" s="231" t="s">
        <v>46</v>
      </c>
      <c r="C100" s="605">
        <v>210</v>
      </c>
      <c r="D100" s="605">
        <v>88</v>
      </c>
      <c r="E100" s="232" t="s">
        <v>56</v>
      </c>
    </row>
    <row r="101" spans="1:5" ht="15.75" customHeight="1">
      <c r="A101" s="232">
        <v>1</v>
      </c>
      <c r="B101" s="231" t="s">
        <v>46</v>
      </c>
      <c r="C101" s="605">
        <v>321</v>
      </c>
      <c r="D101" s="605">
        <v>293</v>
      </c>
      <c r="E101" s="232" t="s">
        <v>56</v>
      </c>
    </row>
    <row r="102" spans="1:5" ht="15.75" customHeight="1">
      <c r="A102" s="232">
        <v>1</v>
      </c>
      <c r="B102" s="231" t="s">
        <v>46</v>
      </c>
      <c r="C102" s="605">
        <v>348</v>
      </c>
      <c r="D102" s="605">
        <v>406</v>
      </c>
      <c r="E102" s="232" t="s">
        <v>56</v>
      </c>
    </row>
    <row r="103" spans="1:5" ht="15.75" customHeight="1">
      <c r="A103" s="232">
        <v>1</v>
      </c>
      <c r="B103" s="231" t="s">
        <v>46</v>
      </c>
      <c r="C103" s="605">
        <v>201</v>
      </c>
      <c r="D103" s="605">
        <v>83</v>
      </c>
      <c r="E103" s="232" t="s">
        <v>56</v>
      </c>
    </row>
    <row r="104" spans="1:5" ht="15.75" customHeight="1">
      <c r="A104" s="232">
        <v>1</v>
      </c>
      <c r="B104" s="231" t="s">
        <v>46</v>
      </c>
      <c r="C104" s="605">
        <v>255</v>
      </c>
      <c r="D104" s="605">
        <v>153</v>
      </c>
      <c r="E104" s="232" t="s">
        <v>56</v>
      </c>
    </row>
    <row r="105" spans="1:5" ht="15.75" customHeight="1">
      <c r="A105" s="232">
        <v>1</v>
      </c>
      <c r="B105" s="231" t="s">
        <v>46</v>
      </c>
      <c r="C105" s="605">
        <v>282</v>
      </c>
      <c r="D105" s="605">
        <v>204</v>
      </c>
      <c r="E105" s="232" t="s">
        <v>56</v>
      </c>
    </row>
    <row r="106" spans="1:5" ht="15.75" customHeight="1">
      <c r="A106" s="232">
        <v>1</v>
      </c>
      <c r="B106" s="231" t="s">
        <v>46</v>
      </c>
      <c r="C106" s="605">
        <v>265</v>
      </c>
      <c r="D106" s="605">
        <v>209</v>
      </c>
      <c r="E106" s="232" t="s">
        <v>56</v>
      </c>
    </row>
    <row r="107" spans="1:5" ht="15.75" customHeight="1">
      <c r="A107" s="232">
        <v>1</v>
      </c>
      <c r="B107" s="231" t="s">
        <v>46</v>
      </c>
      <c r="C107" s="605">
        <v>329</v>
      </c>
      <c r="D107" s="605">
        <v>324</v>
      </c>
      <c r="E107" s="232" t="s">
        <v>56</v>
      </c>
    </row>
    <row r="108" spans="1:5" ht="15.75" customHeight="1">
      <c r="A108" s="232">
        <v>1</v>
      </c>
      <c r="B108" s="231" t="s">
        <v>46</v>
      </c>
      <c r="C108" s="605">
        <v>263</v>
      </c>
      <c r="D108" s="605">
        <v>191</v>
      </c>
      <c r="E108" s="232" t="s">
        <v>56</v>
      </c>
    </row>
    <row r="109" spans="1:5" ht="15.75" customHeight="1">
      <c r="A109" s="232">
        <v>1</v>
      </c>
      <c r="B109" s="231" t="s">
        <v>46</v>
      </c>
      <c r="C109" s="605">
        <v>232</v>
      </c>
      <c r="D109" s="605">
        <v>102</v>
      </c>
      <c r="E109" s="232" t="s">
        <v>56</v>
      </c>
    </row>
    <row r="110" spans="1:5" ht="15.75" customHeight="1">
      <c r="A110" s="232">
        <v>1</v>
      </c>
      <c r="B110" s="231" t="s">
        <v>46</v>
      </c>
      <c r="C110" s="605">
        <v>277</v>
      </c>
      <c r="D110" s="605">
        <v>180</v>
      </c>
      <c r="E110" s="232" t="s">
        <v>56</v>
      </c>
    </row>
    <row r="111" spans="1:5" ht="15.75" customHeight="1">
      <c r="A111" s="232">
        <v>1</v>
      </c>
      <c r="B111" s="231" t="s">
        <v>46</v>
      </c>
      <c r="C111" s="605">
        <v>261</v>
      </c>
      <c r="D111" s="605">
        <v>176</v>
      </c>
      <c r="E111" s="232" t="s">
        <v>56</v>
      </c>
    </row>
    <row r="112" spans="1:5" ht="15.75" customHeight="1">
      <c r="A112" s="232">
        <v>1</v>
      </c>
      <c r="B112" s="231" t="s">
        <v>46</v>
      </c>
      <c r="C112" s="605">
        <v>275</v>
      </c>
      <c r="D112" s="605">
        <v>187</v>
      </c>
      <c r="E112" s="232" t="s">
        <v>56</v>
      </c>
    </row>
    <row r="113" spans="1:5" ht="15.75" customHeight="1">
      <c r="A113" s="232">
        <v>1</v>
      </c>
      <c r="B113" s="231" t="s">
        <v>46</v>
      </c>
      <c r="C113" s="605">
        <v>295</v>
      </c>
      <c r="D113" s="605">
        <v>234</v>
      </c>
      <c r="E113" s="232" t="s">
        <v>56</v>
      </c>
    </row>
    <row r="114" spans="1:5" ht="15.75" customHeight="1">
      <c r="A114" s="232">
        <v>1</v>
      </c>
      <c r="B114" s="231" t="s">
        <v>46</v>
      </c>
      <c r="C114" s="605">
        <v>304</v>
      </c>
      <c r="D114" s="605">
        <v>274</v>
      </c>
      <c r="E114" s="232" t="s">
        <v>56</v>
      </c>
    </row>
    <row r="115" spans="1:5" ht="15.75" customHeight="1">
      <c r="A115" s="232">
        <v>1</v>
      </c>
      <c r="B115" s="231" t="s">
        <v>46</v>
      </c>
      <c r="C115" s="605">
        <v>283</v>
      </c>
      <c r="D115" s="605">
        <v>192</v>
      </c>
      <c r="E115" s="232" t="s">
        <v>56</v>
      </c>
    </row>
    <row r="116" spans="1:5" ht="15.75" customHeight="1">
      <c r="A116" s="232">
        <v>1</v>
      </c>
      <c r="B116" s="231" t="s">
        <v>46</v>
      </c>
      <c r="C116" s="605">
        <v>275</v>
      </c>
      <c r="D116" s="605">
        <v>189</v>
      </c>
      <c r="E116" s="232" t="s">
        <v>56</v>
      </c>
    </row>
    <row r="117" spans="1:5" ht="15.75" customHeight="1">
      <c r="A117" s="232">
        <v>1</v>
      </c>
      <c r="B117" s="231" t="s">
        <v>46</v>
      </c>
      <c r="C117" s="605">
        <v>216</v>
      </c>
      <c r="D117" s="605">
        <v>94</v>
      </c>
      <c r="E117" s="232" t="s">
        <v>56</v>
      </c>
    </row>
    <row r="118" spans="1:5" ht="15.75" customHeight="1">
      <c r="A118" s="232">
        <v>1</v>
      </c>
      <c r="B118" s="231" t="s">
        <v>46</v>
      </c>
      <c r="C118" s="605">
        <v>266</v>
      </c>
      <c r="D118" s="605">
        <v>196</v>
      </c>
      <c r="E118" s="232" t="s">
        <v>56</v>
      </c>
    </row>
    <row r="119" spans="1:5" ht="15.75" customHeight="1">
      <c r="A119" s="232">
        <v>1</v>
      </c>
      <c r="B119" s="231" t="s">
        <v>46</v>
      </c>
      <c r="C119" s="605">
        <v>192</v>
      </c>
      <c r="D119" s="605">
        <v>71</v>
      </c>
      <c r="E119" s="232" t="s">
        <v>56</v>
      </c>
    </row>
    <row r="120" spans="1:5" ht="15.75" customHeight="1">
      <c r="A120" s="232">
        <v>1</v>
      </c>
      <c r="B120" s="231" t="s">
        <v>46</v>
      </c>
      <c r="C120" s="605">
        <v>192</v>
      </c>
      <c r="D120" s="605">
        <v>71</v>
      </c>
      <c r="E120" s="232" t="s">
        <v>56</v>
      </c>
    </row>
    <row r="121" spans="1:5" ht="15.75" customHeight="1">
      <c r="A121" s="232">
        <v>1</v>
      </c>
      <c r="B121" s="231" t="s">
        <v>46</v>
      </c>
      <c r="C121" s="605">
        <v>182</v>
      </c>
      <c r="D121" s="605">
        <v>57</v>
      </c>
      <c r="E121" s="232" t="s">
        <v>56</v>
      </c>
    </row>
    <row r="122" spans="1:5" ht="15.75" customHeight="1">
      <c r="A122" s="232">
        <v>1</v>
      </c>
      <c r="B122" s="231" t="s">
        <v>46</v>
      </c>
      <c r="C122" s="605">
        <v>176</v>
      </c>
      <c r="D122" s="605">
        <v>59</v>
      </c>
      <c r="E122" s="232" t="s">
        <v>56</v>
      </c>
    </row>
    <row r="123" spans="1:5" ht="15.75" customHeight="1">
      <c r="A123" s="232">
        <v>1</v>
      </c>
      <c r="B123" s="231" t="s">
        <v>46</v>
      </c>
      <c r="C123" s="605">
        <v>253</v>
      </c>
      <c r="D123" s="605">
        <v>156</v>
      </c>
      <c r="E123" s="232" t="s">
        <v>56</v>
      </c>
    </row>
    <row r="124" spans="1:5" ht="15.75" customHeight="1">
      <c r="A124" s="232">
        <v>1</v>
      </c>
      <c r="B124" s="231" t="s">
        <v>46</v>
      </c>
      <c r="C124" s="605">
        <v>331</v>
      </c>
      <c r="D124" s="605">
        <v>374</v>
      </c>
      <c r="E124" s="232" t="s">
        <v>56</v>
      </c>
    </row>
    <row r="125" spans="1:5" ht="15.75" customHeight="1">
      <c r="A125" s="232">
        <v>1</v>
      </c>
      <c r="B125" s="231" t="s">
        <v>46</v>
      </c>
      <c r="C125" s="605">
        <v>284</v>
      </c>
      <c r="D125" s="605">
        <v>258</v>
      </c>
      <c r="E125" s="232" t="s">
        <v>56</v>
      </c>
    </row>
    <row r="126" spans="1:5" ht="15.75" customHeight="1">
      <c r="A126" s="608">
        <v>2</v>
      </c>
      <c r="B126" s="608" t="s">
        <v>46</v>
      </c>
      <c r="C126" s="464">
        <v>201</v>
      </c>
      <c r="D126" s="464">
        <v>80</v>
      </c>
      <c r="E126" s="608" t="s">
        <v>56</v>
      </c>
    </row>
    <row r="127" spans="1:5" ht="15.75" customHeight="1">
      <c r="A127" s="608">
        <v>2</v>
      </c>
      <c r="B127" s="608" t="s">
        <v>46</v>
      </c>
      <c r="C127" s="464">
        <v>307</v>
      </c>
      <c r="D127" s="464">
        <v>243</v>
      </c>
      <c r="E127" s="608" t="s">
        <v>56</v>
      </c>
    </row>
    <row r="128" spans="1:5" ht="15.75" customHeight="1">
      <c r="A128" s="608">
        <v>2</v>
      </c>
      <c r="B128" s="608" t="s">
        <v>46</v>
      </c>
      <c r="C128" s="464">
        <v>315</v>
      </c>
      <c r="D128" s="464">
        <v>330</v>
      </c>
      <c r="E128" s="608" t="s">
        <v>56</v>
      </c>
    </row>
    <row r="129" spans="1:5" ht="15.75" customHeight="1">
      <c r="A129" s="608">
        <v>2</v>
      </c>
      <c r="B129" s="608" t="s">
        <v>46</v>
      </c>
      <c r="C129" s="464">
        <v>282</v>
      </c>
      <c r="D129" s="464">
        <v>240</v>
      </c>
      <c r="E129" s="608" t="s">
        <v>56</v>
      </c>
    </row>
    <row r="130" spans="1:5" ht="15.75" customHeight="1">
      <c r="A130" s="608">
        <v>2</v>
      </c>
      <c r="B130" s="608" t="s">
        <v>46</v>
      </c>
      <c r="C130" s="464">
        <v>290</v>
      </c>
      <c r="D130" s="464">
        <v>228</v>
      </c>
      <c r="E130" s="608" t="s">
        <v>56</v>
      </c>
    </row>
    <row r="131" spans="1:5" ht="15.75" customHeight="1">
      <c r="A131" s="608">
        <v>2</v>
      </c>
      <c r="B131" s="608" t="s">
        <v>46</v>
      </c>
      <c r="C131" s="464">
        <v>284</v>
      </c>
      <c r="D131" s="464">
        <v>225</v>
      </c>
      <c r="E131" s="608" t="s">
        <v>56</v>
      </c>
    </row>
    <row r="132" spans="1:5" ht="15.75" customHeight="1">
      <c r="A132" s="608">
        <v>2</v>
      </c>
      <c r="B132" s="608" t="s">
        <v>46</v>
      </c>
      <c r="C132" s="464">
        <v>261</v>
      </c>
      <c r="D132" s="464">
        <v>163</v>
      </c>
      <c r="E132" s="608" t="s">
        <v>56</v>
      </c>
    </row>
    <row r="133" spans="1:5" ht="15.75" customHeight="1">
      <c r="A133" s="608">
        <v>2</v>
      </c>
      <c r="B133" s="608" t="s">
        <v>46</v>
      </c>
      <c r="C133" s="464">
        <v>259</v>
      </c>
      <c r="D133" s="464">
        <v>156</v>
      </c>
      <c r="E133" s="608" t="s">
        <v>56</v>
      </c>
    </row>
    <row r="134" spans="1:5" ht="15.75" customHeight="1">
      <c r="A134" s="608">
        <v>2</v>
      </c>
      <c r="B134" s="608" t="s">
        <v>46</v>
      </c>
      <c r="C134" s="464">
        <v>286</v>
      </c>
      <c r="D134" s="464">
        <v>232</v>
      </c>
      <c r="E134" s="608" t="s">
        <v>56</v>
      </c>
    </row>
    <row r="135" spans="1:5" ht="15.75" customHeight="1">
      <c r="A135" s="608">
        <v>2</v>
      </c>
      <c r="B135" s="608" t="s">
        <v>46</v>
      </c>
      <c r="C135" s="464">
        <v>266</v>
      </c>
      <c r="D135" s="464">
        <v>170</v>
      </c>
      <c r="E135" s="608" t="s">
        <v>56</v>
      </c>
    </row>
    <row r="136" spans="1:5" ht="15.75" customHeight="1">
      <c r="A136" s="608">
        <v>2</v>
      </c>
      <c r="B136" s="608" t="s">
        <v>46</v>
      </c>
      <c r="C136" s="464">
        <v>162</v>
      </c>
      <c r="D136" s="464">
        <v>57</v>
      </c>
      <c r="E136" s="608" t="s">
        <v>56</v>
      </c>
    </row>
    <row r="137" spans="1:5" ht="15.75" customHeight="1">
      <c r="A137" s="608">
        <v>2</v>
      </c>
      <c r="B137" s="608" t="s">
        <v>46</v>
      </c>
      <c r="C137" s="464">
        <v>207</v>
      </c>
      <c r="D137" s="464">
        <v>86</v>
      </c>
      <c r="E137" s="608" t="s">
        <v>56</v>
      </c>
    </row>
    <row r="138" spans="1:5" ht="15.75" customHeight="1">
      <c r="A138" s="608">
        <v>2</v>
      </c>
      <c r="B138" s="608" t="s">
        <v>46</v>
      </c>
      <c r="C138" s="464">
        <v>259</v>
      </c>
      <c r="D138" s="464">
        <v>155</v>
      </c>
      <c r="E138" s="608" t="s">
        <v>56</v>
      </c>
    </row>
    <row r="139" spans="1:5" ht="15.75" customHeight="1">
      <c r="A139" s="608">
        <v>2</v>
      </c>
      <c r="B139" s="608" t="s">
        <v>46</v>
      </c>
      <c r="C139" s="464">
        <v>201</v>
      </c>
      <c r="D139" s="464">
        <v>82</v>
      </c>
      <c r="E139" s="608" t="s">
        <v>56</v>
      </c>
    </row>
    <row r="140" spans="1:5" ht="15.75" customHeight="1">
      <c r="A140" s="608">
        <v>2</v>
      </c>
      <c r="B140" s="608" t="s">
        <v>46</v>
      </c>
      <c r="C140" s="464">
        <v>198</v>
      </c>
      <c r="D140" s="464">
        <v>78</v>
      </c>
      <c r="E140" s="608" t="s">
        <v>56</v>
      </c>
    </row>
    <row r="141" spans="1:5" ht="15.75" customHeight="1">
      <c r="A141" s="608">
        <v>2</v>
      </c>
      <c r="B141" s="608" t="s">
        <v>46</v>
      </c>
      <c r="C141" s="464">
        <v>183</v>
      </c>
      <c r="D141" s="464">
        <v>65</v>
      </c>
      <c r="E141" s="608" t="s">
        <v>56</v>
      </c>
    </row>
    <row r="142" spans="1:5" ht="15.75" customHeight="1">
      <c r="A142" s="608">
        <v>2</v>
      </c>
      <c r="B142" s="608" t="s">
        <v>46</v>
      </c>
      <c r="C142" s="464">
        <v>197</v>
      </c>
      <c r="D142" s="464">
        <v>77</v>
      </c>
      <c r="E142" s="608" t="s">
        <v>56</v>
      </c>
    </row>
    <row r="143" spans="1:5" ht="15.75" customHeight="1">
      <c r="A143" s="608">
        <v>2</v>
      </c>
      <c r="B143" s="608" t="s">
        <v>46</v>
      </c>
      <c r="C143" s="464">
        <v>221</v>
      </c>
      <c r="D143" s="464">
        <v>96</v>
      </c>
      <c r="E143" s="608" t="s">
        <v>56</v>
      </c>
    </row>
    <row r="144" spans="1:5" ht="15.75" customHeight="1">
      <c r="A144" s="608">
        <v>2</v>
      </c>
      <c r="B144" s="608" t="s">
        <v>46</v>
      </c>
      <c r="C144" s="464">
        <v>345</v>
      </c>
      <c r="D144" s="464">
        <v>356</v>
      </c>
      <c r="E144" s="608" t="s">
        <v>56</v>
      </c>
    </row>
    <row r="145" spans="1:5" ht="15.75" customHeight="1">
      <c r="A145" s="608">
        <v>2</v>
      </c>
      <c r="B145" s="608" t="s">
        <v>46</v>
      </c>
      <c r="C145" s="464">
        <v>310</v>
      </c>
      <c r="D145" s="464">
        <v>255</v>
      </c>
      <c r="E145" s="608" t="s">
        <v>56</v>
      </c>
    </row>
    <row r="146" spans="1:5" ht="15.75" customHeight="1">
      <c r="A146" s="608">
        <v>2</v>
      </c>
      <c r="B146" s="608" t="s">
        <v>46</v>
      </c>
      <c r="C146" s="464">
        <v>254</v>
      </c>
      <c r="D146" s="464">
        <v>169</v>
      </c>
      <c r="E146" s="608" t="s">
        <v>56</v>
      </c>
    </row>
    <row r="147" spans="1:5" ht="15.75" customHeight="1">
      <c r="A147" s="608">
        <v>2</v>
      </c>
      <c r="B147" s="608" t="s">
        <v>46</v>
      </c>
      <c r="C147" s="464">
        <v>301</v>
      </c>
      <c r="D147" s="464">
        <v>257</v>
      </c>
      <c r="E147" s="608" t="s">
        <v>56</v>
      </c>
    </row>
    <row r="148" spans="1:5" ht="15.75" customHeight="1">
      <c r="A148" s="608">
        <v>2</v>
      </c>
      <c r="B148" s="608" t="s">
        <v>46</v>
      </c>
      <c r="C148" s="464">
        <v>271</v>
      </c>
      <c r="D148" s="464">
        <v>186</v>
      </c>
      <c r="E148" s="608" t="s">
        <v>56</v>
      </c>
    </row>
    <row r="149" spans="1:5" ht="15.75" customHeight="1">
      <c r="A149" s="608">
        <v>2</v>
      </c>
      <c r="B149" s="608" t="s">
        <v>46</v>
      </c>
      <c r="C149" s="464">
        <v>315</v>
      </c>
      <c r="D149" s="464">
        <v>278</v>
      </c>
      <c r="E149" s="608" t="s">
        <v>56</v>
      </c>
    </row>
    <row r="150" spans="1:5" ht="15.75" customHeight="1">
      <c r="A150" s="608">
        <v>2</v>
      </c>
      <c r="B150" s="608" t="s">
        <v>46</v>
      </c>
      <c r="C150" s="464">
        <v>281</v>
      </c>
      <c r="D150" s="464">
        <v>200</v>
      </c>
      <c r="E150" s="608" t="s">
        <v>56</v>
      </c>
    </row>
    <row r="151" spans="1:5" ht="15.75" customHeight="1">
      <c r="A151" s="608">
        <v>2</v>
      </c>
      <c r="B151" s="608" t="s">
        <v>46</v>
      </c>
      <c r="C151" s="464">
        <v>252</v>
      </c>
      <c r="D151" s="464">
        <v>156</v>
      </c>
      <c r="E151" s="608" t="s">
        <v>56</v>
      </c>
    </row>
    <row r="152" spans="1:5" ht="15.75" customHeight="1">
      <c r="A152" s="608">
        <v>2</v>
      </c>
      <c r="B152" s="608" t="s">
        <v>46</v>
      </c>
      <c r="C152" s="464">
        <v>231</v>
      </c>
      <c r="D152" s="464">
        <v>131</v>
      </c>
      <c r="E152" s="608" t="s">
        <v>56</v>
      </c>
    </row>
    <row r="153" spans="1:5" ht="15.75" customHeight="1">
      <c r="A153" s="608">
        <v>2</v>
      </c>
      <c r="B153" s="608" t="s">
        <v>46</v>
      </c>
      <c r="C153" s="464">
        <v>234</v>
      </c>
      <c r="D153" s="464">
        <v>125</v>
      </c>
      <c r="E153" s="608" t="s">
        <v>56</v>
      </c>
    </row>
    <row r="154" spans="1:5" ht="15.75" customHeight="1">
      <c r="A154" s="608">
        <v>2</v>
      </c>
      <c r="B154" s="608" t="s">
        <v>46</v>
      </c>
      <c r="C154" s="464">
        <v>188</v>
      </c>
      <c r="D154" s="464">
        <v>69</v>
      </c>
      <c r="E154" s="608" t="s">
        <v>56</v>
      </c>
    </row>
    <row r="155" spans="1:5" ht="15.75" customHeight="1">
      <c r="A155" s="608">
        <v>2</v>
      </c>
      <c r="B155" s="608" t="s">
        <v>46</v>
      </c>
      <c r="C155" s="464">
        <v>193</v>
      </c>
      <c r="D155" s="464">
        <v>67</v>
      </c>
      <c r="E155" s="608" t="s">
        <v>56</v>
      </c>
    </row>
    <row r="156" spans="1:5" ht="15.75" customHeight="1">
      <c r="A156" s="608">
        <v>2</v>
      </c>
      <c r="B156" s="608" t="s">
        <v>46</v>
      </c>
      <c r="C156" s="464">
        <v>197</v>
      </c>
      <c r="D156" s="464">
        <v>70</v>
      </c>
      <c r="E156" s="608" t="s">
        <v>56</v>
      </c>
    </row>
    <row r="157" spans="1:5" ht="15.75" customHeight="1">
      <c r="A157" s="608">
        <v>2</v>
      </c>
      <c r="B157" s="608" t="s">
        <v>46</v>
      </c>
      <c r="C157" s="464">
        <v>250</v>
      </c>
      <c r="D157" s="464">
        <v>153</v>
      </c>
      <c r="E157" s="608" t="s">
        <v>56</v>
      </c>
    </row>
    <row r="158" spans="1:5" ht="15.75" customHeight="1">
      <c r="A158" s="608">
        <v>2</v>
      </c>
      <c r="B158" s="608" t="s">
        <v>46</v>
      </c>
      <c r="C158" s="464">
        <v>283</v>
      </c>
      <c r="D158" s="464">
        <v>220</v>
      </c>
      <c r="E158" s="608" t="s">
        <v>56</v>
      </c>
    </row>
    <row r="159" spans="1:5" ht="15.75" customHeight="1">
      <c r="A159" s="608">
        <v>2</v>
      </c>
      <c r="B159" s="608" t="s">
        <v>46</v>
      </c>
      <c r="C159" s="464">
        <v>284</v>
      </c>
      <c r="D159" s="464">
        <v>224</v>
      </c>
      <c r="E159" s="608" t="s">
        <v>56</v>
      </c>
    </row>
    <row r="160" spans="1:5" ht="15.75" customHeight="1">
      <c r="A160" s="608">
        <v>2</v>
      </c>
      <c r="B160" s="608" t="s">
        <v>46</v>
      </c>
      <c r="C160" s="464">
        <v>262</v>
      </c>
      <c r="D160" s="464">
        <v>171</v>
      </c>
      <c r="E160" s="608" t="s">
        <v>56</v>
      </c>
    </row>
    <row r="161" spans="1:5" ht="15.75" customHeight="1">
      <c r="A161" s="608">
        <v>2</v>
      </c>
      <c r="B161" s="608" t="s">
        <v>46</v>
      </c>
      <c r="C161" s="464">
        <v>193</v>
      </c>
      <c r="D161" s="464">
        <v>82</v>
      </c>
      <c r="E161" s="608" t="s">
        <v>56</v>
      </c>
    </row>
    <row r="162" spans="1:5" ht="15.75" customHeight="1">
      <c r="A162" s="608">
        <v>2</v>
      </c>
      <c r="B162" s="608" t="s">
        <v>46</v>
      </c>
      <c r="C162" s="464">
        <v>207</v>
      </c>
      <c r="D162" s="464">
        <v>103</v>
      </c>
      <c r="E162" s="608" t="s">
        <v>56</v>
      </c>
    </row>
    <row r="163" spans="1:5" ht="15.75" customHeight="1">
      <c r="A163" s="608">
        <v>2</v>
      </c>
      <c r="B163" s="608" t="s">
        <v>46</v>
      </c>
      <c r="C163" s="464">
        <v>198</v>
      </c>
      <c r="D163" s="464">
        <v>93</v>
      </c>
      <c r="E163" s="608" t="s">
        <v>56</v>
      </c>
    </row>
    <row r="164" spans="1:5" ht="15.75" customHeight="1">
      <c r="A164" s="608">
        <v>2</v>
      </c>
      <c r="B164" s="608" t="s">
        <v>46</v>
      </c>
      <c r="C164" s="464">
        <v>184</v>
      </c>
      <c r="D164" s="464">
        <v>66</v>
      </c>
      <c r="E164" s="608" t="s">
        <v>56</v>
      </c>
    </row>
    <row r="165" spans="1:5" ht="15.75" customHeight="1">
      <c r="A165" s="608">
        <v>2</v>
      </c>
      <c r="B165" s="608" t="s">
        <v>46</v>
      </c>
      <c r="C165" s="464">
        <v>296</v>
      </c>
      <c r="D165" s="464">
        <v>246</v>
      </c>
      <c r="E165" s="608" t="s">
        <v>56</v>
      </c>
    </row>
    <row r="166" spans="1:5" ht="15.75" customHeight="1">
      <c r="A166" s="608">
        <v>2</v>
      </c>
      <c r="B166" s="608" t="s">
        <v>46</v>
      </c>
      <c r="C166" s="464">
        <v>288</v>
      </c>
      <c r="D166" s="464">
        <v>215</v>
      </c>
      <c r="E166" s="608" t="s">
        <v>56</v>
      </c>
    </row>
    <row r="167" spans="1:5" ht="15.75" customHeight="1">
      <c r="A167" s="608">
        <v>2</v>
      </c>
      <c r="B167" s="608" t="s">
        <v>46</v>
      </c>
      <c r="C167" s="464">
        <v>202</v>
      </c>
      <c r="D167" s="464">
        <v>76</v>
      </c>
      <c r="E167" s="608" t="s">
        <v>56</v>
      </c>
    </row>
    <row r="168" spans="1:5" ht="15.75" customHeight="1">
      <c r="A168" s="608">
        <v>2</v>
      </c>
      <c r="B168" s="608" t="s">
        <v>46</v>
      </c>
      <c r="C168" s="464">
        <v>234</v>
      </c>
      <c r="D168" s="464">
        <v>122</v>
      </c>
      <c r="E168" s="608" t="s">
        <v>56</v>
      </c>
    </row>
    <row r="169" spans="1:5" ht="15.75" customHeight="1">
      <c r="A169" s="608">
        <v>2</v>
      </c>
      <c r="B169" s="608" t="s">
        <v>46</v>
      </c>
      <c r="C169" s="464">
        <v>195</v>
      </c>
      <c r="D169" s="464">
        <v>79</v>
      </c>
      <c r="E169" s="608" t="s">
        <v>56</v>
      </c>
    </row>
    <row r="170" spans="1:5" ht="15.75" customHeight="1">
      <c r="A170" s="608">
        <v>2</v>
      </c>
      <c r="B170" s="608" t="s">
        <v>46</v>
      </c>
      <c r="C170" s="464">
        <v>314</v>
      </c>
      <c r="D170" s="464">
        <v>268</v>
      </c>
      <c r="E170" s="608" t="s">
        <v>56</v>
      </c>
    </row>
    <row r="171" spans="1:5" ht="15.75" customHeight="1">
      <c r="A171" s="608">
        <v>2</v>
      </c>
      <c r="B171" s="608" t="s">
        <v>46</v>
      </c>
      <c r="C171" s="464">
        <v>277</v>
      </c>
      <c r="D171" s="464">
        <v>202</v>
      </c>
      <c r="E171" s="608" t="s">
        <v>56</v>
      </c>
    </row>
    <row r="172" spans="1:5" ht="15.75" customHeight="1">
      <c r="A172" s="608">
        <v>2</v>
      </c>
      <c r="B172" s="608" t="s">
        <v>46</v>
      </c>
      <c r="C172" s="464">
        <v>246</v>
      </c>
      <c r="D172" s="464">
        <v>131</v>
      </c>
      <c r="E172" s="608" t="s">
        <v>56</v>
      </c>
    </row>
    <row r="173" spans="1:5" ht="15.75" customHeight="1">
      <c r="A173" s="608">
        <v>2</v>
      </c>
      <c r="B173" s="608" t="s">
        <v>46</v>
      </c>
      <c r="C173" s="464">
        <v>181</v>
      </c>
      <c r="D173" s="464">
        <v>62</v>
      </c>
      <c r="E173" s="608" t="s">
        <v>56</v>
      </c>
    </row>
    <row r="174" spans="1:5" ht="15.75" customHeight="1">
      <c r="A174" s="608">
        <v>2</v>
      </c>
      <c r="B174" s="608" t="s">
        <v>46</v>
      </c>
      <c r="C174" s="464">
        <v>184</v>
      </c>
      <c r="D174" s="464">
        <v>61</v>
      </c>
      <c r="E174" s="608" t="s">
        <v>56</v>
      </c>
    </row>
    <row r="175" spans="1:5" ht="15.75" customHeight="1">
      <c r="A175" s="608">
        <v>2</v>
      </c>
      <c r="B175" s="608" t="s">
        <v>46</v>
      </c>
      <c r="C175" s="464">
        <v>193</v>
      </c>
      <c r="D175" s="464">
        <v>72</v>
      </c>
      <c r="E175" s="608" t="s">
        <v>56</v>
      </c>
    </row>
    <row r="176" spans="1:5" ht="15.75" customHeight="1">
      <c r="A176" s="608">
        <v>2</v>
      </c>
      <c r="B176" s="608" t="s">
        <v>46</v>
      </c>
      <c r="C176" s="464">
        <v>186</v>
      </c>
      <c r="D176" s="464">
        <v>73</v>
      </c>
      <c r="E176" s="608" t="s">
        <v>56</v>
      </c>
    </row>
    <row r="177" spans="1:5" ht="15.75" customHeight="1">
      <c r="A177" s="608">
        <v>2</v>
      </c>
      <c r="B177" s="608" t="s">
        <v>46</v>
      </c>
      <c r="C177" s="464">
        <v>193</v>
      </c>
      <c r="D177" s="464">
        <v>75</v>
      </c>
      <c r="E177" s="608" t="s">
        <v>56</v>
      </c>
    </row>
    <row r="178" spans="1:5" ht="15.75" customHeight="1">
      <c r="A178" s="608">
        <v>2</v>
      </c>
      <c r="B178" s="608" t="s">
        <v>46</v>
      </c>
      <c r="C178" s="464">
        <v>180</v>
      </c>
      <c r="D178" s="464">
        <v>63</v>
      </c>
      <c r="E178" s="608" t="s">
        <v>56</v>
      </c>
    </row>
    <row r="179" spans="1:5" ht="15.75" customHeight="1">
      <c r="A179" s="608">
        <v>2</v>
      </c>
      <c r="B179" s="608" t="s">
        <v>46</v>
      </c>
      <c r="C179" s="464">
        <v>303</v>
      </c>
      <c r="D179" s="464">
        <v>235</v>
      </c>
      <c r="E179" s="608" t="s">
        <v>56</v>
      </c>
    </row>
    <row r="180" spans="1:5" ht="15.75" customHeight="1">
      <c r="A180" s="608">
        <v>2</v>
      </c>
      <c r="B180" s="608" t="s">
        <v>46</v>
      </c>
      <c r="C180" s="464">
        <v>279</v>
      </c>
      <c r="D180" s="464">
        <v>207</v>
      </c>
      <c r="E180" s="608" t="s">
        <v>56</v>
      </c>
    </row>
    <row r="181" spans="1:5" ht="15.75" customHeight="1">
      <c r="A181" s="608">
        <v>2</v>
      </c>
      <c r="B181" s="608" t="s">
        <v>46</v>
      </c>
      <c r="C181" s="464">
        <v>254</v>
      </c>
      <c r="D181" s="464">
        <v>155</v>
      </c>
      <c r="E181" s="608" t="s">
        <v>56</v>
      </c>
    </row>
    <row r="182" spans="1:5" ht="15.75" customHeight="1">
      <c r="A182" s="608">
        <v>2</v>
      </c>
      <c r="B182" s="608" t="s">
        <v>46</v>
      </c>
      <c r="C182" s="464">
        <v>305</v>
      </c>
      <c r="D182" s="464">
        <v>256</v>
      </c>
      <c r="E182" s="608" t="s">
        <v>56</v>
      </c>
    </row>
    <row r="183" spans="1:5" ht="15.75" customHeight="1">
      <c r="A183" s="608">
        <v>2</v>
      </c>
      <c r="B183" s="608" t="s">
        <v>46</v>
      </c>
      <c r="C183" s="464">
        <v>277</v>
      </c>
      <c r="D183" s="464">
        <v>199</v>
      </c>
      <c r="E183" s="608" t="s">
        <v>56</v>
      </c>
    </row>
    <row r="184" spans="1:5" ht="15.75" customHeight="1">
      <c r="A184" s="608">
        <v>2</v>
      </c>
      <c r="B184" s="608" t="s">
        <v>46</v>
      </c>
      <c r="C184" s="464">
        <v>272</v>
      </c>
      <c r="D184" s="464">
        <v>183</v>
      </c>
      <c r="E184" s="608" t="s">
        <v>56</v>
      </c>
    </row>
    <row r="185" spans="1:5" ht="15.75" customHeight="1">
      <c r="A185" s="608">
        <v>2</v>
      </c>
      <c r="B185" s="608" t="s">
        <v>46</v>
      </c>
      <c r="C185" s="464">
        <v>276</v>
      </c>
      <c r="D185" s="464">
        <v>208</v>
      </c>
      <c r="E185" s="608" t="s">
        <v>56</v>
      </c>
    </row>
    <row r="186" spans="1:5" ht="15.75" customHeight="1">
      <c r="A186" s="608">
        <v>2</v>
      </c>
      <c r="B186" s="608" t="s">
        <v>46</v>
      </c>
      <c r="C186" s="464">
        <v>214</v>
      </c>
      <c r="D186" s="464">
        <v>95</v>
      </c>
      <c r="E186" s="608" t="s">
        <v>56</v>
      </c>
    </row>
    <row r="187" spans="1:5" ht="15.75" customHeight="1">
      <c r="A187" s="608">
        <v>2</v>
      </c>
      <c r="B187" s="608" t="s">
        <v>46</v>
      </c>
      <c r="C187" s="464">
        <v>171</v>
      </c>
      <c r="D187" s="464">
        <v>55</v>
      </c>
      <c r="E187" s="608" t="s">
        <v>56</v>
      </c>
    </row>
    <row r="188" spans="1:5" ht="15.75" customHeight="1">
      <c r="A188" s="608">
        <v>2</v>
      </c>
      <c r="B188" s="608" t="s">
        <v>46</v>
      </c>
      <c r="C188" s="464">
        <v>248</v>
      </c>
      <c r="D188" s="464">
        <v>146</v>
      </c>
      <c r="E188" s="608" t="s">
        <v>56</v>
      </c>
    </row>
    <row r="189" spans="1:5" ht="15.75" customHeight="1">
      <c r="A189" s="608">
        <v>2</v>
      </c>
      <c r="B189" s="608" t="s">
        <v>46</v>
      </c>
      <c r="C189" s="464">
        <v>264</v>
      </c>
      <c r="D189" s="464">
        <v>180</v>
      </c>
      <c r="E189" s="608" t="s">
        <v>56</v>
      </c>
    </row>
    <row r="190" spans="1:5" ht="15.75" customHeight="1">
      <c r="A190" s="608">
        <v>2</v>
      </c>
      <c r="B190" s="608" t="s">
        <v>46</v>
      </c>
      <c r="C190" s="464">
        <v>296</v>
      </c>
      <c r="D190" s="464">
        <v>239</v>
      </c>
      <c r="E190" s="608" t="s">
        <v>56</v>
      </c>
    </row>
    <row r="191" spans="1:5" ht="15.75" customHeight="1">
      <c r="A191" s="608">
        <v>2</v>
      </c>
      <c r="B191" s="608" t="s">
        <v>46</v>
      </c>
      <c r="C191" s="464">
        <v>286</v>
      </c>
      <c r="D191" s="464">
        <v>212</v>
      </c>
      <c r="E191" s="608" t="s">
        <v>56</v>
      </c>
    </row>
    <row r="192" spans="1:5" ht="15.75" customHeight="1">
      <c r="A192" s="608">
        <v>2</v>
      </c>
      <c r="B192" s="608" t="s">
        <v>46</v>
      </c>
      <c r="C192" s="464">
        <v>192</v>
      </c>
      <c r="D192" s="464">
        <v>79</v>
      </c>
      <c r="E192" s="608" t="s">
        <v>56</v>
      </c>
    </row>
    <row r="193" spans="1:5" ht="15.75" customHeight="1">
      <c r="A193" s="608">
        <v>2</v>
      </c>
      <c r="B193" s="608" t="s">
        <v>46</v>
      </c>
      <c r="C193" s="464">
        <v>191</v>
      </c>
      <c r="D193" s="464">
        <v>71</v>
      </c>
      <c r="E193" s="608" t="s">
        <v>56</v>
      </c>
    </row>
    <row r="194" spans="1:5" ht="15.75" customHeight="1">
      <c r="A194" s="608">
        <v>2</v>
      </c>
      <c r="B194" s="608" t="s">
        <v>46</v>
      </c>
      <c r="C194" s="464">
        <v>200</v>
      </c>
      <c r="D194" s="464">
        <v>86</v>
      </c>
      <c r="E194" s="608" t="s">
        <v>56</v>
      </c>
    </row>
    <row r="195" spans="1:5" ht="15.75" customHeight="1">
      <c r="A195" s="608">
        <v>2</v>
      </c>
      <c r="B195" s="608" t="s">
        <v>46</v>
      </c>
      <c r="C195" s="464">
        <v>192</v>
      </c>
      <c r="D195" s="464">
        <v>78</v>
      </c>
      <c r="E195" s="608" t="s">
        <v>56</v>
      </c>
    </row>
    <row r="196" spans="1:5" ht="15.75" customHeight="1">
      <c r="A196" s="608">
        <v>2</v>
      </c>
      <c r="B196" s="608" t="s">
        <v>46</v>
      </c>
      <c r="C196" s="464">
        <v>195</v>
      </c>
      <c r="D196" s="464">
        <v>73</v>
      </c>
      <c r="E196" s="608" t="s">
        <v>56</v>
      </c>
    </row>
    <row r="197" spans="1:5" ht="15.75" customHeight="1">
      <c r="A197" s="608">
        <v>2</v>
      </c>
      <c r="B197" s="608" t="s">
        <v>46</v>
      </c>
      <c r="C197" s="464">
        <v>225</v>
      </c>
      <c r="D197" s="464">
        <v>101</v>
      </c>
      <c r="E197" s="608" t="s">
        <v>56</v>
      </c>
    </row>
    <row r="198" spans="1:5" ht="15.75" customHeight="1">
      <c r="A198" s="608">
        <v>2</v>
      </c>
      <c r="B198" s="608" t="s">
        <v>46</v>
      </c>
      <c r="C198" s="464">
        <v>300</v>
      </c>
      <c r="D198" s="464">
        <v>220</v>
      </c>
      <c r="E198" s="608" t="s">
        <v>56</v>
      </c>
    </row>
    <row r="199" spans="1:5" ht="15.75" customHeight="1">
      <c r="A199" s="608">
        <v>2</v>
      </c>
      <c r="B199" s="608" t="s">
        <v>46</v>
      </c>
      <c r="C199" s="464">
        <v>283</v>
      </c>
      <c r="D199" s="464">
        <v>199</v>
      </c>
      <c r="E199" s="608" t="s">
        <v>56</v>
      </c>
    </row>
    <row r="200" spans="1:5" ht="15.75" customHeight="1">
      <c r="A200" s="608">
        <v>2</v>
      </c>
      <c r="B200" s="608" t="s">
        <v>46</v>
      </c>
      <c r="C200" s="464">
        <v>210</v>
      </c>
      <c r="D200" s="464">
        <v>93</v>
      </c>
      <c r="E200" s="608" t="s">
        <v>56</v>
      </c>
    </row>
    <row r="201" spans="1:5" ht="15.75" customHeight="1">
      <c r="A201" s="608">
        <v>2</v>
      </c>
      <c r="B201" s="608" t="s">
        <v>46</v>
      </c>
      <c r="C201" s="464">
        <v>212</v>
      </c>
      <c r="D201" s="464">
        <v>94</v>
      </c>
      <c r="E201" s="608" t="s">
        <v>56</v>
      </c>
    </row>
    <row r="202" spans="1:5" ht="15.75" customHeight="1">
      <c r="A202" s="608">
        <v>2</v>
      </c>
      <c r="B202" s="608" t="s">
        <v>46</v>
      </c>
      <c r="C202" s="464">
        <v>207</v>
      </c>
      <c r="D202" s="464">
        <v>92</v>
      </c>
      <c r="E202" s="608" t="s">
        <v>56</v>
      </c>
    </row>
    <row r="203" spans="1:5" ht="15.75" customHeight="1">
      <c r="A203" s="608">
        <v>2</v>
      </c>
      <c r="B203" s="608" t="s">
        <v>46</v>
      </c>
      <c r="C203" s="464">
        <v>182</v>
      </c>
      <c r="D203" s="464">
        <v>62</v>
      </c>
      <c r="E203" s="608" t="s">
        <v>56</v>
      </c>
    </row>
    <row r="204" spans="1:5" ht="15.75" customHeight="1">
      <c r="A204" s="608">
        <v>2</v>
      </c>
      <c r="B204" s="608" t="s">
        <v>46</v>
      </c>
      <c r="C204" s="464">
        <v>171</v>
      </c>
      <c r="D204" s="464">
        <v>58</v>
      </c>
      <c r="E204" s="608" t="s">
        <v>56</v>
      </c>
    </row>
    <row r="205" spans="1:5" ht="15.75" customHeight="1">
      <c r="A205" s="608">
        <v>2</v>
      </c>
      <c r="B205" s="608" t="s">
        <v>46</v>
      </c>
      <c r="C205" s="464">
        <v>192</v>
      </c>
      <c r="D205" s="464">
        <v>77</v>
      </c>
      <c r="E205" s="608" t="s">
        <v>56</v>
      </c>
    </row>
    <row r="206" spans="1:5" ht="15.75" customHeight="1">
      <c r="A206" s="608">
        <v>2</v>
      </c>
      <c r="B206" s="608" t="s">
        <v>46</v>
      </c>
      <c r="C206" s="464">
        <v>168</v>
      </c>
      <c r="D206" s="464">
        <v>53</v>
      </c>
      <c r="E206" s="608" t="s">
        <v>56</v>
      </c>
    </row>
    <row r="207" spans="1:5" ht="15.75" customHeight="1">
      <c r="A207" s="608">
        <v>2</v>
      </c>
      <c r="B207" s="608" t="s">
        <v>46</v>
      </c>
      <c r="C207" s="464">
        <v>248</v>
      </c>
      <c r="D207" s="464">
        <v>146</v>
      </c>
      <c r="E207" s="608" t="s">
        <v>56</v>
      </c>
    </row>
    <row r="208" spans="1:5" ht="15.75" customHeight="1">
      <c r="A208" s="608">
        <v>2</v>
      </c>
      <c r="B208" s="608" t="s">
        <v>46</v>
      </c>
      <c r="C208" s="464">
        <v>194</v>
      </c>
      <c r="D208" s="464">
        <v>81</v>
      </c>
      <c r="E208" s="608" t="s">
        <v>56</v>
      </c>
    </row>
    <row r="209" spans="1:5" ht="15.75" customHeight="1">
      <c r="A209" s="569">
        <v>3</v>
      </c>
      <c r="B209" s="569" t="s">
        <v>46</v>
      </c>
      <c r="C209" s="621">
        <v>353</v>
      </c>
      <c r="D209" s="621">
        <v>449</v>
      </c>
      <c r="E209" s="569" t="s">
        <v>56</v>
      </c>
    </row>
    <row r="210" spans="1:5" ht="15.75" customHeight="1">
      <c r="A210" s="569">
        <v>3</v>
      </c>
      <c r="B210" s="569" t="s">
        <v>46</v>
      </c>
      <c r="C210" s="621">
        <v>284</v>
      </c>
      <c r="D210" s="621">
        <v>205</v>
      </c>
      <c r="E210" s="569" t="s">
        <v>56</v>
      </c>
    </row>
    <row r="211" spans="1:5" ht="15.75" customHeight="1">
      <c r="A211" s="569">
        <v>3</v>
      </c>
      <c r="B211" s="569" t="s">
        <v>46</v>
      </c>
      <c r="C211" s="621">
        <v>276</v>
      </c>
      <c r="D211" s="621">
        <v>216</v>
      </c>
      <c r="E211" s="569" t="s">
        <v>56</v>
      </c>
    </row>
    <row r="212" spans="1:5" ht="15.75" customHeight="1">
      <c r="A212" s="569">
        <v>3</v>
      </c>
      <c r="B212" s="569" t="s">
        <v>46</v>
      </c>
      <c r="C212" s="621">
        <v>215</v>
      </c>
      <c r="D212" s="621">
        <v>96</v>
      </c>
      <c r="E212" s="569" t="s">
        <v>56</v>
      </c>
    </row>
    <row r="213" spans="1:5" ht="15.75" customHeight="1">
      <c r="A213" s="569">
        <v>3</v>
      </c>
      <c r="B213" s="569" t="s">
        <v>46</v>
      </c>
      <c r="C213" s="621">
        <v>285</v>
      </c>
      <c r="D213" s="621">
        <v>206</v>
      </c>
      <c r="E213" s="569" t="s">
        <v>56</v>
      </c>
    </row>
    <row r="214" spans="1:5" ht="15.75" customHeight="1">
      <c r="A214" s="569">
        <v>3</v>
      </c>
      <c r="B214" s="569" t="s">
        <v>46</v>
      </c>
      <c r="C214" s="621">
        <v>216</v>
      </c>
      <c r="D214" s="621">
        <v>100</v>
      </c>
      <c r="E214" s="569" t="s">
        <v>56</v>
      </c>
    </row>
    <row r="215" spans="1:5" ht="15.75" customHeight="1">
      <c r="A215" s="569">
        <v>3</v>
      </c>
      <c r="B215" s="569" t="s">
        <v>46</v>
      </c>
      <c r="C215" s="621">
        <v>251</v>
      </c>
      <c r="D215" s="621">
        <v>138</v>
      </c>
      <c r="E215" s="569" t="s">
        <v>56</v>
      </c>
    </row>
    <row r="216" spans="1:5" ht="15.75" customHeight="1">
      <c r="A216" s="569">
        <v>3</v>
      </c>
      <c r="B216" s="569" t="s">
        <v>46</v>
      </c>
      <c r="C216" s="621">
        <v>268</v>
      </c>
      <c r="D216" s="621">
        <v>177</v>
      </c>
      <c r="E216" s="569" t="s">
        <v>56</v>
      </c>
    </row>
    <row r="217" spans="1:5" ht="15.75" customHeight="1">
      <c r="A217" s="569">
        <v>3</v>
      </c>
      <c r="B217" s="569" t="s">
        <v>46</v>
      </c>
      <c r="C217" s="621">
        <v>173</v>
      </c>
      <c r="D217" s="621">
        <v>53</v>
      </c>
      <c r="E217" s="569" t="s">
        <v>56</v>
      </c>
    </row>
    <row r="218" spans="1:5" ht="15.75" customHeight="1">
      <c r="A218" s="569">
        <v>3</v>
      </c>
      <c r="B218" s="569" t="s">
        <v>46</v>
      </c>
      <c r="C218" s="621">
        <v>208</v>
      </c>
      <c r="D218" s="621">
        <v>91</v>
      </c>
      <c r="E218" s="569" t="s">
        <v>56</v>
      </c>
    </row>
    <row r="219" spans="1:5" ht="15.75" customHeight="1">
      <c r="A219" s="569">
        <v>3</v>
      </c>
      <c r="B219" s="569" t="s">
        <v>46</v>
      </c>
      <c r="C219" s="621">
        <v>291</v>
      </c>
      <c r="D219" s="621">
        <v>226</v>
      </c>
      <c r="E219" s="569" t="s">
        <v>56</v>
      </c>
    </row>
    <row r="220" spans="1:5" ht="15.75" customHeight="1">
      <c r="A220" s="569">
        <v>3</v>
      </c>
      <c r="B220" s="569" t="s">
        <v>46</v>
      </c>
      <c r="C220" s="621">
        <v>230</v>
      </c>
      <c r="D220" s="621">
        <v>118</v>
      </c>
      <c r="E220" s="569" t="s">
        <v>56</v>
      </c>
    </row>
    <row r="221" spans="1:5" ht="15.75" customHeight="1">
      <c r="A221" s="569">
        <v>3</v>
      </c>
      <c r="B221" s="569" t="s">
        <v>46</v>
      </c>
      <c r="C221" s="621">
        <v>196</v>
      </c>
      <c r="D221" s="621">
        <v>75</v>
      </c>
      <c r="E221" s="569" t="s">
        <v>56</v>
      </c>
    </row>
    <row r="222" spans="1:5" ht="15.75" customHeight="1">
      <c r="A222" s="569">
        <v>3</v>
      </c>
      <c r="B222" s="569" t="s">
        <v>46</v>
      </c>
      <c r="C222" s="621">
        <v>180</v>
      </c>
      <c r="D222" s="621">
        <v>61</v>
      </c>
      <c r="E222" s="569" t="s">
        <v>56</v>
      </c>
    </row>
    <row r="223" spans="1:5" ht="15.75" customHeight="1">
      <c r="A223" s="569">
        <v>3</v>
      </c>
      <c r="B223" s="569" t="s">
        <v>46</v>
      </c>
      <c r="C223" s="621">
        <v>180</v>
      </c>
      <c r="D223" s="621">
        <v>63</v>
      </c>
      <c r="E223" s="569" t="s">
        <v>56</v>
      </c>
    </row>
    <row r="224" spans="1:5" ht="15.75" customHeight="1">
      <c r="A224" s="569">
        <v>3</v>
      </c>
      <c r="B224" s="569" t="s">
        <v>46</v>
      </c>
      <c r="C224" s="621">
        <v>75</v>
      </c>
      <c r="D224" s="621">
        <v>6</v>
      </c>
      <c r="E224" s="569" t="s">
        <v>56</v>
      </c>
    </row>
    <row r="225" spans="1:5" ht="15.75" customHeight="1">
      <c r="A225" s="569">
        <v>3</v>
      </c>
      <c r="B225" s="569" t="s">
        <v>46</v>
      </c>
      <c r="C225" s="621">
        <v>81</v>
      </c>
      <c r="D225" s="621">
        <v>5</v>
      </c>
      <c r="E225" s="569" t="s">
        <v>56</v>
      </c>
    </row>
    <row r="226" spans="1:5" ht="15.75" customHeight="1">
      <c r="A226" s="569">
        <v>3</v>
      </c>
      <c r="B226" s="569" t="s">
        <v>46</v>
      </c>
      <c r="C226" s="621">
        <v>311</v>
      </c>
      <c r="D226" s="621">
        <v>286</v>
      </c>
      <c r="E226" s="569" t="s">
        <v>56</v>
      </c>
    </row>
    <row r="227" spans="1:5" ht="15.75" customHeight="1">
      <c r="A227" s="569">
        <v>3</v>
      </c>
      <c r="B227" s="569" t="s">
        <v>46</v>
      </c>
      <c r="C227" s="621">
        <v>263</v>
      </c>
      <c r="D227" s="621">
        <v>173</v>
      </c>
      <c r="E227" s="569" t="s">
        <v>56</v>
      </c>
    </row>
    <row r="228" spans="1:5" ht="15.75" customHeight="1">
      <c r="A228" s="569">
        <v>3</v>
      </c>
      <c r="B228" s="569" t="s">
        <v>46</v>
      </c>
      <c r="C228" s="621">
        <v>210</v>
      </c>
      <c r="D228" s="621">
        <v>85</v>
      </c>
      <c r="E228" s="569" t="s">
        <v>56</v>
      </c>
    </row>
    <row r="229" spans="1:5" ht="15.75" customHeight="1">
      <c r="A229" s="569">
        <v>3</v>
      </c>
      <c r="B229" s="569" t="s">
        <v>46</v>
      </c>
      <c r="C229" s="621">
        <v>281</v>
      </c>
      <c r="D229" s="621">
        <v>207</v>
      </c>
      <c r="E229" s="569" t="s">
        <v>56</v>
      </c>
    </row>
    <row r="230" spans="1:5" ht="15.75" customHeight="1">
      <c r="A230" s="569">
        <v>3</v>
      </c>
      <c r="B230" s="569" t="s">
        <v>46</v>
      </c>
      <c r="C230" s="621">
        <v>256</v>
      </c>
      <c r="D230" s="621">
        <v>176</v>
      </c>
      <c r="E230" s="569" t="s">
        <v>56</v>
      </c>
    </row>
    <row r="231" spans="1:5" ht="15.75" customHeight="1">
      <c r="A231" s="569">
        <v>3</v>
      </c>
      <c r="B231" s="569" t="s">
        <v>46</v>
      </c>
      <c r="C231" s="621">
        <v>225</v>
      </c>
      <c r="D231" s="621">
        <v>121</v>
      </c>
      <c r="E231" s="569" t="s">
        <v>56</v>
      </c>
    </row>
    <row r="232" spans="1:5" ht="15.75" customHeight="1">
      <c r="C232" s="13">
        <f t="shared" ref="C232:D232" si="3">AVERAGE(C45:C231)</f>
        <v>243.15508021390374</v>
      </c>
      <c r="D232" s="13">
        <f t="shared" si="3"/>
        <v>158.91978609625667</v>
      </c>
    </row>
    <row r="233" spans="1:5" ht="15.75" customHeight="1"/>
    <row r="234" spans="1:5" ht="15.75" customHeight="1"/>
    <row r="235" spans="1:5" ht="15.75" customHeight="1"/>
    <row r="236" spans="1:5" ht="15.75" customHeight="1"/>
    <row r="237" spans="1:5" ht="15.75" customHeight="1"/>
    <row r="238" spans="1:5" ht="15.75" customHeight="1"/>
    <row r="239" spans="1:5" ht="15.75" customHeight="1"/>
    <row r="240" spans="1:5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ageMargins left="0.7" right="0.7" top="0.75" bottom="0.75" header="0" footer="0"/>
  <pageSetup orientation="landscape"/>
  <drawing r:id="rId1"/>
  <tableParts count="3">
    <tablePart r:id="rId2"/>
    <tablePart r:id="rId3"/>
    <tablePart r:id="rId4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A9" sqref="A9:J15"/>
    </sheetView>
  </sheetViews>
  <sheetFormatPr defaultColWidth="14.42578125" defaultRowHeight="15" customHeight="1"/>
  <cols>
    <col min="1" max="1" width="9.85546875" customWidth="1"/>
    <col min="2" max="2" width="11.140625" customWidth="1"/>
    <col min="3" max="3" width="11.85546875" customWidth="1"/>
    <col min="4" max="4" width="9.5703125" customWidth="1"/>
    <col min="5" max="5" width="14.5703125" customWidth="1"/>
    <col min="6" max="7" width="8.7109375" customWidth="1"/>
    <col min="8" max="8" width="10.5703125" customWidth="1"/>
    <col min="9" max="9" width="8.7109375" customWidth="1"/>
    <col min="10" max="10" width="10.85546875" customWidth="1"/>
    <col min="11" max="26" width="8.7109375" customWidth="1"/>
  </cols>
  <sheetData>
    <row r="1" spans="1:14">
      <c r="A1" s="1" t="s">
        <v>180</v>
      </c>
      <c r="B1" s="2"/>
      <c r="C1" s="2"/>
      <c r="D1" s="2"/>
      <c r="E1" s="3"/>
      <c r="F1" s="1" t="s">
        <v>181</v>
      </c>
      <c r="G1" s="4"/>
      <c r="H1" s="7" t="s">
        <v>182</v>
      </c>
      <c r="I1" s="5"/>
      <c r="J1" s="2"/>
      <c r="K1" s="6"/>
    </row>
    <row r="2" spans="1:14">
      <c r="A2" s="8" t="s">
        <v>6</v>
      </c>
      <c r="B2" s="570">
        <v>200</v>
      </c>
      <c r="C2" s="11"/>
      <c r="D2" s="12"/>
      <c r="E2" s="8" t="s">
        <v>8</v>
      </c>
      <c r="F2" s="14" t="s">
        <v>9</v>
      </c>
      <c r="G2" s="571" t="s">
        <v>183</v>
      </c>
      <c r="H2" s="8"/>
      <c r="I2" s="16" t="s">
        <v>11</v>
      </c>
      <c r="J2" s="17"/>
      <c r="K2" s="18"/>
    </row>
    <row r="3" spans="1:14">
      <c r="A3" s="8"/>
      <c r="B3" s="16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572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184</v>
      </c>
      <c r="J4" s="25"/>
      <c r="K4" s="26"/>
    </row>
    <row r="5" spans="1:14">
      <c r="A5" s="27"/>
      <c r="B5" s="16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4" t="s">
        <v>20</v>
      </c>
      <c r="B6" s="573">
        <v>25</v>
      </c>
      <c r="C6" s="33"/>
      <c r="D6" s="37"/>
      <c r="E6" s="33"/>
      <c r="F6" s="143">
        <v>1123</v>
      </c>
      <c r="G6" s="143">
        <v>995</v>
      </c>
      <c r="H6" s="239">
        <v>766</v>
      </c>
      <c r="I6" s="33"/>
      <c r="J6" s="33"/>
      <c r="K6" s="37"/>
    </row>
    <row r="7" spans="1:14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4" ht="15.75">
      <c r="A8" s="574" t="s">
        <v>22</v>
      </c>
      <c r="B8" s="575" t="s">
        <v>23</v>
      </c>
      <c r="C8" s="576" t="s">
        <v>24</v>
      </c>
      <c r="D8" s="575" t="s">
        <v>25</v>
      </c>
      <c r="E8" s="575" t="s">
        <v>26</v>
      </c>
      <c r="F8" s="575" t="s">
        <v>27</v>
      </c>
      <c r="G8" s="575" t="s">
        <v>28</v>
      </c>
      <c r="H8" s="575" t="s">
        <v>29</v>
      </c>
      <c r="I8" s="575" t="s">
        <v>30</v>
      </c>
      <c r="J8" s="575" t="s">
        <v>31</v>
      </c>
      <c r="K8" s="577" t="s">
        <v>34</v>
      </c>
      <c r="M8" s="48" t="s">
        <v>33</v>
      </c>
      <c r="N8" s="48" t="s">
        <v>35</v>
      </c>
    </row>
    <row r="9" spans="1:14">
      <c r="A9" s="578">
        <v>1</v>
      </c>
      <c r="B9" s="372" t="s">
        <v>36</v>
      </c>
      <c r="C9" s="374"/>
      <c r="D9" s="374"/>
      <c r="E9" s="374"/>
      <c r="F9" s="374"/>
      <c r="G9" s="374"/>
      <c r="H9" s="374"/>
      <c r="I9" s="374"/>
      <c r="J9" s="376">
        <v>4</v>
      </c>
      <c r="K9" s="579">
        <f t="shared" ref="K9:K15" si="0">SUM(C9:J9)</f>
        <v>4</v>
      </c>
      <c r="M9" s="51" t="s">
        <v>36</v>
      </c>
      <c r="N9" s="51">
        <f>SUM(K9,K13,K14)</f>
        <v>7</v>
      </c>
    </row>
    <row r="10" spans="1:14">
      <c r="A10" s="161">
        <v>1</v>
      </c>
      <c r="B10" s="378" t="s">
        <v>43</v>
      </c>
      <c r="C10" s="158">
        <v>1</v>
      </c>
      <c r="D10" s="384"/>
      <c r="E10" s="384"/>
      <c r="F10" s="384"/>
      <c r="G10" s="384"/>
      <c r="H10" s="384"/>
      <c r="I10" s="384"/>
      <c r="J10" s="384"/>
      <c r="K10" s="579">
        <f t="shared" si="0"/>
        <v>1</v>
      </c>
      <c r="M10" s="51" t="s">
        <v>43</v>
      </c>
      <c r="N10" s="51">
        <f t="shared" ref="N10:N11" si="1">SUM(K10)</f>
        <v>1</v>
      </c>
    </row>
    <row r="11" spans="1:14">
      <c r="A11" s="165">
        <v>1</v>
      </c>
      <c r="B11" s="378" t="s">
        <v>40</v>
      </c>
      <c r="C11" s="158">
        <v>1</v>
      </c>
      <c r="D11" s="384"/>
      <c r="E11" s="384"/>
      <c r="F11" s="384"/>
      <c r="G11" s="384"/>
      <c r="H11" s="384"/>
      <c r="I11" s="384"/>
      <c r="J11" s="384"/>
      <c r="K11" s="579">
        <f t="shared" si="0"/>
        <v>1</v>
      </c>
      <c r="M11" s="51" t="s">
        <v>40</v>
      </c>
      <c r="N11" s="51">
        <f t="shared" si="1"/>
        <v>1</v>
      </c>
    </row>
    <row r="12" spans="1:14">
      <c r="A12" s="179">
        <v>2</v>
      </c>
      <c r="B12" s="580" t="s">
        <v>138</v>
      </c>
      <c r="C12" s="581"/>
      <c r="D12" s="177">
        <v>3</v>
      </c>
      <c r="E12" s="177">
        <v>1</v>
      </c>
      <c r="F12" s="581"/>
      <c r="G12" s="581"/>
      <c r="H12" s="581"/>
      <c r="I12" s="581"/>
      <c r="J12" s="581"/>
      <c r="K12" s="582">
        <f t="shared" si="0"/>
        <v>4</v>
      </c>
      <c r="M12" s="51" t="s">
        <v>138</v>
      </c>
      <c r="N12" s="51">
        <f>SUM(K12,K15)</f>
        <v>5</v>
      </c>
    </row>
    <row r="13" spans="1:14">
      <c r="A13" s="583">
        <v>2</v>
      </c>
      <c r="B13" s="584" t="s">
        <v>36</v>
      </c>
      <c r="C13" s="585"/>
      <c r="D13" s="585"/>
      <c r="E13" s="585"/>
      <c r="F13" s="585"/>
      <c r="G13" s="585"/>
      <c r="H13" s="585"/>
      <c r="I13" s="585"/>
      <c r="J13" s="586">
        <v>1</v>
      </c>
      <c r="K13" s="582">
        <f t="shared" si="0"/>
        <v>1</v>
      </c>
      <c r="M13" s="51" t="s">
        <v>46</v>
      </c>
      <c r="N13" s="51">
        <v>101</v>
      </c>
    </row>
    <row r="14" spans="1:14">
      <c r="A14" s="587">
        <v>3</v>
      </c>
      <c r="B14" s="588" t="s">
        <v>36</v>
      </c>
      <c r="C14" s="589"/>
      <c r="D14" s="589"/>
      <c r="E14" s="589"/>
      <c r="F14" s="589"/>
      <c r="G14" s="589"/>
      <c r="H14" s="590">
        <v>1</v>
      </c>
      <c r="I14" s="589"/>
      <c r="J14" s="590">
        <v>1</v>
      </c>
      <c r="K14" s="591">
        <f t="shared" si="0"/>
        <v>2</v>
      </c>
      <c r="M14" s="51"/>
      <c r="N14" s="51"/>
    </row>
    <row r="15" spans="1:14">
      <c r="A15" s="199">
        <v>3</v>
      </c>
      <c r="B15" s="592" t="s">
        <v>138</v>
      </c>
      <c r="C15" s="593"/>
      <c r="D15" s="593"/>
      <c r="E15" s="197">
        <v>1</v>
      </c>
      <c r="F15" s="593"/>
      <c r="G15" s="593"/>
      <c r="H15" s="593"/>
      <c r="I15" s="593"/>
      <c r="J15" s="593"/>
      <c r="K15" s="591">
        <f t="shared" si="0"/>
        <v>1</v>
      </c>
      <c r="M15" s="51" t="s">
        <v>187</v>
      </c>
      <c r="N15" s="73">
        <f>SUM(N9:N13)</f>
        <v>115</v>
      </c>
    </row>
    <row r="16" spans="1:14">
      <c r="A16" s="60"/>
      <c r="B16" s="69"/>
      <c r="C16" s="68"/>
      <c r="D16" s="68"/>
      <c r="E16" s="68"/>
      <c r="F16" s="68"/>
      <c r="G16" s="68"/>
      <c r="H16" s="68"/>
      <c r="I16" s="68"/>
      <c r="J16" s="68"/>
      <c r="K16" s="61"/>
      <c r="M16" s="73"/>
      <c r="N16" s="73"/>
    </row>
    <row r="17" spans="1:14" ht="18.75">
      <c r="A17" s="80"/>
      <c r="B17" s="81"/>
      <c r="C17" s="87"/>
      <c r="D17" s="87"/>
      <c r="E17" s="87"/>
      <c r="F17" s="87"/>
      <c r="G17" s="87"/>
      <c r="H17" s="87"/>
      <c r="I17" s="87"/>
      <c r="J17" s="87"/>
      <c r="K17" s="89"/>
      <c r="M17" s="73"/>
      <c r="N17" s="73"/>
    </row>
    <row r="18" spans="1:14">
      <c r="A18" s="60"/>
      <c r="B18" s="69"/>
      <c r="C18" s="68"/>
      <c r="D18" s="68"/>
      <c r="E18" s="68"/>
      <c r="F18" s="68"/>
      <c r="G18" s="68"/>
      <c r="H18" s="68"/>
      <c r="I18" s="68"/>
      <c r="J18" s="68"/>
      <c r="K18" s="61"/>
      <c r="M18" s="73"/>
      <c r="N18" s="73"/>
    </row>
    <row r="19" spans="1:14">
      <c r="A19" s="53"/>
      <c r="B19" s="54"/>
      <c r="C19" s="56"/>
      <c r="D19" s="56"/>
      <c r="E19" s="56"/>
      <c r="F19" s="56"/>
      <c r="G19" s="56"/>
      <c r="H19" s="56"/>
      <c r="I19" s="56"/>
      <c r="J19" s="56"/>
      <c r="K19" s="58"/>
      <c r="M19" s="73"/>
      <c r="N19" s="73"/>
    </row>
    <row r="20" spans="1:14">
      <c r="A20" s="91"/>
      <c r="B20" s="74"/>
      <c r="C20" s="59"/>
      <c r="D20" s="59"/>
      <c r="E20" s="59"/>
      <c r="F20" s="59"/>
      <c r="G20" s="59"/>
      <c r="H20" s="59"/>
      <c r="I20" s="59"/>
      <c r="J20" s="59"/>
      <c r="K20" s="61"/>
      <c r="M20" s="73"/>
      <c r="N20" s="73"/>
    </row>
    <row r="21" spans="1:14" ht="15.75" customHeight="1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</row>
    <row r="22" spans="1:14" ht="15.75" customHeight="1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 ht="15.75" customHeight="1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 ht="15.75" customHeight="1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 ht="15.75" customHeight="1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 ht="15.75" customHeight="1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 ht="15.75" customHeight="1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 ht="15.75" customHeight="1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 ht="15.75" customHeight="1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 ht="15.75" customHeight="1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 ht="15.75" customHeight="1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 ht="15.75" customHeight="1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 ht="15.75" customHeight="1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 ht="15.75" customHeight="1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 ht="15.75" customHeight="1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 ht="15.75" customHeight="1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 ht="15.75" customHeight="1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 ht="15.75" customHeight="1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 ht="15.75" customHeight="1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 ht="15.75" customHeight="1">
      <c r="M40" s="96"/>
      <c r="N40" s="96"/>
    </row>
    <row r="41" spans="1:14" ht="15.75" customHeight="1">
      <c r="A41" s="595" t="s">
        <v>22</v>
      </c>
      <c r="B41" s="596" t="s">
        <v>23</v>
      </c>
      <c r="C41" s="597" t="s">
        <v>45</v>
      </c>
      <c r="D41" s="598" t="s">
        <v>47</v>
      </c>
      <c r="E41" s="599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 ht="15.75" customHeight="1">
      <c r="A42" s="600">
        <v>1</v>
      </c>
      <c r="B42" s="601" t="s">
        <v>46</v>
      </c>
      <c r="C42" s="600">
        <v>313</v>
      </c>
      <c r="D42" s="600">
        <v>309</v>
      </c>
      <c r="E42" s="600" t="s">
        <v>56</v>
      </c>
      <c r="G42" s="96" t="s">
        <v>52</v>
      </c>
      <c r="H42" s="118">
        <v>0</v>
      </c>
      <c r="I42" s="118"/>
      <c r="J42" s="118"/>
    </row>
    <row r="43" spans="1:14" ht="15.75" customHeight="1">
      <c r="A43" s="600">
        <v>1</v>
      </c>
      <c r="B43" s="601" t="s">
        <v>46</v>
      </c>
      <c r="C43" s="602">
        <v>216</v>
      </c>
      <c r="D43" s="602">
        <v>132</v>
      </c>
      <c r="E43" s="600" t="s">
        <v>56</v>
      </c>
      <c r="G43" s="96" t="s">
        <v>53</v>
      </c>
      <c r="H43" s="118">
        <v>0</v>
      </c>
      <c r="I43" s="118"/>
      <c r="J43" s="118"/>
    </row>
    <row r="44" spans="1:14" ht="15.75" customHeight="1">
      <c r="A44" s="600">
        <v>1</v>
      </c>
      <c r="B44" s="601" t="s">
        <v>46</v>
      </c>
      <c r="C44" s="602">
        <v>305</v>
      </c>
      <c r="D44" s="602">
        <v>320</v>
      </c>
      <c r="E44" s="600" t="s">
        <v>56</v>
      </c>
      <c r="G44" s="96" t="s">
        <v>54</v>
      </c>
      <c r="H44" s="118">
        <v>0</v>
      </c>
      <c r="I44" s="118"/>
      <c r="J44" s="118"/>
    </row>
    <row r="45" spans="1:14" ht="15.75" customHeight="1">
      <c r="A45" s="600">
        <v>1</v>
      </c>
      <c r="B45" s="601" t="s">
        <v>46</v>
      </c>
      <c r="C45" s="602">
        <v>313</v>
      </c>
      <c r="D45" s="602">
        <v>321</v>
      </c>
      <c r="E45" s="600" t="s">
        <v>56</v>
      </c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 ht="15.75" customHeight="1">
      <c r="A46" s="600">
        <v>1</v>
      </c>
      <c r="B46" s="601" t="s">
        <v>46</v>
      </c>
      <c r="C46" s="602">
        <v>250</v>
      </c>
      <c r="D46" s="602">
        <v>182</v>
      </c>
      <c r="E46" s="600" t="s">
        <v>56</v>
      </c>
      <c r="G46" s="96" t="s">
        <v>52</v>
      </c>
      <c r="H46" s="118"/>
      <c r="I46" s="118"/>
      <c r="J46" s="118"/>
    </row>
    <row r="47" spans="1:14" ht="15.75" customHeight="1">
      <c r="A47" s="600">
        <v>1</v>
      </c>
      <c r="B47" s="601" t="s">
        <v>46</v>
      </c>
      <c r="C47" s="602">
        <v>323</v>
      </c>
      <c r="D47" s="602">
        <v>130</v>
      </c>
      <c r="E47" s="600" t="s">
        <v>56</v>
      </c>
      <c r="G47" s="96" t="s">
        <v>53</v>
      </c>
      <c r="H47" s="118"/>
      <c r="I47" s="118"/>
      <c r="J47" s="122"/>
    </row>
    <row r="48" spans="1:14" ht="15.75" customHeight="1">
      <c r="A48" s="600">
        <v>1</v>
      </c>
      <c r="B48" s="601" t="s">
        <v>46</v>
      </c>
      <c r="C48" s="602">
        <v>218</v>
      </c>
      <c r="D48" s="602">
        <v>132</v>
      </c>
      <c r="E48" s="600" t="s">
        <v>56</v>
      </c>
      <c r="G48" s="96" t="s">
        <v>54</v>
      </c>
      <c r="H48" s="118"/>
      <c r="I48" s="118"/>
      <c r="J48" s="118"/>
    </row>
    <row r="49" spans="1:5" ht="15.75" customHeight="1">
      <c r="A49" s="600">
        <v>1</v>
      </c>
      <c r="B49" s="601" t="s">
        <v>46</v>
      </c>
      <c r="C49" s="602">
        <v>179</v>
      </c>
      <c r="D49" s="602">
        <v>64</v>
      </c>
      <c r="E49" s="600" t="s">
        <v>56</v>
      </c>
    </row>
    <row r="50" spans="1:5" ht="15.75" customHeight="1">
      <c r="A50" s="600">
        <v>1</v>
      </c>
      <c r="B50" s="601" t="s">
        <v>46</v>
      </c>
      <c r="C50" s="602">
        <v>185</v>
      </c>
      <c r="D50" s="602">
        <v>70</v>
      </c>
      <c r="E50" s="600" t="s">
        <v>56</v>
      </c>
    </row>
    <row r="51" spans="1:5" ht="15.75" customHeight="1">
      <c r="A51" s="600">
        <v>1</v>
      </c>
      <c r="B51" s="601" t="s">
        <v>46</v>
      </c>
      <c r="C51" s="602">
        <v>208</v>
      </c>
      <c r="D51" s="602">
        <v>93</v>
      </c>
      <c r="E51" s="600" t="s">
        <v>56</v>
      </c>
    </row>
    <row r="52" spans="1:5" ht="15.75" customHeight="1">
      <c r="A52" s="600">
        <v>1</v>
      </c>
      <c r="B52" s="601" t="s">
        <v>46</v>
      </c>
      <c r="C52" s="602">
        <v>185</v>
      </c>
      <c r="D52" s="602">
        <v>73</v>
      </c>
      <c r="E52" s="600" t="s">
        <v>56</v>
      </c>
    </row>
    <row r="53" spans="1:5" ht="15.75" customHeight="1">
      <c r="A53" s="600">
        <v>1</v>
      </c>
      <c r="B53" s="601" t="s">
        <v>46</v>
      </c>
      <c r="C53" s="602">
        <v>161</v>
      </c>
      <c r="D53" s="602">
        <v>44</v>
      </c>
      <c r="E53" s="600" t="s">
        <v>56</v>
      </c>
    </row>
    <row r="54" spans="1:5" ht="15.75" customHeight="1">
      <c r="A54" s="600">
        <v>1</v>
      </c>
      <c r="B54" s="601" t="s">
        <v>46</v>
      </c>
      <c r="C54" s="602">
        <v>207</v>
      </c>
      <c r="D54" s="602">
        <v>87</v>
      </c>
      <c r="E54" s="600" t="s">
        <v>56</v>
      </c>
    </row>
    <row r="55" spans="1:5" ht="15.75" customHeight="1">
      <c r="A55" s="600">
        <v>1</v>
      </c>
      <c r="B55" s="601" t="s">
        <v>46</v>
      </c>
      <c r="C55" s="602">
        <v>69</v>
      </c>
      <c r="D55" s="602">
        <v>10</v>
      </c>
      <c r="E55" s="600" t="s">
        <v>56</v>
      </c>
    </row>
    <row r="56" spans="1:5" ht="15.75" customHeight="1">
      <c r="A56" s="600">
        <v>1</v>
      </c>
      <c r="B56" s="601" t="s">
        <v>46</v>
      </c>
      <c r="C56" s="602">
        <v>73</v>
      </c>
      <c r="D56" s="602">
        <v>11</v>
      </c>
      <c r="E56" s="600" t="s">
        <v>56</v>
      </c>
    </row>
    <row r="57" spans="1:5" ht="15.75" customHeight="1">
      <c r="A57" s="600">
        <v>1</v>
      </c>
      <c r="B57" s="601" t="s">
        <v>46</v>
      </c>
      <c r="C57" s="602">
        <v>68</v>
      </c>
      <c r="D57" s="602">
        <v>10</v>
      </c>
      <c r="E57" s="600" t="s">
        <v>56</v>
      </c>
    </row>
    <row r="58" spans="1:5" ht="15.75" customHeight="1">
      <c r="A58" s="600">
        <v>1</v>
      </c>
      <c r="B58" s="601" t="s">
        <v>46</v>
      </c>
      <c r="C58" s="602">
        <v>75</v>
      </c>
      <c r="D58" s="602">
        <v>11</v>
      </c>
      <c r="E58" s="600" t="s">
        <v>56</v>
      </c>
    </row>
    <row r="59" spans="1:5" ht="15.75" customHeight="1">
      <c r="A59" s="600">
        <v>1</v>
      </c>
      <c r="B59" s="601" t="s">
        <v>46</v>
      </c>
      <c r="C59" s="602">
        <v>142</v>
      </c>
      <c r="D59" s="602">
        <v>40</v>
      </c>
      <c r="E59" s="600" t="s">
        <v>56</v>
      </c>
    </row>
    <row r="60" spans="1:5" ht="15.75" customHeight="1">
      <c r="A60" s="600">
        <v>1</v>
      </c>
      <c r="B60" s="601" t="s">
        <v>46</v>
      </c>
      <c r="C60" s="602">
        <v>69</v>
      </c>
      <c r="D60" s="602">
        <v>3</v>
      </c>
      <c r="E60" s="600" t="s">
        <v>56</v>
      </c>
    </row>
    <row r="61" spans="1:5" ht="15.75" customHeight="1">
      <c r="A61" s="600">
        <v>1</v>
      </c>
      <c r="B61" s="601" t="s">
        <v>46</v>
      </c>
      <c r="C61" s="602">
        <v>60</v>
      </c>
      <c r="D61" s="602">
        <v>3</v>
      </c>
      <c r="E61" s="600" t="s">
        <v>56</v>
      </c>
    </row>
    <row r="62" spans="1:5" ht="15.75" customHeight="1">
      <c r="A62" s="600">
        <v>1</v>
      </c>
      <c r="B62" s="601" t="s">
        <v>46</v>
      </c>
      <c r="C62" s="602">
        <v>66</v>
      </c>
      <c r="D62" s="602">
        <v>4</v>
      </c>
      <c r="E62" s="600" t="s">
        <v>56</v>
      </c>
    </row>
    <row r="63" spans="1:5" ht="15.75" customHeight="1">
      <c r="A63" s="600">
        <v>1</v>
      </c>
      <c r="B63" s="601" t="s">
        <v>46</v>
      </c>
      <c r="C63" s="602">
        <v>71</v>
      </c>
      <c r="D63" s="602">
        <v>4</v>
      </c>
      <c r="E63" s="600" t="s">
        <v>56</v>
      </c>
    </row>
    <row r="64" spans="1:5" ht="15.75" customHeight="1">
      <c r="A64" s="600">
        <v>1</v>
      </c>
      <c r="B64" s="601" t="s">
        <v>46</v>
      </c>
      <c r="C64" s="602">
        <v>61</v>
      </c>
      <c r="D64" s="602">
        <v>3</v>
      </c>
      <c r="E64" s="600" t="s">
        <v>56</v>
      </c>
    </row>
    <row r="65" spans="1:5" ht="15.75" customHeight="1">
      <c r="A65" s="600">
        <v>1</v>
      </c>
      <c r="B65" s="601" t="s">
        <v>46</v>
      </c>
      <c r="C65" s="602">
        <v>61</v>
      </c>
      <c r="D65" s="602">
        <v>3</v>
      </c>
      <c r="E65" s="600" t="s">
        <v>56</v>
      </c>
    </row>
    <row r="66" spans="1:5" ht="15.75" customHeight="1">
      <c r="A66" s="600">
        <v>1</v>
      </c>
      <c r="B66" s="601" t="s">
        <v>46</v>
      </c>
      <c r="C66" s="602">
        <v>199</v>
      </c>
      <c r="D66" s="602">
        <v>91</v>
      </c>
      <c r="E66" s="600" t="s">
        <v>56</v>
      </c>
    </row>
    <row r="67" spans="1:5" ht="15.75" customHeight="1">
      <c r="A67" s="600">
        <v>1</v>
      </c>
      <c r="B67" s="601" t="s">
        <v>46</v>
      </c>
      <c r="C67" s="602">
        <v>324</v>
      </c>
      <c r="D67" s="602">
        <v>355</v>
      </c>
      <c r="E67" s="600" t="s">
        <v>56</v>
      </c>
    </row>
    <row r="68" spans="1:5" ht="15.75" customHeight="1">
      <c r="A68" s="600">
        <v>1</v>
      </c>
      <c r="B68" s="601" t="s">
        <v>46</v>
      </c>
      <c r="C68" s="602">
        <v>305</v>
      </c>
      <c r="D68" s="602">
        <v>322</v>
      </c>
      <c r="E68" s="600" t="s">
        <v>56</v>
      </c>
    </row>
    <row r="69" spans="1:5" ht="15.75" customHeight="1">
      <c r="A69" s="600">
        <v>1</v>
      </c>
      <c r="B69" s="601" t="s">
        <v>46</v>
      </c>
      <c r="C69" s="602">
        <v>228</v>
      </c>
      <c r="D69" s="602">
        <v>129</v>
      </c>
      <c r="E69" s="600" t="s">
        <v>56</v>
      </c>
    </row>
    <row r="70" spans="1:5" ht="15.75" customHeight="1">
      <c r="A70" s="600">
        <v>1</v>
      </c>
      <c r="B70" s="601" t="s">
        <v>46</v>
      </c>
      <c r="C70" s="602">
        <v>246</v>
      </c>
      <c r="D70" s="602">
        <v>159</v>
      </c>
      <c r="E70" s="600" t="s">
        <v>56</v>
      </c>
    </row>
    <row r="71" spans="1:5" ht="15.75" customHeight="1">
      <c r="A71" s="600">
        <v>1</v>
      </c>
      <c r="B71" s="601" t="s">
        <v>46</v>
      </c>
      <c r="C71" s="602">
        <v>207</v>
      </c>
      <c r="D71" s="602">
        <v>112</v>
      </c>
      <c r="E71" s="600" t="s">
        <v>56</v>
      </c>
    </row>
    <row r="72" spans="1:5" ht="15.75" customHeight="1">
      <c r="A72" s="600">
        <v>1</v>
      </c>
      <c r="B72" s="601" t="s">
        <v>46</v>
      </c>
      <c r="C72" s="602">
        <v>215</v>
      </c>
      <c r="D72" s="602">
        <v>107</v>
      </c>
      <c r="E72" s="600" t="s">
        <v>56</v>
      </c>
    </row>
    <row r="73" spans="1:5" ht="15.75" customHeight="1">
      <c r="A73" s="600">
        <v>1</v>
      </c>
      <c r="B73" s="601" t="s">
        <v>46</v>
      </c>
      <c r="C73" s="602">
        <v>185</v>
      </c>
      <c r="D73" s="602">
        <v>82</v>
      </c>
      <c r="E73" s="600" t="s">
        <v>56</v>
      </c>
    </row>
    <row r="74" spans="1:5" ht="15.75" customHeight="1">
      <c r="A74" s="600">
        <v>1</v>
      </c>
      <c r="B74" s="601" t="s">
        <v>46</v>
      </c>
      <c r="C74" s="602">
        <v>174</v>
      </c>
      <c r="D74" s="602">
        <v>52</v>
      </c>
      <c r="E74" s="600" t="s">
        <v>56</v>
      </c>
    </row>
    <row r="75" spans="1:5" ht="15.75" customHeight="1">
      <c r="A75" s="600">
        <v>1</v>
      </c>
      <c r="B75" s="601" t="s">
        <v>46</v>
      </c>
      <c r="C75" s="602">
        <v>209</v>
      </c>
      <c r="D75" s="602">
        <v>99</v>
      </c>
      <c r="E75" s="600" t="s">
        <v>56</v>
      </c>
    </row>
    <row r="76" spans="1:5" ht="15.75" customHeight="1">
      <c r="A76" s="600">
        <v>1</v>
      </c>
      <c r="B76" s="601" t="s">
        <v>46</v>
      </c>
      <c r="C76" s="602">
        <v>198</v>
      </c>
      <c r="D76" s="602">
        <v>79</v>
      </c>
      <c r="E76" s="600" t="s">
        <v>56</v>
      </c>
    </row>
    <row r="77" spans="1:5" ht="15.75" customHeight="1">
      <c r="A77" s="600">
        <v>1</v>
      </c>
      <c r="B77" s="601" t="s">
        <v>46</v>
      </c>
      <c r="C77" s="602">
        <v>183</v>
      </c>
      <c r="D77" s="602">
        <v>65</v>
      </c>
      <c r="E77" s="600" t="s">
        <v>56</v>
      </c>
    </row>
    <row r="78" spans="1:5" ht="15.75" customHeight="1">
      <c r="A78" s="600">
        <v>1</v>
      </c>
      <c r="B78" s="601" t="s">
        <v>46</v>
      </c>
      <c r="C78" s="602">
        <v>193</v>
      </c>
      <c r="D78" s="602">
        <v>75</v>
      </c>
      <c r="E78" s="600" t="s">
        <v>56</v>
      </c>
    </row>
    <row r="79" spans="1:5" ht="15.75" customHeight="1">
      <c r="A79" s="600">
        <v>1</v>
      </c>
      <c r="B79" s="601" t="s">
        <v>46</v>
      </c>
      <c r="C79" s="602">
        <v>241</v>
      </c>
      <c r="D79" s="602">
        <v>169</v>
      </c>
      <c r="E79" s="600" t="s">
        <v>56</v>
      </c>
    </row>
    <row r="80" spans="1:5" ht="15.75" customHeight="1">
      <c r="A80" s="600">
        <v>1</v>
      </c>
      <c r="B80" s="601" t="s">
        <v>46</v>
      </c>
      <c r="C80" s="602">
        <v>192</v>
      </c>
      <c r="D80" s="602">
        <v>80</v>
      </c>
      <c r="E80" s="600" t="s">
        <v>56</v>
      </c>
    </row>
    <row r="81" spans="1:6" ht="15.75" customHeight="1">
      <c r="A81" s="600">
        <v>1</v>
      </c>
      <c r="B81" s="601" t="s">
        <v>46</v>
      </c>
      <c r="C81" s="602">
        <v>166</v>
      </c>
      <c r="D81" s="602">
        <v>50</v>
      </c>
      <c r="E81" s="600" t="s">
        <v>56</v>
      </c>
    </row>
    <row r="82" spans="1:6" ht="15.75" customHeight="1">
      <c r="A82" s="600">
        <v>1</v>
      </c>
      <c r="B82" s="601" t="s">
        <v>46</v>
      </c>
      <c r="C82" s="602">
        <v>180</v>
      </c>
      <c r="D82" s="602">
        <v>69</v>
      </c>
      <c r="E82" s="600" t="s">
        <v>56</v>
      </c>
    </row>
    <row r="83" spans="1:6" ht="15.75" customHeight="1">
      <c r="A83" s="604">
        <v>1</v>
      </c>
      <c r="B83" s="606" t="s">
        <v>46</v>
      </c>
      <c r="C83" s="607">
        <v>190</v>
      </c>
      <c r="D83" s="607">
        <v>185</v>
      </c>
      <c r="E83" s="604" t="s">
        <v>56</v>
      </c>
      <c r="F83" s="20" t="s">
        <v>188</v>
      </c>
    </row>
    <row r="84" spans="1:6" ht="15.75" customHeight="1">
      <c r="A84" s="600">
        <v>1</v>
      </c>
      <c r="B84" s="601" t="s">
        <v>46</v>
      </c>
      <c r="C84" s="602">
        <v>65</v>
      </c>
      <c r="D84" s="602">
        <v>4</v>
      </c>
      <c r="E84" s="600" t="s">
        <v>56</v>
      </c>
    </row>
    <row r="85" spans="1:6" ht="15.75" customHeight="1">
      <c r="A85" s="600">
        <v>1</v>
      </c>
      <c r="B85" s="601" t="s">
        <v>46</v>
      </c>
      <c r="C85" s="602">
        <v>67</v>
      </c>
      <c r="D85" s="602">
        <v>3</v>
      </c>
      <c r="E85" s="600" t="s">
        <v>56</v>
      </c>
    </row>
    <row r="86" spans="1:6" ht="15.75" customHeight="1">
      <c r="A86" s="559">
        <v>2</v>
      </c>
      <c r="B86" s="560" t="s">
        <v>46</v>
      </c>
      <c r="C86" s="559">
        <v>326</v>
      </c>
      <c r="D86" s="559">
        <v>328</v>
      </c>
      <c r="E86" s="559" t="s">
        <v>56</v>
      </c>
    </row>
    <row r="87" spans="1:6" ht="15.75" customHeight="1">
      <c r="A87" s="559">
        <v>2</v>
      </c>
      <c r="B87" s="560" t="s">
        <v>46</v>
      </c>
      <c r="C87" s="559">
        <v>216</v>
      </c>
      <c r="D87" s="559">
        <v>105</v>
      </c>
      <c r="E87" s="559" t="s">
        <v>56</v>
      </c>
    </row>
    <row r="88" spans="1:6" ht="15.75" customHeight="1">
      <c r="A88" s="559">
        <v>2</v>
      </c>
      <c r="B88" s="560" t="s">
        <v>46</v>
      </c>
      <c r="C88" s="559">
        <v>225</v>
      </c>
      <c r="D88" s="559">
        <v>122</v>
      </c>
      <c r="E88" s="559" t="s">
        <v>56</v>
      </c>
    </row>
    <row r="89" spans="1:6" ht="15.75" customHeight="1">
      <c r="A89" s="559">
        <v>2</v>
      </c>
      <c r="B89" s="560" t="s">
        <v>46</v>
      </c>
      <c r="C89" s="559">
        <v>199</v>
      </c>
      <c r="D89" s="559">
        <v>88</v>
      </c>
      <c r="E89" s="559" t="s">
        <v>56</v>
      </c>
    </row>
    <row r="90" spans="1:6" ht="15.75" customHeight="1">
      <c r="A90" s="559">
        <v>2</v>
      </c>
      <c r="B90" s="560" t="s">
        <v>46</v>
      </c>
      <c r="C90" s="559">
        <v>206</v>
      </c>
      <c r="D90" s="559">
        <v>93</v>
      </c>
      <c r="E90" s="559" t="s">
        <v>56</v>
      </c>
    </row>
    <row r="91" spans="1:6" ht="15.75" customHeight="1">
      <c r="A91" s="559">
        <v>2</v>
      </c>
      <c r="B91" s="560" t="s">
        <v>46</v>
      </c>
      <c r="C91" s="559">
        <v>223</v>
      </c>
      <c r="D91" s="559">
        <v>127</v>
      </c>
      <c r="E91" s="559" t="s">
        <v>56</v>
      </c>
    </row>
    <row r="92" spans="1:6" ht="15.75" customHeight="1">
      <c r="A92" s="559">
        <v>2</v>
      </c>
      <c r="B92" s="560" t="s">
        <v>46</v>
      </c>
      <c r="C92" s="559">
        <v>189</v>
      </c>
      <c r="D92" s="559">
        <v>76</v>
      </c>
      <c r="E92" s="559" t="s">
        <v>56</v>
      </c>
    </row>
    <row r="93" spans="1:6" ht="15.75" customHeight="1">
      <c r="A93" s="559">
        <v>2</v>
      </c>
      <c r="B93" s="560" t="s">
        <v>46</v>
      </c>
      <c r="C93" s="559">
        <v>203</v>
      </c>
      <c r="D93" s="559">
        <v>96</v>
      </c>
      <c r="E93" s="559" t="s">
        <v>56</v>
      </c>
    </row>
    <row r="94" spans="1:6" ht="15.75" customHeight="1">
      <c r="A94" s="559">
        <v>2</v>
      </c>
      <c r="B94" s="560" t="s">
        <v>46</v>
      </c>
      <c r="C94" s="559">
        <v>71</v>
      </c>
      <c r="D94" s="559">
        <v>5</v>
      </c>
      <c r="E94" s="559" t="s">
        <v>56</v>
      </c>
    </row>
    <row r="95" spans="1:6" ht="15.75" customHeight="1">
      <c r="A95" s="559">
        <v>2</v>
      </c>
      <c r="B95" s="560" t="s">
        <v>46</v>
      </c>
      <c r="C95" s="559">
        <v>177</v>
      </c>
      <c r="D95" s="559">
        <v>53</v>
      </c>
      <c r="E95" s="559" t="s">
        <v>56</v>
      </c>
    </row>
    <row r="96" spans="1:6" ht="15.75" customHeight="1">
      <c r="A96" s="559">
        <v>2</v>
      </c>
      <c r="B96" s="560" t="s">
        <v>46</v>
      </c>
      <c r="C96" s="559">
        <v>193</v>
      </c>
      <c r="D96" s="559">
        <v>86</v>
      </c>
      <c r="E96" s="559" t="s">
        <v>56</v>
      </c>
    </row>
    <row r="97" spans="1:5" ht="15.75" customHeight="1">
      <c r="A97" s="559">
        <v>2</v>
      </c>
      <c r="B97" s="560" t="s">
        <v>46</v>
      </c>
      <c r="C97" s="559">
        <v>197</v>
      </c>
      <c r="D97" s="559">
        <v>74</v>
      </c>
      <c r="E97" s="559" t="s">
        <v>56</v>
      </c>
    </row>
    <row r="98" spans="1:5" ht="15.75" customHeight="1">
      <c r="A98" s="559">
        <v>2</v>
      </c>
      <c r="B98" s="560" t="s">
        <v>46</v>
      </c>
      <c r="C98" s="559">
        <v>207</v>
      </c>
      <c r="D98" s="559">
        <v>99</v>
      </c>
      <c r="E98" s="559" t="s">
        <v>56</v>
      </c>
    </row>
    <row r="99" spans="1:5" ht="15.75" customHeight="1">
      <c r="A99" s="559">
        <v>2</v>
      </c>
      <c r="B99" s="560" t="s">
        <v>46</v>
      </c>
      <c r="C99" s="559">
        <v>155</v>
      </c>
      <c r="D99" s="559">
        <v>39</v>
      </c>
      <c r="E99" s="559" t="s">
        <v>56</v>
      </c>
    </row>
    <row r="100" spans="1:5" ht="15.75" customHeight="1">
      <c r="A100" s="559">
        <v>2</v>
      </c>
      <c r="B100" s="560" t="s">
        <v>46</v>
      </c>
      <c r="C100" s="559">
        <v>178</v>
      </c>
      <c r="D100" s="559">
        <v>54</v>
      </c>
      <c r="E100" s="559" t="s">
        <v>56</v>
      </c>
    </row>
    <row r="101" spans="1:5" ht="15.75" customHeight="1">
      <c r="A101" s="559">
        <v>2</v>
      </c>
      <c r="B101" s="560" t="s">
        <v>46</v>
      </c>
      <c r="C101" s="559">
        <v>72</v>
      </c>
      <c r="D101" s="559">
        <v>4</v>
      </c>
      <c r="E101" s="559" t="s">
        <v>56</v>
      </c>
    </row>
    <row r="102" spans="1:5" ht="15.75" customHeight="1">
      <c r="A102" s="559">
        <v>2</v>
      </c>
      <c r="B102" s="560" t="s">
        <v>46</v>
      </c>
      <c r="C102" s="559">
        <v>69</v>
      </c>
      <c r="D102" s="559">
        <v>4</v>
      </c>
      <c r="E102" s="559" t="s">
        <v>56</v>
      </c>
    </row>
    <row r="103" spans="1:5" ht="15.75" customHeight="1">
      <c r="A103" s="559">
        <v>2</v>
      </c>
      <c r="B103" s="560" t="s">
        <v>46</v>
      </c>
      <c r="C103" s="559">
        <v>65</v>
      </c>
      <c r="D103" s="559">
        <v>3</v>
      </c>
      <c r="E103" s="559" t="s">
        <v>56</v>
      </c>
    </row>
    <row r="104" spans="1:5" ht="15.75" customHeight="1">
      <c r="A104" s="559">
        <v>2</v>
      </c>
      <c r="B104" s="560" t="s">
        <v>46</v>
      </c>
      <c r="C104" s="559">
        <v>76</v>
      </c>
      <c r="D104" s="559">
        <v>7</v>
      </c>
      <c r="E104" s="559" t="s">
        <v>56</v>
      </c>
    </row>
    <row r="105" spans="1:5" ht="15.75" customHeight="1">
      <c r="A105" s="559">
        <v>2</v>
      </c>
      <c r="B105" s="560" t="s">
        <v>46</v>
      </c>
      <c r="C105" s="559">
        <v>67</v>
      </c>
      <c r="D105" s="559">
        <v>5</v>
      </c>
      <c r="E105" s="559" t="s">
        <v>56</v>
      </c>
    </row>
    <row r="106" spans="1:5" ht="15.75" customHeight="1">
      <c r="A106" s="559">
        <v>2</v>
      </c>
      <c r="B106" s="560" t="s">
        <v>46</v>
      </c>
      <c r="C106" s="559">
        <v>62</v>
      </c>
      <c r="D106" s="559">
        <v>3</v>
      </c>
      <c r="E106" s="559" t="s">
        <v>56</v>
      </c>
    </row>
    <row r="107" spans="1:5" ht="15.75" customHeight="1">
      <c r="A107" s="559">
        <v>2</v>
      </c>
      <c r="B107" s="560" t="s">
        <v>46</v>
      </c>
      <c r="C107" s="559">
        <v>69</v>
      </c>
      <c r="D107" s="559">
        <v>3</v>
      </c>
      <c r="E107" s="559" t="s">
        <v>56</v>
      </c>
    </row>
    <row r="108" spans="1:5" ht="15.75" customHeight="1">
      <c r="A108" s="559">
        <v>2</v>
      </c>
      <c r="B108" s="560" t="s">
        <v>46</v>
      </c>
      <c r="C108" s="559">
        <v>63</v>
      </c>
      <c r="D108" s="559">
        <v>3</v>
      </c>
      <c r="E108" s="559" t="s">
        <v>56</v>
      </c>
    </row>
    <row r="109" spans="1:5" ht="15.75" customHeight="1">
      <c r="A109" s="559">
        <v>2</v>
      </c>
      <c r="B109" s="560" t="s">
        <v>46</v>
      </c>
      <c r="C109" s="559">
        <v>329</v>
      </c>
      <c r="D109" s="559">
        <v>321</v>
      </c>
      <c r="E109" s="559" t="s">
        <v>56</v>
      </c>
    </row>
    <row r="110" spans="1:5" ht="15.75" customHeight="1">
      <c r="A110" s="559">
        <v>2</v>
      </c>
      <c r="B110" s="560" t="s">
        <v>46</v>
      </c>
      <c r="C110" s="559">
        <v>200</v>
      </c>
      <c r="D110" s="559">
        <v>84</v>
      </c>
      <c r="E110" s="559" t="s">
        <v>56</v>
      </c>
    </row>
    <row r="111" spans="1:5" ht="15.75" customHeight="1">
      <c r="A111" s="559">
        <v>2</v>
      </c>
      <c r="B111" s="560" t="s">
        <v>46</v>
      </c>
      <c r="C111" s="559">
        <v>167</v>
      </c>
      <c r="D111" s="559">
        <v>48</v>
      </c>
      <c r="E111" s="559" t="s">
        <v>56</v>
      </c>
    </row>
    <row r="112" spans="1:5" ht="15.75" customHeight="1">
      <c r="A112" s="559">
        <v>2</v>
      </c>
      <c r="B112" s="560" t="s">
        <v>46</v>
      </c>
      <c r="C112" s="559">
        <v>197</v>
      </c>
      <c r="D112" s="559">
        <v>89</v>
      </c>
      <c r="E112" s="559" t="s">
        <v>56</v>
      </c>
    </row>
    <row r="113" spans="1:5" ht="15.75" customHeight="1">
      <c r="A113" s="559">
        <v>2</v>
      </c>
      <c r="B113" s="560" t="s">
        <v>46</v>
      </c>
      <c r="C113" s="559">
        <v>187</v>
      </c>
      <c r="D113" s="559">
        <v>70</v>
      </c>
      <c r="E113" s="559" t="s">
        <v>56</v>
      </c>
    </row>
    <row r="114" spans="1:5" ht="15.75" customHeight="1">
      <c r="A114" s="559">
        <v>2</v>
      </c>
      <c r="B114" s="560" t="s">
        <v>46</v>
      </c>
      <c r="C114" s="559">
        <v>195</v>
      </c>
      <c r="D114" s="559">
        <v>89</v>
      </c>
      <c r="E114" s="559" t="s">
        <v>56</v>
      </c>
    </row>
    <row r="115" spans="1:5" ht="15.75" customHeight="1">
      <c r="A115" s="559">
        <v>2</v>
      </c>
      <c r="B115" s="560" t="s">
        <v>46</v>
      </c>
      <c r="C115" s="559">
        <v>196</v>
      </c>
      <c r="D115" s="559">
        <v>81</v>
      </c>
      <c r="E115" s="559" t="s">
        <v>56</v>
      </c>
    </row>
    <row r="116" spans="1:5" ht="15.75" customHeight="1">
      <c r="A116" s="559">
        <v>2</v>
      </c>
      <c r="B116" s="560" t="s">
        <v>46</v>
      </c>
      <c r="C116" s="559">
        <v>68</v>
      </c>
      <c r="D116" s="559">
        <v>3</v>
      </c>
      <c r="E116" s="559" t="s">
        <v>56</v>
      </c>
    </row>
    <row r="117" spans="1:5" ht="15.75" customHeight="1">
      <c r="A117" s="547">
        <v>3</v>
      </c>
      <c r="B117" s="544" t="s">
        <v>46</v>
      </c>
      <c r="C117" s="547">
        <v>374</v>
      </c>
      <c r="D117" s="547">
        <v>479</v>
      </c>
      <c r="E117" s="547" t="s">
        <v>56</v>
      </c>
    </row>
    <row r="118" spans="1:5" ht="15.75" customHeight="1">
      <c r="A118" s="547">
        <v>3</v>
      </c>
      <c r="B118" s="544" t="s">
        <v>46</v>
      </c>
      <c r="C118" s="547">
        <v>367</v>
      </c>
      <c r="D118" s="547">
        <v>515</v>
      </c>
      <c r="E118" s="547" t="s">
        <v>56</v>
      </c>
    </row>
    <row r="119" spans="1:5" ht="15.75" customHeight="1">
      <c r="A119" s="547">
        <v>3</v>
      </c>
      <c r="B119" s="544" t="s">
        <v>46</v>
      </c>
      <c r="C119" s="547">
        <v>206</v>
      </c>
      <c r="D119" s="547">
        <v>104</v>
      </c>
      <c r="E119" s="547" t="s">
        <v>56</v>
      </c>
    </row>
    <row r="120" spans="1:5" ht="15.75" customHeight="1">
      <c r="A120" s="547">
        <v>3</v>
      </c>
      <c r="B120" s="544" t="s">
        <v>46</v>
      </c>
      <c r="C120" s="547">
        <v>216</v>
      </c>
      <c r="D120" s="547">
        <v>123</v>
      </c>
      <c r="E120" s="547" t="s">
        <v>56</v>
      </c>
    </row>
    <row r="121" spans="1:5" ht="15.75" customHeight="1">
      <c r="A121" s="547">
        <v>3</v>
      </c>
      <c r="B121" s="544" t="s">
        <v>46</v>
      </c>
      <c r="C121" s="547">
        <v>333</v>
      </c>
      <c r="D121" s="547">
        <v>422</v>
      </c>
      <c r="E121" s="547" t="s">
        <v>56</v>
      </c>
    </row>
    <row r="122" spans="1:5" ht="15.75" customHeight="1">
      <c r="A122" s="547">
        <v>3</v>
      </c>
      <c r="B122" s="544" t="s">
        <v>46</v>
      </c>
      <c r="C122" s="547">
        <v>378</v>
      </c>
      <c r="D122" s="547">
        <v>652</v>
      </c>
      <c r="E122" s="547" t="s">
        <v>56</v>
      </c>
    </row>
    <row r="123" spans="1:5" ht="15.75" customHeight="1">
      <c r="A123" s="547">
        <v>3</v>
      </c>
      <c r="B123" s="544" t="s">
        <v>46</v>
      </c>
      <c r="C123" s="547">
        <v>344</v>
      </c>
      <c r="D123" s="547">
        <v>443</v>
      </c>
      <c r="E123" s="547" t="s">
        <v>56</v>
      </c>
    </row>
    <row r="124" spans="1:5" ht="15.75" customHeight="1">
      <c r="A124" s="547">
        <v>3</v>
      </c>
      <c r="B124" s="544" t="s">
        <v>46</v>
      </c>
      <c r="C124" s="547">
        <v>309</v>
      </c>
      <c r="D124" s="547">
        <v>311</v>
      </c>
      <c r="E124" s="547" t="s">
        <v>56</v>
      </c>
    </row>
    <row r="125" spans="1:5" ht="15.75" customHeight="1">
      <c r="A125" s="547">
        <v>3</v>
      </c>
      <c r="B125" s="544" t="s">
        <v>46</v>
      </c>
      <c r="C125" s="547">
        <v>246</v>
      </c>
      <c r="D125" s="547">
        <v>205</v>
      </c>
      <c r="E125" s="547" t="s">
        <v>56</v>
      </c>
    </row>
    <row r="126" spans="1:5" ht="15.75" customHeight="1">
      <c r="A126" s="547">
        <v>3</v>
      </c>
      <c r="B126" s="544" t="s">
        <v>46</v>
      </c>
      <c r="C126" s="547">
        <v>235</v>
      </c>
      <c r="D126" s="547">
        <v>185</v>
      </c>
      <c r="E126" s="547" t="s">
        <v>56</v>
      </c>
    </row>
    <row r="127" spans="1:5" ht="15.75" customHeight="1">
      <c r="A127" s="547">
        <v>3</v>
      </c>
      <c r="B127" s="544" t="s">
        <v>46</v>
      </c>
      <c r="C127" s="547">
        <v>301</v>
      </c>
      <c r="D127" s="547">
        <v>266</v>
      </c>
      <c r="E127" s="547" t="s">
        <v>56</v>
      </c>
    </row>
    <row r="128" spans="1:5" ht="15.75" customHeight="1">
      <c r="A128" s="547">
        <v>3</v>
      </c>
      <c r="B128" s="544" t="s">
        <v>46</v>
      </c>
      <c r="C128" s="547">
        <v>232</v>
      </c>
      <c r="D128" s="547">
        <v>131</v>
      </c>
      <c r="E128" s="547" t="s">
        <v>56</v>
      </c>
    </row>
    <row r="129" spans="1:5" ht="15.75" customHeight="1">
      <c r="A129" s="547">
        <v>3</v>
      </c>
      <c r="B129" s="544" t="s">
        <v>46</v>
      </c>
      <c r="C129" s="547">
        <v>149</v>
      </c>
      <c r="D129" s="547">
        <v>38</v>
      </c>
      <c r="E129" s="547" t="s">
        <v>56</v>
      </c>
    </row>
    <row r="130" spans="1:5" ht="15.75" customHeight="1">
      <c r="A130" s="547">
        <v>3</v>
      </c>
      <c r="B130" s="544" t="s">
        <v>46</v>
      </c>
      <c r="C130" s="547">
        <v>231</v>
      </c>
      <c r="D130" s="547">
        <v>133</v>
      </c>
      <c r="E130" s="547" t="s">
        <v>56</v>
      </c>
    </row>
    <row r="131" spans="1:5" ht="15.75" customHeight="1">
      <c r="A131" s="547">
        <v>3</v>
      </c>
      <c r="B131" s="544" t="s">
        <v>46</v>
      </c>
      <c r="C131" s="547">
        <v>230</v>
      </c>
      <c r="D131" s="547">
        <v>132</v>
      </c>
      <c r="E131" s="547" t="s">
        <v>56</v>
      </c>
    </row>
    <row r="132" spans="1:5" ht="15.75" customHeight="1">
      <c r="A132" s="547">
        <v>3</v>
      </c>
      <c r="B132" s="544" t="s">
        <v>46</v>
      </c>
      <c r="C132" s="547">
        <v>179</v>
      </c>
      <c r="D132" s="547">
        <v>64</v>
      </c>
      <c r="E132" s="547" t="s">
        <v>56</v>
      </c>
    </row>
    <row r="133" spans="1:5" ht="15.75" customHeight="1">
      <c r="A133" s="547">
        <v>3</v>
      </c>
      <c r="B133" s="544" t="s">
        <v>46</v>
      </c>
      <c r="C133" s="547">
        <v>185</v>
      </c>
      <c r="D133" s="547">
        <v>81</v>
      </c>
      <c r="E133" s="547" t="s">
        <v>56</v>
      </c>
    </row>
    <row r="134" spans="1:5" ht="15.75" customHeight="1">
      <c r="A134" s="547">
        <v>3</v>
      </c>
      <c r="B134" s="544" t="s">
        <v>46</v>
      </c>
      <c r="C134" s="547">
        <v>205</v>
      </c>
      <c r="D134" s="547">
        <v>97</v>
      </c>
      <c r="E134" s="547" t="s">
        <v>56</v>
      </c>
    </row>
    <row r="135" spans="1:5" ht="15.75" customHeight="1">
      <c r="A135" s="547">
        <v>3</v>
      </c>
      <c r="B135" s="544" t="s">
        <v>46</v>
      </c>
      <c r="C135" s="547">
        <v>174</v>
      </c>
      <c r="D135" s="547">
        <v>58</v>
      </c>
      <c r="E135" s="547" t="s">
        <v>56</v>
      </c>
    </row>
    <row r="136" spans="1:5" ht="15.75" customHeight="1">
      <c r="A136" s="547">
        <v>3</v>
      </c>
      <c r="B136" s="544" t="s">
        <v>46</v>
      </c>
      <c r="C136" s="547">
        <v>216</v>
      </c>
      <c r="D136" s="547">
        <v>112</v>
      </c>
      <c r="E136" s="547" t="s">
        <v>56</v>
      </c>
    </row>
    <row r="137" spans="1:5" ht="15.75" customHeight="1">
      <c r="A137" s="547">
        <v>3</v>
      </c>
      <c r="B137" s="544" t="s">
        <v>46</v>
      </c>
      <c r="C137" s="547">
        <v>184</v>
      </c>
      <c r="D137" s="547">
        <v>66</v>
      </c>
      <c r="E137" s="547" t="s">
        <v>56</v>
      </c>
    </row>
    <row r="138" spans="1:5" ht="15.75" customHeight="1">
      <c r="A138" s="547">
        <v>3</v>
      </c>
      <c r="B138" s="544" t="s">
        <v>46</v>
      </c>
      <c r="C138" s="547">
        <v>198</v>
      </c>
      <c r="D138" s="547">
        <v>86</v>
      </c>
      <c r="E138" s="547" t="s">
        <v>56</v>
      </c>
    </row>
    <row r="139" spans="1:5" ht="15.75" customHeight="1">
      <c r="A139" s="547">
        <v>3</v>
      </c>
      <c r="B139" s="544" t="s">
        <v>46</v>
      </c>
      <c r="C139" s="547">
        <v>66</v>
      </c>
      <c r="D139" s="547">
        <v>5</v>
      </c>
      <c r="E139" s="547" t="s">
        <v>56</v>
      </c>
    </row>
    <row r="140" spans="1:5" ht="15.75" customHeight="1">
      <c r="A140" s="547">
        <v>3</v>
      </c>
      <c r="B140" s="544" t="s">
        <v>46</v>
      </c>
      <c r="C140" s="547">
        <v>65</v>
      </c>
      <c r="D140" s="547">
        <v>4</v>
      </c>
      <c r="E140" s="547" t="s">
        <v>56</v>
      </c>
    </row>
    <row r="141" spans="1:5" ht="15.75" customHeight="1">
      <c r="A141" s="547">
        <v>3</v>
      </c>
      <c r="B141" s="544" t="s">
        <v>46</v>
      </c>
      <c r="C141" s="547">
        <v>61</v>
      </c>
      <c r="D141" s="547">
        <v>3</v>
      </c>
      <c r="E141" s="547" t="s">
        <v>56</v>
      </c>
    </row>
    <row r="142" spans="1:5" ht="15.75" customHeight="1">
      <c r="A142" s="547">
        <v>3</v>
      </c>
      <c r="B142" s="544" t="s">
        <v>46</v>
      </c>
      <c r="C142" s="547">
        <v>59</v>
      </c>
      <c r="D142" s="547">
        <v>3</v>
      </c>
      <c r="E142" s="547" t="s">
        <v>56</v>
      </c>
    </row>
    <row r="143" spans="1:5" ht="15.75" customHeight="1">
      <c r="A143" s="78"/>
      <c r="B143" s="609"/>
      <c r="C143" s="610"/>
      <c r="D143" s="610"/>
      <c r="E143" s="78"/>
    </row>
    <row r="144" spans="1:5" ht="15.75" customHeight="1">
      <c r="B144" s="611" t="s">
        <v>189</v>
      </c>
      <c r="C144" s="612">
        <v>101</v>
      </c>
      <c r="D144" s="613">
        <v>101</v>
      </c>
    </row>
    <row r="145" spans="2:4" ht="15.75" customHeight="1">
      <c r="B145" s="614" t="s">
        <v>190</v>
      </c>
      <c r="C145" s="615">
        <v>59</v>
      </c>
      <c r="D145" s="616">
        <v>3</v>
      </c>
    </row>
    <row r="146" spans="2:4" ht="15.75" customHeight="1">
      <c r="B146" s="614" t="s">
        <v>191</v>
      </c>
      <c r="C146" s="615">
        <v>378</v>
      </c>
      <c r="D146" s="616">
        <v>652</v>
      </c>
    </row>
    <row r="147" spans="2:4" ht="15.75" customHeight="1">
      <c r="B147" s="614" t="s">
        <v>192</v>
      </c>
      <c r="C147" s="615">
        <v>184</v>
      </c>
      <c r="D147" s="616">
        <v>112</v>
      </c>
    </row>
    <row r="148" spans="2:4" ht="15.75" customHeight="1">
      <c r="B148" s="614" t="s">
        <v>193</v>
      </c>
      <c r="C148" s="615">
        <v>2.2999999999999998</v>
      </c>
      <c r="D148" s="617"/>
    </row>
    <row r="149" spans="2:4" ht="15.75" customHeight="1">
      <c r="B149" s="614" t="s">
        <v>194</v>
      </c>
      <c r="C149" s="615">
        <v>14.8</v>
      </c>
      <c r="D149" s="617"/>
    </row>
    <row r="150" spans="2:4" ht="15.75" customHeight="1">
      <c r="B150" s="618" t="s">
        <v>195</v>
      </c>
      <c r="C150" s="619">
        <v>7.2</v>
      </c>
      <c r="D150" s="620"/>
    </row>
    <row r="151" spans="2:4" ht="15.75" customHeight="1"/>
    <row r="152" spans="2:4" ht="15.75" customHeight="1"/>
    <row r="153" spans="2:4" ht="15.75" customHeight="1"/>
    <row r="154" spans="2:4" ht="15.75" customHeight="1"/>
    <row r="155" spans="2:4" ht="15.75" customHeight="1"/>
    <row r="156" spans="2:4" ht="15.75" customHeight="1"/>
    <row r="157" spans="2:4" ht="15.75" customHeight="1"/>
    <row r="158" spans="2:4" ht="15.75" customHeight="1"/>
    <row r="159" spans="2:4" ht="15.75" customHeight="1"/>
    <row r="160" spans="2:4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5"/>
  <sheetViews>
    <sheetView workbookViewId="0">
      <selection activeCell="A9" sqref="A9:J22"/>
    </sheetView>
  </sheetViews>
  <sheetFormatPr defaultColWidth="14.42578125" defaultRowHeight="15" customHeight="1"/>
  <sheetData>
    <row r="1" spans="1:14">
      <c r="A1" s="1" t="s">
        <v>177</v>
      </c>
      <c r="B1" s="2"/>
      <c r="C1" s="2"/>
      <c r="D1" s="2"/>
      <c r="E1" s="3"/>
      <c r="F1" s="1" t="s">
        <v>178</v>
      </c>
      <c r="G1" s="4"/>
      <c r="H1" s="5" t="s">
        <v>4</v>
      </c>
      <c r="I1" s="5"/>
      <c r="J1" s="2"/>
      <c r="K1" s="6"/>
      <c r="M1" s="9" t="s">
        <v>80</v>
      </c>
      <c r="N1" s="13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638</v>
      </c>
      <c r="G6" s="36">
        <v>368</v>
      </c>
      <c r="H6" s="38">
        <v>370</v>
      </c>
      <c r="I6" s="33"/>
      <c r="J6" s="33"/>
      <c r="K6" s="37"/>
    </row>
    <row r="7" spans="1:14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4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227" t="s">
        <v>34</v>
      </c>
      <c r="M8" s="48" t="s">
        <v>33</v>
      </c>
      <c r="N8" s="48" t="s">
        <v>35</v>
      </c>
    </row>
    <row r="9" spans="1:14">
      <c r="A9" s="50">
        <v>1</v>
      </c>
      <c r="B9" s="52" t="s">
        <v>108</v>
      </c>
      <c r="C9" s="57"/>
      <c r="D9" s="57">
        <v>2</v>
      </c>
      <c r="E9" s="62"/>
      <c r="F9" s="62"/>
      <c r="G9" s="62"/>
      <c r="H9" s="62"/>
      <c r="I9" s="62"/>
      <c r="J9" s="62"/>
      <c r="K9" s="209">
        <f t="shared" ref="K9:K22" si="0">SUM(C9:J9)</f>
        <v>2</v>
      </c>
      <c r="M9" s="51" t="s">
        <v>108</v>
      </c>
      <c r="N9" s="51">
        <v>4</v>
      </c>
    </row>
    <row r="10" spans="1:14">
      <c r="A10" s="66">
        <v>1</v>
      </c>
      <c r="B10" s="71" t="s">
        <v>38</v>
      </c>
      <c r="C10" s="75"/>
      <c r="D10" s="75">
        <v>5</v>
      </c>
      <c r="E10" s="75">
        <v>3</v>
      </c>
      <c r="F10" s="75">
        <v>6</v>
      </c>
      <c r="G10" s="75">
        <v>1</v>
      </c>
      <c r="H10" s="75">
        <v>2</v>
      </c>
      <c r="I10" s="84"/>
      <c r="J10" s="84"/>
      <c r="K10" s="209">
        <f t="shared" si="0"/>
        <v>17</v>
      </c>
      <c r="M10" s="51" t="s">
        <v>38</v>
      </c>
      <c r="N10" s="51">
        <v>37</v>
      </c>
    </row>
    <row r="11" spans="1:14">
      <c r="A11" s="90">
        <v>1</v>
      </c>
      <c r="B11" s="71" t="s">
        <v>41</v>
      </c>
      <c r="C11" s="84"/>
      <c r="D11" s="75"/>
      <c r="E11" s="75">
        <v>2</v>
      </c>
      <c r="F11" s="84"/>
      <c r="G11" s="84"/>
      <c r="H11" s="84"/>
      <c r="I11" s="84"/>
      <c r="J11" s="84"/>
      <c r="K11" s="209">
        <f t="shared" si="0"/>
        <v>2</v>
      </c>
      <c r="M11" s="51" t="s">
        <v>41</v>
      </c>
      <c r="N11" s="51">
        <v>7</v>
      </c>
    </row>
    <row r="12" spans="1:14">
      <c r="A12" s="66">
        <v>1</v>
      </c>
      <c r="B12" s="71" t="s">
        <v>40</v>
      </c>
      <c r="C12" s="75">
        <v>3</v>
      </c>
      <c r="D12" s="84"/>
      <c r="E12" s="84"/>
      <c r="F12" s="84"/>
      <c r="G12" s="84"/>
      <c r="H12" s="84"/>
      <c r="I12" s="84"/>
      <c r="J12" s="84"/>
      <c r="K12" s="209">
        <f t="shared" si="0"/>
        <v>3</v>
      </c>
      <c r="M12" s="51" t="s">
        <v>40</v>
      </c>
      <c r="N12" s="51">
        <v>5</v>
      </c>
    </row>
    <row r="13" spans="1:14">
      <c r="A13" s="561">
        <v>1</v>
      </c>
      <c r="B13" s="562" t="s">
        <v>43</v>
      </c>
      <c r="C13" s="563">
        <v>1</v>
      </c>
      <c r="D13" s="563">
        <v>1</v>
      </c>
      <c r="E13" s="564"/>
      <c r="F13" s="564"/>
      <c r="G13" s="564"/>
      <c r="H13" s="564"/>
      <c r="I13" s="564"/>
      <c r="J13" s="564"/>
      <c r="K13" s="209">
        <f t="shared" si="0"/>
        <v>2</v>
      </c>
      <c r="M13" s="51" t="s">
        <v>43</v>
      </c>
      <c r="N13" s="51">
        <v>2</v>
      </c>
    </row>
    <row r="14" spans="1:14">
      <c r="A14" s="160">
        <v>2</v>
      </c>
      <c r="B14" s="162" t="s">
        <v>38</v>
      </c>
      <c r="C14" s="164"/>
      <c r="D14" s="166">
        <v>2</v>
      </c>
      <c r="E14" s="166">
        <v>2</v>
      </c>
      <c r="F14" s="166">
        <v>5</v>
      </c>
      <c r="G14" s="164"/>
      <c r="H14" s="164"/>
      <c r="I14" s="164"/>
      <c r="J14" s="164"/>
      <c r="K14" s="209">
        <f t="shared" si="0"/>
        <v>9</v>
      </c>
      <c r="M14" s="51" t="s">
        <v>63</v>
      </c>
      <c r="N14" s="51">
        <v>3</v>
      </c>
    </row>
    <row r="15" spans="1:14">
      <c r="A15" s="167">
        <v>2</v>
      </c>
      <c r="B15" s="169" t="s">
        <v>41</v>
      </c>
      <c r="C15" s="170"/>
      <c r="D15" s="171">
        <v>1</v>
      </c>
      <c r="E15" s="171">
        <v>3</v>
      </c>
      <c r="F15" s="170"/>
      <c r="G15" s="170"/>
      <c r="H15" s="170"/>
      <c r="I15" s="170"/>
      <c r="J15" s="170"/>
      <c r="K15" s="209">
        <f t="shared" si="0"/>
        <v>4</v>
      </c>
      <c r="M15" s="51"/>
      <c r="N15" s="51"/>
    </row>
    <row r="16" spans="1:14">
      <c r="A16" s="172">
        <v>2</v>
      </c>
      <c r="B16" s="173" t="s">
        <v>108</v>
      </c>
      <c r="C16" s="174"/>
      <c r="D16" s="174"/>
      <c r="E16" s="174"/>
      <c r="F16" s="174"/>
      <c r="G16" s="139">
        <v>1</v>
      </c>
      <c r="H16" s="174"/>
      <c r="I16" s="174"/>
      <c r="J16" s="174"/>
      <c r="K16" s="209">
        <f t="shared" si="0"/>
        <v>1</v>
      </c>
      <c r="M16" s="73"/>
      <c r="N16" s="73"/>
    </row>
    <row r="17" spans="1:14">
      <c r="A17" s="175">
        <v>2</v>
      </c>
      <c r="B17" s="173" t="s">
        <v>63</v>
      </c>
      <c r="C17" s="139">
        <v>1</v>
      </c>
      <c r="D17" s="174"/>
      <c r="E17" s="174"/>
      <c r="F17" s="174"/>
      <c r="G17" s="174"/>
      <c r="H17" s="174"/>
      <c r="I17" s="174"/>
      <c r="J17" s="174"/>
      <c r="K17" s="209">
        <f t="shared" si="0"/>
        <v>1</v>
      </c>
      <c r="M17" s="73"/>
      <c r="N17" s="73"/>
    </row>
    <row r="18" spans="1:14">
      <c r="A18" s="565">
        <v>3</v>
      </c>
      <c r="B18" s="566" t="s">
        <v>38</v>
      </c>
      <c r="C18" s="567"/>
      <c r="D18" s="334">
        <v>4</v>
      </c>
      <c r="E18" s="334">
        <v>2</v>
      </c>
      <c r="F18" s="334">
        <v>3</v>
      </c>
      <c r="G18" s="334">
        <v>2</v>
      </c>
      <c r="H18" s="567"/>
      <c r="I18" s="567"/>
      <c r="J18" s="567"/>
      <c r="K18" s="209">
        <f t="shared" si="0"/>
        <v>11</v>
      </c>
      <c r="L18" s="522"/>
      <c r="M18" s="73"/>
      <c r="N18" s="73"/>
    </row>
    <row r="19" spans="1:14">
      <c r="A19" s="200">
        <v>3</v>
      </c>
      <c r="B19" s="195" t="s">
        <v>108</v>
      </c>
      <c r="C19" s="198"/>
      <c r="D19" s="196">
        <v>1</v>
      </c>
      <c r="E19" s="198"/>
      <c r="F19" s="198"/>
      <c r="G19" s="198"/>
      <c r="H19" s="198"/>
      <c r="I19" s="198"/>
      <c r="J19" s="198"/>
      <c r="K19" s="209">
        <f t="shared" si="0"/>
        <v>1</v>
      </c>
      <c r="M19" s="73"/>
      <c r="N19" s="73"/>
    </row>
    <row r="20" spans="1:14">
      <c r="A20" s="185">
        <v>3</v>
      </c>
      <c r="B20" s="187" t="s">
        <v>40</v>
      </c>
      <c r="C20" s="188"/>
      <c r="D20" s="189">
        <v>2</v>
      </c>
      <c r="E20" s="188"/>
      <c r="F20" s="188"/>
      <c r="G20" s="188"/>
      <c r="H20" s="188"/>
      <c r="I20" s="188"/>
      <c r="J20" s="188"/>
      <c r="K20" s="209">
        <f t="shared" si="0"/>
        <v>2</v>
      </c>
      <c r="M20" s="73"/>
      <c r="N20" s="73"/>
    </row>
    <row r="21" spans="1:14">
      <c r="A21" s="190">
        <v>3</v>
      </c>
      <c r="B21" s="191" t="s">
        <v>41</v>
      </c>
      <c r="C21" s="193"/>
      <c r="D21" s="193"/>
      <c r="E21" s="192">
        <v>1</v>
      </c>
      <c r="F21" s="193"/>
      <c r="G21" s="193"/>
      <c r="H21" s="193"/>
      <c r="I21" s="193"/>
      <c r="J21" s="193"/>
      <c r="K21" s="209">
        <f t="shared" si="0"/>
        <v>1</v>
      </c>
      <c r="M21" s="73"/>
      <c r="N21" s="73"/>
    </row>
    <row r="22" spans="1:14">
      <c r="A22" s="194">
        <v>3</v>
      </c>
      <c r="B22" s="195" t="s">
        <v>63</v>
      </c>
      <c r="C22" s="196">
        <v>1</v>
      </c>
      <c r="D22" s="196">
        <v>1</v>
      </c>
      <c r="E22" s="198"/>
      <c r="F22" s="198"/>
      <c r="G22" s="198"/>
      <c r="H22" s="198"/>
      <c r="I22" s="198"/>
      <c r="J22" s="198"/>
      <c r="K22" s="209">
        <f t="shared" si="0"/>
        <v>2</v>
      </c>
      <c r="M22" s="73"/>
      <c r="N22" s="73"/>
    </row>
    <row r="23" spans="1:14">
      <c r="A23" s="60"/>
      <c r="B23" s="69"/>
      <c r="C23" s="68"/>
      <c r="D23" s="68"/>
      <c r="E23" s="68"/>
      <c r="F23" s="68"/>
      <c r="G23" s="68"/>
      <c r="H23" s="68"/>
      <c r="I23" s="68"/>
      <c r="J23" s="68"/>
      <c r="K23" s="64">
        <f>SUM(K9:K22)</f>
        <v>58</v>
      </c>
      <c r="M23" s="73"/>
      <c r="N23" s="73"/>
    </row>
    <row r="24" spans="1:14">
      <c r="A24" s="79"/>
      <c r="B24" s="77"/>
      <c r="C24" s="78"/>
      <c r="D24" s="78"/>
      <c r="E24" s="78"/>
      <c r="F24" s="78"/>
      <c r="G24" s="78"/>
      <c r="H24" s="78"/>
      <c r="I24" s="78"/>
      <c r="J24" s="78"/>
      <c r="K24" s="58"/>
      <c r="M24" s="73"/>
      <c r="N24" s="73"/>
    </row>
    <row r="25" spans="1:14">
      <c r="A25" s="82"/>
      <c r="B25" s="83"/>
      <c r="C25" s="72"/>
      <c r="D25" s="72"/>
      <c r="E25" s="72"/>
      <c r="F25" s="72"/>
      <c r="G25" s="72"/>
      <c r="H25" s="72"/>
      <c r="I25" s="72"/>
      <c r="J25" s="72"/>
      <c r="K25" s="61"/>
      <c r="M25" s="73"/>
      <c r="N25" s="73"/>
    </row>
    <row r="26" spans="1:14">
      <c r="A26" s="85"/>
      <c r="B26" s="86"/>
      <c r="C26" s="88"/>
      <c r="D26" s="88"/>
      <c r="E26" s="88"/>
      <c r="F26" s="88"/>
      <c r="G26" s="88"/>
      <c r="H26" s="88"/>
      <c r="I26" s="88"/>
      <c r="J26" s="88"/>
      <c r="K26" s="58"/>
      <c r="M26" s="73"/>
      <c r="N26" s="73"/>
    </row>
    <row r="27" spans="1:14">
      <c r="A27" s="60"/>
      <c r="B27" s="69"/>
      <c r="C27" s="68"/>
      <c r="D27" s="68"/>
      <c r="E27" s="68"/>
      <c r="F27" s="68"/>
      <c r="G27" s="68"/>
      <c r="H27" s="68"/>
      <c r="I27" s="68"/>
      <c r="J27" s="68"/>
      <c r="K27" s="61"/>
      <c r="M27" s="73"/>
      <c r="N27" s="73"/>
    </row>
    <row r="28" spans="1:14">
      <c r="A28" s="79"/>
      <c r="B28" s="77"/>
      <c r="C28" s="78"/>
      <c r="D28" s="78"/>
      <c r="E28" s="78"/>
      <c r="F28" s="78"/>
      <c r="G28" s="78"/>
      <c r="H28" s="78"/>
      <c r="I28" s="78"/>
      <c r="J28" s="78"/>
      <c r="K28" s="58"/>
      <c r="M28" s="73"/>
      <c r="N28" s="73"/>
    </row>
    <row r="29" spans="1:14">
      <c r="A29" s="60"/>
      <c r="B29" s="69"/>
      <c r="C29" s="68"/>
      <c r="D29" s="68"/>
      <c r="E29" s="68"/>
      <c r="F29" s="68"/>
      <c r="G29" s="68"/>
      <c r="H29" s="68"/>
      <c r="I29" s="68"/>
      <c r="J29" s="68"/>
      <c r="K29" s="61"/>
      <c r="M29" s="73"/>
      <c r="N29" s="73"/>
    </row>
    <row r="30" spans="1:14">
      <c r="A30" s="53"/>
      <c r="B30" s="54"/>
      <c r="C30" s="56"/>
      <c r="D30" s="56"/>
      <c r="E30" s="56"/>
      <c r="F30" s="56"/>
      <c r="G30" s="56"/>
      <c r="H30" s="56"/>
      <c r="I30" s="56"/>
      <c r="J30" s="56"/>
      <c r="K30" s="58"/>
      <c r="M30" s="73"/>
      <c r="N30" s="73"/>
    </row>
    <row r="31" spans="1:14">
      <c r="A31" s="91"/>
      <c r="B31" s="74"/>
      <c r="C31" s="59"/>
      <c r="D31" s="59"/>
      <c r="E31" s="59"/>
      <c r="F31" s="59"/>
      <c r="G31" s="59"/>
      <c r="H31" s="59"/>
      <c r="I31" s="59"/>
      <c r="J31" s="59"/>
      <c r="K31" s="61"/>
      <c r="M31" s="73"/>
      <c r="N31" s="73"/>
    </row>
    <row r="32" spans="1:14">
      <c r="A32" s="79"/>
      <c r="B32" s="77"/>
      <c r="C32" s="78"/>
      <c r="D32" s="78"/>
      <c r="E32" s="78"/>
      <c r="F32" s="78"/>
      <c r="G32" s="78"/>
      <c r="H32" s="78"/>
      <c r="I32" s="78"/>
      <c r="J32" s="78"/>
      <c r="K32" s="58"/>
      <c r="M32" s="73"/>
      <c r="N32" s="73"/>
    </row>
    <row r="33" spans="1:14">
      <c r="A33" s="60"/>
      <c r="B33" s="69"/>
      <c r="C33" s="68"/>
      <c r="D33" s="68"/>
      <c r="E33" s="68"/>
      <c r="F33" s="68"/>
      <c r="G33" s="68"/>
      <c r="H33" s="68"/>
      <c r="I33" s="68"/>
      <c r="J33" s="68"/>
      <c r="K33" s="61"/>
      <c r="M33" s="73"/>
      <c r="N33" s="73"/>
    </row>
    <row r="34" spans="1:14">
      <c r="A34" s="79"/>
      <c r="B34" s="77"/>
      <c r="C34" s="78"/>
      <c r="D34" s="78"/>
      <c r="E34" s="78"/>
      <c r="F34" s="78"/>
      <c r="G34" s="78"/>
      <c r="H34" s="78"/>
      <c r="I34" s="78"/>
      <c r="J34" s="78"/>
      <c r="K34" s="58"/>
      <c r="M34" s="73"/>
      <c r="N34" s="73"/>
    </row>
    <row r="35" spans="1:14">
      <c r="A35" s="82"/>
      <c r="B35" s="83"/>
      <c r="C35" s="72"/>
      <c r="D35" s="72"/>
      <c r="E35" s="72"/>
      <c r="F35" s="72"/>
      <c r="G35" s="72"/>
      <c r="H35" s="72"/>
      <c r="I35" s="72"/>
      <c r="J35" s="72"/>
      <c r="K35" s="61"/>
      <c r="M35" s="73"/>
      <c r="N35" s="73"/>
    </row>
    <row r="36" spans="1:14">
      <c r="A36" s="85"/>
      <c r="B36" s="86"/>
      <c r="C36" s="88"/>
      <c r="D36" s="88"/>
      <c r="E36" s="88"/>
      <c r="F36" s="88"/>
      <c r="G36" s="88"/>
      <c r="H36" s="88"/>
      <c r="I36" s="88"/>
      <c r="J36" s="88"/>
      <c r="K36" s="58"/>
      <c r="M36" s="73"/>
      <c r="N36" s="73"/>
    </row>
    <row r="37" spans="1:14">
      <c r="A37" s="60"/>
      <c r="B37" s="69"/>
      <c r="C37" s="68"/>
      <c r="D37" s="68"/>
      <c r="E37" s="68"/>
      <c r="F37" s="68"/>
      <c r="G37" s="68"/>
      <c r="H37" s="68"/>
      <c r="I37" s="68"/>
      <c r="J37" s="68"/>
      <c r="K37" s="61"/>
      <c r="M37" s="73"/>
      <c r="N37" s="73"/>
    </row>
    <row r="38" spans="1:14">
      <c r="A38" s="79"/>
      <c r="B38" s="77"/>
      <c r="C38" s="78"/>
      <c r="D38" s="78"/>
      <c r="E38" s="78"/>
      <c r="F38" s="78"/>
      <c r="G38" s="78"/>
      <c r="H38" s="78"/>
      <c r="I38" s="78"/>
      <c r="J38" s="78"/>
      <c r="K38" s="58"/>
      <c r="M38" s="73"/>
      <c r="N38" s="73"/>
    </row>
    <row r="39" spans="1:14">
      <c r="A39" s="60"/>
      <c r="B39" s="69"/>
      <c r="C39" s="68"/>
      <c r="D39" s="68"/>
      <c r="E39" s="68"/>
      <c r="F39" s="68"/>
      <c r="G39" s="68"/>
      <c r="H39" s="68"/>
      <c r="I39" s="68"/>
      <c r="J39" s="68"/>
      <c r="K39" s="61"/>
      <c r="M39" s="73"/>
      <c r="N39" s="73"/>
    </row>
    <row r="40" spans="1:14">
      <c r="A40" s="53"/>
      <c r="B40" s="54"/>
      <c r="C40" s="56"/>
      <c r="D40" s="56"/>
      <c r="E40" s="56"/>
      <c r="F40" s="56"/>
      <c r="G40" s="56"/>
      <c r="H40" s="56"/>
      <c r="I40" s="56"/>
      <c r="J40" s="56"/>
      <c r="K40" s="58"/>
      <c r="M40" s="73"/>
      <c r="N40" s="73"/>
    </row>
    <row r="41" spans="1:14">
      <c r="M41" s="96"/>
      <c r="N41" s="96"/>
    </row>
    <row r="42" spans="1:14">
      <c r="A42" s="99" t="s">
        <v>22</v>
      </c>
      <c r="B42" s="104" t="s">
        <v>23</v>
      </c>
      <c r="C42" s="106" t="s">
        <v>45</v>
      </c>
      <c r="D42" s="112" t="s">
        <v>47</v>
      </c>
      <c r="E42" s="121" t="s">
        <v>48</v>
      </c>
      <c r="G42" s="114" t="s">
        <v>22</v>
      </c>
      <c r="H42" s="114" t="s">
        <v>49</v>
      </c>
      <c r="I42" s="114" t="s">
        <v>50</v>
      </c>
      <c r="J42" s="114" t="s">
        <v>51</v>
      </c>
    </row>
    <row r="43" spans="1:14">
      <c r="A43" s="123"/>
      <c r="B43" s="125"/>
      <c r="C43" s="123"/>
      <c r="D43" s="123"/>
      <c r="E43" s="123"/>
      <c r="G43" s="96" t="s">
        <v>52</v>
      </c>
      <c r="H43" s="118"/>
      <c r="I43" s="118"/>
      <c r="J43" s="118"/>
    </row>
    <row r="44" spans="1:14">
      <c r="A44" s="78"/>
      <c r="B44" s="79"/>
      <c r="C44" s="78"/>
      <c r="D44" s="78"/>
      <c r="E44" s="78"/>
      <c r="G44" s="96" t="s">
        <v>53</v>
      </c>
      <c r="H44" s="118"/>
      <c r="I44" s="118"/>
      <c r="J44" s="118"/>
    </row>
    <row r="45" spans="1:14">
      <c r="A45" s="68"/>
      <c r="B45" s="60"/>
      <c r="C45" s="68"/>
      <c r="D45" s="68"/>
      <c r="E45" s="68"/>
      <c r="G45" s="96" t="s">
        <v>54</v>
      </c>
      <c r="H45" s="118"/>
      <c r="I45" s="118"/>
      <c r="J45" s="118"/>
    </row>
    <row r="46" spans="1:14">
      <c r="A46" s="78"/>
      <c r="B46" s="79"/>
      <c r="C46" s="78"/>
      <c r="D46" s="78"/>
      <c r="E46" s="78"/>
      <c r="G46" s="114" t="s">
        <v>22</v>
      </c>
      <c r="H46" s="114" t="s">
        <v>55</v>
      </c>
      <c r="I46" s="114" t="s">
        <v>50</v>
      </c>
      <c r="J46" s="114" t="s">
        <v>51</v>
      </c>
    </row>
    <row r="47" spans="1:14">
      <c r="A47" s="68"/>
      <c r="B47" s="60"/>
      <c r="C47" s="68"/>
      <c r="D47" s="68"/>
      <c r="E47" s="68"/>
      <c r="G47" s="96" t="s">
        <v>52</v>
      </c>
      <c r="H47" s="118"/>
      <c r="I47" s="118"/>
      <c r="J47" s="118"/>
    </row>
    <row r="48" spans="1:14">
      <c r="A48" s="78"/>
      <c r="B48" s="79"/>
      <c r="C48" s="78"/>
      <c r="D48" s="78"/>
      <c r="E48" s="78"/>
      <c r="G48" s="96" t="s">
        <v>53</v>
      </c>
      <c r="H48" s="118"/>
      <c r="I48" s="118"/>
      <c r="J48" s="122"/>
    </row>
    <row r="49" spans="1:10">
      <c r="A49" s="68"/>
      <c r="B49" s="60"/>
      <c r="C49" s="68"/>
      <c r="D49" s="68"/>
      <c r="E49" s="68"/>
      <c r="G49" s="96" t="s">
        <v>54</v>
      </c>
      <c r="H49" s="118"/>
      <c r="I49" s="118"/>
      <c r="J49" s="118"/>
    </row>
    <row r="50" spans="1:10">
      <c r="A50" s="78"/>
      <c r="B50" s="79"/>
      <c r="C50" s="78"/>
      <c r="D50" s="78"/>
      <c r="E50" s="78"/>
    </row>
    <row r="51" spans="1:10">
      <c r="A51" s="68"/>
      <c r="B51" s="60"/>
      <c r="C51" s="68"/>
      <c r="D51" s="68"/>
      <c r="E51" s="68"/>
    </row>
    <row r="52" spans="1:10">
      <c r="A52" s="78"/>
      <c r="B52" s="79"/>
      <c r="C52" s="78"/>
      <c r="D52" s="78"/>
      <c r="E52" s="78"/>
    </row>
    <row r="53" spans="1:10">
      <c r="A53" s="68"/>
      <c r="B53" s="60"/>
      <c r="C53" s="68"/>
      <c r="D53" s="68"/>
      <c r="E53" s="68"/>
    </row>
    <row r="54" spans="1:10">
      <c r="A54" s="78"/>
      <c r="B54" s="79"/>
      <c r="C54" s="78"/>
      <c r="D54" s="78"/>
      <c r="E54" s="78"/>
    </row>
    <row r="55" spans="1:10">
      <c r="A55" s="68"/>
      <c r="B55" s="60"/>
      <c r="C55" s="68"/>
      <c r="D55" s="68"/>
      <c r="E55" s="68"/>
    </row>
    <row r="56" spans="1:10">
      <c r="A56" s="78"/>
      <c r="B56" s="79"/>
      <c r="C56" s="78"/>
      <c r="D56" s="78"/>
      <c r="E56" s="78"/>
    </row>
    <row r="57" spans="1:10">
      <c r="A57" s="68"/>
      <c r="B57" s="60"/>
      <c r="C57" s="68"/>
      <c r="D57" s="68"/>
      <c r="E57" s="68"/>
    </row>
    <row r="58" spans="1:10">
      <c r="A58" s="78"/>
      <c r="B58" s="79"/>
      <c r="C58" s="78"/>
      <c r="D58" s="78"/>
      <c r="E58" s="78"/>
    </row>
    <row r="59" spans="1:10">
      <c r="A59" s="68"/>
      <c r="B59" s="60"/>
      <c r="C59" s="68"/>
      <c r="D59" s="68"/>
      <c r="E59" s="68"/>
    </row>
    <row r="60" spans="1:10">
      <c r="A60" s="78"/>
      <c r="B60" s="79"/>
      <c r="C60" s="78"/>
      <c r="D60" s="78"/>
      <c r="E60" s="78"/>
    </row>
    <row r="61" spans="1:10">
      <c r="A61" s="68"/>
      <c r="B61" s="60"/>
      <c r="C61" s="68"/>
      <c r="D61" s="68"/>
      <c r="E61" s="68"/>
    </row>
    <row r="62" spans="1:10">
      <c r="A62" s="78"/>
      <c r="B62" s="79"/>
      <c r="C62" s="78"/>
      <c r="D62" s="78"/>
      <c r="E62" s="78"/>
    </row>
    <row r="63" spans="1:10">
      <c r="A63" s="68"/>
      <c r="B63" s="60"/>
      <c r="C63" s="68"/>
      <c r="D63" s="68"/>
      <c r="E63" s="68"/>
    </row>
    <row r="64" spans="1:10">
      <c r="A64" s="78"/>
      <c r="B64" s="79"/>
      <c r="C64" s="78"/>
      <c r="D64" s="78"/>
      <c r="E64" s="78"/>
    </row>
    <row r="65" spans="1:5">
      <c r="A65" s="68"/>
      <c r="B65" s="60"/>
      <c r="C65" s="68"/>
      <c r="D65" s="68"/>
      <c r="E65" s="68"/>
    </row>
    <row r="66" spans="1:5">
      <c r="A66" s="78"/>
      <c r="B66" s="79"/>
      <c r="C66" s="78"/>
      <c r="D66" s="78"/>
      <c r="E66" s="78"/>
    </row>
    <row r="67" spans="1:5">
      <c r="A67" s="68"/>
      <c r="B67" s="60"/>
      <c r="C67" s="68"/>
      <c r="D67" s="68"/>
      <c r="E67" s="68"/>
    </row>
    <row r="68" spans="1:5">
      <c r="A68" s="78"/>
      <c r="B68" s="79"/>
      <c r="C68" s="78"/>
      <c r="D68" s="78"/>
      <c r="E68" s="78"/>
    </row>
    <row r="69" spans="1:5">
      <c r="A69" s="68"/>
      <c r="B69" s="60"/>
      <c r="C69" s="68"/>
      <c r="D69" s="68"/>
      <c r="E69" s="68"/>
    </row>
    <row r="70" spans="1:5">
      <c r="A70" s="78"/>
      <c r="B70" s="79"/>
      <c r="C70" s="78"/>
      <c r="D70" s="78"/>
      <c r="E70" s="78"/>
    </row>
    <row r="71" spans="1:5">
      <c r="A71" s="68"/>
      <c r="B71" s="60"/>
      <c r="C71" s="68"/>
      <c r="D71" s="68"/>
      <c r="E71" s="68"/>
    </row>
    <row r="72" spans="1:5">
      <c r="A72" s="78"/>
      <c r="B72" s="79"/>
      <c r="C72" s="78"/>
      <c r="D72" s="78"/>
      <c r="E72" s="78"/>
    </row>
    <row r="73" spans="1:5">
      <c r="A73" s="68"/>
      <c r="B73" s="60"/>
      <c r="C73" s="68"/>
      <c r="D73" s="68"/>
      <c r="E73" s="68"/>
    </row>
    <row r="74" spans="1:5">
      <c r="A74" s="78"/>
      <c r="B74" s="79"/>
      <c r="C74" s="78"/>
      <c r="D74" s="78"/>
      <c r="E74" s="78"/>
    </row>
    <row r="75" spans="1:5">
      <c r="A75" s="68"/>
      <c r="B75" s="60"/>
      <c r="C75" s="68"/>
      <c r="D75" s="68"/>
      <c r="E75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8"/>
  <sheetViews>
    <sheetView topLeftCell="A56" workbookViewId="0">
      <selection activeCell="B42" sqref="B42:D78"/>
    </sheetView>
  </sheetViews>
  <sheetFormatPr defaultColWidth="14.42578125" defaultRowHeight="15" customHeight="1"/>
  <sheetData>
    <row r="1" spans="1:14">
      <c r="A1" s="1" t="s">
        <v>179</v>
      </c>
      <c r="B1" s="2"/>
      <c r="C1" s="2"/>
      <c r="D1" s="2"/>
      <c r="E1" s="3"/>
      <c r="F1" s="1" t="s">
        <v>129</v>
      </c>
      <c r="G1" s="4"/>
      <c r="H1" s="5" t="s">
        <v>4</v>
      </c>
      <c r="I1" s="5"/>
      <c r="J1" s="2"/>
      <c r="K1" s="6"/>
      <c r="M1" s="9" t="s">
        <v>83</v>
      </c>
      <c r="N1" s="13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f>706+803</f>
        <v>1509</v>
      </c>
      <c r="G6" s="36">
        <f>369+420</f>
        <v>789</v>
      </c>
      <c r="H6" s="38">
        <f>704+723</f>
        <v>1427</v>
      </c>
      <c r="I6" s="33"/>
      <c r="J6" s="33"/>
      <c r="K6" s="37"/>
    </row>
    <row r="7" spans="1:14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4" ht="15.75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227" t="s">
        <v>34</v>
      </c>
      <c r="M8" s="48" t="s">
        <v>33</v>
      </c>
      <c r="N8" s="48" t="s">
        <v>35</v>
      </c>
    </row>
    <row r="9" spans="1:14">
      <c r="A9" s="50">
        <v>1</v>
      </c>
      <c r="B9" s="52" t="s">
        <v>38</v>
      </c>
      <c r="C9" s="57"/>
      <c r="D9" s="57">
        <v>2</v>
      </c>
      <c r="E9" s="57">
        <v>3</v>
      </c>
      <c r="F9" s="62"/>
      <c r="G9" s="62"/>
      <c r="H9" s="57">
        <v>2</v>
      </c>
      <c r="I9" s="57">
        <v>1</v>
      </c>
      <c r="J9" s="62"/>
      <c r="K9" s="209">
        <f t="shared" ref="K9:K15" si="0">SUM(C9:J9)</f>
        <v>8</v>
      </c>
      <c r="M9" s="51" t="s">
        <v>38</v>
      </c>
      <c r="N9" s="51">
        <v>12</v>
      </c>
    </row>
    <row r="10" spans="1:14">
      <c r="A10" s="66">
        <v>1</v>
      </c>
      <c r="B10" s="71" t="s">
        <v>40</v>
      </c>
      <c r="C10" s="75">
        <v>7</v>
      </c>
      <c r="D10" s="75">
        <v>1</v>
      </c>
      <c r="E10" s="84"/>
      <c r="F10" s="84"/>
      <c r="G10" s="84"/>
      <c r="H10" s="84"/>
      <c r="I10" s="84"/>
      <c r="J10" s="84"/>
      <c r="K10" s="209">
        <f t="shared" si="0"/>
        <v>8</v>
      </c>
      <c r="M10" s="51" t="s">
        <v>40</v>
      </c>
      <c r="N10" s="51">
        <v>19</v>
      </c>
    </row>
    <row r="11" spans="1:14">
      <c r="A11" s="90">
        <v>1</v>
      </c>
      <c r="B11" s="71" t="s">
        <v>63</v>
      </c>
      <c r="C11" s="84"/>
      <c r="D11" s="75">
        <v>1</v>
      </c>
      <c r="E11" s="84"/>
      <c r="F11" s="84"/>
      <c r="G11" s="84"/>
      <c r="H11" s="84"/>
      <c r="I11" s="84"/>
      <c r="J11" s="84"/>
      <c r="K11" s="209">
        <f t="shared" si="0"/>
        <v>1</v>
      </c>
      <c r="M11" s="51" t="s">
        <v>63</v>
      </c>
      <c r="N11" s="51">
        <v>2</v>
      </c>
    </row>
    <row r="12" spans="1:14">
      <c r="A12" s="212">
        <v>2</v>
      </c>
      <c r="B12" s="214" t="s">
        <v>63</v>
      </c>
      <c r="C12" s="217"/>
      <c r="D12" s="216">
        <v>1</v>
      </c>
      <c r="E12" s="217"/>
      <c r="F12" s="217"/>
      <c r="G12" s="217"/>
      <c r="H12" s="217"/>
      <c r="I12" s="217"/>
      <c r="J12" s="217"/>
      <c r="K12" s="209">
        <f t="shared" si="0"/>
        <v>1</v>
      </c>
      <c r="M12" s="51" t="s">
        <v>46</v>
      </c>
      <c r="N12" s="51">
        <v>37</v>
      </c>
    </row>
    <row r="13" spans="1:14">
      <c r="A13" s="568">
        <v>2</v>
      </c>
      <c r="B13" s="224" t="s">
        <v>40</v>
      </c>
      <c r="C13" s="226">
        <v>2</v>
      </c>
      <c r="D13" s="226">
        <v>1</v>
      </c>
      <c r="E13" s="225"/>
      <c r="F13" s="225"/>
      <c r="G13" s="225"/>
      <c r="H13" s="225"/>
      <c r="I13" s="225"/>
      <c r="J13" s="225"/>
      <c r="K13" s="209">
        <f t="shared" si="0"/>
        <v>3</v>
      </c>
      <c r="M13" s="51"/>
      <c r="N13" s="51"/>
    </row>
    <row r="14" spans="1:14">
      <c r="A14" s="190">
        <v>3</v>
      </c>
      <c r="B14" s="191" t="s">
        <v>38</v>
      </c>
      <c r="C14" s="193"/>
      <c r="D14" s="193"/>
      <c r="E14" s="192">
        <v>1</v>
      </c>
      <c r="F14" s="192">
        <v>2</v>
      </c>
      <c r="G14" s="192">
        <v>1</v>
      </c>
      <c r="H14" s="193"/>
      <c r="I14" s="193"/>
      <c r="J14" s="193"/>
      <c r="K14" s="209">
        <f t="shared" si="0"/>
        <v>4</v>
      </c>
      <c r="M14" s="51"/>
      <c r="N14" s="51"/>
    </row>
    <row r="15" spans="1:14">
      <c r="A15" s="194">
        <v>3</v>
      </c>
      <c r="B15" s="195" t="s">
        <v>40</v>
      </c>
      <c r="C15" s="196">
        <v>5</v>
      </c>
      <c r="D15" s="196">
        <v>3</v>
      </c>
      <c r="E15" s="198"/>
      <c r="F15" s="198"/>
      <c r="G15" s="198"/>
      <c r="H15" s="198"/>
      <c r="I15" s="198"/>
      <c r="J15" s="198"/>
      <c r="K15" s="209">
        <f t="shared" si="0"/>
        <v>8</v>
      </c>
      <c r="M15" s="73"/>
      <c r="N15" s="73"/>
    </row>
    <row r="16" spans="1:14">
      <c r="A16" s="60"/>
      <c r="B16" s="69"/>
      <c r="C16" s="68"/>
      <c r="D16" s="68"/>
      <c r="E16" s="68"/>
      <c r="F16" s="68"/>
      <c r="G16" s="68"/>
      <c r="H16" s="68"/>
      <c r="I16" s="68"/>
      <c r="J16" s="68"/>
      <c r="K16" s="203">
        <f>SUM(K9:K15)</f>
        <v>33</v>
      </c>
      <c r="M16" s="73"/>
      <c r="N16" s="73"/>
    </row>
    <row r="17" spans="1:14" ht="15" customHeight="1">
      <c r="A17" s="80"/>
      <c r="B17" s="81"/>
      <c r="C17" s="87"/>
      <c r="D17" s="87"/>
      <c r="E17" s="87"/>
      <c r="F17" s="87"/>
      <c r="G17" s="87"/>
      <c r="H17" s="87"/>
      <c r="I17" s="87"/>
      <c r="J17" s="87"/>
      <c r="K17" s="89"/>
      <c r="M17" s="73"/>
      <c r="N17" s="73"/>
    </row>
    <row r="18" spans="1:14">
      <c r="A18" s="60"/>
      <c r="B18" s="69"/>
      <c r="C18" s="68"/>
      <c r="D18" s="68"/>
      <c r="E18" s="68"/>
      <c r="F18" s="68"/>
      <c r="G18" s="68"/>
      <c r="H18" s="68"/>
      <c r="I18" s="68"/>
      <c r="J18" s="68"/>
      <c r="K18" s="61"/>
      <c r="M18" s="73"/>
      <c r="N18" s="73"/>
    </row>
    <row r="19" spans="1:14">
      <c r="A19" s="53"/>
      <c r="B19" s="54"/>
      <c r="C19" s="56"/>
      <c r="D19" s="56"/>
      <c r="E19" s="56"/>
      <c r="F19" s="56"/>
      <c r="G19" s="56"/>
      <c r="H19" s="56"/>
      <c r="I19" s="56"/>
      <c r="J19" s="56"/>
      <c r="K19" s="58"/>
      <c r="M19" s="73"/>
      <c r="N19" s="73"/>
    </row>
    <row r="20" spans="1:14">
      <c r="A20" s="91"/>
      <c r="B20" s="74"/>
      <c r="C20" s="59"/>
      <c r="D20" s="59"/>
      <c r="E20" s="59"/>
      <c r="F20" s="59"/>
      <c r="G20" s="59"/>
      <c r="H20" s="59"/>
      <c r="I20" s="59"/>
      <c r="J20" s="59"/>
      <c r="K20" s="61"/>
      <c r="M20" s="73"/>
      <c r="N20" s="73"/>
    </row>
    <row r="21" spans="1:14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</row>
    <row r="22" spans="1:14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>
      <c r="M40" s="96"/>
      <c r="N40" s="96"/>
    </row>
    <row r="41" spans="1:14">
      <c r="A41" s="97" t="s">
        <v>22</v>
      </c>
      <c r="B41" s="102" t="s">
        <v>23</v>
      </c>
      <c r="C41" s="109" t="s">
        <v>45</v>
      </c>
      <c r="D41" s="111" t="s">
        <v>47</v>
      </c>
      <c r="E41" s="113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232">
        <v>1</v>
      </c>
      <c r="B42" s="231" t="s">
        <v>46</v>
      </c>
      <c r="C42" s="136">
        <v>189</v>
      </c>
      <c r="D42" s="136">
        <v>89</v>
      </c>
      <c r="E42" s="232" t="s">
        <v>56</v>
      </c>
      <c r="G42" s="96" t="s">
        <v>52</v>
      </c>
      <c r="H42" s="118" t="s">
        <v>57</v>
      </c>
      <c r="I42" s="118" t="s">
        <v>57</v>
      </c>
      <c r="J42" s="118" t="s">
        <v>57</v>
      </c>
    </row>
    <row r="43" spans="1:14">
      <c r="A43" s="232">
        <v>1</v>
      </c>
      <c r="B43" s="231" t="s">
        <v>46</v>
      </c>
      <c r="C43" s="75">
        <v>154</v>
      </c>
      <c r="D43" s="75">
        <v>43</v>
      </c>
      <c r="E43" s="232" t="s">
        <v>56</v>
      </c>
      <c r="G43" s="96" t="s">
        <v>53</v>
      </c>
      <c r="H43" s="118" t="s">
        <v>57</v>
      </c>
      <c r="I43" s="118" t="s">
        <v>57</v>
      </c>
      <c r="J43" s="118" t="s">
        <v>57</v>
      </c>
    </row>
    <row r="44" spans="1:14">
      <c r="A44" s="232">
        <v>1</v>
      </c>
      <c r="B44" s="231" t="s">
        <v>46</v>
      </c>
      <c r="C44" s="75">
        <v>166</v>
      </c>
      <c r="D44" s="75">
        <v>58</v>
      </c>
      <c r="E44" s="232" t="s">
        <v>56</v>
      </c>
      <c r="G44" s="96" t="s">
        <v>54</v>
      </c>
      <c r="H44" s="118" t="s">
        <v>57</v>
      </c>
      <c r="I44" s="118" t="s">
        <v>57</v>
      </c>
      <c r="J44" s="118" t="s">
        <v>57</v>
      </c>
    </row>
    <row r="45" spans="1:14">
      <c r="A45" s="232">
        <v>1</v>
      </c>
      <c r="B45" s="231" t="s">
        <v>46</v>
      </c>
      <c r="C45" s="75">
        <v>154</v>
      </c>
      <c r="D45" s="75">
        <v>48</v>
      </c>
      <c r="E45" s="232" t="s">
        <v>56</v>
      </c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232">
        <v>1</v>
      </c>
      <c r="B46" s="231" t="s">
        <v>46</v>
      </c>
      <c r="C46" s="75">
        <v>296</v>
      </c>
      <c r="D46" s="75">
        <v>327</v>
      </c>
      <c r="E46" s="232" t="s">
        <v>56</v>
      </c>
      <c r="G46" s="96" t="s">
        <v>52</v>
      </c>
      <c r="H46" s="118">
        <v>20</v>
      </c>
      <c r="I46" s="118">
        <v>15</v>
      </c>
      <c r="J46" s="118">
        <v>85</v>
      </c>
    </row>
    <row r="47" spans="1:14">
      <c r="A47" s="232">
        <v>1</v>
      </c>
      <c r="B47" s="231" t="s">
        <v>46</v>
      </c>
      <c r="C47" s="75">
        <v>190</v>
      </c>
      <c r="D47" s="75">
        <v>76</v>
      </c>
      <c r="E47" s="232" t="s">
        <v>56</v>
      </c>
      <c r="G47" s="96" t="s">
        <v>53</v>
      </c>
      <c r="H47" s="118">
        <v>3</v>
      </c>
      <c r="I47" s="118">
        <v>33</v>
      </c>
      <c r="J47" s="118">
        <v>67</v>
      </c>
    </row>
    <row r="48" spans="1:14">
      <c r="A48" s="232">
        <v>1</v>
      </c>
      <c r="B48" s="231" t="s">
        <v>46</v>
      </c>
      <c r="C48" s="75">
        <v>187</v>
      </c>
      <c r="D48" s="75">
        <v>87</v>
      </c>
      <c r="E48" s="232" t="s">
        <v>56</v>
      </c>
      <c r="G48" s="96" t="s">
        <v>54</v>
      </c>
      <c r="H48" s="118">
        <v>13</v>
      </c>
      <c r="I48" s="118">
        <v>1</v>
      </c>
      <c r="J48" s="118">
        <v>12</v>
      </c>
    </row>
    <row r="49" spans="1:5">
      <c r="A49" s="232">
        <v>1</v>
      </c>
      <c r="B49" s="231" t="s">
        <v>46</v>
      </c>
      <c r="C49" s="75">
        <v>165</v>
      </c>
      <c r="D49" s="75">
        <v>47</v>
      </c>
      <c r="E49" s="232" t="s">
        <v>56</v>
      </c>
    </row>
    <row r="50" spans="1:5">
      <c r="A50" s="232">
        <v>1</v>
      </c>
      <c r="B50" s="231" t="s">
        <v>46</v>
      </c>
      <c r="C50" s="75">
        <v>205</v>
      </c>
      <c r="D50" s="75">
        <v>109</v>
      </c>
      <c r="E50" s="232" t="s">
        <v>56</v>
      </c>
    </row>
    <row r="51" spans="1:5">
      <c r="A51" s="232">
        <v>1</v>
      </c>
      <c r="B51" s="231" t="s">
        <v>46</v>
      </c>
      <c r="C51" s="75">
        <v>193</v>
      </c>
      <c r="D51" s="75">
        <v>84</v>
      </c>
      <c r="E51" s="232" t="s">
        <v>56</v>
      </c>
    </row>
    <row r="52" spans="1:5">
      <c r="A52" s="232">
        <v>1</v>
      </c>
      <c r="B52" s="231" t="s">
        <v>46</v>
      </c>
      <c r="C52" s="75">
        <v>159</v>
      </c>
      <c r="D52" s="75">
        <v>51</v>
      </c>
      <c r="E52" s="232" t="s">
        <v>56</v>
      </c>
    </row>
    <row r="53" spans="1:5">
      <c r="A53" s="232">
        <v>1</v>
      </c>
      <c r="B53" s="231" t="s">
        <v>46</v>
      </c>
      <c r="C53" s="75">
        <v>157</v>
      </c>
      <c r="D53" s="75">
        <v>42</v>
      </c>
      <c r="E53" s="232" t="s">
        <v>56</v>
      </c>
    </row>
    <row r="54" spans="1:5">
      <c r="A54" s="232">
        <v>1</v>
      </c>
      <c r="B54" s="231" t="s">
        <v>46</v>
      </c>
      <c r="C54" s="75">
        <v>202</v>
      </c>
      <c r="D54" s="75">
        <v>110</v>
      </c>
      <c r="E54" s="232" t="s">
        <v>56</v>
      </c>
    </row>
    <row r="55" spans="1:5">
      <c r="A55" s="232">
        <v>1</v>
      </c>
      <c r="B55" s="231" t="s">
        <v>46</v>
      </c>
      <c r="C55" s="75">
        <v>188</v>
      </c>
      <c r="D55" s="75">
        <v>78</v>
      </c>
      <c r="E55" s="232" t="s">
        <v>56</v>
      </c>
    </row>
    <row r="56" spans="1:5">
      <c r="A56" s="232">
        <v>1</v>
      </c>
      <c r="B56" s="231" t="s">
        <v>46</v>
      </c>
      <c r="C56" s="75">
        <v>145</v>
      </c>
      <c r="D56" s="75">
        <v>33</v>
      </c>
      <c r="E56" s="232" t="s">
        <v>56</v>
      </c>
    </row>
    <row r="57" spans="1:5">
      <c r="A57" s="232">
        <v>1</v>
      </c>
      <c r="B57" s="231" t="s">
        <v>46</v>
      </c>
      <c r="C57" s="75">
        <v>193</v>
      </c>
      <c r="D57" s="75">
        <v>94</v>
      </c>
      <c r="E57" s="232" t="s">
        <v>56</v>
      </c>
    </row>
    <row r="58" spans="1:5">
      <c r="A58" s="232">
        <v>1</v>
      </c>
      <c r="B58" s="231" t="s">
        <v>46</v>
      </c>
      <c r="C58" s="75">
        <v>235</v>
      </c>
      <c r="D58" s="75">
        <v>185</v>
      </c>
      <c r="E58" s="232" t="s">
        <v>56</v>
      </c>
    </row>
    <row r="59" spans="1:5">
      <c r="A59" s="232">
        <v>1</v>
      </c>
      <c r="B59" s="231" t="s">
        <v>46</v>
      </c>
      <c r="C59" s="75">
        <v>179</v>
      </c>
      <c r="D59" s="75">
        <v>73</v>
      </c>
      <c r="E59" s="232" t="s">
        <v>56</v>
      </c>
    </row>
    <row r="60" spans="1:5">
      <c r="A60" s="232">
        <v>1</v>
      </c>
      <c r="B60" s="231" t="s">
        <v>46</v>
      </c>
      <c r="C60" s="75">
        <v>198</v>
      </c>
      <c r="D60" s="75">
        <v>97</v>
      </c>
      <c r="E60" s="232" t="s">
        <v>56</v>
      </c>
    </row>
    <row r="61" spans="1:5">
      <c r="A61" s="232">
        <v>1</v>
      </c>
      <c r="B61" s="231" t="s">
        <v>46</v>
      </c>
      <c r="C61" s="75">
        <v>215</v>
      </c>
      <c r="D61" s="75">
        <v>133</v>
      </c>
      <c r="E61" s="232" t="s">
        <v>56</v>
      </c>
    </row>
    <row r="62" spans="1:5">
      <c r="A62" s="232">
        <v>1</v>
      </c>
      <c r="B62" s="231" t="s">
        <v>46</v>
      </c>
      <c r="C62" s="75">
        <v>171</v>
      </c>
      <c r="D62" s="75">
        <v>63</v>
      </c>
      <c r="E62" s="232" t="s">
        <v>56</v>
      </c>
    </row>
    <row r="63" spans="1:5">
      <c r="A63" s="329">
        <v>2</v>
      </c>
      <c r="B63" s="461" t="s">
        <v>46</v>
      </c>
      <c r="C63" s="139">
        <v>213</v>
      </c>
      <c r="D63" s="139">
        <v>130</v>
      </c>
      <c r="E63" s="329" t="s">
        <v>56</v>
      </c>
    </row>
    <row r="64" spans="1:5">
      <c r="A64" s="329">
        <v>2</v>
      </c>
      <c r="B64" s="461" t="s">
        <v>46</v>
      </c>
      <c r="C64" s="139">
        <v>201</v>
      </c>
      <c r="D64" s="139">
        <v>98</v>
      </c>
      <c r="E64" s="329" t="s">
        <v>56</v>
      </c>
    </row>
    <row r="65" spans="1:5">
      <c r="A65" s="329">
        <v>2</v>
      </c>
      <c r="B65" s="461" t="s">
        <v>46</v>
      </c>
      <c r="C65" s="139">
        <v>180</v>
      </c>
      <c r="D65" s="139">
        <v>69</v>
      </c>
      <c r="E65" s="329" t="s">
        <v>56</v>
      </c>
    </row>
    <row r="66" spans="1:5">
      <c r="A66" s="332">
        <v>3</v>
      </c>
      <c r="B66" s="537" t="s">
        <v>46</v>
      </c>
      <c r="C66" s="196">
        <v>200</v>
      </c>
      <c r="D66" s="196">
        <v>104</v>
      </c>
      <c r="E66" s="332" t="s">
        <v>56</v>
      </c>
    </row>
    <row r="67" spans="1:5">
      <c r="A67" s="332">
        <v>3</v>
      </c>
      <c r="B67" s="537" t="s">
        <v>46</v>
      </c>
      <c r="C67" s="196">
        <v>220</v>
      </c>
      <c r="D67" s="196">
        <v>140</v>
      </c>
      <c r="E67" s="332" t="s">
        <v>56</v>
      </c>
    </row>
    <row r="68" spans="1:5">
      <c r="A68" s="332">
        <v>3</v>
      </c>
      <c r="B68" s="537" t="s">
        <v>46</v>
      </c>
      <c r="C68" s="196">
        <v>193</v>
      </c>
      <c r="D68" s="196">
        <v>92</v>
      </c>
      <c r="E68" s="332" t="s">
        <v>56</v>
      </c>
    </row>
    <row r="69" spans="1:5">
      <c r="A69" s="332">
        <v>3</v>
      </c>
      <c r="B69" s="537" t="s">
        <v>46</v>
      </c>
      <c r="C69" s="196">
        <v>191</v>
      </c>
      <c r="D69" s="196">
        <v>85</v>
      </c>
      <c r="E69" s="332" t="s">
        <v>56</v>
      </c>
    </row>
    <row r="70" spans="1:5">
      <c r="A70" s="332">
        <v>3</v>
      </c>
      <c r="B70" s="537" t="s">
        <v>46</v>
      </c>
      <c r="C70" s="196">
        <v>197</v>
      </c>
      <c r="D70" s="196">
        <v>99</v>
      </c>
      <c r="E70" s="332" t="s">
        <v>56</v>
      </c>
    </row>
    <row r="71" spans="1:5">
      <c r="A71" s="332">
        <v>3</v>
      </c>
      <c r="B71" s="537" t="s">
        <v>46</v>
      </c>
      <c r="C71" s="196">
        <v>210</v>
      </c>
      <c r="D71" s="196">
        <v>110</v>
      </c>
      <c r="E71" s="332" t="s">
        <v>56</v>
      </c>
    </row>
    <row r="72" spans="1:5">
      <c r="A72" s="332">
        <v>3</v>
      </c>
      <c r="B72" s="537" t="s">
        <v>46</v>
      </c>
      <c r="C72" s="196">
        <v>200</v>
      </c>
      <c r="D72" s="196">
        <v>105</v>
      </c>
      <c r="E72" s="332" t="s">
        <v>56</v>
      </c>
    </row>
    <row r="73" spans="1:5">
      <c r="A73" s="332">
        <v>3</v>
      </c>
      <c r="B73" s="537" t="s">
        <v>46</v>
      </c>
      <c r="C73" s="196">
        <v>178</v>
      </c>
      <c r="D73" s="196">
        <v>69</v>
      </c>
      <c r="E73" s="332" t="s">
        <v>56</v>
      </c>
    </row>
    <row r="74" spans="1:5">
      <c r="A74" s="332">
        <v>3</v>
      </c>
      <c r="B74" s="537" t="s">
        <v>46</v>
      </c>
      <c r="C74" s="196">
        <v>202</v>
      </c>
      <c r="D74" s="196">
        <v>100</v>
      </c>
      <c r="E74" s="332" t="s">
        <v>56</v>
      </c>
    </row>
    <row r="75" spans="1:5">
      <c r="A75" s="332">
        <v>3</v>
      </c>
      <c r="B75" s="537" t="s">
        <v>46</v>
      </c>
      <c r="C75" s="569">
        <v>187</v>
      </c>
      <c r="D75" s="569">
        <v>82</v>
      </c>
      <c r="E75" s="332" t="s">
        <v>56</v>
      </c>
    </row>
    <row r="76" spans="1:5">
      <c r="A76" s="332">
        <v>3</v>
      </c>
      <c r="B76" s="537" t="s">
        <v>46</v>
      </c>
      <c r="C76" s="569">
        <v>201</v>
      </c>
      <c r="D76" s="569">
        <v>109</v>
      </c>
      <c r="E76" s="332" t="s">
        <v>56</v>
      </c>
    </row>
    <row r="77" spans="1:5">
      <c r="A77" s="332">
        <v>3</v>
      </c>
      <c r="B77" s="537" t="s">
        <v>46</v>
      </c>
      <c r="C77" s="569">
        <v>141</v>
      </c>
      <c r="D77" s="569">
        <v>29</v>
      </c>
      <c r="E77" s="332" t="s">
        <v>56</v>
      </c>
    </row>
    <row r="78" spans="1:5">
      <c r="A78" s="332">
        <v>3</v>
      </c>
      <c r="B78" s="537" t="s">
        <v>46</v>
      </c>
      <c r="C78" s="569">
        <v>175</v>
      </c>
      <c r="D78" s="569">
        <v>70</v>
      </c>
      <c r="E78" s="332" t="s">
        <v>56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O198"/>
  <sheetViews>
    <sheetView tabSelected="1" topLeftCell="A158" workbookViewId="0">
      <selection activeCell="B41" sqref="B41:D198"/>
    </sheetView>
  </sheetViews>
  <sheetFormatPr defaultColWidth="14.42578125" defaultRowHeight="15" customHeight="1"/>
  <sheetData>
    <row r="1" spans="1:15">
      <c r="A1" s="1" t="s">
        <v>196</v>
      </c>
      <c r="B1" s="2"/>
      <c r="C1" s="2"/>
      <c r="D1" s="2"/>
      <c r="E1" s="3"/>
      <c r="F1" s="1" t="s">
        <v>197</v>
      </c>
      <c r="G1" s="4"/>
      <c r="H1" s="5" t="s">
        <v>4</v>
      </c>
      <c r="I1" s="5"/>
      <c r="J1" s="2"/>
      <c r="K1" s="6"/>
      <c r="N1" s="9" t="s">
        <v>80</v>
      </c>
      <c r="O1" s="13"/>
    </row>
    <row r="2" spans="1:15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5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5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5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5">
      <c r="A6" s="33" t="s">
        <v>20</v>
      </c>
      <c r="B6" s="35">
        <v>25</v>
      </c>
      <c r="C6" s="33"/>
      <c r="D6" s="37"/>
      <c r="E6" s="33"/>
      <c r="F6" s="35">
        <f>(1830+1720)/2</f>
        <v>1775</v>
      </c>
      <c r="G6" s="36">
        <v>1830</v>
      </c>
      <c r="H6" s="38">
        <v>1720</v>
      </c>
      <c r="I6" s="33"/>
      <c r="J6" s="33"/>
      <c r="K6" s="37"/>
    </row>
    <row r="7" spans="1:15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5" ht="15.75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227" t="s">
        <v>34</v>
      </c>
      <c r="M8" s="48" t="s">
        <v>33</v>
      </c>
      <c r="N8" s="48" t="s">
        <v>35</v>
      </c>
    </row>
    <row r="9" spans="1:15">
      <c r="A9" s="50">
        <v>1</v>
      </c>
      <c r="B9" s="52" t="s">
        <v>36</v>
      </c>
      <c r="C9" s="57"/>
      <c r="D9" s="57"/>
      <c r="E9" s="57"/>
      <c r="F9" s="57"/>
      <c r="G9" s="62"/>
      <c r="H9" s="62"/>
      <c r="I9" s="57">
        <v>1</v>
      </c>
      <c r="J9" s="57">
        <v>7</v>
      </c>
      <c r="K9" s="235">
        <f t="shared" ref="K9:K12" si="0">SUM(C9:J9)</f>
        <v>8</v>
      </c>
      <c r="M9" s="51" t="s">
        <v>36</v>
      </c>
      <c r="N9" s="51">
        <f>SUM(K9+K10+K12)</f>
        <v>116</v>
      </c>
    </row>
    <row r="10" spans="1:15">
      <c r="A10" s="172">
        <v>2</v>
      </c>
      <c r="B10" s="173" t="s">
        <v>36</v>
      </c>
      <c r="C10" s="139"/>
      <c r="D10" s="139"/>
      <c r="E10" s="174"/>
      <c r="F10" s="174"/>
      <c r="G10" s="174"/>
      <c r="H10" s="174"/>
      <c r="I10" s="139">
        <v>5</v>
      </c>
      <c r="J10" s="139">
        <v>54</v>
      </c>
      <c r="K10" s="235">
        <f t="shared" si="0"/>
        <v>59</v>
      </c>
      <c r="M10" s="51" t="s">
        <v>198</v>
      </c>
      <c r="N10" s="51">
        <v>1</v>
      </c>
    </row>
    <row r="11" spans="1:15">
      <c r="A11" s="194">
        <v>3</v>
      </c>
      <c r="B11" s="195" t="s">
        <v>198</v>
      </c>
      <c r="C11" s="198"/>
      <c r="D11" s="198"/>
      <c r="E11" s="198"/>
      <c r="F11" s="196"/>
      <c r="G11" s="198"/>
      <c r="H11" s="196">
        <v>1</v>
      </c>
      <c r="I11" s="196"/>
      <c r="J11" s="196"/>
      <c r="K11" s="235">
        <f t="shared" si="0"/>
        <v>1</v>
      </c>
      <c r="M11" s="51" t="s">
        <v>46</v>
      </c>
      <c r="N11" s="51">
        <f>70+47+39</f>
        <v>156</v>
      </c>
    </row>
    <row r="12" spans="1:15">
      <c r="A12" s="622">
        <v>3</v>
      </c>
      <c r="B12" s="623" t="s">
        <v>36</v>
      </c>
      <c r="C12" s="624"/>
      <c r="D12" s="624"/>
      <c r="E12" s="624"/>
      <c r="F12" s="624"/>
      <c r="G12" s="624"/>
      <c r="H12" s="624"/>
      <c r="I12" s="625">
        <v>3</v>
      </c>
      <c r="J12" s="625">
        <v>46</v>
      </c>
      <c r="K12" s="235">
        <f t="shared" si="0"/>
        <v>49</v>
      </c>
      <c r="M12" s="51" t="s">
        <v>95</v>
      </c>
      <c r="N12" s="51">
        <v>2</v>
      </c>
    </row>
    <row r="13" spans="1:15">
      <c r="A13" s="55"/>
      <c r="B13" s="74"/>
      <c r="C13" s="59"/>
      <c r="D13" s="59"/>
      <c r="E13" s="59"/>
      <c r="F13" s="59"/>
      <c r="G13" s="59"/>
      <c r="H13" s="59"/>
      <c r="I13" s="59"/>
      <c r="J13" s="59"/>
      <c r="K13" s="236">
        <f>SUM(K9:K12)</f>
        <v>117</v>
      </c>
      <c r="M13" s="51" t="s">
        <v>153</v>
      </c>
      <c r="N13" s="51">
        <f>SUM(N9:N12)</f>
        <v>275</v>
      </c>
    </row>
    <row r="14" spans="1:15">
      <c r="A14" s="76"/>
      <c r="B14" s="77"/>
      <c r="C14" s="78"/>
      <c r="D14" s="78"/>
      <c r="E14" s="78"/>
      <c r="F14" s="78"/>
      <c r="G14" s="78"/>
      <c r="H14" s="78"/>
      <c r="I14" s="78"/>
      <c r="J14" s="78"/>
      <c r="K14" s="58"/>
      <c r="M14" s="73"/>
      <c r="N14" s="73"/>
    </row>
    <row r="15" spans="1:15">
      <c r="A15" s="60"/>
      <c r="B15" s="69"/>
      <c r="C15" s="68"/>
      <c r="D15" s="68"/>
      <c r="E15" s="68"/>
      <c r="F15" s="68"/>
      <c r="G15" s="68"/>
      <c r="H15" s="68"/>
      <c r="I15" s="68"/>
      <c r="J15" s="68"/>
      <c r="K15" s="61"/>
      <c r="M15" s="73"/>
      <c r="N15" s="73"/>
    </row>
    <row r="16" spans="1:15" ht="15" customHeight="1">
      <c r="A16" s="80"/>
      <c r="B16" s="81"/>
      <c r="C16" s="87"/>
      <c r="D16" s="87"/>
      <c r="E16" s="87"/>
      <c r="F16" s="87"/>
      <c r="G16" s="87"/>
      <c r="H16" s="87"/>
      <c r="I16" s="87"/>
      <c r="J16" s="87"/>
      <c r="K16" s="89"/>
      <c r="M16" s="73"/>
      <c r="N16" s="73"/>
    </row>
    <row r="17" spans="1:14">
      <c r="A17" s="60"/>
      <c r="B17" s="69"/>
      <c r="C17" s="68"/>
      <c r="D17" s="68"/>
      <c r="E17" s="68"/>
      <c r="F17" s="68"/>
      <c r="G17" s="68"/>
      <c r="H17" s="68"/>
      <c r="I17" s="68"/>
      <c r="J17" s="68"/>
      <c r="K17" s="61"/>
      <c r="M17" s="73"/>
      <c r="N17" s="73"/>
    </row>
    <row r="18" spans="1:14">
      <c r="A18" s="53"/>
      <c r="B18" s="54"/>
      <c r="C18" s="56"/>
      <c r="D18" s="56"/>
      <c r="E18" s="56"/>
      <c r="F18" s="56"/>
      <c r="G18" s="56"/>
      <c r="H18" s="56"/>
      <c r="I18" s="56"/>
      <c r="J18" s="56"/>
      <c r="K18" s="58"/>
      <c r="M18" s="73"/>
      <c r="N18" s="73"/>
    </row>
    <row r="19" spans="1:14">
      <c r="A19" s="91"/>
      <c r="B19" s="74"/>
      <c r="C19" s="59"/>
      <c r="D19" s="59"/>
      <c r="E19" s="59"/>
      <c r="F19" s="59"/>
      <c r="G19" s="59"/>
      <c r="H19" s="59"/>
      <c r="I19" s="59"/>
      <c r="J19" s="59"/>
      <c r="K19" s="61"/>
      <c r="M19" s="73"/>
      <c r="N19" s="73"/>
    </row>
    <row r="20" spans="1:14">
      <c r="A20" s="79"/>
      <c r="B20" s="77"/>
      <c r="C20" s="78"/>
      <c r="D20" s="78"/>
      <c r="E20" s="78"/>
      <c r="F20" s="78"/>
      <c r="G20" s="78"/>
      <c r="H20" s="78"/>
      <c r="I20" s="78"/>
      <c r="J20" s="78"/>
      <c r="K20" s="58"/>
      <c r="M20" s="73"/>
      <c r="N20" s="73"/>
    </row>
    <row r="21" spans="1:14">
      <c r="A21" s="60"/>
      <c r="B21" s="69"/>
      <c r="C21" s="68"/>
      <c r="D21" s="68"/>
      <c r="E21" s="68"/>
      <c r="F21" s="68"/>
      <c r="G21" s="68"/>
      <c r="H21" s="68"/>
      <c r="I21" s="68"/>
      <c r="J21" s="68"/>
      <c r="K21" s="61"/>
      <c r="M21" s="73"/>
      <c r="N21" s="73"/>
    </row>
    <row r="22" spans="1:14">
      <c r="A22" s="79"/>
      <c r="B22" s="77"/>
      <c r="C22" s="78"/>
      <c r="D22" s="78"/>
      <c r="E22" s="78"/>
      <c r="F22" s="78"/>
      <c r="G22" s="78"/>
      <c r="H22" s="78"/>
      <c r="I22" s="78"/>
      <c r="J22" s="78"/>
      <c r="K22" s="58"/>
      <c r="M22" s="73"/>
      <c r="N22" s="73"/>
    </row>
    <row r="23" spans="1:14">
      <c r="A23" s="82"/>
      <c r="B23" s="83"/>
      <c r="C23" s="72"/>
      <c r="D23" s="72"/>
      <c r="E23" s="72"/>
      <c r="F23" s="72"/>
      <c r="G23" s="72"/>
      <c r="H23" s="72"/>
      <c r="I23" s="72"/>
      <c r="J23" s="72"/>
      <c r="K23" s="61"/>
      <c r="M23" s="73"/>
      <c r="N23" s="73"/>
    </row>
    <row r="24" spans="1:14">
      <c r="A24" s="85"/>
      <c r="B24" s="86"/>
      <c r="C24" s="88"/>
      <c r="D24" s="88"/>
      <c r="E24" s="88"/>
      <c r="F24" s="88"/>
      <c r="G24" s="88"/>
      <c r="H24" s="88"/>
      <c r="I24" s="88"/>
      <c r="J24" s="88"/>
      <c r="K24" s="58"/>
      <c r="M24" s="73"/>
      <c r="N24" s="73"/>
    </row>
    <row r="25" spans="1:14">
      <c r="A25" s="60"/>
      <c r="B25" s="69"/>
      <c r="C25" s="68"/>
      <c r="D25" s="68"/>
      <c r="E25" s="68"/>
      <c r="F25" s="68"/>
      <c r="G25" s="68"/>
      <c r="H25" s="68"/>
      <c r="I25" s="68"/>
      <c r="J25" s="68"/>
      <c r="K25" s="61"/>
      <c r="M25" s="73"/>
      <c r="N25" s="73"/>
    </row>
    <row r="26" spans="1:14">
      <c r="A26" s="79"/>
      <c r="B26" s="77"/>
      <c r="C26" s="78"/>
      <c r="D26" s="78"/>
      <c r="E26" s="78"/>
      <c r="F26" s="78"/>
      <c r="G26" s="78"/>
      <c r="H26" s="78"/>
      <c r="I26" s="78"/>
      <c r="J26" s="78"/>
      <c r="K26" s="58"/>
      <c r="M26" s="73"/>
      <c r="N26" s="73"/>
    </row>
    <row r="27" spans="1:14">
      <c r="A27" s="60"/>
      <c r="B27" s="69"/>
      <c r="C27" s="68"/>
      <c r="D27" s="68"/>
      <c r="E27" s="68"/>
      <c r="F27" s="68"/>
      <c r="G27" s="68"/>
      <c r="H27" s="68"/>
      <c r="I27" s="68"/>
      <c r="J27" s="68"/>
      <c r="K27" s="61"/>
      <c r="M27" s="73"/>
      <c r="N27" s="73"/>
    </row>
    <row r="28" spans="1:14">
      <c r="A28" s="53"/>
      <c r="B28" s="54"/>
      <c r="C28" s="56"/>
      <c r="D28" s="56"/>
      <c r="E28" s="56"/>
      <c r="F28" s="56"/>
      <c r="G28" s="56"/>
      <c r="H28" s="56"/>
      <c r="I28" s="56"/>
      <c r="J28" s="56"/>
      <c r="K28" s="58"/>
      <c r="M28" s="73"/>
      <c r="N28" s="73"/>
    </row>
    <row r="29" spans="1:14">
      <c r="A29" s="91"/>
      <c r="B29" s="74"/>
      <c r="C29" s="59"/>
      <c r="D29" s="59"/>
      <c r="E29" s="59"/>
      <c r="F29" s="59"/>
      <c r="G29" s="59"/>
      <c r="H29" s="59"/>
      <c r="I29" s="59"/>
      <c r="J29" s="59"/>
      <c r="K29" s="61"/>
      <c r="M29" s="73"/>
      <c r="N29" s="73"/>
    </row>
    <row r="30" spans="1:14">
      <c r="A30" s="79"/>
      <c r="B30" s="77"/>
      <c r="C30" s="78"/>
      <c r="D30" s="78"/>
      <c r="E30" s="78"/>
      <c r="F30" s="78"/>
      <c r="G30" s="78"/>
      <c r="H30" s="78"/>
      <c r="I30" s="78"/>
      <c r="J30" s="78"/>
      <c r="K30" s="58"/>
      <c r="M30" s="73"/>
      <c r="N30" s="73"/>
    </row>
    <row r="31" spans="1:14">
      <c r="A31" s="60"/>
      <c r="B31" s="69"/>
      <c r="C31" s="68"/>
      <c r="D31" s="68"/>
      <c r="E31" s="68"/>
      <c r="F31" s="68"/>
      <c r="G31" s="68"/>
      <c r="H31" s="68"/>
      <c r="I31" s="68"/>
      <c r="J31" s="68"/>
      <c r="K31" s="61"/>
      <c r="M31" s="73"/>
      <c r="N31" s="73"/>
    </row>
    <row r="32" spans="1:14">
      <c r="A32" s="79"/>
      <c r="B32" s="77"/>
      <c r="C32" s="78"/>
      <c r="D32" s="78"/>
      <c r="E32" s="78"/>
      <c r="F32" s="78"/>
      <c r="G32" s="78"/>
      <c r="H32" s="78"/>
      <c r="I32" s="78"/>
      <c r="J32" s="78"/>
      <c r="K32" s="58"/>
      <c r="M32" s="73"/>
      <c r="N32" s="73"/>
    </row>
    <row r="33" spans="1:14">
      <c r="A33" s="82"/>
      <c r="B33" s="83"/>
      <c r="C33" s="72"/>
      <c r="D33" s="72"/>
      <c r="E33" s="72"/>
      <c r="F33" s="72"/>
      <c r="G33" s="72"/>
      <c r="H33" s="72"/>
      <c r="I33" s="72"/>
      <c r="J33" s="72"/>
      <c r="K33" s="61"/>
      <c r="M33" s="73"/>
      <c r="N33" s="73"/>
    </row>
    <row r="34" spans="1:14">
      <c r="A34" s="85"/>
      <c r="B34" s="86"/>
      <c r="C34" s="88"/>
      <c r="D34" s="88"/>
      <c r="E34" s="88"/>
      <c r="F34" s="88"/>
      <c r="G34" s="88"/>
      <c r="H34" s="88"/>
      <c r="I34" s="88"/>
      <c r="J34" s="88"/>
      <c r="K34" s="58"/>
      <c r="M34" s="73"/>
      <c r="N34" s="73"/>
    </row>
    <row r="35" spans="1:14">
      <c r="A35" s="60"/>
      <c r="B35" s="69"/>
      <c r="C35" s="68"/>
      <c r="D35" s="68"/>
      <c r="E35" s="68"/>
      <c r="F35" s="68"/>
      <c r="G35" s="68"/>
      <c r="H35" s="68"/>
      <c r="I35" s="68"/>
      <c r="J35" s="68"/>
      <c r="K35" s="61"/>
      <c r="M35" s="73"/>
      <c r="N35" s="73"/>
    </row>
    <row r="36" spans="1:14">
      <c r="A36" s="79"/>
      <c r="B36" s="77"/>
      <c r="C36" s="78"/>
      <c r="D36" s="78"/>
      <c r="E36" s="78"/>
      <c r="F36" s="78"/>
      <c r="G36" s="78"/>
      <c r="H36" s="78"/>
      <c r="I36" s="78"/>
      <c r="J36" s="78"/>
      <c r="K36" s="58"/>
      <c r="M36" s="73"/>
      <c r="N36" s="73"/>
    </row>
    <row r="37" spans="1:14">
      <c r="A37" s="60"/>
      <c r="B37" s="69"/>
      <c r="C37" s="68"/>
      <c r="D37" s="68"/>
      <c r="E37" s="68"/>
      <c r="F37" s="68"/>
      <c r="G37" s="68"/>
      <c r="H37" s="68"/>
      <c r="I37" s="68"/>
      <c r="J37" s="68"/>
      <c r="K37" s="61"/>
      <c r="M37" s="73"/>
      <c r="N37" s="73"/>
    </row>
    <row r="38" spans="1:14">
      <c r="A38" s="53"/>
      <c r="B38" s="54"/>
      <c r="C38" s="56"/>
      <c r="D38" s="56"/>
      <c r="E38" s="56"/>
      <c r="F38" s="56"/>
      <c r="G38" s="56"/>
      <c r="H38" s="56"/>
      <c r="I38" s="56"/>
      <c r="J38" s="56"/>
      <c r="K38" s="58"/>
      <c r="M38" s="73"/>
      <c r="N38" s="73"/>
    </row>
    <row r="39" spans="1:14">
      <c r="M39" s="96"/>
      <c r="N39" s="96"/>
    </row>
    <row r="40" spans="1:14">
      <c r="A40" s="97" t="s">
        <v>22</v>
      </c>
      <c r="B40" s="102" t="s">
        <v>23</v>
      </c>
      <c r="C40" s="109" t="s">
        <v>45</v>
      </c>
      <c r="D40" s="111" t="s">
        <v>47</v>
      </c>
      <c r="E40" s="113" t="s">
        <v>48</v>
      </c>
      <c r="G40" s="114" t="s">
        <v>22</v>
      </c>
      <c r="H40" s="114" t="s">
        <v>49</v>
      </c>
      <c r="I40" s="114" t="s">
        <v>50</v>
      </c>
      <c r="J40" s="114" t="s">
        <v>51</v>
      </c>
    </row>
    <row r="41" spans="1:14">
      <c r="A41" s="232">
        <v>1</v>
      </c>
      <c r="B41" s="231" t="s">
        <v>46</v>
      </c>
      <c r="C41" s="626">
        <v>167.64</v>
      </c>
      <c r="D41" s="232">
        <v>45</v>
      </c>
      <c r="E41" s="232" t="s">
        <v>56</v>
      </c>
      <c r="G41" s="96" t="s">
        <v>52</v>
      </c>
      <c r="H41" s="118">
        <v>0</v>
      </c>
      <c r="I41" s="118" t="s">
        <v>57</v>
      </c>
      <c r="J41" s="118" t="s">
        <v>57</v>
      </c>
    </row>
    <row r="42" spans="1:14">
      <c r="A42" s="232">
        <v>1</v>
      </c>
      <c r="B42" s="231" t="s">
        <v>46</v>
      </c>
      <c r="C42" s="626">
        <v>180.33999999999997</v>
      </c>
      <c r="D42" s="442">
        <v>58</v>
      </c>
      <c r="E42" s="232" t="s">
        <v>56</v>
      </c>
      <c r="G42" s="96" t="s">
        <v>53</v>
      </c>
      <c r="H42" s="118">
        <v>0</v>
      </c>
      <c r="I42" s="118" t="s">
        <v>57</v>
      </c>
      <c r="J42" s="118" t="s">
        <v>57</v>
      </c>
    </row>
    <row r="43" spans="1:14">
      <c r="A43" s="232">
        <v>1</v>
      </c>
      <c r="B43" s="231" t="s">
        <v>46</v>
      </c>
      <c r="C43" s="626">
        <v>210.82</v>
      </c>
      <c r="D43" s="442">
        <v>90</v>
      </c>
      <c r="E43" s="232" t="s">
        <v>56</v>
      </c>
      <c r="G43" s="96" t="s">
        <v>54</v>
      </c>
      <c r="H43" s="118">
        <v>0</v>
      </c>
      <c r="I43" s="118" t="s">
        <v>57</v>
      </c>
      <c r="J43" s="118" t="s">
        <v>57</v>
      </c>
    </row>
    <row r="44" spans="1:14">
      <c r="A44" s="232">
        <v>1</v>
      </c>
      <c r="B44" s="231" t="s">
        <v>46</v>
      </c>
      <c r="C44" s="626">
        <v>264.15999999999997</v>
      </c>
      <c r="D44" s="442">
        <v>164</v>
      </c>
      <c r="E44" s="232" t="s">
        <v>56</v>
      </c>
      <c r="G44" s="114" t="s">
        <v>22</v>
      </c>
      <c r="H44" s="114" t="s">
        <v>55</v>
      </c>
      <c r="I44" s="114" t="s">
        <v>50</v>
      </c>
      <c r="J44" s="114" t="s">
        <v>51</v>
      </c>
    </row>
    <row r="45" spans="1:14">
      <c r="A45" s="232">
        <v>1</v>
      </c>
      <c r="B45" s="231" t="s">
        <v>46</v>
      </c>
      <c r="C45" s="626">
        <v>129.54</v>
      </c>
      <c r="D45" s="442">
        <v>19</v>
      </c>
      <c r="E45" s="232" t="s">
        <v>56</v>
      </c>
      <c r="G45" s="96" t="s">
        <v>52</v>
      </c>
      <c r="H45" s="118">
        <v>1</v>
      </c>
      <c r="I45" s="118"/>
      <c r="J45" s="118"/>
    </row>
    <row r="46" spans="1:14">
      <c r="A46" s="232">
        <v>1</v>
      </c>
      <c r="B46" s="231" t="s">
        <v>46</v>
      </c>
      <c r="C46" s="626">
        <v>309.87999999999994</v>
      </c>
      <c r="D46" s="442">
        <v>279</v>
      </c>
      <c r="E46" s="232" t="s">
        <v>56</v>
      </c>
      <c r="G46" s="96" t="s">
        <v>53</v>
      </c>
      <c r="H46" s="118">
        <v>1</v>
      </c>
      <c r="I46" s="118"/>
      <c r="J46" s="122"/>
    </row>
    <row r="47" spans="1:14">
      <c r="A47" s="232">
        <v>1</v>
      </c>
      <c r="B47" s="231" t="s">
        <v>46</v>
      </c>
      <c r="C47" s="626">
        <v>231.14</v>
      </c>
      <c r="D47" s="442">
        <v>129</v>
      </c>
      <c r="E47" s="232" t="s">
        <v>56</v>
      </c>
      <c r="G47" s="96" t="s">
        <v>54</v>
      </c>
      <c r="H47" s="118">
        <v>1</v>
      </c>
      <c r="I47" s="118"/>
      <c r="J47" s="118"/>
    </row>
    <row r="48" spans="1:14">
      <c r="A48" s="232">
        <v>1</v>
      </c>
      <c r="B48" s="231" t="s">
        <v>46</v>
      </c>
      <c r="C48" s="626">
        <v>220.97999999999996</v>
      </c>
      <c r="D48" s="442">
        <v>115</v>
      </c>
      <c r="E48" s="232" t="s">
        <v>56</v>
      </c>
    </row>
    <row r="49" spans="1:5">
      <c r="A49" s="232">
        <v>1</v>
      </c>
      <c r="B49" s="231" t="s">
        <v>46</v>
      </c>
      <c r="C49" s="626">
        <v>210.82</v>
      </c>
      <c r="D49" s="442">
        <v>83</v>
      </c>
      <c r="E49" s="232" t="s">
        <v>56</v>
      </c>
    </row>
    <row r="50" spans="1:5">
      <c r="A50" s="232">
        <v>1</v>
      </c>
      <c r="B50" s="231" t="s">
        <v>46</v>
      </c>
      <c r="C50" s="626">
        <v>243.83999999999997</v>
      </c>
      <c r="D50" s="442">
        <v>148</v>
      </c>
      <c r="E50" s="232" t="s">
        <v>56</v>
      </c>
    </row>
    <row r="51" spans="1:5">
      <c r="A51" s="232">
        <v>1</v>
      </c>
      <c r="B51" s="231" t="s">
        <v>46</v>
      </c>
      <c r="C51" s="626">
        <v>210.82</v>
      </c>
      <c r="D51" s="442">
        <v>85</v>
      </c>
      <c r="E51" s="232" t="s">
        <v>56</v>
      </c>
    </row>
    <row r="52" spans="1:5">
      <c r="A52" s="232">
        <v>1</v>
      </c>
      <c r="B52" s="231" t="s">
        <v>46</v>
      </c>
      <c r="C52" s="626">
        <v>238.76</v>
      </c>
      <c r="D52" s="442">
        <v>139</v>
      </c>
      <c r="E52" s="232" t="s">
        <v>56</v>
      </c>
    </row>
    <row r="53" spans="1:5">
      <c r="A53" s="232">
        <v>1</v>
      </c>
      <c r="B53" s="231" t="s">
        <v>46</v>
      </c>
      <c r="C53" s="626">
        <v>238.76</v>
      </c>
      <c r="D53" s="442">
        <v>136</v>
      </c>
      <c r="E53" s="232" t="s">
        <v>56</v>
      </c>
    </row>
    <row r="54" spans="1:5">
      <c r="A54" s="232">
        <v>1</v>
      </c>
      <c r="B54" s="231" t="s">
        <v>46</v>
      </c>
      <c r="C54" s="626">
        <v>391.15999999999997</v>
      </c>
      <c r="D54" s="442">
        <v>353</v>
      </c>
      <c r="E54" s="232" t="s">
        <v>56</v>
      </c>
    </row>
    <row r="55" spans="1:5">
      <c r="A55" s="232">
        <v>1</v>
      </c>
      <c r="B55" s="231" t="s">
        <v>46</v>
      </c>
      <c r="C55" s="626">
        <v>215.89999999999998</v>
      </c>
      <c r="D55" s="442">
        <v>99</v>
      </c>
      <c r="E55" s="232" t="s">
        <v>56</v>
      </c>
    </row>
    <row r="56" spans="1:5">
      <c r="A56" s="232">
        <v>1</v>
      </c>
      <c r="B56" s="231" t="s">
        <v>46</v>
      </c>
      <c r="C56" s="626">
        <v>287.02</v>
      </c>
      <c r="D56" s="442">
        <v>204</v>
      </c>
      <c r="E56" s="232" t="s">
        <v>56</v>
      </c>
    </row>
    <row r="57" spans="1:5">
      <c r="A57" s="232">
        <v>1</v>
      </c>
      <c r="B57" s="231" t="s">
        <v>46</v>
      </c>
      <c r="C57" s="626">
        <v>241.29999999999998</v>
      </c>
      <c r="D57" s="442">
        <v>145</v>
      </c>
      <c r="E57" s="232" t="s">
        <v>56</v>
      </c>
    </row>
    <row r="58" spans="1:5">
      <c r="A58" s="232">
        <v>1</v>
      </c>
      <c r="B58" s="231" t="s">
        <v>46</v>
      </c>
      <c r="C58" s="626">
        <v>154.93999999999997</v>
      </c>
      <c r="D58" s="442">
        <v>45</v>
      </c>
      <c r="E58" s="232" t="s">
        <v>56</v>
      </c>
    </row>
    <row r="59" spans="1:5">
      <c r="A59" s="232">
        <v>1</v>
      </c>
      <c r="B59" s="231" t="s">
        <v>46</v>
      </c>
      <c r="C59" s="626">
        <v>213.35999999999999</v>
      </c>
      <c r="D59" s="442">
        <v>104</v>
      </c>
      <c r="E59" s="232" t="s">
        <v>56</v>
      </c>
    </row>
    <row r="60" spans="1:5">
      <c r="A60" s="232">
        <v>1</v>
      </c>
      <c r="B60" s="231" t="s">
        <v>46</v>
      </c>
      <c r="C60" s="626">
        <v>226.06</v>
      </c>
      <c r="D60" s="442">
        <v>112</v>
      </c>
      <c r="E60" s="232" t="s">
        <v>56</v>
      </c>
    </row>
    <row r="61" spans="1:5">
      <c r="A61" s="232">
        <v>1</v>
      </c>
      <c r="B61" s="231" t="s">
        <v>46</v>
      </c>
      <c r="C61" s="626">
        <v>187.96</v>
      </c>
      <c r="D61" s="442">
        <v>61</v>
      </c>
      <c r="E61" s="232" t="s">
        <v>56</v>
      </c>
    </row>
    <row r="62" spans="1:5">
      <c r="A62" s="232">
        <v>1</v>
      </c>
      <c r="B62" s="231" t="s">
        <v>46</v>
      </c>
      <c r="C62" s="626">
        <v>271.77999999999997</v>
      </c>
      <c r="D62" s="442">
        <v>195</v>
      </c>
      <c r="E62" s="232" t="s">
        <v>56</v>
      </c>
    </row>
    <row r="63" spans="1:5">
      <c r="A63" s="232">
        <v>1</v>
      </c>
      <c r="B63" s="231" t="s">
        <v>46</v>
      </c>
      <c r="C63" s="626">
        <v>241.29999999999998</v>
      </c>
      <c r="D63" s="442">
        <v>149</v>
      </c>
      <c r="E63" s="232" t="s">
        <v>56</v>
      </c>
    </row>
    <row r="64" spans="1:5">
      <c r="A64" s="232">
        <v>1</v>
      </c>
      <c r="B64" s="231" t="s">
        <v>46</v>
      </c>
      <c r="C64" s="626">
        <v>162.56</v>
      </c>
      <c r="D64" s="442">
        <v>53</v>
      </c>
      <c r="E64" s="232" t="s">
        <v>56</v>
      </c>
    </row>
    <row r="65" spans="1:5">
      <c r="A65" s="232">
        <v>1</v>
      </c>
      <c r="B65" s="231" t="s">
        <v>46</v>
      </c>
      <c r="C65" s="626">
        <v>233.67999999999998</v>
      </c>
      <c r="D65" s="442">
        <v>132</v>
      </c>
      <c r="E65" s="232" t="s">
        <v>56</v>
      </c>
    </row>
    <row r="66" spans="1:5">
      <c r="A66" s="232">
        <v>1</v>
      </c>
      <c r="B66" s="231" t="s">
        <v>46</v>
      </c>
      <c r="C66" s="626">
        <v>243.83999999999997</v>
      </c>
      <c r="D66" s="442">
        <v>150</v>
      </c>
      <c r="E66" s="232" t="s">
        <v>56</v>
      </c>
    </row>
    <row r="67" spans="1:5">
      <c r="A67" s="232">
        <v>1</v>
      </c>
      <c r="B67" s="231" t="s">
        <v>46</v>
      </c>
      <c r="C67" s="626">
        <v>248.92000000000002</v>
      </c>
      <c r="D67" s="442">
        <v>143</v>
      </c>
      <c r="E67" s="232" t="s">
        <v>56</v>
      </c>
    </row>
    <row r="68" spans="1:5">
      <c r="A68" s="232">
        <v>1</v>
      </c>
      <c r="B68" s="231" t="s">
        <v>46</v>
      </c>
      <c r="C68" s="626">
        <v>241.29999999999998</v>
      </c>
      <c r="D68" s="442">
        <v>138</v>
      </c>
      <c r="E68" s="232" t="s">
        <v>56</v>
      </c>
    </row>
    <row r="69" spans="1:5">
      <c r="A69" s="232">
        <v>1</v>
      </c>
      <c r="B69" s="231" t="s">
        <v>46</v>
      </c>
      <c r="C69" s="626">
        <v>271.77999999999997</v>
      </c>
      <c r="D69" s="442">
        <v>171</v>
      </c>
      <c r="E69" s="232" t="s">
        <v>56</v>
      </c>
    </row>
    <row r="70" spans="1:5">
      <c r="A70" s="232">
        <v>1</v>
      </c>
      <c r="B70" s="231" t="s">
        <v>46</v>
      </c>
      <c r="C70" s="626">
        <v>264.15999999999997</v>
      </c>
      <c r="D70" s="442">
        <v>153</v>
      </c>
      <c r="E70" s="232" t="s">
        <v>56</v>
      </c>
    </row>
    <row r="71" spans="1:5">
      <c r="A71" s="232">
        <v>1</v>
      </c>
      <c r="B71" s="231" t="s">
        <v>46</v>
      </c>
      <c r="C71" s="626">
        <v>238.76</v>
      </c>
      <c r="D71" s="442">
        <v>113</v>
      </c>
      <c r="E71" s="232" t="s">
        <v>56</v>
      </c>
    </row>
    <row r="72" spans="1:5">
      <c r="A72" s="232">
        <v>1</v>
      </c>
      <c r="B72" s="231" t="s">
        <v>46</v>
      </c>
      <c r="C72" s="626">
        <v>236.22</v>
      </c>
      <c r="D72" s="442">
        <v>116</v>
      </c>
      <c r="E72" s="232" t="s">
        <v>56</v>
      </c>
    </row>
    <row r="73" spans="1:5">
      <c r="A73" s="232">
        <v>1</v>
      </c>
      <c r="B73" s="231" t="s">
        <v>46</v>
      </c>
      <c r="C73" s="626">
        <v>177.79999999999998</v>
      </c>
      <c r="D73" s="442">
        <v>53</v>
      </c>
      <c r="E73" s="232" t="s">
        <v>56</v>
      </c>
    </row>
    <row r="74" spans="1:5">
      <c r="A74" s="232">
        <v>1</v>
      </c>
      <c r="B74" s="231" t="s">
        <v>46</v>
      </c>
      <c r="C74" s="626">
        <v>208.27999999999997</v>
      </c>
      <c r="D74" s="605">
        <v>89</v>
      </c>
      <c r="E74" s="232" t="s">
        <v>56</v>
      </c>
    </row>
    <row r="75" spans="1:5">
      <c r="A75" s="232">
        <v>1</v>
      </c>
      <c r="B75" s="231" t="s">
        <v>46</v>
      </c>
      <c r="C75" s="626">
        <v>236.22</v>
      </c>
      <c r="D75" s="605">
        <v>124</v>
      </c>
      <c r="E75" s="232" t="s">
        <v>56</v>
      </c>
    </row>
    <row r="76" spans="1:5">
      <c r="A76" s="232">
        <v>1</v>
      </c>
      <c r="B76" s="231" t="s">
        <v>46</v>
      </c>
      <c r="C76" s="626">
        <v>193.04</v>
      </c>
      <c r="D76" s="605">
        <v>60</v>
      </c>
      <c r="E76" s="232" t="s">
        <v>56</v>
      </c>
    </row>
    <row r="77" spans="1:5">
      <c r="A77" s="232">
        <v>1</v>
      </c>
      <c r="B77" s="231" t="s">
        <v>46</v>
      </c>
      <c r="C77" s="626">
        <v>241.29999999999998</v>
      </c>
      <c r="D77" s="605">
        <v>126</v>
      </c>
      <c r="E77" s="232" t="s">
        <v>56</v>
      </c>
    </row>
    <row r="78" spans="1:5">
      <c r="A78" s="232">
        <v>1</v>
      </c>
      <c r="B78" s="231" t="s">
        <v>46</v>
      </c>
      <c r="C78" s="626">
        <v>210.82</v>
      </c>
      <c r="D78" s="605">
        <v>88</v>
      </c>
      <c r="E78" s="232" t="s">
        <v>56</v>
      </c>
    </row>
    <row r="79" spans="1:5">
      <c r="A79" s="232">
        <v>1</v>
      </c>
      <c r="B79" s="231" t="s">
        <v>46</v>
      </c>
      <c r="C79" s="626">
        <v>241.29999999999998</v>
      </c>
      <c r="D79" s="605">
        <v>140</v>
      </c>
      <c r="E79" s="232" t="s">
        <v>56</v>
      </c>
    </row>
    <row r="80" spans="1:5">
      <c r="A80" s="232">
        <v>1</v>
      </c>
      <c r="B80" s="231" t="s">
        <v>46</v>
      </c>
      <c r="C80" s="626">
        <v>259.08</v>
      </c>
      <c r="D80" s="605">
        <v>163</v>
      </c>
      <c r="E80" s="232" t="s">
        <v>56</v>
      </c>
    </row>
    <row r="81" spans="1:5">
      <c r="A81" s="232">
        <v>1</v>
      </c>
      <c r="B81" s="231" t="s">
        <v>46</v>
      </c>
      <c r="C81" s="626">
        <v>312.42</v>
      </c>
      <c r="D81" s="605">
        <v>194</v>
      </c>
      <c r="E81" s="232" t="s">
        <v>56</v>
      </c>
    </row>
    <row r="82" spans="1:5">
      <c r="A82" s="232">
        <v>1</v>
      </c>
      <c r="B82" s="231" t="s">
        <v>46</v>
      </c>
      <c r="C82" s="626">
        <v>335.28</v>
      </c>
      <c r="D82" s="605">
        <v>297</v>
      </c>
      <c r="E82" s="232" t="s">
        <v>56</v>
      </c>
    </row>
    <row r="83" spans="1:5">
      <c r="A83" s="232">
        <v>1</v>
      </c>
      <c r="B83" s="231" t="s">
        <v>46</v>
      </c>
      <c r="C83" s="626">
        <v>248.92000000000002</v>
      </c>
      <c r="D83" s="605">
        <v>153</v>
      </c>
      <c r="E83" s="232" t="s">
        <v>56</v>
      </c>
    </row>
    <row r="84" spans="1:5">
      <c r="A84" s="232">
        <v>1</v>
      </c>
      <c r="B84" s="231" t="s">
        <v>46</v>
      </c>
      <c r="C84" s="626">
        <v>269.23999999999995</v>
      </c>
      <c r="D84" s="605">
        <v>184</v>
      </c>
      <c r="E84" s="232" t="s">
        <v>56</v>
      </c>
    </row>
    <row r="85" spans="1:5">
      <c r="A85" s="232">
        <v>1</v>
      </c>
      <c r="B85" s="231" t="s">
        <v>46</v>
      </c>
      <c r="C85" s="626">
        <v>284.47999999999996</v>
      </c>
      <c r="D85" s="605">
        <v>251</v>
      </c>
      <c r="E85" s="232" t="s">
        <v>56</v>
      </c>
    </row>
    <row r="86" spans="1:5">
      <c r="A86" s="232">
        <v>1</v>
      </c>
      <c r="B86" s="231" t="s">
        <v>46</v>
      </c>
      <c r="C86" s="626">
        <v>233.67999999999998</v>
      </c>
      <c r="D86" s="605">
        <v>119</v>
      </c>
      <c r="E86" s="232" t="s">
        <v>56</v>
      </c>
    </row>
    <row r="87" spans="1:5">
      <c r="A87" s="232">
        <v>1</v>
      </c>
      <c r="B87" s="231" t="s">
        <v>46</v>
      </c>
      <c r="C87" s="626">
        <v>287.02</v>
      </c>
      <c r="D87" s="605">
        <v>213</v>
      </c>
      <c r="E87" s="232" t="s">
        <v>56</v>
      </c>
    </row>
    <row r="88" spans="1:5">
      <c r="A88" s="232">
        <v>1</v>
      </c>
      <c r="B88" s="231" t="s">
        <v>46</v>
      </c>
      <c r="C88" s="626">
        <v>251.46</v>
      </c>
      <c r="D88" s="605">
        <v>156</v>
      </c>
      <c r="E88" s="232" t="s">
        <v>56</v>
      </c>
    </row>
    <row r="89" spans="1:5">
      <c r="A89" s="232">
        <v>1</v>
      </c>
      <c r="B89" s="231" t="s">
        <v>46</v>
      </c>
      <c r="C89" s="626">
        <v>213.35999999999999</v>
      </c>
      <c r="D89" s="605">
        <v>99</v>
      </c>
      <c r="E89" s="232" t="s">
        <v>56</v>
      </c>
    </row>
    <row r="90" spans="1:5">
      <c r="A90" s="232">
        <v>1</v>
      </c>
      <c r="B90" s="231" t="s">
        <v>46</v>
      </c>
      <c r="C90" s="626">
        <v>241.29999999999998</v>
      </c>
      <c r="D90" s="605">
        <v>134</v>
      </c>
      <c r="E90" s="232" t="s">
        <v>56</v>
      </c>
    </row>
    <row r="91" spans="1:5">
      <c r="A91" s="232">
        <v>1</v>
      </c>
      <c r="B91" s="231" t="s">
        <v>46</v>
      </c>
      <c r="C91" s="626">
        <v>251.46</v>
      </c>
      <c r="D91" s="605">
        <v>177</v>
      </c>
      <c r="E91" s="232" t="s">
        <v>56</v>
      </c>
    </row>
    <row r="92" spans="1:5">
      <c r="A92" s="232">
        <v>1</v>
      </c>
      <c r="B92" s="231" t="s">
        <v>46</v>
      </c>
      <c r="C92" s="626">
        <v>251.46</v>
      </c>
      <c r="D92" s="605">
        <v>143</v>
      </c>
      <c r="E92" s="232" t="s">
        <v>56</v>
      </c>
    </row>
    <row r="93" spans="1:5">
      <c r="A93" s="232">
        <v>1</v>
      </c>
      <c r="B93" s="231" t="s">
        <v>46</v>
      </c>
      <c r="C93" s="626">
        <v>254</v>
      </c>
      <c r="D93" s="605">
        <v>149</v>
      </c>
      <c r="E93" s="232" t="s">
        <v>56</v>
      </c>
    </row>
    <row r="94" spans="1:5">
      <c r="A94" s="232">
        <v>1</v>
      </c>
      <c r="B94" s="231" t="s">
        <v>46</v>
      </c>
      <c r="C94" s="626">
        <v>233.67999999999998</v>
      </c>
      <c r="D94" s="605">
        <v>117</v>
      </c>
      <c r="E94" s="232" t="s">
        <v>56</v>
      </c>
    </row>
    <row r="95" spans="1:5">
      <c r="A95" s="232">
        <v>1</v>
      </c>
      <c r="B95" s="231" t="s">
        <v>46</v>
      </c>
      <c r="C95" s="626">
        <v>279.39999999999998</v>
      </c>
      <c r="D95" s="605">
        <v>210</v>
      </c>
      <c r="E95" s="232" t="s">
        <v>56</v>
      </c>
    </row>
    <row r="96" spans="1:5">
      <c r="A96" s="232">
        <v>1</v>
      </c>
      <c r="B96" s="231" t="s">
        <v>46</v>
      </c>
      <c r="C96" s="626">
        <v>246.37999999999997</v>
      </c>
      <c r="D96" s="605">
        <v>134</v>
      </c>
      <c r="E96" s="232" t="s">
        <v>56</v>
      </c>
    </row>
    <row r="97" spans="1:5">
      <c r="A97" s="232">
        <v>1</v>
      </c>
      <c r="B97" s="231" t="s">
        <v>46</v>
      </c>
      <c r="C97" s="626">
        <v>243.83999999999997</v>
      </c>
      <c r="D97" s="605">
        <v>133</v>
      </c>
      <c r="E97" s="232" t="s">
        <v>56</v>
      </c>
    </row>
    <row r="98" spans="1:5">
      <c r="A98" s="232">
        <v>1</v>
      </c>
      <c r="B98" s="231" t="s">
        <v>46</v>
      </c>
      <c r="C98" s="626">
        <v>236.22</v>
      </c>
      <c r="D98" s="605">
        <v>129</v>
      </c>
      <c r="E98" s="232" t="s">
        <v>56</v>
      </c>
    </row>
    <row r="99" spans="1:5">
      <c r="A99" s="232">
        <v>1</v>
      </c>
      <c r="B99" s="231" t="s">
        <v>46</v>
      </c>
      <c r="C99" s="626">
        <v>200.66</v>
      </c>
      <c r="D99" s="605">
        <v>84</v>
      </c>
      <c r="E99" s="232" t="s">
        <v>56</v>
      </c>
    </row>
    <row r="100" spans="1:5">
      <c r="A100" s="232">
        <v>1</v>
      </c>
      <c r="B100" s="231" t="s">
        <v>46</v>
      </c>
      <c r="C100" s="626">
        <v>210.82</v>
      </c>
      <c r="D100" s="605">
        <v>99</v>
      </c>
      <c r="E100" s="232" t="s">
        <v>56</v>
      </c>
    </row>
    <row r="101" spans="1:5">
      <c r="A101" s="232">
        <v>1</v>
      </c>
      <c r="B101" s="231" t="s">
        <v>46</v>
      </c>
      <c r="C101" s="626">
        <v>264.15999999999997</v>
      </c>
      <c r="D101" s="605">
        <v>183</v>
      </c>
      <c r="E101" s="232" t="s">
        <v>56</v>
      </c>
    </row>
    <row r="102" spans="1:5">
      <c r="A102" s="232">
        <v>1</v>
      </c>
      <c r="B102" s="231" t="s">
        <v>46</v>
      </c>
      <c r="C102" s="626">
        <v>281.94</v>
      </c>
      <c r="D102" s="605">
        <v>210</v>
      </c>
      <c r="E102" s="232" t="s">
        <v>56</v>
      </c>
    </row>
    <row r="103" spans="1:5">
      <c r="A103" s="232">
        <v>1</v>
      </c>
      <c r="B103" s="231" t="s">
        <v>46</v>
      </c>
      <c r="C103" s="626">
        <v>246.37999999999997</v>
      </c>
      <c r="D103" s="605">
        <v>126</v>
      </c>
      <c r="E103" s="232" t="s">
        <v>56</v>
      </c>
    </row>
    <row r="104" spans="1:5">
      <c r="A104" s="232">
        <v>1</v>
      </c>
      <c r="B104" s="231" t="s">
        <v>46</v>
      </c>
      <c r="C104" s="626">
        <v>200.66</v>
      </c>
      <c r="D104" s="605">
        <v>78</v>
      </c>
      <c r="E104" s="232" t="s">
        <v>56</v>
      </c>
    </row>
    <row r="105" spans="1:5">
      <c r="A105" s="232">
        <v>1</v>
      </c>
      <c r="B105" s="231" t="s">
        <v>46</v>
      </c>
      <c r="C105" s="626">
        <v>266.7</v>
      </c>
      <c r="D105" s="605">
        <v>184</v>
      </c>
      <c r="E105" s="232" t="s">
        <v>56</v>
      </c>
    </row>
    <row r="106" spans="1:5">
      <c r="A106" s="232">
        <v>1</v>
      </c>
      <c r="B106" s="231" t="s">
        <v>46</v>
      </c>
      <c r="C106" s="626">
        <v>200.66</v>
      </c>
      <c r="D106" s="605">
        <v>71</v>
      </c>
      <c r="E106" s="232" t="s">
        <v>56</v>
      </c>
    </row>
    <row r="107" spans="1:5">
      <c r="A107" s="232">
        <v>1</v>
      </c>
      <c r="B107" s="231" t="s">
        <v>46</v>
      </c>
      <c r="C107" s="626">
        <v>193.04</v>
      </c>
      <c r="D107" s="605">
        <v>79</v>
      </c>
      <c r="E107" s="232" t="s">
        <v>56</v>
      </c>
    </row>
    <row r="108" spans="1:5">
      <c r="A108" s="232">
        <v>1</v>
      </c>
      <c r="B108" s="231" t="s">
        <v>46</v>
      </c>
      <c r="C108" s="626">
        <v>147.32</v>
      </c>
      <c r="D108" s="605">
        <v>30</v>
      </c>
      <c r="E108" s="232" t="s">
        <v>56</v>
      </c>
    </row>
    <row r="109" spans="1:5">
      <c r="A109" s="232">
        <v>1</v>
      </c>
      <c r="B109" s="231" t="s">
        <v>46</v>
      </c>
      <c r="C109" s="626">
        <v>78.739999999999995</v>
      </c>
      <c r="D109" s="605">
        <v>4</v>
      </c>
      <c r="E109" s="232" t="s">
        <v>56</v>
      </c>
    </row>
    <row r="110" spans="1:5">
      <c r="A110" s="232">
        <v>1</v>
      </c>
      <c r="B110" s="231" t="s">
        <v>46</v>
      </c>
      <c r="C110" s="626">
        <v>132.07999999999998</v>
      </c>
      <c r="D110" s="605">
        <v>25</v>
      </c>
      <c r="E110" s="232" t="s">
        <v>56</v>
      </c>
    </row>
    <row r="111" spans="1:5">
      <c r="A111" s="464">
        <v>2</v>
      </c>
      <c r="B111" s="461" t="s">
        <v>46</v>
      </c>
      <c r="C111" s="627">
        <v>259.08</v>
      </c>
      <c r="D111" s="464">
        <v>167</v>
      </c>
      <c r="E111" s="329" t="s">
        <v>56</v>
      </c>
    </row>
    <row r="112" spans="1:5">
      <c r="A112" s="464">
        <v>2</v>
      </c>
      <c r="B112" s="461" t="s">
        <v>46</v>
      </c>
      <c r="C112" s="627">
        <v>218.43999999999997</v>
      </c>
      <c r="D112" s="464">
        <v>104</v>
      </c>
      <c r="E112" s="329" t="s">
        <v>56</v>
      </c>
    </row>
    <row r="113" spans="1:5">
      <c r="A113" s="464">
        <v>2</v>
      </c>
      <c r="B113" s="461" t="s">
        <v>46</v>
      </c>
      <c r="C113" s="627">
        <v>213.35999999999999</v>
      </c>
      <c r="D113" s="464">
        <v>97</v>
      </c>
      <c r="E113" s="329" t="s">
        <v>56</v>
      </c>
    </row>
    <row r="114" spans="1:5">
      <c r="A114" s="464">
        <v>2</v>
      </c>
      <c r="B114" s="461" t="s">
        <v>46</v>
      </c>
      <c r="C114" s="627">
        <v>238.76</v>
      </c>
      <c r="D114" s="464">
        <v>126</v>
      </c>
      <c r="E114" s="329" t="s">
        <v>56</v>
      </c>
    </row>
    <row r="115" spans="1:5">
      <c r="A115" s="464">
        <v>2</v>
      </c>
      <c r="B115" s="461" t="s">
        <v>46</v>
      </c>
      <c r="C115" s="627">
        <v>264.15999999999997</v>
      </c>
      <c r="D115" s="464">
        <v>175</v>
      </c>
      <c r="E115" s="329" t="s">
        <v>56</v>
      </c>
    </row>
    <row r="116" spans="1:5">
      <c r="A116" s="464">
        <v>2</v>
      </c>
      <c r="B116" s="461" t="s">
        <v>46</v>
      </c>
      <c r="C116" s="627">
        <v>246.37999999999997</v>
      </c>
      <c r="D116" s="464">
        <v>132</v>
      </c>
      <c r="E116" s="329" t="s">
        <v>56</v>
      </c>
    </row>
    <row r="117" spans="1:5">
      <c r="A117" s="464">
        <v>2</v>
      </c>
      <c r="B117" s="461" t="s">
        <v>46</v>
      </c>
      <c r="C117" s="627">
        <v>246.37999999999997</v>
      </c>
      <c r="D117" s="464">
        <v>130</v>
      </c>
      <c r="E117" s="329" t="s">
        <v>56</v>
      </c>
    </row>
    <row r="118" spans="1:5">
      <c r="A118" s="464">
        <v>2</v>
      </c>
      <c r="B118" s="461" t="s">
        <v>46</v>
      </c>
      <c r="C118" s="627">
        <v>259.08</v>
      </c>
      <c r="D118" s="464">
        <v>170</v>
      </c>
      <c r="E118" s="329" t="s">
        <v>56</v>
      </c>
    </row>
    <row r="119" spans="1:5">
      <c r="A119" s="464">
        <v>2</v>
      </c>
      <c r="B119" s="461" t="s">
        <v>46</v>
      </c>
      <c r="C119" s="627">
        <v>167.64</v>
      </c>
      <c r="D119" s="464">
        <v>58</v>
      </c>
      <c r="E119" s="329" t="s">
        <v>56</v>
      </c>
    </row>
    <row r="120" spans="1:5">
      <c r="A120" s="464">
        <v>2</v>
      </c>
      <c r="B120" s="461" t="s">
        <v>46</v>
      </c>
      <c r="C120" s="627">
        <v>220.97999999999996</v>
      </c>
      <c r="D120" s="464">
        <v>90</v>
      </c>
      <c r="E120" s="329" t="s">
        <v>56</v>
      </c>
    </row>
    <row r="121" spans="1:5">
      <c r="A121" s="464">
        <v>2</v>
      </c>
      <c r="B121" s="461" t="s">
        <v>46</v>
      </c>
      <c r="C121" s="627">
        <v>226.06</v>
      </c>
      <c r="D121" s="464">
        <v>110</v>
      </c>
      <c r="E121" s="329" t="s">
        <v>56</v>
      </c>
    </row>
    <row r="122" spans="1:5">
      <c r="A122" s="464">
        <v>2</v>
      </c>
      <c r="B122" s="461" t="s">
        <v>46</v>
      </c>
      <c r="C122" s="627">
        <v>238.76</v>
      </c>
      <c r="D122" s="464">
        <v>150</v>
      </c>
      <c r="E122" s="329" t="s">
        <v>56</v>
      </c>
    </row>
    <row r="123" spans="1:5">
      <c r="A123" s="464">
        <v>2</v>
      </c>
      <c r="B123" s="461" t="s">
        <v>46</v>
      </c>
      <c r="C123" s="627">
        <v>200.66</v>
      </c>
      <c r="D123" s="464">
        <v>80</v>
      </c>
      <c r="E123" s="329" t="s">
        <v>56</v>
      </c>
    </row>
    <row r="124" spans="1:5">
      <c r="A124" s="464">
        <v>2</v>
      </c>
      <c r="B124" s="461" t="s">
        <v>46</v>
      </c>
      <c r="C124" s="627">
        <v>281.94</v>
      </c>
      <c r="D124" s="464">
        <v>211</v>
      </c>
      <c r="E124" s="329" t="s">
        <v>56</v>
      </c>
    </row>
    <row r="125" spans="1:5">
      <c r="A125" s="464">
        <v>2</v>
      </c>
      <c r="B125" s="461" t="s">
        <v>46</v>
      </c>
      <c r="C125" s="627">
        <v>251.46</v>
      </c>
      <c r="D125" s="464">
        <v>156</v>
      </c>
      <c r="E125" s="329" t="s">
        <v>56</v>
      </c>
    </row>
    <row r="126" spans="1:5">
      <c r="A126" s="464">
        <v>2</v>
      </c>
      <c r="B126" s="461" t="s">
        <v>46</v>
      </c>
      <c r="C126" s="627">
        <v>177.79999999999998</v>
      </c>
      <c r="D126" s="464">
        <v>55</v>
      </c>
      <c r="E126" s="329" t="s">
        <v>56</v>
      </c>
    </row>
    <row r="127" spans="1:5">
      <c r="A127" s="464">
        <v>2</v>
      </c>
      <c r="B127" s="461" t="s">
        <v>46</v>
      </c>
      <c r="C127" s="627">
        <v>226.06</v>
      </c>
      <c r="D127" s="464">
        <v>126</v>
      </c>
      <c r="E127" s="329" t="s">
        <v>56</v>
      </c>
    </row>
    <row r="128" spans="1:5">
      <c r="A128" s="464">
        <v>2</v>
      </c>
      <c r="B128" s="461" t="s">
        <v>46</v>
      </c>
      <c r="C128" s="627">
        <v>289.56</v>
      </c>
      <c r="D128" s="464">
        <v>205</v>
      </c>
      <c r="E128" s="329" t="s">
        <v>56</v>
      </c>
    </row>
    <row r="129" spans="1:5">
      <c r="A129" s="464">
        <v>2</v>
      </c>
      <c r="B129" s="461" t="s">
        <v>46</v>
      </c>
      <c r="C129" s="627">
        <v>187.96</v>
      </c>
      <c r="D129" s="464">
        <v>57</v>
      </c>
      <c r="E129" s="329" t="s">
        <v>56</v>
      </c>
    </row>
    <row r="130" spans="1:5">
      <c r="A130" s="464">
        <v>2</v>
      </c>
      <c r="B130" s="461" t="s">
        <v>46</v>
      </c>
      <c r="C130" s="627">
        <v>205.73999999999998</v>
      </c>
      <c r="D130" s="464">
        <v>84</v>
      </c>
      <c r="E130" s="329" t="s">
        <v>56</v>
      </c>
    </row>
    <row r="131" spans="1:5">
      <c r="A131" s="464">
        <v>2</v>
      </c>
      <c r="B131" s="461" t="s">
        <v>46</v>
      </c>
      <c r="C131" s="627">
        <v>307.33999999999997</v>
      </c>
      <c r="D131" s="464">
        <v>284</v>
      </c>
      <c r="E131" s="329" t="s">
        <v>56</v>
      </c>
    </row>
    <row r="132" spans="1:5">
      <c r="A132" s="464">
        <v>2</v>
      </c>
      <c r="B132" s="461" t="s">
        <v>46</v>
      </c>
      <c r="C132" s="627">
        <v>154.93999999999997</v>
      </c>
      <c r="D132" s="464">
        <v>36</v>
      </c>
      <c r="E132" s="329" t="s">
        <v>56</v>
      </c>
    </row>
    <row r="133" spans="1:5">
      <c r="A133" s="464">
        <v>2</v>
      </c>
      <c r="B133" s="461" t="s">
        <v>46</v>
      </c>
      <c r="C133" s="627">
        <v>266.7</v>
      </c>
      <c r="D133" s="464">
        <v>172</v>
      </c>
      <c r="E133" s="329" t="s">
        <v>56</v>
      </c>
    </row>
    <row r="134" spans="1:5">
      <c r="A134" s="464">
        <v>2</v>
      </c>
      <c r="B134" s="461" t="s">
        <v>46</v>
      </c>
      <c r="C134" s="627">
        <v>254</v>
      </c>
      <c r="D134" s="464">
        <v>142</v>
      </c>
      <c r="E134" s="329" t="s">
        <v>56</v>
      </c>
    </row>
    <row r="135" spans="1:5">
      <c r="A135" s="464">
        <v>2</v>
      </c>
      <c r="B135" s="461" t="s">
        <v>46</v>
      </c>
      <c r="C135" s="627">
        <v>208.27999999999997</v>
      </c>
      <c r="D135" s="464">
        <v>79</v>
      </c>
      <c r="E135" s="329" t="s">
        <v>56</v>
      </c>
    </row>
    <row r="136" spans="1:5">
      <c r="A136" s="464">
        <v>2</v>
      </c>
      <c r="B136" s="461" t="s">
        <v>46</v>
      </c>
      <c r="C136" s="627">
        <v>241.29999999999998</v>
      </c>
      <c r="D136" s="464">
        <v>120</v>
      </c>
      <c r="E136" s="329" t="s">
        <v>56</v>
      </c>
    </row>
    <row r="137" spans="1:5">
      <c r="A137" s="464">
        <v>2</v>
      </c>
      <c r="B137" s="461" t="s">
        <v>46</v>
      </c>
      <c r="C137" s="627">
        <v>223.52</v>
      </c>
      <c r="D137" s="464">
        <v>101</v>
      </c>
      <c r="E137" s="329" t="s">
        <v>56</v>
      </c>
    </row>
    <row r="138" spans="1:5">
      <c r="A138" s="464">
        <v>2</v>
      </c>
      <c r="B138" s="461" t="s">
        <v>46</v>
      </c>
      <c r="C138" s="627">
        <v>223.52</v>
      </c>
      <c r="D138" s="464">
        <v>107</v>
      </c>
      <c r="E138" s="329" t="s">
        <v>56</v>
      </c>
    </row>
    <row r="139" spans="1:5">
      <c r="A139" s="464">
        <v>2</v>
      </c>
      <c r="B139" s="461" t="s">
        <v>46</v>
      </c>
      <c r="C139" s="627">
        <v>233.67999999999998</v>
      </c>
      <c r="D139" s="464">
        <v>114</v>
      </c>
      <c r="E139" s="329" t="s">
        <v>56</v>
      </c>
    </row>
    <row r="140" spans="1:5">
      <c r="A140" s="464">
        <v>2</v>
      </c>
      <c r="B140" s="461" t="s">
        <v>46</v>
      </c>
      <c r="C140" s="627">
        <v>226.06</v>
      </c>
      <c r="D140" s="464">
        <v>118</v>
      </c>
      <c r="E140" s="329" t="s">
        <v>56</v>
      </c>
    </row>
    <row r="141" spans="1:5">
      <c r="A141" s="464">
        <v>2</v>
      </c>
      <c r="B141" s="461" t="s">
        <v>46</v>
      </c>
      <c r="C141" s="627">
        <v>276.86</v>
      </c>
      <c r="D141" s="464">
        <v>192</v>
      </c>
      <c r="E141" s="329" t="s">
        <v>56</v>
      </c>
    </row>
    <row r="142" spans="1:5">
      <c r="A142" s="464">
        <v>2</v>
      </c>
      <c r="B142" s="461" t="s">
        <v>46</v>
      </c>
      <c r="C142" s="627">
        <v>223.52</v>
      </c>
      <c r="D142" s="464">
        <v>101</v>
      </c>
      <c r="E142" s="329" t="s">
        <v>56</v>
      </c>
    </row>
    <row r="143" spans="1:5">
      <c r="A143" s="464">
        <v>2</v>
      </c>
      <c r="B143" s="461" t="s">
        <v>46</v>
      </c>
      <c r="C143" s="627">
        <v>231.14</v>
      </c>
      <c r="D143" s="464">
        <v>108</v>
      </c>
      <c r="E143" s="329" t="s">
        <v>56</v>
      </c>
    </row>
    <row r="144" spans="1:5">
      <c r="A144" s="464">
        <v>2</v>
      </c>
      <c r="B144" s="461" t="s">
        <v>46</v>
      </c>
      <c r="C144" s="627">
        <v>228.6</v>
      </c>
      <c r="D144" s="464">
        <v>110</v>
      </c>
      <c r="E144" s="329" t="s">
        <v>56</v>
      </c>
    </row>
    <row r="145" spans="1:5">
      <c r="A145" s="464">
        <v>2</v>
      </c>
      <c r="B145" s="461" t="s">
        <v>46</v>
      </c>
      <c r="C145" s="627">
        <v>284.47999999999996</v>
      </c>
      <c r="D145" s="464">
        <v>214</v>
      </c>
      <c r="E145" s="329" t="s">
        <v>56</v>
      </c>
    </row>
    <row r="146" spans="1:5">
      <c r="A146" s="464">
        <v>2</v>
      </c>
      <c r="B146" s="461" t="s">
        <v>46</v>
      </c>
      <c r="C146" s="627">
        <v>213.35999999999999</v>
      </c>
      <c r="D146" s="464">
        <v>94</v>
      </c>
      <c r="E146" s="329" t="s">
        <v>56</v>
      </c>
    </row>
    <row r="147" spans="1:5">
      <c r="A147" s="464">
        <v>2</v>
      </c>
      <c r="B147" s="461" t="s">
        <v>46</v>
      </c>
      <c r="C147" s="627">
        <v>246.37999999999997</v>
      </c>
      <c r="D147" s="464">
        <v>143</v>
      </c>
      <c r="E147" s="329" t="s">
        <v>56</v>
      </c>
    </row>
    <row r="148" spans="1:5">
      <c r="A148" s="464">
        <v>2</v>
      </c>
      <c r="B148" s="461" t="s">
        <v>46</v>
      </c>
      <c r="C148" s="627">
        <v>226.06</v>
      </c>
      <c r="D148" s="464">
        <v>107</v>
      </c>
      <c r="E148" s="329" t="s">
        <v>56</v>
      </c>
    </row>
    <row r="149" spans="1:5">
      <c r="A149" s="464">
        <v>2</v>
      </c>
      <c r="B149" s="461" t="s">
        <v>46</v>
      </c>
      <c r="C149" s="627">
        <v>193.04</v>
      </c>
      <c r="D149" s="464">
        <v>70</v>
      </c>
      <c r="E149" s="329" t="s">
        <v>56</v>
      </c>
    </row>
    <row r="150" spans="1:5">
      <c r="A150" s="464">
        <v>2</v>
      </c>
      <c r="B150" s="461" t="s">
        <v>46</v>
      </c>
      <c r="C150" s="627">
        <v>177.79999999999998</v>
      </c>
      <c r="D150" s="464">
        <v>51</v>
      </c>
      <c r="E150" s="329" t="s">
        <v>56</v>
      </c>
    </row>
    <row r="151" spans="1:5">
      <c r="A151" s="464">
        <v>2</v>
      </c>
      <c r="B151" s="461" t="s">
        <v>46</v>
      </c>
      <c r="C151" s="627">
        <v>223.52</v>
      </c>
      <c r="D151" s="464">
        <v>115</v>
      </c>
      <c r="E151" s="329" t="s">
        <v>56</v>
      </c>
    </row>
    <row r="152" spans="1:5">
      <c r="A152" s="464">
        <v>2</v>
      </c>
      <c r="B152" s="461" t="s">
        <v>46</v>
      </c>
      <c r="C152" s="627">
        <v>144.78</v>
      </c>
      <c r="D152" s="464">
        <v>33</v>
      </c>
      <c r="E152" s="329" t="s">
        <v>56</v>
      </c>
    </row>
    <row r="153" spans="1:5">
      <c r="A153" s="464">
        <v>2</v>
      </c>
      <c r="B153" s="461" t="s">
        <v>46</v>
      </c>
      <c r="C153" s="627">
        <v>223.52</v>
      </c>
      <c r="D153" s="464">
        <v>110</v>
      </c>
      <c r="E153" s="329" t="s">
        <v>56</v>
      </c>
    </row>
    <row r="154" spans="1:5">
      <c r="A154" s="464">
        <v>2</v>
      </c>
      <c r="B154" s="461" t="s">
        <v>46</v>
      </c>
      <c r="C154" s="627">
        <v>160.01999999999998</v>
      </c>
      <c r="D154" s="464">
        <v>40</v>
      </c>
      <c r="E154" s="329" t="s">
        <v>56</v>
      </c>
    </row>
    <row r="155" spans="1:5">
      <c r="A155" s="464">
        <v>2</v>
      </c>
      <c r="B155" s="461" t="s">
        <v>46</v>
      </c>
      <c r="C155" s="627">
        <v>254</v>
      </c>
      <c r="D155" s="464">
        <v>168</v>
      </c>
      <c r="E155" s="329" t="s">
        <v>56</v>
      </c>
    </row>
    <row r="156" spans="1:5">
      <c r="A156" s="464">
        <v>2</v>
      </c>
      <c r="B156" s="461" t="s">
        <v>46</v>
      </c>
      <c r="C156" s="627">
        <v>162.56</v>
      </c>
      <c r="D156" s="464">
        <v>44</v>
      </c>
      <c r="E156" s="329" t="s">
        <v>56</v>
      </c>
    </row>
    <row r="157" spans="1:5">
      <c r="A157" s="464">
        <v>2</v>
      </c>
      <c r="B157" s="461" t="s">
        <v>46</v>
      </c>
      <c r="C157" s="627">
        <v>195.57999999999998</v>
      </c>
      <c r="D157" s="464">
        <v>70</v>
      </c>
      <c r="E157" s="329" t="s">
        <v>56</v>
      </c>
    </row>
    <row r="158" spans="1:5">
      <c r="A158" s="621">
        <v>3</v>
      </c>
      <c r="B158" s="537" t="s">
        <v>46</v>
      </c>
      <c r="C158" s="621">
        <v>394</v>
      </c>
      <c r="D158" s="621">
        <v>570</v>
      </c>
      <c r="E158" s="332" t="s">
        <v>56</v>
      </c>
    </row>
    <row r="159" spans="1:5">
      <c r="A159" s="621">
        <v>3</v>
      </c>
      <c r="B159" s="537" t="s">
        <v>46</v>
      </c>
      <c r="C159" s="621">
        <v>233</v>
      </c>
      <c r="D159" s="621">
        <v>113</v>
      </c>
      <c r="E159" s="332" t="s">
        <v>56</v>
      </c>
    </row>
    <row r="160" spans="1:5">
      <c r="A160" s="621">
        <v>3</v>
      </c>
      <c r="B160" s="537" t="s">
        <v>46</v>
      </c>
      <c r="C160" s="621">
        <v>312</v>
      </c>
      <c r="D160" s="621">
        <v>342</v>
      </c>
      <c r="E160" s="332" t="s">
        <v>56</v>
      </c>
    </row>
    <row r="161" spans="1:5">
      <c r="A161" s="621">
        <v>3</v>
      </c>
      <c r="B161" s="537" t="s">
        <v>46</v>
      </c>
      <c r="C161" s="621">
        <v>202</v>
      </c>
      <c r="D161" s="621">
        <v>76</v>
      </c>
      <c r="E161" s="332" t="s">
        <v>56</v>
      </c>
    </row>
    <row r="162" spans="1:5">
      <c r="A162" s="621">
        <v>3</v>
      </c>
      <c r="B162" s="537" t="s">
        <v>46</v>
      </c>
      <c r="C162" s="621">
        <v>265</v>
      </c>
      <c r="D162" s="621">
        <v>182</v>
      </c>
      <c r="E162" s="332" t="s">
        <v>56</v>
      </c>
    </row>
    <row r="163" spans="1:5">
      <c r="A163" s="621">
        <v>3</v>
      </c>
      <c r="B163" s="537" t="s">
        <v>46</v>
      </c>
      <c r="C163" s="621">
        <v>210</v>
      </c>
      <c r="D163" s="621">
        <v>82</v>
      </c>
      <c r="E163" s="332" t="s">
        <v>56</v>
      </c>
    </row>
    <row r="164" spans="1:5">
      <c r="A164" s="621">
        <v>3</v>
      </c>
      <c r="B164" s="537" t="s">
        <v>46</v>
      </c>
      <c r="C164" s="621">
        <v>236</v>
      </c>
      <c r="D164" s="621">
        <v>114</v>
      </c>
      <c r="E164" s="332" t="s">
        <v>56</v>
      </c>
    </row>
    <row r="165" spans="1:5">
      <c r="A165" s="621">
        <v>3</v>
      </c>
      <c r="B165" s="537" t="s">
        <v>46</v>
      </c>
      <c r="C165" s="621">
        <v>221</v>
      </c>
      <c r="D165" s="621">
        <v>100</v>
      </c>
      <c r="E165" s="332" t="s">
        <v>56</v>
      </c>
    </row>
    <row r="166" spans="1:5">
      <c r="A166" s="621">
        <v>3</v>
      </c>
      <c r="B166" s="537" t="s">
        <v>46</v>
      </c>
      <c r="C166" s="621">
        <v>210</v>
      </c>
      <c r="D166" s="621">
        <v>82</v>
      </c>
      <c r="E166" s="332" t="s">
        <v>56</v>
      </c>
    </row>
    <row r="167" spans="1:5">
      <c r="A167" s="621">
        <v>3</v>
      </c>
      <c r="B167" s="537" t="s">
        <v>46</v>
      </c>
      <c r="C167" s="621">
        <v>152</v>
      </c>
      <c r="D167" s="621">
        <v>41</v>
      </c>
      <c r="E167" s="332" t="s">
        <v>56</v>
      </c>
    </row>
    <row r="168" spans="1:5">
      <c r="A168" s="621">
        <v>3</v>
      </c>
      <c r="B168" s="537" t="s">
        <v>46</v>
      </c>
      <c r="C168" s="621">
        <v>215</v>
      </c>
      <c r="D168" s="621">
        <v>92</v>
      </c>
      <c r="E168" s="332" t="s">
        <v>56</v>
      </c>
    </row>
    <row r="169" spans="1:5">
      <c r="A169" s="621">
        <v>3</v>
      </c>
      <c r="B169" s="537" t="s">
        <v>46</v>
      </c>
      <c r="C169" s="621">
        <v>164</v>
      </c>
      <c r="D169" s="621">
        <v>44</v>
      </c>
      <c r="E169" s="332" t="s">
        <v>56</v>
      </c>
    </row>
    <row r="170" spans="1:5">
      <c r="A170" s="621">
        <v>3</v>
      </c>
      <c r="B170" s="537" t="s">
        <v>46</v>
      </c>
      <c r="C170" s="621">
        <v>177</v>
      </c>
      <c r="D170" s="621">
        <v>45</v>
      </c>
      <c r="E170" s="332" t="s">
        <v>56</v>
      </c>
    </row>
    <row r="171" spans="1:5">
      <c r="A171" s="621">
        <v>3</v>
      </c>
      <c r="B171" s="537" t="s">
        <v>46</v>
      </c>
      <c r="C171" s="621">
        <v>206</v>
      </c>
      <c r="D171" s="621">
        <v>78</v>
      </c>
      <c r="E171" s="332" t="s">
        <v>56</v>
      </c>
    </row>
    <row r="172" spans="1:5">
      <c r="A172" s="621">
        <v>3</v>
      </c>
      <c r="B172" s="537" t="s">
        <v>46</v>
      </c>
      <c r="C172" s="621">
        <v>201</v>
      </c>
      <c r="D172" s="621">
        <v>71</v>
      </c>
      <c r="E172" s="332" t="s">
        <v>56</v>
      </c>
    </row>
    <row r="173" spans="1:5">
      <c r="A173" s="621">
        <v>3</v>
      </c>
      <c r="B173" s="537" t="s">
        <v>46</v>
      </c>
      <c r="C173" s="621">
        <v>233</v>
      </c>
      <c r="D173" s="621">
        <v>136</v>
      </c>
      <c r="E173" s="332" t="s">
        <v>56</v>
      </c>
    </row>
    <row r="174" spans="1:5">
      <c r="A174" s="621">
        <v>3</v>
      </c>
      <c r="B174" s="537" t="s">
        <v>46</v>
      </c>
      <c r="C174" s="621">
        <v>225</v>
      </c>
      <c r="D174" s="621">
        <v>116</v>
      </c>
      <c r="E174" s="332" t="s">
        <v>56</v>
      </c>
    </row>
    <row r="175" spans="1:5">
      <c r="A175" s="621">
        <v>3</v>
      </c>
      <c r="B175" s="537" t="s">
        <v>46</v>
      </c>
      <c r="C175" s="621">
        <v>193</v>
      </c>
      <c r="D175" s="621">
        <v>69</v>
      </c>
      <c r="E175" s="332" t="s">
        <v>56</v>
      </c>
    </row>
    <row r="176" spans="1:5">
      <c r="A176" s="621">
        <v>3</v>
      </c>
      <c r="B176" s="537" t="s">
        <v>46</v>
      </c>
      <c r="C176" s="621">
        <v>236</v>
      </c>
      <c r="D176" s="621">
        <v>124</v>
      </c>
      <c r="E176" s="332" t="s">
        <v>56</v>
      </c>
    </row>
    <row r="177" spans="1:5">
      <c r="A177" s="621">
        <v>3</v>
      </c>
      <c r="B177" s="537" t="s">
        <v>46</v>
      </c>
      <c r="C177" s="621">
        <v>170</v>
      </c>
      <c r="D177" s="621">
        <v>41</v>
      </c>
      <c r="E177" s="332" t="s">
        <v>56</v>
      </c>
    </row>
    <row r="178" spans="1:5">
      <c r="A178" s="621">
        <v>3</v>
      </c>
      <c r="B178" s="537" t="s">
        <v>46</v>
      </c>
      <c r="C178" s="621">
        <v>155</v>
      </c>
      <c r="D178" s="621">
        <v>36</v>
      </c>
      <c r="E178" s="332" t="s">
        <v>56</v>
      </c>
    </row>
    <row r="179" spans="1:5">
      <c r="A179" s="621">
        <v>3</v>
      </c>
      <c r="B179" s="537" t="s">
        <v>46</v>
      </c>
      <c r="C179" s="621">
        <v>255</v>
      </c>
      <c r="D179" s="621">
        <v>149</v>
      </c>
      <c r="E179" s="332" t="s">
        <v>56</v>
      </c>
    </row>
    <row r="180" spans="1:5">
      <c r="A180" s="621">
        <v>3</v>
      </c>
      <c r="B180" s="537" t="s">
        <v>46</v>
      </c>
      <c r="C180" s="621">
        <v>253</v>
      </c>
      <c r="D180" s="621">
        <v>161</v>
      </c>
      <c r="E180" s="332" t="s">
        <v>56</v>
      </c>
    </row>
    <row r="181" spans="1:5">
      <c r="A181" s="621">
        <v>3</v>
      </c>
      <c r="B181" s="537" t="s">
        <v>46</v>
      </c>
      <c r="C181" s="621">
        <v>316</v>
      </c>
      <c r="D181" s="621">
        <v>280</v>
      </c>
      <c r="E181" s="332" t="s">
        <v>56</v>
      </c>
    </row>
    <row r="182" spans="1:5">
      <c r="A182" s="621">
        <v>3</v>
      </c>
      <c r="B182" s="537" t="s">
        <v>46</v>
      </c>
      <c r="C182" s="621">
        <v>314</v>
      </c>
      <c r="D182" s="621">
        <v>277</v>
      </c>
      <c r="E182" s="332" t="s">
        <v>56</v>
      </c>
    </row>
    <row r="183" spans="1:5">
      <c r="A183" s="621">
        <v>3</v>
      </c>
      <c r="B183" s="537" t="s">
        <v>46</v>
      </c>
      <c r="C183" s="621">
        <v>420</v>
      </c>
      <c r="D183" s="621">
        <v>731</v>
      </c>
      <c r="E183" s="332" t="s">
        <v>56</v>
      </c>
    </row>
    <row r="184" spans="1:5">
      <c r="A184" s="621">
        <v>3</v>
      </c>
      <c r="B184" s="537" t="s">
        <v>46</v>
      </c>
      <c r="C184" s="621">
        <v>279</v>
      </c>
      <c r="D184" s="621">
        <v>233</v>
      </c>
      <c r="E184" s="332" t="s">
        <v>56</v>
      </c>
    </row>
    <row r="185" spans="1:5">
      <c r="A185" s="621">
        <v>3</v>
      </c>
      <c r="B185" s="537" t="s">
        <v>46</v>
      </c>
      <c r="C185" s="621">
        <v>264</v>
      </c>
      <c r="D185" s="621">
        <v>176</v>
      </c>
      <c r="E185" s="332" t="s">
        <v>56</v>
      </c>
    </row>
    <row r="186" spans="1:5">
      <c r="A186" s="621">
        <v>3</v>
      </c>
      <c r="B186" s="537" t="s">
        <v>46</v>
      </c>
      <c r="C186" s="621">
        <v>287</v>
      </c>
      <c r="D186" s="621">
        <v>233</v>
      </c>
      <c r="E186" s="332" t="s">
        <v>56</v>
      </c>
    </row>
    <row r="187" spans="1:5">
      <c r="A187" s="621">
        <v>3</v>
      </c>
      <c r="B187" s="537" t="s">
        <v>46</v>
      </c>
      <c r="C187" s="621">
        <v>245</v>
      </c>
      <c r="D187" s="621">
        <v>151</v>
      </c>
      <c r="E187" s="332" t="s">
        <v>56</v>
      </c>
    </row>
    <row r="188" spans="1:5">
      <c r="A188" s="621">
        <v>3</v>
      </c>
      <c r="B188" s="537" t="s">
        <v>46</v>
      </c>
      <c r="C188" s="621">
        <v>334</v>
      </c>
      <c r="D188" s="621">
        <v>415</v>
      </c>
      <c r="E188" s="332" t="s">
        <v>56</v>
      </c>
    </row>
    <row r="189" spans="1:5">
      <c r="A189" s="621">
        <v>3</v>
      </c>
      <c r="B189" s="537" t="s">
        <v>46</v>
      </c>
      <c r="C189" s="621">
        <v>299</v>
      </c>
      <c r="D189" s="621">
        <v>255</v>
      </c>
      <c r="E189" s="332" t="s">
        <v>56</v>
      </c>
    </row>
    <row r="190" spans="1:5">
      <c r="A190" s="621">
        <v>3</v>
      </c>
      <c r="B190" s="537" t="s">
        <v>46</v>
      </c>
      <c r="C190" s="621">
        <v>300</v>
      </c>
      <c r="D190" s="621">
        <v>247</v>
      </c>
      <c r="E190" s="332" t="s">
        <v>56</v>
      </c>
    </row>
    <row r="191" spans="1:5">
      <c r="A191" s="621">
        <v>3</v>
      </c>
      <c r="B191" s="537" t="s">
        <v>46</v>
      </c>
      <c r="C191" s="621">
        <v>209</v>
      </c>
      <c r="D191" s="621">
        <v>93</v>
      </c>
      <c r="E191" s="332" t="s">
        <v>56</v>
      </c>
    </row>
    <row r="192" spans="1:5">
      <c r="A192" s="621">
        <v>3</v>
      </c>
      <c r="B192" s="537" t="s">
        <v>46</v>
      </c>
      <c r="C192" s="621">
        <v>263</v>
      </c>
      <c r="D192" s="621">
        <v>185</v>
      </c>
      <c r="E192" s="332" t="s">
        <v>56</v>
      </c>
    </row>
    <row r="193" spans="1:5">
      <c r="A193" s="621">
        <v>3</v>
      </c>
      <c r="B193" s="537" t="s">
        <v>46</v>
      </c>
      <c r="C193" s="621">
        <v>270</v>
      </c>
      <c r="D193" s="621">
        <v>203</v>
      </c>
      <c r="E193" s="332" t="s">
        <v>56</v>
      </c>
    </row>
    <row r="194" spans="1:5">
      <c r="A194" s="621">
        <v>3</v>
      </c>
      <c r="B194" s="537" t="s">
        <v>46</v>
      </c>
      <c r="C194" s="621">
        <v>284</v>
      </c>
      <c r="D194" s="621">
        <v>229</v>
      </c>
      <c r="E194" s="332" t="s">
        <v>56</v>
      </c>
    </row>
    <row r="195" spans="1:5">
      <c r="A195" s="621">
        <v>3</v>
      </c>
      <c r="B195" s="537" t="s">
        <v>46</v>
      </c>
      <c r="C195" s="621">
        <v>235</v>
      </c>
      <c r="D195" s="621">
        <v>134</v>
      </c>
      <c r="E195" s="332" t="s">
        <v>56</v>
      </c>
    </row>
    <row r="196" spans="1:5">
      <c r="A196" s="621">
        <v>3</v>
      </c>
      <c r="B196" s="537" t="s">
        <v>46</v>
      </c>
      <c r="C196" s="621">
        <v>263</v>
      </c>
      <c r="D196" s="621">
        <v>167</v>
      </c>
      <c r="E196" s="332" t="s">
        <v>56</v>
      </c>
    </row>
    <row r="197" spans="1:5">
      <c r="A197" s="628">
        <v>3</v>
      </c>
      <c r="B197" s="629" t="s">
        <v>95</v>
      </c>
      <c r="C197" s="628">
        <v>373</v>
      </c>
      <c r="D197" s="628">
        <v>574</v>
      </c>
      <c r="E197" s="630" t="s">
        <v>56</v>
      </c>
    </row>
    <row r="198" spans="1:5">
      <c r="A198" s="628">
        <v>3</v>
      </c>
      <c r="B198" s="629" t="s">
        <v>95</v>
      </c>
      <c r="C198" s="628">
        <v>377</v>
      </c>
      <c r="D198" s="628">
        <v>454</v>
      </c>
      <c r="E198" s="630" t="s">
        <v>56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topLeftCell="A19" workbookViewId="0">
      <selection activeCell="B42" sqref="B42:D42"/>
    </sheetView>
  </sheetViews>
  <sheetFormatPr defaultColWidth="14.42578125" defaultRowHeight="15" customHeight="1"/>
  <cols>
    <col min="1" max="2" width="8.7109375" customWidth="1"/>
    <col min="3" max="3" width="11.7109375" customWidth="1"/>
    <col min="4" max="4" width="10" customWidth="1"/>
    <col min="5" max="5" width="11.85546875" customWidth="1"/>
    <col min="6" max="26" width="8.7109375" customWidth="1"/>
  </cols>
  <sheetData>
    <row r="1" spans="1:15">
      <c r="A1" s="1" t="s">
        <v>61</v>
      </c>
      <c r="B1" s="2"/>
      <c r="C1" s="2"/>
      <c r="D1" s="2"/>
      <c r="E1" s="3"/>
      <c r="F1" s="1" t="s">
        <v>3</v>
      </c>
      <c r="G1" s="4"/>
      <c r="H1" s="5" t="s">
        <v>4</v>
      </c>
      <c r="I1" s="5"/>
      <c r="J1" s="2"/>
      <c r="K1" s="6"/>
      <c r="M1" s="9" t="s">
        <v>62</v>
      </c>
      <c r="N1" s="13"/>
      <c r="O1" s="13"/>
    </row>
    <row r="2" spans="1:15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5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5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5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5">
      <c r="A6" s="33" t="s">
        <v>20</v>
      </c>
      <c r="B6" s="35">
        <v>25</v>
      </c>
      <c r="C6" s="33"/>
      <c r="D6" s="37"/>
      <c r="E6" s="33"/>
      <c r="F6" s="35">
        <v>203</v>
      </c>
      <c r="G6" s="36">
        <v>260</v>
      </c>
      <c r="H6" s="38">
        <v>450</v>
      </c>
      <c r="I6" s="33"/>
      <c r="J6" s="33"/>
      <c r="K6" s="37"/>
    </row>
    <row r="7" spans="1:15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5" ht="15.75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155" t="s">
        <v>32</v>
      </c>
      <c r="M8" s="48" t="s">
        <v>33</v>
      </c>
      <c r="N8" s="48" t="s">
        <v>35</v>
      </c>
    </row>
    <row r="9" spans="1:15">
      <c r="A9" s="50">
        <v>1</v>
      </c>
      <c r="B9" s="52" t="s">
        <v>36</v>
      </c>
      <c r="C9" s="62"/>
      <c r="D9" s="62"/>
      <c r="E9" s="62"/>
      <c r="F9" s="57">
        <v>1</v>
      </c>
      <c r="G9" s="62"/>
      <c r="H9" s="57">
        <v>2</v>
      </c>
      <c r="I9" s="57">
        <v>5</v>
      </c>
      <c r="J9" s="57">
        <v>1</v>
      </c>
      <c r="K9" s="64">
        <f t="shared" ref="K9:K23" si="0">SUM(C9:J9)</f>
        <v>9</v>
      </c>
      <c r="M9" s="51" t="s">
        <v>36</v>
      </c>
      <c r="N9" s="51">
        <v>31</v>
      </c>
    </row>
    <row r="10" spans="1:15">
      <c r="A10" s="66">
        <v>1</v>
      </c>
      <c r="B10" s="71" t="s">
        <v>38</v>
      </c>
      <c r="C10" s="84"/>
      <c r="D10" s="75">
        <v>3</v>
      </c>
      <c r="E10" s="75">
        <v>1</v>
      </c>
      <c r="F10" s="75">
        <v>1</v>
      </c>
      <c r="G10" s="75">
        <v>1</v>
      </c>
      <c r="H10" s="84"/>
      <c r="I10" s="84"/>
      <c r="J10" s="84"/>
      <c r="K10" s="64">
        <f t="shared" si="0"/>
        <v>6</v>
      </c>
      <c r="M10" s="51" t="s">
        <v>38</v>
      </c>
      <c r="N10" s="51">
        <v>15</v>
      </c>
    </row>
    <row r="11" spans="1:15">
      <c r="A11" s="90">
        <v>1</v>
      </c>
      <c r="B11" s="71" t="s">
        <v>63</v>
      </c>
      <c r="C11" s="84"/>
      <c r="D11" s="75">
        <v>1</v>
      </c>
      <c r="E11" s="84"/>
      <c r="F11" s="84"/>
      <c r="G11" s="84"/>
      <c r="H11" s="84"/>
      <c r="I11" s="84"/>
      <c r="J11" s="84"/>
      <c r="K11" s="64">
        <f t="shared" si="0"/>
        <v>1</v>
      </c>
      <c r="M11" s="51" t="s">
        <v>63</v>
      </c>
      <c r="N11" s="51">
        <v>3</v>
      </c>
    </row>
    <row r="12" spans="1:15">
      <c r="A12" s="66">
        <v>1</v>
      </c>
      <c r="B12" s="71" t="s">
        <v>41</v>
      </c>
      <c r="C12" s="84"/>
      <c r="D12" s="75">
        <v>1</v>
      </c>
      <c r="E12" s="84"/>
      <c r="F12" s="84"/>
      <c r="G12" s="84"/>
      <c r="H12" s="84"/>
      <c r="I12" s="84"/>
      <c r="J12" s="84"/>
      <c r="K12" s="64">
        <f t="shared" si="0"/>
        <v>1</v>
      </c>
      <c r="M12" s="51" t="s">
        <v>41</v>
      </c>
      <c r="N12" s="51">
        <v>6</v>
      </c>
    </row>
    <row r="13" spans="1:15">
      <c r="A13" s="160">
        <v>2</v>
      </c>
      <c r="B13" s="162" t="s">
        <v>36</v>
      </c>
      <c r="C13" s="164"/>
      <c r="D13" s="164"/>
      <c r="E13" s="164"/>
      <c r="F13" s="164"/>
      <c r="G13" s="164"/>
      <c r="H13" s="166">
        <v>1</v>
      </c>
      <c r="I13" s="166">
        <v>2</v>
      </c>
      <c r="J13" s="166">
        <v>2</v>
      </c>
      <c r="K13" s="64">
        <f t="shared" si="0"/>
        <v>5</v>
      </c>
      <c r="M13" s="51" t="s">
        <v>65</v>
      </c>
      <c r="N13" s="51">
        <v>1</v>
      </c>
    </row>
    <row r="14" spans="1:15">
      <c r="A14" s="167">
        <v>2</v>
      </c>
      <c r="B14" s="169" t="s">
        <v>65</v>
      </c>
      <c r="C14" s="170"/>
      <c r="D14" s="170"/>
      <c r="E14" s="170"/>
      <c r="F14" s="170"/>
      <c r="G14" s="171">
        <v>1</v>
      </c>
      <c r="H14" s="170"/>
      <c r="I14" s="170"/>
      <c r="J14" s="170"/>
      <c r="K14" s="64">
        <f t="shared" si="0"/>
        <v>1</v>
      </c>
      <c r="M14" s="51" t="s">
        <v>44</v>
      </c>
      <c r="N14" s="51">
        <v>1</v>
      </c>
    </row>
    <row r="15" spans="1:15">
      <c r="A15" s="172">
        <v>2</v>
      </c>
      <c r="B15" s="173" t="s">
        <v>38</v>
      </c>
      <c r="C15" s="174"/>
      <c r="D15" s="174"/>
      <c r="E15" s="139">
        <v>1</v>
      </c>
      <c r="F15" s="174"/>
      <c r="G15" s="139">
        <v>1</v>
      </c>
      <c r="H15" s="139">
        <v>1</v>
      </c>
      <c r="I15" s="174"/>
      <c r="J15" s="174"/>
      <c r="K15" s="64">
        <f t="shared" si="0"/>
        <v>3</v>
      </c>
      <c r="M15" s="51" t="s">
        <v>40</v>
      </c>
      <c r="N15" s="51">
        <v>1</v>
      </c>
    </row>
    <row r="16" spans="1:15">
      <c r="A16" s="175">
        <v>2</v>
      </c>
      <c r="B16" s="173" t="s">
        <v>41</v>
      </c>
      <c r="C16" s="174"/>
      <c r="D16" s="139">
        <v>2</v>
      </c>
      <c r="E16" s="174"/>
      <c r="F16" s="174"/>
      <c r="G16" s="174"/>
      <c r="H16" s="174"/>
      <c r="I16" s="174"/>
      <c r="J16" s="174"/>
      <c r="K16" s="64">
        <f t="shared" si="0"/>
        <v>2</v>
      </c>
      <c r="M16" s="51" t="s">
        <v>46</v>
      </c>
      <c r="N16" s="51">
        <v>1</v>
      </c>
    </row>
    <row r="17" spans="1:14">
      <c r="A17" s="176">
        <v>2</v>
      </c>
      <c r="B17" s="178" t="s">
        <v>63</v>
      </c>
      <c r="C17" s="180"/>
      <c r="D17" s="182">
        <v>1</v>
      </c>
      <c r="E17" s="180"/>
      <c r="F17" s="180"/>
      <c r="G17" s="180"/>
      <c r="H17" s="180"/>
      <c r="I17" s="180"/>
      <c r="J17" s="180"/>
      <c r="K17" s="64">
        <f t="shared" si="0"/>
        <v>1</v>
      </c>
      <c r="M17" s="73"/>
      <c r="N17" s="73"/>
    </row>
    <row r="18" spans="1:14">
      <c r="A18" s="175">
        <v>2</v>
      </c>
      <c r="B18" s="173" t="s">
        <v>44</v>
      </c>
      <c r="C18" s="174"/>
      <c r="D18" s="139">
        <v>1</v>
      </c>
      <c r="E18" s="174"/>
      <c r="F18" s="174"/>
      <c r="G18" s="174"/>
      <c r="H18" s="174"/>
      <c r="I18" s="174"/>
      <c r="J18" s="174"/>
      <c r="K18" s="64">
        <f t="shared" si="0"/>
        <v>1</v>
      </c>
      <c r="M18" s="73"/>
      <c r="N18" s="73"/>
    </row>
    <row r="19" spans="1:14">
      <c r="A19" s="185">
        <v>3</v>
      </c>
      <c r="B19" s="187" t="s">
        <v>36</v>
      </c>
      <c r="C19" s="188"/>
      <c r="D19" s="188"/>
      <c r="E19" s="188"/>
      <c r="F19" s="188"/>
      <c r="G19" s="188"/>
      <c r="H19" s="188"/>
      <c r="I19" s="189">
        <v>9</v>
      </c>
      <c r="J19" s="189">
        <v>8</v>
      </c>
      <c r="K19" s="64">
        <f t="shared" si="0"/>
        <v>17</v>
      </c>
      <c r="M19" s="73"/>
      <c r="N19" s="73"/>
    </row>
    <row r="20" spans="1:14">
      <c r="A20" s="190">
        <v>3</v>
      </c>
      <c r="B20" s="191" t="s">
        <v>38</v>
      </c>
      <c r="C20" s="192">
        <v>2</v>
      </c>
      <c r="D20" s="192">
        <v>2</v>
      </c>
      <c r="E20" s="192">
        <v>2</v>
      </c>
      <c r="F20" s="193"/>
      <c r="G20" s="193"/>
      <c r="H20" s="193"/>
      <c r="I20" s="193"/>
      <c r="J20" s="193"/>
      <c r="K20" s="64">
        <f t="shared" si="0"/>
        <v>6</v>
      </c>
      <c r="M20" s="73"/>
      <c r="N20" s="73"/>
    </row>
    <row r="21" spans="1:14" ht="15.75" customHeight="1">
      <c r="A21" s="194">
        <v>3</v>
      </c>
      <c r="B21" s="195" t="s">
        <v>41</v>
      </c>
      <c r="C21" s="196">
        <v>1</v>
      </c>
      <c r="D21" s="196">
        <v>2</v>
      </c>
      <c r="E21" s="198"/>
      <c r="F21" s="198"/>
      <c r="G21" s="198"/>
      <c r="H21" s="198"/>
      <c r="I21" s="198"/>
      <c r="J21" s="198"/>
      <c r="K21" s="64">
        <f t="shared" si="0"/>
        <v>3</v>
      </c>
      <c r="M21" s="73"/>
      <c r="N21" s="73"/>
    </row>
    <row r="22" spans="1:14" ht="15.75" customHeight="1">
      <c r="A22" s="200">
        <v>3</v>
      </c>
      <c r="B22" s="195" t="s">
        <v>40</v>
      </c>
      <c r="C22" s="198"/>
      <c r="D22" s="196">
        <v>1</v>
      </c>
      <c r="E22" s="198"/>
      <c r="F22" s="198"/>
      <c r="G22" s="198"/>
      <c r="H22" s="198"/>
      <c r="I22" s="198"/>
      <c r="J22" s="198"/>
      <c r="K22" s="64">
        <f t="shared" si="0"/>
        <v>1</v>
      </c>
      <c r="M22" s="73"/>
      <c r="N22" s="73"/>
    </row>
    <row r="23" spans="1:14" ht="15.75" customHeight="1">
      <c r="A23" s="194">
        <v>3</v>
      </c>
      <c r="B23" s="195" t="s">
        <v>63</v>
      </c>
      <c r="C23" s="198"/>
      <c r="D23" s="198"/>
      <c r="E23" s="196">
        <v>1</v>
      </c>
      <c r="F23" s="198"/>
      <c r="G23" s="198"/>
      <c r="H23" s="198"/>
      <c r="I23" s="198"/>
      <c r="J23" s="198"/>
      <c r="K23" s="64">
        <f t="shared" si="0"/>
        <v>1</v>
      </c>
      <c r="M23" s="73"/>
      <c r="N23" s="73"/>
    </row>
    <row r="24" spans="1:14" ht="15.75" customHeight="1">
      <c r="A24" s="70"/>
      <c r="B24" s="83"/>
      <c r="C24" s="72"/>
      <c r="D24" s="72"/>
      <c r="E24" s="72"/>
      <c r="F24" s="72"/>
      <c r="G24" s="72"/>
      <c r="H24" s="72"/>
      <c r="I24" s="72"/>
      <c r="J24" s="72"/>
      <c r="K24" s="203">
        <f>SUM(K9:K23)</f>
        <v>58</v>
      </c>
      <c r="M24" s="73"/>
      <c r="N24" s="73"/>
    </row>
    <row r="25" spans="1:14" ht="15.75" customHeight="1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 ht="15.75" customHeight="1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 ht="15.75" customHeight="1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 ht="15.75" customHeight="1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 ht="15.75" customHeight="1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 ht="15.75" customHeight="1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 ht="15.75" customHeight="1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 ht="15.75" customHeight="1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 ht="15.75" customHeight="1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 ht="15.75" customHeight="1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 ht="15.75" customHeight="1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 ht="15.75" customHeight="1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 ht="15.75" customHeight="1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 ht="15.75" customHeight="1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 ht="15.75" customHeight="1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 ht="15.75" customHeight="1">
      <c r="M40" s="96"/>
      <c r="N40" s="96"/>
    </row>
    <row r="41" spans="1:14" ht="15.75" customHeight="1">
      <c r="A41" s="97" t="s">
        <v>22</v>
      </c>
      <c r="B41" s="102" t="s">
        <v>23</v>
      </c>
      <c r="C41" s="109" t="s">
        <v>45</v>
      </c>
      <c r="D41" s="111" t="s">
        <v>47</v>
      </c>
      <c r="E41" s="113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 ht="15.75" customHeight="1">
      <c r="A42" s="206">
        <v>3</v>
      </c>
      <c r="B42" s="207" t="s">
        <v>46</v>
      </c>
      <c r="C42" s="206">
        <v>390</v>
      </c>
      <c r="D42" s="206">
        <v>601</v>
      </c>
      <c r="E42" s="206" t="s">
        <v>66</v>
      </c>
      <c r="G42" s="96" t="s">
        <v>52</v>
      </c>
      <c r="H42" s="118" t="s">
        <v>57</v>
      </c>
      <c r="I42" s="118" t="s">
        <v>57</v>
      </c>
      <c r="J42" s="118" t="s">
        <v>57</v>
      </c>
    </row>
    <row r="43" spans="1:14" ht="15.75" customHeight="1">
      <c r="A43" s="78"/>
      <c r="B43" s="79"/>
      <c r="C43" s="78"/>
      <c r="D43" s="78"/>
      <c r="E43" s="78"/>
      <c r="G43" s="96" t="s">
        <v>53</v>
      </c>
      <c r="H43" s="118"/>
      <c r="I43" s="118"/>
      <c r="J43" s="118"/>
    </row>
    <row r="44" spans="1:14" ht="15.75" customHeight="1">
      <c r="A44" s="68"/>
      <c r="B44" s="60"/>
      <c r="C44" s="68"/>
      <c r="D44" s="68"/>
      <c r="E44" s="68"/>
      <c r="G44" s="96" t="s">
        <v>54</v>
      </c>
      <c r="H44" s="118"/>
      <c r="I44" s="118"/>
      <c r="J44" s="118"/>
    </row>
    <row r="45" spans="1:14" ht="15.75" customHeight="1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 ht="15.75" customHeight="1">
      <c r="A46" s="68"/>
      <c r="B46" s="60"/>
      <c r="C46" s="68"/>
      <c r="D46" s="68"/>
      <c r="E46" s="68"/>
      <c r="G46" s="96" t="s">
        <v>52</v>
      </c>
      <c r="H46" s="118">
        <v>0</v>
      </c>
      <c r="I46" s="118">
        <v>0</v>
      </c>
      <c r="J46" s="118">
        <v>0</v>
      </c>
    </row>
    <row r="47" spans="1:14" ht="15.75" customHeight="1">
      <c r="A47" s="78"/>
      <c r="B47" s="79"/>
      <c r="C47" s="78"/>
      <c r="D47" s="78"/>
      <c r="E47" s="78"/>
      <c r="G47" s="96" t="s">
        <v>53</v>
      </c>
      <c r="H47" s="118">
        <v>0</v>
      </c>
      <c r="I47" s="118">
        <v>0</v>
      </c>
      <c r="J47" s="118">
        <v>0</v>
      </c>
    </row>
    <row r="48" spans="1:14" ht="15.75" customHeight="1">
      <c r="A48" s="68"/>
      <c r="B48" s="60"/>
      <c r="C48" s="68"/>
      <c r="D48" s="68"/>
      <c r="E48" s="68"/>
      <c r="G48" s="96" t="s">
        <v>54</v>
      </c>
      <c r="H48" s="118">
        <v>1</v>
      </c>
      <c r="I48" s="118">
        <v>100</v>
      </c>
      <c r="J48" s="118">
        <v>0</v>
      </c>
    </row>
    <row r="49" spans="1:5" ht="15.75" customHeight="1">
      <c r="A49" s="78"/>
      <c r="B49" s="79"/>
      <c r="C49" s="78"/>
      <c r="D49" s="78"/>
      <c r="E49" s="78"/>
    </row>
    <row r="50" spans="1:5" ht="15.75" customHeight="1">
      <c r="A50" s="68"/>
      <c r="B50" s="60"/>
      <c r="C50" s="68"/>
      <c r="D50" s="68"/>
      <c r="E50" s="68"/>
    </row>
    <row r="51" spans="1:5" ht="15.75" customHeight="1">
      <c r="A51" s="78"/>
      <c r="B51" s="79"/>
      <c r="C51" s="78"/>
      <c r="D51" s="78"/>
      <c r="E51" s="78"/>
    </row>
    <row r="52" spans="1:5" ht="15.75" customHeight="1">
      <c r="A52" s="68"/>
      <c r="B52" s="60"/>
      <c r="C52" s="68"/>
      <c r="D52" s="68"/>
      <c r="E52" s="68"/>
    </row>
    <row r="53" spans="1:5" ht="15.75" customHeight="1">
      <c r="A53" s="78"/>
      <c r="B53" s="79"/>
      <c r="C53" s="78"/>
      <c r="D53" s="78"/>
      <c r="E53" s="78"/>
    </row>
    <row r="54" spans="1:5" ht="15.75" customHeight="1">
      <c r="A54" s="68"/>
      <c r="B54" s="60"/>
      <c r="C54" s="68"/>
      <c r="D54" s="68"/>
      <c r="E54" s="68"/>
    </row>
    <row r="55" spans="1:5" ht="15.75" customHeight="1">
      <c r="A55" s="78"/>
      <c r="B55" s="79"/>
      <c r="C55" s="78"/>
      <c r="D55" s="78"/>
      <c r="E55" s="78"/>
    </row>
    <row r="56" spans="1:5" ht="15.75" customHeight="1">
      <c r="A56" s="68"/>
      <c r="B56" s="60"/>
      <c r="C56" s="68"/>
      <c r="D56" s="68"/>
      <c r="E56" s="68"/>
    </row>
    <row r="57" spans="1:5" ht="15.75" customHeight="1">
      <c r="A57" s="78"/>
      <c r="B57" s="79"/>
      <c r="C57" s="78"/>
      <c r="D57" s="78"/>
      <c r="E57" s="78"/>
    </row>
    <row r="58" spans="1:5" ht="15.75" customHeight="1">
      <c r="A58" s="68"/>
      <c r="B58" s="60"/>
      <c r="C58" s="68"/>
      <c r="D58" s="68"/>
      <c r="E58" s="68"/>
    </row>
    <row r="59" spans="1:5" ht="15.75" customHeight="1">
      <c r="A59" s="78"/>
      <c r="B59" s="79"/>
      <c r="C59" s="78"/>
      <c r="D59" s="78"/>
      <c r="E59" s="78"/>
    </row>
    <row r="60" spans="1:5" ht="15.75" customHeight="1">
      <c r="A60" s="68"/>
      <c r="B60" s="60"/>
      <c r="C60" s="68"/>
      <c r="D60" s="68"/>
      <c r="E60" s="68"/>
    </row>
    <row r="61" spans="1:5" ht="15.75" customHeight="1">
      <c r="A61" s="78"/>
      <c r="B61" s="79"/>
      <c r="C61" s="78"/>
      <c r="D61" s="78"/>
      <c r="E61" s="78"/>
    </row>
    <row r="62" spans="1:5" ht="15.75" customHeight="1">
      <c r="A62" s="68"/>
      <c r="B62" s="60"/>
      <c r="C62" s="68"/>
      <c r="D62" s="68"/>
      <c r="E62" s="68"/>
    </row>
    <row r="63" spans="1:5" ht="15.75" customHeight="1">
      <c r="A63" s="78"/>
      <c r="B63" s="79"/>
      <c r="C63" s="78"/>
      <c r="D63" s="78"/>
      <c r="E63" s="78"/>
    </row>
    <row r="64" spans="1:5" ht="15.75" customHeight="1">
      <c r="A64" s="68"/>
      <c r="B64" s="60"/>
      <c r="C64" s="68"/>
      <c r="D64" s="68"/>
      <c r="E64" s="68"/>
    </row>
    <row r="65" spans="1:5" ht="15.75" customHeight="1">
      <c r="A65" s="78"/>
      <c r="B65" s="79"/>
      <c r="C65" s="78"/>
      <c r="D65" s="78"/>
      <c r="E65" s="78"/>
    </row>
    <row r="66" spans="1:5" ht="15.75" customHeight="1">
      <c r="A66" s="68"/>
      <c r="B66" s="60"/>
      <c r="C66" s="68"/>
      <c r="D66" s="68"/>
      <c r="E66" s="68"/>
    </row>
    <row r="67" spans="1:5" ht="15.75" customHeight="1">
      <c r="A67" s="78"/>
      <c r="B67" s="79"/>
      <c r="C67" s="78"/>
      <c r="D67" s="78"/>
      <c r="E67" s="78"/>
    </row>
    <row r="68" spans="1:5" ht="15.75" customHeight="1">
      <c r="A68" s="68"/>
      <c r="B68" s="60"/>
      <c r="C68" s="68"/>
      <c r="D68" s="68"/>
      <c r="E68" s="68"/>
    </row>
    <row r="69" spans="1:5" ht="15.75" customHeight="1">
      <c r="A69" s="78"/>
      <c r="B69" s="79"/>
      <c r="C69" s="78"/>
      <c r="D69" s="78"/>
      <c r="E69" s="78"/>
    </row>
    <row r="70" spans="1:5" ht="15.75" customHeight="1">
      <c r="A70" s="68"/>
      <c r="B70" s="60"/>
      <c r="C70" s="68"/>
      <c r="D70" s="68"/>
      <c r="E70" s="68"/>
    </row>
    <row r="71" spans="1:5" ht="15.75" customHeight="1">
      <c r="A71" s="78"/>
      <c r="B71" s="79"/>
      <c r="C71" s="78"/>
      <c r="D71" s="78"/>
      <c r="E71" s="78"/>
    </row>
    <row r="72" spans="1:5" ht="15.75" customHeight="1">
      <c r="A72" s="68"/>
      <c r="B72" s="60"/>
      <c r="C72" s="68"/>
      <c r="D72" s="68"/>
      <c r="E72" s="68"/>
    </row>
    <row r="73" spans="1:5" ht="15.75" customHeight="1">
      <c r="A73" s="78"/>
      <c r="B73" s="79"/>
      <c r="C73" s="78"/>
      <c r="D73" s="78"/>
      <c r="E73" s="78"/>
    </row>
    <row r="74" spans="1:5" ht="15.75" customHeight="1">
      <c r="A74" s="68"/>
      <c r="B74" s="60"/>
      <c r="C74" s="68"/>
      <c r="D74" s="68"/>
      <c r="E74" s="68"/>
    </row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G96" sqref="G96"/>
    </sheetView>
  </sheetViews>
  <sheetFormatPr defaultColWidth="14.42578125" defaultRowHeight="15" customHeight="1"/>
  <cols>
    <col min="1" max="1" width="10.140625" customWidth="1"/>
    <col min="2" max="2" width="10.85546875" customWidth="1"/>
    <col min="3" max="3" width="11.28515625" customWidth="1"/>
    <col min="4" max="4" width="8.7109375" customWidth="1"/>
    <col min="5" max="5" width="11.140625" customWidth="1"/>
    <col min="6" max="7" width="8.7109375" customWidth="1"/>
    <col min="8" max="8" width="13" customWidth="1"/>
    <col min="9" max="26" width="8.7109375" customWidth="1"/>
  </cols>
  <sheetData>
    <row r="1" spans="1:14">
      <c r="A1" s="1" t="s">
        <v>86</v>
      </c>
      <c r="B1" s="2"/>
      <c r="C1" s="2"/>
      <c r="D1" s="2"/>
      <c r="E1" s="3"/>
      <c r="F1" s="1" t="s">
        <v>87</v>
      </c>
      <c r="G1" s="4"/>
      <c r="H1" s="7" t="s">
        <v>88</v>
      </c>
      <c r="I1" s="5"/>
      <c r="J1" s="2"/>
      <c r="K1" s="6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89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93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143">
        <f>1104+883</f>
        <v>1987</v>
      </c>
      <c r="G6" s="143">
        <f>783+681</f>
        <v>1464</v>
      </c>
      <c r="H6" s="239">
        <f>558+506</f>
        <v>1064</v>
      </c>
      <c r="I6" s="33"/>
      <c r="J6" s="33"/>
      <c r="K6" s="37"/>
    </row>
    <row r="7" spans="1:14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4" ht="15.75">
      <c r="A8" s="43" t="s">
        <v>22</v>
      </c>
      <c r="B8" s="44" t="s">
        <v>23</v>
      </c>
      <c r="C8" s="45" t="s">
        <v>24</v>
      </c>
      <c r="D8" s="44" t="s">
        <v>25</v>
      </c>
      <c r="E8" s="44" t="s">
        <v>26</v>
      </c>
      <c r="F8" s="44" t="s">
        <v>27</v>
      </c>
      <c r="G8" s="44" t="s">
        <v>28</v>
      </c>
      <c r="H8" s="44" t="s">
        <v>29</v>
      </c>
      <c r="I8" s="44" t="s">
        <v>30</v>
      </c>
      <c r="J8" s="44" t="s">
        <v>31</v>
      </c>
      <c r="K8" s="240"/>
      <c r="M8" s="48" t="s">
        <v>33</v>
      </c>
      <c r="N8" s="48" t="s">
        <v>35</v>
      </c>
    </row>
    <row r="9" spans="1:14">
      <c r="A9" s="241">
        <v>2</v>
      </c>
      <c r="B9" s="242" t="s">
        <v>38</v>
      </c>
      <c r="C9" s="243"/>
      <c r="D9" s="244">
        <v>3</v>
      </c>
      <c r="E9" s="244">
        <v>12</v>
      </c>
      <c r="F9" s="244">
        <v>10</v>
      </c>
      <c r="G9" s="244">
        <v>1</v>
      </c>
      <c r="H9" s="243"/>
      <c r="I9" s="243"/>
      <c r="J9" s="243"/>
      <c r="K9" s="245"/>
      <c r="M9" s="246" t="s">
        <v>38</v>
      </c>
      <c r="N9" s="246">
        <f>SUM(D9:G9)+D17</f>
        <v>27</v>
      </c>
    </row>
    <row r="10" spans="1:14">
      <c r="A10" s="247">
        <v>2</v>
      </c>
      <c r="B10" s="248" t="s">
        <v>43</v>
      </c>
      <c r="C10" s="249">
        <v>18</v>
      </c>
      <c r="D10" s="249">
        <v>7</v>
      </c>
      <c r="E10" s="250"/>
      <c r="F10" s="250"/>
      <c r="G10" s="250"/>
      <c r="H10" s="250"/>
      <c r="I10" s="250"/>
      <c r="J10" s="250"/>
      <c r="K10" s="251"/>
      <c r="M10" s="246" t="s">
        <v>43</v>
      </c>
      <c r="N10" s="246">
        <f>SUM(C18:D18)+SUM(C10:D10)</f>
        <v>38</v>
      </c>
    </row>
    <row r="11" spans="1:14">
      <c r="A11" s="252">
        <v>2</v>
      </c>
      <c r="B11" s="248" t="s">
        <v>41</v>
      </c>
      <c r="C11" s="249">
        <v>3</v>
      </c>
      <c r="D11" s="249">
        <v>8</v>
      </c>
      <c r="E11" s="249">
        <v>2</v>
      </c>
      <c r="F11" s="249">
        <v>1</v>
      </c>
      <c r="G11" s="250"/>
      <c r="H11" s="250"/>
      <c r="I11" s="250"/>
      <c r="J11" s="250"/>
      <c r="K11" s="245"/>
      <c r="M11" s="246" t="s">
        <v>41</v>
      </c>
      <c r="N11" s="246">
        <f>SUM(D16)+SUM(C11:F11)</f>
        <v>17</v>
      </c>
    </row>
    <row r="12" spans="1:14">
      <c r="A12" s="247">
        <v>2</v>
      </c>
      <c r="B12" s="248" t="s">
        <v>44</v>
      </c>
      <c r="C12" s="249">
        <v>2</v>
      </c>
      <c r="D12" s="250"/>
      <c r="E12" s="249">
        <v>1</v>
      </c>
      <c r="F12" s="250"/>
      <c r="G12" s="250"/>
      <c r="H12" s="250"/>
      <c r="I12" s="250"/>
      <c r="J12" s="250"/>
      <c r="K12" s="251"/>
      <c r="M12" s="246" t="s">
        <v>44</v>
      </c>
      <c r="N12" s="246">
        <f>SUM(C12:E12)+SUM(C15:D15)</f>
        <v>14</v>
      </c>
    </row>
    <row r="13" spans="1:14">
      <c r="A13" s="253">
        <v>2</v>
      </c>
      <c r="B13" s="254" t="s">
        <v>42</v>
      </c>
      <c r="C13" s="255"/>
      <c r="D13" s="255"/>
      <c r="E13" s="256">
        <v>3</v>
      </c>
      <c r="F13" s="255"/>
      <c r="G13" s="255"/>
      <c r="H13" s="255"/>
      <c r="I13" s="255"/>
      <c r="J13" s="255"/>
      <c r="K13" s="245"/>
      <c r="M13" s="246" t="s">
        <v>42</v>
      </c>
      <c r="N13" s="246">
        <f>SUM(E13)+SUM(D14:E14)</f>
        <v>5</v>
      </c>
    </row>
    <row r="14" spans="1:14">
      <c r="A14" s="257">
        <v>3</v>
      </c>
      <c r="B14" s="258" t="s">
        <v>42</v>
      </c>
      <c r="C14" s="259"/>
      <c r="D14" s="260">
        <v>1</v>
      </c>
      <c r="E14" s="260">
        <v>1</v>
      </c>
      <c r="F14" s="259"/>
      <c r="G14" s="259"/>
      <c r="H14" s="259"/>
      <c r="I14" s="259"/>
      <c r="J14" s="259"/>
      <c r="K14" s="261"/>
      <c r="M14" s="246" t="s">
        <v>46</v>
      </c>
      <c r="N14" s="246">
        <v>72</v>
      </c>
    </row>
    <row r="15" spans="1:14">
      <c r="A15" s="262">
        <v>3</v>
      </c>
      <c r="B15" s="263" t="s">
        <v>44</v>
      </c>
      <c r="C15" s="264">
        <v>8</v>
      </c>
      <c r="D15" s="264">
        <v>3</v>
      </c>
      <c r="E15" s="265"/>
      <c r="F15" s="265"/>
      <c r="G15" s="265"/>
      <c r="H15" s="265"/>
      <c r="I15" s="265"/>
      <c r="J15" s="265"/>
      <c r="K15" s="266"/>
      <c r="M15" s="73"/>
      <c r="N15" s="73"/>
    </row>
    <row r="16" spans="1:14">
      <c r="A16" s="267">
        <v>3</v>
      </c>
      <c r="B16" s="263" t="s">
        <v>41</v>
      </c>
      <c r="C16" s="265"/>
      <c r="D16" s="264">
        <v>3</v>
      </c>
      <c r="E16" s="265"/>
      <c r="F16" s="265"/>
      <c r="G16" s="265"/>
      <c r="H16" s="265"/>
      <c r="I16" s="265"/>
      <c r="J16" s="265"/>
      <c r="K16" s="261"/>
      <c r="M16" s="73"/>
      <c r="N16" s="73"/>
    </row>
    <row r="17" spans="1:14">
      <c r="A17" s="262">
        <v>3</v>
      </c>
      <c r="B17" s="263" t="s">
        <v>38</v>
      </c>
      <c r="C17" s="265"/>
      <c r="D17" s="264">
        <v>1</v>
      </c>
      <c r="E17" s="265"/>
      <c r="F17" s="265"/>
      <c r="G17" s="265"/>
      <c r="H17" s="265"/>
      <c r="I17" s="265"/>
      <c r="J17" s="265"/>
      <c r="K17" s="266"/>
      <c r="M17" s="73"/>
      <c r="N17" s="73"/>
    </row>
    <row r="18" spans="1:14">
      <c r="A18" s="267">
        <v>3</v>
      </c>
      <c r="B18" s="263" t="s">
        <v>43</v>
      </c>
      <c r="C18" s="264">
        <v>12</v>
      </c>
      <c r="D18" s="264">
        <v>1</v>
      </c>
      <c r="E18" s="265"/>
      <c r="F18" s="265"/>
      <c r="G18" s="265"/>
      <c r="H18" s="265"/>
      <c r="I18" s="265"/>
      <c r="J18" s="265"/>
      <c r="K18" s="261"/>
      <c r="M18" s="73"/>
      <c r="N18" s="73"/>
    </row>
    <row r="19" spans="1:14">
      <c r="A19" s="53"/>
      <c r="B19" s="54"/>
      <c r="C19" s="56"/>
      <c r="D19" s="56"/>
      <c r="E19" s="56"/>
      <c r="F19" s="56"/>
      <c r="G19" s="56"/>
      <c r="H19" s="56"/>
      <c r="I19" s="56"/>
      <c r="J19" s="56"/>
      <c r="K19" s="58"/>
      <c r="M19" s="73"/>
      <c r="N19" s="73"/>
    </row>
    <row r="20" spans="1:14">
      <c r="A20" s="91"/>
      <c r="B20" s="74"/>
      <c r="C20" s="59"/>
      <c r="D20" s="59"/>
      <c r="E20" s="59"/>
      <c r="F20" s="59"/>
      <c r="G20" s="59"/>
      <c r="H20" s="59"/>
      <c r="I20" s="59"/>
      <c r="J20" s="59"/>
      <c r="K20" s="61"/>
      <c r="M20" s="73"/>
      <c r="N20" s="73"/>
    </row>
    <row r="21" spans="1:14" ht="15.75" customHeight="1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</row>
    <row r="22" spans="1:14" ht="15.75" customHeight="1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 ht="15.75" customHeight="1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 ht="15.75" customHeight="1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 ht="15.75" customHeight="1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 ht="15.75" customHeight="1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 ht="15.75" customHeight="1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 ht="15.75" customHeight="1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 ht="15.75" customHeight="1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 ht="15.75" customHeight="1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 ht="15.75" customHeight="1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 ht="15.75" customHeight="1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 ht="15.75" customHeight="1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 ht="15.75" customHeight="1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 ht="15.75" customHeight="1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 ht="15.75" customHeight="1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 ht="15.75" customHeight="1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 ht="15.75" customHeight="1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 ht="15.75" customHeight="1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 ht="15.75" customHeight="1">
      <c r="M40" s="96"/>
      <c r="N40" s="96"/>
    </row>
    <row r="41" spans="1:14" ht="15.75" customHeight="1">
      <c r="A41" s="99" t="s">
        <v>22</v>
      </c>
      <c r="B41" s="104" t="s">
        <v>23</v>
      </c>
      <c r="C41" s="106" t="s">
        <v>45</v>
      </c>
      <c r="D41" s="112" t="s">
        <v>47</v>
      </c>
      <c r="E41" s="121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 ht="15.75" customHeight="1">
      <c r="A42" s="271">
        <v>1</v>
      </c>
      <c r="B42" s="272" t="s">
        <v>46</v>
      </c>
      <c r="C42" s="271">
        <v>291</v>
      </c>
      <c r="D42" s="271">
        <v>260</v>
      </c>
      <c r="E42" s="271" t="s">
        <v>56</v>
      </c>
      <c r="G42" s="96" t="s">
        <v>52</v>
      </c>
      <c r="H42" s="118">
        <v>0</v>
      </c>
      <c r="I42" s="118">
        <v>0</v>
      </c>
      <c r="J42" s="118">
        <v>0</v>
      </c>
    </row>
    <row r="43" spans="1:14" ht="15.75" customHeight="1">
      <c r="A43" s="274">
        <v>1</v>
      </c>
      <c r="B43" s="275" t="s">
        <v>46</v>
      </c>
      <c r="C43" s="274">
        <v>172</v>
      </c>
      <c r="D43" s="274">
        <v>55</v>
      </c>
      <c r="E43" s="271" t="s">
        <v>56</v>
      </c>
      <c r="G43" s="96" t="s">
        <v>53</v>
      </c>
      <c r="H43" s="118">
        <v>0</v>
      </c>
      <c r="I43" s="118">
        <v>0</v>
      </c>
      <c r="J43" s="118">
        <v>0</v>
      </c>
    </row>
    <row r="44" spans="1:14" ht="15.75" customHeight="1">
      <c r="A44" s="274">
        <v>1</v>
      </c>
      <c r="B44" s="277" t="s">
        <v>46</v>
      </c>
      <c r="C44" s="274">
        <v>190</v>
      </c>
      <c r="D44" s="274">
        <v>76</v>
      </c>
      <c r="E44" s="271" t="s">
        <v>56</v>
      </c>
      <c r="G44" s="96" t="s">
        <v>54</v>
      </c>
      <c r="H44" s="118">
        <v>0</v>
      </c>
      <c r="I44" s="118">
        <v>0</v>
      </c>
      <c r="J44" s="118">
        <v>0</v>
      </c>
    </row>
    <row r="45" spans="1:14" ht="15.75" customHeight="1">
      <c r="A45" s="274">
        <v>1</v>
      </c>
      <c r="B45" s="275" t="s">
        <v>46</v>
      </c>
      <c r="C45" s="274">
        <v>250</v>
      </c>
      <c r="D45" s="274">
        <v>158</v>
      </c>
      <c r="E45" s="271" t="s">
        <v>56</v>
      </c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 ht="15.75" customHeight="1">
      <c r="A46" s="274">
        <v>1</v>
      </c>
      <c r="B46" s="277" t="s">
        <v>46</v>
      </c>
      <c r="C46" s="274">
        <v>181</v>
      </c>
      <c r="D46" s="274">
        <v>67</v>
      </c>
      <c r="E46" s="271" t="s">
        <v>56</v>
      </c>
      <c r="G46" s="96" t="s">
        <v>52</v>
      </c>
      <c r="H46" s="118">
        <v>1</v>
      </c>
      <c r="I46" s="118"/>
      <c r="J46" s="118"/>
    </row>
    <row r="47" spans="1:14" ht="15.75" customHeight="1">
      <c r="A47" s="274">
        <v>1</v>
      </c>
      <c r="B47" s="275" t="s">
        <v>46</v>
      </c>
      <c r="C47" s="274">
        <v>169</v>
      </c>
      <c r="D47" s="274">
        <v>59</v>
      </c>
      <c r="E47" s="271" t="s">
        <v>56</v>
      </c>
      <c r="G47" s="96" t="s">
        <v>53</v>
      </c>
      <c r="H47" s="118">
        <v>1</v>
      </c>
      <c r="I47" s="118"/>
      <c r="J47" s="122"/>
    </row>
    <row r="48" spans="1:14" ht="15.75" customHeight="1">
      <c r="A48" s="274">
        <v>1</v>
      </c>
      <c r="B48" s="277" t="s">
        <v>46</v>
      </c>
      <c r="C48" s="274">
        <v>68</v>
      </c>
      <c r="D48" s="274">
        <v>3</v>
      </c>
      <c r="E48" s="271" t="s">
        <v>56</v>
      </c>
      <c r="G48" s="96" t="s">
        <v>54</v>
      </c>
      <c r="H48" s="118">
        <v>1</v>
      </c>
      <c r="I48" s="118"/>
      <c r="J48" s="118"/>
    </row>
    <row r="49" spans="1:5" ht="15.75" customHeight="1">
      <c r="A49" s="274">
        <v>1</v>
      </c>
      <c r="B49" s="275" t="s">
        <v>46</v>
      </c>
      <c r="C49" s="274">
        <v>69</v>
      </c>
      <c r="D49" s="274">
        <v>5</v>
      </c>
      <c r="E49" s="271" t="s">
        <v>56</v>
      </c>
    </row>
    <row r="50" spans="1:5" ht="15.75" customHeight="1">
      <c r="A50" s="274">
        <v>1</v>
      </c>
      <c r="B50" s="277" t="s">
        <v>46</v>
      </c>
      <c r="C50" s="274">
        <v>69</v>
      </c>
      <c r="D50" s="274">
        <v>4</v>
      </c>
      <c r="E50" s="271" t="s">
        <v>56</v>
      </c>
    </row>
    <row r="51" spans="1:5" ht="15.75" customHeight="1">
      <c r="A51" s="274">
        <v>1</v>
      </c>
      <c r="B51" s="275" t="s">
        <v>46</v>
      </c>
      <c r="C51" s="274">
        <v>301</v>
      </c>
      <c r="D51" s="274">
        <v>276</v>
      </c>
      <c r="E51" s="271" t="s">
        <v>56</v>
      </c>
    </row>
    <row r="52" spans="1:5" ht="15.75" customHeight="1">
      <c r="A52" s="274">
        <v>1</v>
      </c>
      <c r="B52" s="277" t="s">
        <v>46</v>
      </c>
      <c r="C52" s="274">
        <v>252</v>
      </c>
      <c r="D52" s="274">
        <v>175</v>
      </c>
      <c r="E52" s="271" t="s">
        <v>56</v>
      </c>
    </row>
    <row r="53" spans="1:5" ht="15.75" customHeight="1">
      <c r="A53" s="274">
        <v>1</v>
      </c>
      <c r="B53" s="275" t="s">
        <v>46</v>
      </c>
      <c r="C53" s="274">
        <v>303</v>
      </c>
      <c r="D53" s="274">
        <v>263</v>
      </c>
      <c r="E53" s="271" t="s">
        <v>56</v>
      </c>
    </row>
    <row r="54" spans="1:5" ht="15.75" customHeight="1">
      <c r="A54" s="274">
        <v>1</v>
      </c>
      <c r="B54" s="277" t="s">
        <v>46</v>
      </c>
      <c r="C54" s="274">
        <v>286</v>
      </c>
      <c r="D54" s="274">
        <v>246</v>
      </c>
      <c r="E54" s="271" t="s">
        <v>56</v>
      </c>
    </row>
    <row r="55" spans="1:5" ht="15.75" customHeight="1">
      <c r="A55" s="274">
        <v>1</v>
      </c>
      <c r="B55" s="275" t="s">
        <v>46</v>
      </c>
      <c r="C55" s="274">
        <v>277</v>
      </c>
      <c r="D55" s="274">
        <v>253</v>
      </c>
      <c r="E55" s="271" t="s">
        <v>56</v>
      </c>
    </row>
    <row r="56" spans="1:5" ht="15.75" customHeight="1">
      <c r="A56" s="274">
        <v>1</v>
      </c>
      <c r="B56" s="277" t="s">
        <v>46</v>
      </c>
      <c r="C56" s="274">
        <v>281</v>
      </c>
      <c r="D56" s="274">
        <v>240</v>
      </c>
      <c r="E56" s="271" t="s">
        <v>56</v>
      </c>
    </row>
    <row r="57" spans="1:5" ht="15.75" customHeight="1">
      <c r="A57" s="274">
        <v>1</v>
      </c>
      <c r="B57" s="275" t="s">
        <v>46</v>
      </c>
      <c r="C57" s="274">
        <v>271</v>
      </c>
      <c r="D57" s="274">
        <v>219</v>
      </c>
      <c r="E57" s="271" t="s">
        <v>56</v>
      </c>
    </row>
    <row r="58" spans="1:5" ht="15.75" customHeight="1">
      <c r="A58" s="274">
        <v>1</v>
      </c>
      <c r="B58" s="277" t="s">
        <v>46</v>
      </c>
      <c r="C58" s="274">
        <v>276</v>
      </c>
      <c r="D58" s="274">
        <v>225</v>
      </c>
      <c r="E58" s="271" t="s">
        <v>56</v>
      </c>
    </row>
    <row r="59" spans="1:5" ht="15.75" customHeight="1">
      <c r="A59" s="274">
        <v>1</v>
      </c>
      <c r="B59" s="275" t="s">
        <v>46</v>
      </c>
      <c r="C59" s="274">
        <v>260</v>
      </c>
      <c r="D59" s="274">
        <v>204</v>
      </c>
      <c r="E59" s="271" t="s">
        <v>56</v>
      </c>
    </row>
    <row r="60" spans="1:5" ht="15.75" customHeight="1">
      <c r="A60" s="274">
        <v>1</v>
      </c>
      <c r="B60" s="277" t="s">
        <v>46</v>
      </c>
      <c r="C60" s="274">
        <v>200</v>
      </c>
      <c r="D60" s="274">
        <v>80</v>
      </c>
      <c r="E60" s="271" t="s">
        <v>56</v>
      </c>
    </row>
    <row r="61" spans="1:5" ht="15.75" customHeight="1">
      <c r="A61" s="274">
        <v>1</v>
      </c>
      <c r="B61" s="275" t="s">
        <v>46</v>
      </c>
      <c r="C61" s="274">
        <v>211</v>
      </c>
      <c r="D61" s="274">
        <v>113</v>
      </c>
      <c r="E61" s="271" t="s">
        <v>56</v>
      </c>
    </row>
    <row r="62" spans="1:5" ht="15.75" customHeight="1">
      <c r="A62" s="274">
        <v>1</v>
      </c>
      <c r="B62" s="277" t="s">
        <v>46</v>
      </c>
      <c r="C62" s="274">
        <v>252</v>
      </c>
      <c r="D62" s="274">
        <v>160</v>
      </c>
      <c r="E62" s="271" t="s">
        <v>56</v>
      </c>
    </row>
    <row r="63" spans="1:5" ht="15.75" customHeight="1">
      <c r="A63" s="274">
        <v>1</v>
      </c>
      <c r="B63" s="275" t="s">
        <v>46</v>
      </c>
      <c r="C63" s="274">
        <v>246</v>
      </c>
      <c r="D63" s="274">
        <v>159</v>
      </c>
      <c r="E63" s="271" t="s">
        <v>56</v>
      </c>
    </row>
    <row r="64" spans="1:5" ht="15.75" customHeight="1">
      <c r="A64" s="274">
        <v>1</v>
      </c>
      <c r="B64" s="277" t="s">
        <v>46</v>
      </c>
      <c r="C64" s="274">
        <v>277</v>
      </c>
      <c r="D64" s="274">
        <v>247</v>
      </c>
      <c r="E64" s="271" t="s">
        <v>56</v>
      </c>
    </row>
    <row r="65" spans="1:5" ht="15.75" customHeight="1">
      <c r="A65" s="274">
        <v>1</v>
      </c>
      <c r="B65" s="275" t="s">
        <v>46</v>
      </c>
      <c r="C65" s="274">
        <v>187</v>
      </c>
      <c r="D65" s="274">
        <v>80</v>
      </c>
      <c r="E65" s="271" t="s">
        <v>56</v>
      </c>
    </row>
    <row r="66" spans="1:5" ht="15.75" customHeight="1">
      <c r="A66" s="274">
        <v>1</v>
      </c>
      <c r="B66" s="277" t="s">
        <v>46</v>
      </c>
      <c r="C66" s="274">
        <v>246</v>
      </c>
      <c r="D66" s="274">
        <v>168</v>
      </c>
      <c r="E66" s="271" t="s">
        <v>56</v>
      </c>
    </row>
    <row r="67" spans="1:5" ht="15.75" customHeight="1">
      <c r="A67" s="274">
        <v>1</v>
      </c>
      <c r="B67" s="275" t="s">
        <v>46</v>
      </c>
      <c r="C67" s="274">
        <v>224</v>
      </c>
      <c r="D67" s="274">
        <v>125</v>
      </c>
      <c r="E67" s="271" t="s">
        <v>56</v>
      </c>
    </row>
    <row r="68" spans="1:5" ht="15.75" customHeight="1">
      <c r="A68" s="274">
        <v>1</v>
      </c>
      <c r="B68" s="277" t="s">
        <v>46</v>
      </c>
      <c r="C68" s="274">
        <v>268</v>
      </c>
      <c r="D68" s="274">
        <v>227</v>
      </c>
      <c r="E68" s="271" t="s">
        <v>56</v>
      </c>
    </row>
    <row r="69" spans="1:5" ht="15.75" customHeight="1">
      <c r="A69" s="274">
        <v>1</v>
      </c>
      <c r="B69" s="275" t="s">
        <v>46</v>
      </c>
      <c r="C69" s="274">
        <v>230</v>
      </c>
      <c r="D69" s="274">
        <v>143</v>
      </c>
      <c r="E69" s="271" t="s">
        <v>56</v>
      </c>
    </row>
    <row r="70" spans="1:5" ht="15.75" customHeight="1">
      <c r="A70" s="274">
        <v>1</v>
      </c>
      <c r="B70" s="277" t="s">
        <v>46</v>
      </c>
      <c r="C70" s="274">
        <v>261</v>
      </c>
      <c r="D70" s="274">
        <v>179</v>
      </c>
      <c r="E70" s="271" t="s">
        <v>56</v>
      </c>
    </row>
    <row r="71" spans="1:5" ht="15.75" customHeight="1">
      <c r="A71" s="274">
        <v>1</v>
      </c>
      <c r="B71" s="275" t="s">
        <v>46</v>
      </c>
      <c r="C71" s="274">
        <v>276</v>
      </c>
      <c r="D71" s="274">
        <v>213</v>
      </c>
      <c r="E71" s="271" t="s">
        <v>56</v>
      </c>
    </row>
    <row r="72" spans="1:5" ht="15.75" customHeight="1">
      <c r="A72" s="274">
        <v>1</v>
      </c>
      <c r="B72" s="277" t="s">
        <v>46</v>
      </c>
      <c r="C72" s="274">
        <v>212</v>
      </c>
      <c r="D72" s="274">
        <v>116</v>
      </c>
      <c r="E72" s="271" t="s">
        <v>56</v>
      </c>
    </row>
    <row r="73" spans="1:5" ht="15.75" customHeight="1">
      <c r="A73" s="274">
        <v>1</v>
      </c>
      <c r="B73" s="275" t="s">
        <v>46</v>
      </c>
      <c r="C73" s="274">
        <v>252</v>
      </c>
      <c r="D73" s="274">
        <v>162</v>
      </c>
      <c r="E73" s="271" t="s">
        <v>56</v>
      </c>
    </row>
    <row r="74" spans="1:5" ht="15.75" customHeight="1">
      <c r="A74" s="274">
        <v>1</v>
      </c>
      <c r="B74" s="277" t="s">
        <v>46</v>
      </c>
      <c r="C74" s="274">
        <v>201</v>
      </c>
      <c r="D74" s="274">
        <v>93</v>
      </c>
      <c r="E74" s="271" t="s">
        <v>56</v>
      </c>
    </row>
    <row r="75" spans="1:5" ht="15.75" customHeight="1">
      <c r="A75" s="274">
        <v>1</v>
      </c>
      <c r="B75" s="275" t="s">
        <v>46</v>
      </c>
      <c r="C75" s="274">
        <v>204</v>
      </c>
      <c r="D75" s="274">
        <v>94</v>
      </c>
      <c r="E75" s="271" t="s">
        <v>56</v>
      </c>
    </row>
    <row r="76" spans="1:5" ht="15.75" customHeight="1">
      <c r="A76" s="274">
        <v>1</v>
      </c>
      <c r="B76" s="277" t="s">
        <v>46</v>
      </c>
      <c r="C76" s="274">
        <v>259</v>
      </c>
      <c r="D76" s="274">
        <v>179</v>
      </c>
      <c r="E76" s="271" t="s">
        <v>56</v>
      </c>
    </row>
    <row r="77" spans="1:5" ht="15.75" customHeight="1">
      <c r="A77" s="274">
        <v>1</v>
      </c>
      <c r="B77" s="275" t="s">
        <v>46</v>
      </c>
      <c r="C77" s="274">
        <v>194</v>
      </c>
      <c r="D77" s="274">
        <v>88</v>
      </c>
      <c r="E77" s="271" t="s">
        <v>56</v>
      </c>
    </row>
    <row r="78" spans="1:5" ht="15.75" customHeight="1">
      <c r="A78" s="274">
        <v>1</v>
      </c>
      <c r="B78" s="277" t="s">
        <v>46</v>
      </c>
      <c r="C78" s="274">
        <v>184</v>
      </c>
      <c r="D78" s="274">
        <v>75</v>
      </c>
      <c r="E78" s="271" t="s">
        <v>56</v>
      </c>
    </row>
    <row r="79" spans="1:5" ht="15.75" customHeight="1">
      <c r="A79" s="274">
        <v>1</v>
      </c>
      <c r="B79" s="275" t="s">
        <v>46</v>
      </c>
      <c r="C79" s="274">
        <v>170</v>
      </c>
      <c r="D79" s="274">
        <v>43</v>
      </c>
      <c r="E79" s="271" t="s">
        <v>56</v>
      </c>
    </row>
    <row r="80" spans="1:5" ht="15.75" customHeight="1">
      <c r="A80" s="274">
        <v>1</v>
      </c>
      <c r="B80" s="277" t="s">
        <v>46</v>
      </c>
      <c r="C80" s="274">
        <v>182</v>
      </c>
      <c r="D80" s="274">
        <v>81</v>
      </c>
      <c r="E80" s="271" t="s">
        <v>56</v>
      </c>
    </row>
    <row r="81" spans="1:5" ht="15.75" customHeight="1">
      <c r="A81" s="274">
        <v>1</v>
      </c>
      <c r="B81" s="275" t="s">
        <v>46</v>
      </c>
      <c r="C81" s="274">
        <v>202</v>
      </c>
      <c r="D81" s="274">
        <v>79</v>
      </c>
      <c r="E81" s="271" t="s">
        <v>56</v>
      </c>
    </row>
    <row r="82" spans="1:5" ht="15.75" customHeight="1">
      <c r="A82" s="274">
        <v>1</v>
      </c>
      <c r="B82" s="277" t="s">
        <v>46</v>
      </c>
      <c r="C82" s="274">
        <v>210</v>
      </c>
      <c r="D82" s="274">
        <v>94</v>
      </c>
      <c r="E82" s="271" t="s">
        <v>56</v>
      </c>
    </row>
    <row r="83" spans="1:5" ht="15.75" customHeight="1">
      <c r="A83" s="274">
        <v>1</v>
      </c>
      <c r="B83" s="275" t="s">
        <v>46</v>
      </c>
      <c r="C83" s="274">
        <v>220</v>
      </c>
      <c r="D83" s="274">
        <v>119</v>
      </c>
      <c r="E83" s="271" t="s">
        <v>56</v>
      </c>
    </row>
    <row r="84" spans="1:5" ht="15.75" customHeight="1">
      <c r="A84" s="274">
        <v>1</v>
      </c>
      <c r="B84" s="277" t="s">
        <v>46</v>
      </c>
      <c r="C84" s="274">
        <v>209</v>
      </c>
      <c r="D84" s="274">
        <v>98</v>
      </c>
      <c r="E84" s="271" t="s">
        <v>56</v>
      </c>
    </row>
    <row r="85" spans="1:5" ht="15.75" customHeight="1">
      <c r="A85" s="274">
        <v>1</v>
      </c>
      <c r="B85" s="275" t="s">
        <v>46</v>
      </c>
      <c r="C85" s="274">
        <v>204</v>
      </c>
      <c r="D85" s="274">
        <v>92</v>
      </c>
      <c r="E85" s="271" t="s">
        <v>56</v>
      </c>
    </row>
    <row r="86" spans="1:5" ht="15.75" customHeight="1">
      <c r="A86" s="274">
        <v>1</v>
      </c>
      <c r="B86" s="277" t="s">
        <v>46</v>
      </c>
      <c r="C86" s="274">
        <v>207</v>
      </c>
      <c r="D86" s="274">
        <v>97</v>
      </c>
      <c r="E86" s="271" t="s">
        <v>56</v>
      </c>
    </row>
    <row r="87" spans="1:5" ht="15.75" customHeight="1">
      <c r="A87" s="274">
        <v>1</v>
      </c>
      <c r="B87" s="275" t="s">
        <v>46</v>
      </c>
      <c r="C87" s="274">
        <v>256</v>
      </c>
      <c r="D87" s="274">
        <v>183</v>
      </c>
      <c r="E87" s="271" t="s">
        <v>56</v>
      </c>
    </row>
    <row r="88" spans="1:5" ht="15.75" customHeight="1">
      <c r="A88" s="274">
        <v>1</v>
      </c>
      <c r="B88" s="277" t="s">
        <v>46</v>
      </c>
      <c r="C88" s="274">
        <v>202</v>
      </c>
      <c r="D88" s="274">
        <v>93</v>
      </c>
      <c r="E88" s="271" t="s">
        <v>56</v>
      </c>
    </row>
    <row r="89" spans="1:5" ht="15.75" customHeight="1">
      <c r="A89" s="274">
        <v>1</v>
      </c>
      <c r="B89" s="275" t="s">
        <v>46</v>
      </c>
      <c r="C89" s="274">
        <v>195</v>
      </c>
      <c r="D89" s="274">
        <v>99</v>
      </c>
      <c r="E89" s="271" t="s">
        <v>56</v>
      </c>
    </row>
    <row r="90" spans="1:5" ht="15.75" customHeight="1">
      <c r="A90" s="274">
        <v>1</v>
      </c>
      <c r="B90" s="277" t="s">
        <v>46</v>
      </c>
      <c r="C90" s="274">
        <v>191</v>
      </c>
      <c r="D90" s="274">
        <v>77</v>
      </c>
      <c r="E90" s="271" t="s">
        <v>56</v>
      </c>
    </row>
    <row r="91" spans="1:5" ht="15.75" customHeight="1">
      <c r="A91" s="274">
        <v>1</v>
      </c>
      <c r="B91" s="275" t="s">
        <v>46</v>
      </c>
      <c r="C91" s="274">
        <v>192</v>
      </c>
      <c r="D91" s="274">
        <v>84</v>
      </c>
      <c r="E91" s="271" t="s">
        <v>56</v>
      </c>
    </row>
    <row r="92" spans="1:5" ht="15.75" customHeight="1">
      <c r="A92" s="274">
        <v>1</v>
      </c>
      <c r="B92" s="277" t="s">
        <v>46</v>
      </c>
      <c r="C92" s="274">
        <v>202</v>
      </c>
      <c r="D92" s="274">
        <v>92</v>
      </c>
      <c r="E92" s="271" t="s">
        <v>56</v>
      </c>
    </row>
    <row r="93" spans="1:5" ht="15.75" customHeight="1">
      <c r="A93" s="274">
        <v>1</v>
      </c>
      <c r="B93" s="275" t="s">
        <v>46</v>
      </c>
      <c r="C93" s="274">
        <v>185</v>
      </c>
      <c r="D93" s="274">
        <v>72</v>
      </c>
      <c r="E93" s="271" t="s">
        <v>56</v>
      </c>
    </row>
    <row r="94" spans="1:5" ht="15.75" customHeight="1">
      <c r="A94" s="274">
        <v>1</v>
      </c>
      <c r="B94" s="277" t="s">
        <v>46</v>
      </c>
      <c r="C94" s="274">
        <v>187</v>
      </c>
      <c r="D94" s="274">
        <v>72</v>
      </c>
      <c r="E94" s="271" t="s">
        <v>56</v>
      </c>
    </row>
    <row r="95" spans="1:5" ht="15.75" customHeight="1">
      <c r="A95" s="274">
        <v>1</v>
      </c>
      <c r="B95" s="275" t="s">
        <v>46</v>
      </c>
      <c r="C95" s="274">
        <v>215</v>
      </c>
      <c r="D95" s="274">
        <v>103</v>
      </c>
      <c r="E95" s="271" t="s">
        <v>56</v>
      </c>
    </row>
    <row r="96" spans="1:5" ht="15.75" customHeight="1">
      <c r="A96" s="274">
        <v>1</v>
      </c>
      <c r="B96" s="277" t="s">
        <v>46</v>
      </c>
      <c r="C96" s="274">
        <v>183</v>
      </c>
      <c r="D96" s="274">
        <v>71</v>
      </c>
      <c r="E96" s="271" t="s">
        <v>56</v>
      </c>
    </row>
    <row r="97" spans="1:5" ht="15.75" customHeight="1">
      <c r="A97" s="274">
        <v>1</v>
      </c>
      <c r="B97" s="275" t="s">
        <v>46</v>
      </c>
      <c r="C97" s="274">
        <v>190</v>
      </c>
      <c r="D97" s="274">
        <v>80</v>
      </c>
      <c r="E97" s="271" t="s">
        <v>56</v>
      </c>
    </row>
    <row r="98" spans="1:5" ht="15.75" customHeight="1">
      <c r="A98" s="274">
        <v>1</v>
      </c>
      <c r="B98" s="277" t="s">
        <v>46</v>
      </c>
      <c r="C98" s="274">
        <v>71</v>
      </c>
      <c r="D98" s="274">
        <v>9</v>
      </c>
      <c r="E98" s="271" t="s">
        <v>56</v>
      </c>
    </row>
    <row r="99" spans="1:5" ht="15.75" customHeight="1">
      <c r="A99" s="274">
        <v>1</v>
      </c>
      <c r="B99" s="275" t="s">
        <v>46</v>
      </c>
      <c r="C99" s="274">
        <v>175</v>
      </c>
      <c r="D99" s="274">
        <v>58</v>
      </c>
      <c r="E99" s="271" t="s">
        <v>56</v>
      </c>
    </row>
    <row r="100" spans="1:5" ht="15.75" customHeight="1">
      <c r="A100" s="274">
        <v>1</v>
      </c>
      <c r="B100" s="277" t="s">
        <v>46</v>
      </c>
      <c r="C100" s="274">
        <v>73</v>
      </c>
      <c r="D100" s="274">
        <v>10</v>
      </c>
      <c r="E100" s="271" t="s">
        <v>56</v>
      </c>
    </row>
    <row r="101" spans="1:5" ht="15.75" customHeight="1">
      <c r="A101" s="274">
        <v>1</v>
      </c>
      <c r="B101" s="275" t="s">
        <v>46</v>
      </c>
      <c r="C101" s="274">
        <v>74</v>
      </c>
      <c r="D101" s="274">
        <v>5</v>
      </c>
      <c r="E101" s="271" t="s">
        <v>56</v>
      </c>
    </row>
    <row r="102" spans="1:5" ht="15.75" customHeight="1">
      <c r="A102" s="274">
        <v>1</v>
      </c>
      <c r="B102" s="277" t="s">
        <v>46</v>
      </c>
      <c r="C102" s="274">
        <v>70</v>
      </c>
      <c r="D102" s="274">
        <v>4</v>
      </c>
      <c r="E102" s="271" t="s">
        <v>56</v>
      </c>
    </row>
    <row r="103" spans="1:5" ht="15.75" customHeight="1">
      <c r="A103" s="274">
        <v>1</v>
      </c>
      <c r="B103" s="275" t="s">
        <v>46</v>
      </c>
      <c r="C103" s="274">
        <v>67</v>
      </c>
      <c r="D103" s="274">
        <v>4</v>
      </c>
      <c r="E103" s="271" t="s">
        <v>56</v>
      </c>
    </row>
    <row r="104" spans="1:5" ht="15.75" customHeight="1">
      <c r="A104" s="295">
        <v>2</v>
      </c>
      <c r="B104" s="297" t="s">
        <v>46</v>
      </c>
      <c r="C104" s="295">
        <v>222</v>
      </c>
      <c r="D104" s="295">
        <v>147</v>
      </c>
      <c r="E104" s="299" t="s">
        <v>56</v>
      </c>
    </row>
    <row r="105" spans="1:5" ht="15.75" customHeight="1">
      <c r="A105" s="295">
        <v>2</v>
      </c>
      <c r="B105" s="301" t="s">
        <v>46</v>
      </c>
      <c r="C105" s="295">
        <v>212</v>
      </c>
      <c r="D105" s="295">
        <v>107</v>
      </c>
      <c r="E105" s="299" t="s">
        <v>56</v>
      </c>
    </row>
    <row r="106" spans="1:5" ht="15.75" customHeight="1">
      <c r="A106" s="295">
        <v>2</v>
      </c>
      <c r="B106" s="297" t="s">
        <v>46</v>
      </c>
      <c r="C106" s="295">
        <v>182</v>
      </c>
      <c r="D106" s="295">
        <v>75</v>
      </c>
      <c r="E106" s="299" t="s">
        <v>56</v>
      </c>
    </row>
    <row r="107" spans="1:5" ht="15.75" customHeight="1">
      <c r="A107" s="295">
        <v>2</v>
      </c>
      <c r="B107" s="301" t="s">
        <v>46</v>
      </c>
      <c r="C107" s="295">
        <v>237</v>
      </c>
      <c r="D107" s="295">
        <v>170</v>
      </c>
      <c r="E107" s="299" t="s">
        <v>56</v>
      </c>
    </row>
    <row r="108" spans="1:5" ht="15.75" customHeight="1">
      <c r="A108" s="295">
        <v>2</v>
      </c>
      <c r="B108" s="297" t="s">
        <v>46</v>
      </c>
      <c r="C108" s="295">
        <v>217</v>
      </c>
      <c r="D108" s="295">
        <v>126</v>
      </c>
      <c r="E108" s="299" t="s">
        <v>56</v>
      </c>
    </row>
    <row r="109" spans="1:5" ht="15.75" customHeight="1">
      <c r="A109" s="295">
        <v>2</v>
      </c>
      <c r="B109" s="301" t="s">
        <v>46</v>
      </c>
      <c r="C109" s="295">
        <v>168</v>
      </c>
      <c r="D109" s="295">
        <v>62</v>
      </c>
      <c r="E109" s="299" t="s">
        <v>56</v>
      </c>
    </row>
    <row r="110" spans="1:5" ht="15.75" customHeight="1">
      <c r="A110" s="295">
        <v>2</v>
      </c>
      <c r="B110" s="297" t="s">
        <v>46</v>
      </c>
      <c r="C110" s="295">
        <v>218</v>
      </c>
      <c r="D110" s="295">
        <v>132</v>
      </c>
      <c r="E110" s="299" t="s">
        <v>56</v>
      </c>
    </row>
    <row r="111" spans="1:5" ht="15.75" customHeight="1">
      <c r="A111" s="295">
        <v>2</v>
      </c>
      <c r="B111" s="301" t="s">
        <v>46</v>
      </c>
      <c r="C111" s="295">
        <v>171</v>
      </c>
      <c r="D111" s="295">
        <v>67</v>
      </c>
      <c r="E111" s="299" t="s">
        <v>56</v>
      </c>
    </row>
    <row r="112" spans="1:5" ht="15.75" customHeight="1">
      <c r="A112" s="264">
        <v>3</v>
      </c>
      <c r="B112" s="267" t="s">
        <v>46</v>
      </c>
      <c r="C112" s="264">
        <v>333</v>
      </c>
      <c r="D112" s="264">
        <v>146</v>
      </c>
      <c r="E112" s="304" t="s">
        <v>56</v>
      </c>
    </row>
    <row r="113" spans="1:6" ht="15.75" customHeight="1">
      <c r="A113" s="264">
        <v>3</v>
      </c>
      <c r="B113" s="262" t="s">
        <v>46</v>
      </c>
      <c r="C113" s="264">
        <v>207</v>
      </c>
      <c r="D113" s="264">
        <v>117</v>
      </c>
      <c r="E113" s="304" t="s">
        <v>56</v>
      </c>
    </row>
    <row r="114" spans="1:6" ht="15.75" customHeight="1">
      <c r="A114" s="68"/>
      <c r="B114" s="60"/>
      <c r="C114" s="68"/>
      <c r="D114" s="68"/>
      <c r="E114" s="68"/>
      <c r="F114" s="20"/>
    </row>
    <row r="115" spans="1:6" ht="15.75" customHeight="1">
      <c r="A115" s="78"/>
      <c r="B115" s="79"/>
      <c r="C115" s="78"/>
      <c r="D115" s="78"/>
      <c r="E115" s="78"/>
    </row>
    <row r="116" spans="1:6" ht="15.75" customHeight="1">
      <c r="A116" s="68"/>
      <c r="B116" s="60"/>
      <c r="C116" s="68"/>
      <c r="D116" s="68"/>
      <c r="E116" s="68"/>
    </row>
    <row r="117" spans="1:6" ht="15.75" customHeight="1">
      <c r="A117" s="78"/>
      <c r="B117" s="79"/>
      <c r="C117" s="78"/>
      <c r="D117" s="78"/>
      <c r="E117" s="78"/>
    </row>
    <row r="118" spans="1:6" ht="15.75" customHeight="1">
      <c r="A118" s="68"/>
      <c r="B118" s="60"/>
      <c r="C118" s="68"/>
      <c r="D118" s="68"/>
      <c r="E118" s="68"/>
    </row>
    <row r="119" spans="1:6" ht="15.75" customHeight="1">
      <c r="A119" s="78"/>
      <c r="B119" s="79"/>
      <c r="C119" s="78"/>
      <c r="D119" s="78"/>
      <c r="E119" s="78"/>
    </row>
    <row r="120" spans="1:6" ht="15.75" customHeight="1">
      <c r="A120" s="68"/>
      <c r="B120" s="60"/>
      <c r="C120" s="68"/>
      <c r="D120" s="68"/>
      <c r="E120" s="68"/>
    </row>
    <row r="121" spans="1:6" ht="15.75" customHeight="1"/>
    <row r="122" spans="1:6" ht="15.75" customHeight="1"/>
    <row r="123" spans="1:6" ht="15.75" customHeight="1"/>
    <row r="124" spans="1:6" ht="15.75" customHeight="1"/>
    <row r="125" spans="1:6" ht="15.75" customHeight="1"/>
    <row r="126" spans="1:6" ht="15.75" customHeight="1"/>
    <row r="127" spans="1:6" ht="15.75" customHeight="1"/>
    <row r="128" spans="1:6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drawing r:id="rId1"/>
  <tableParts count="3">
    <tablePart r:id="rId2"/>
    <tablePart r:id="rId3"/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zoomScale="80" zoomScaleNormal="80" workbookViewId="0">
      <selection activeCell="F42" sqref="F42"/>
    </sheetView>
  </sheetViews>
  <sheetFormatPr defaultColWidth="14.42578125" defaultRowHeight="15" customHeight="1"/>
  <sheetData>
    <row r="1" spans="1:14">
      <c r="A1" s="1" t="s">
        <v>67</v>
      </c>
      <c r="B1" s="2"/>
      <c r="C1" s="2"/>
      <c r="D1" s="2"/>
      <c r="E1" s="3"/>
      <c r="F1" s="1" t="s">
        <v>68</v>
      </c>
      <c r="G1" s="4"/>
      <c r="H1" s="5" t="s">
        <v>4</v>
      </c>
      <c r="I1" s="5"/>
      <c r="J1" s="2"/>
      <c r="K1" s="6"/>
    </row>
    <row r="2" spans="1:14">
      <c r="A2" s="15" t="s">
        <v>69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15" t="s">
        <v>70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432</v>
      </c>
      <c r="G6" s="36">
        <v>293</v>
      </c>
      <c r="H6" s="38">
        <v>220</v>
      </c>
      <c r="I6" s="33"/>
      <c r="J6" s="33"/>
      <c r="K6" s="37"/>
    </row>
    <row r="7" spans="1:14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4" ht="15.75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208" t="s">
        <v>71</v>
      </c>
      <c r="M8" s="48" t="s">
        <v>33</v>
      </c>
      <c r="N8" s="48" t="s">
        <v>35</v>
      </c>
    </row>
    <row r="9" spans="1:14">
      <c r="A9" s="50">
        <v>1</v>
      </c>
      <c r="B9" s="52" t="s">
        <v>38</v>
      </c>
      <c r="C9" s="57">
        <v>2</v>
      </c>
      <c r="D9" s="57">
        <v>2</v>
      </c>
      <c r="E9" s="57">
        <v>1</v>
      </c>
      <c r="F9" s="57">
        <v>2</v>
      </c>
      <c r="G9" s="62"/>
      <c r="H9" s="62"/>
      <c r="I9" s="62"/>
      <c r="J9" s="62"/>
      <c r="K9" s="209">
        <f t="shared" ref="K9:K13" si="0">SUM(C9:J9)</f>
        <v>7</v>
      </c>
      <c r="M9" s="51" t="s">
        <v>38</v>
      </c>
      <c r="N9" s="51">
        <v>8</v>
      </c>
    </row>
    <row r="10" spans="1:14">
      <c r="A10" s="66">
        <v>1</v>
      </c>
      <c r="B10" s="71" t="s">
        <v>63</v>
      </c>
      <c r="C10" s="75"/>
      <c r="D10" s="75">
        <v>1</v>
      </c>
      <c r="E10" s="84"/>
      <c r="F10" s="84"/>
      <c r="G10" s="84"/>
      <c r="H10" s="84"/>
      <c r="I10" s="84"/>
      <c r="J10" s="84"/>
      <c r="K10" s="209">
        <f t="shared" si="0"/>
        <v>1</v>
      </c>
      <c r="M10" s="51" t="s">
        <v>63</v>
      </c>
      <c r="N10" s="51">
        <v>1</v>
      </c>
    </row>
    <row r="11" spans="1:14">
      <c r="A11" s="175">
        <v>2</v>
      </c>
      <c r="B11" s="173" t="s">
        <v>38</v>
      </c>
      <c r="C11" s="174"/>
      <c r="D11" s="139"/>
      <c r="E11" s="139">
        <v>1</v>
      </c>
      <c r="F11" s="174"/>
      <c r="G11" s="174"/>
      <c r="H11" s="174"/>
      <c r="I11" s="174"/>
      <c r="J11" s="174"/>
      <c r="K11" s="209">
        <f t="shared" si="0"/>
        <v>1</v>
      </c>
      <c r="M11" s="51" t="s">
        <v>40</v>
      </c>
      <c r="N11" s="51">
        <v>2</v>
      </c>
    </row>
    <row r="12" spans="1:14">
      <c r="A12" s="172">
        <v>2</v>
      </c>
      <c r="B12" s="173" t="s">
        <v>40</v>
      </c>
      <c r="C12" s="139">
        <v>1</v>
      </c>
      <c r="D12" s="174"/>
      <c r="E12" s="174"/>
      <c r="F12" s="174"/>
      <c r="G12" s="174"/>
      <c r="H12" s="174"/>
      <c r="I12" s="174"/>
      <c r="J12" s="174"/>
      <c r="K12" s="209">
        <f t="shared" si="0"/>
        <v>1</v>
      </c>
      <c r="M12" s="51" t="s">
        <v>72</v>
      </c>
      <c r="N12" s="51">
        <v>5</v>
      </c>
    </row>
    <row r="13" spans="1:14">
      <c r="A13" s="210">
        <v>3</v>
      </c>
      <c r="B13" s="187" t="s">
        <v>40</v>
      </c>
      <c r="C13" s="189">
        <v>1</v>
      </c>
      <c r="D13" s="188"/>
      <c r="E13" s="188"/>
      <c r="F13" s="188"/>
      <c r="G13" s="188"/>
      <c r="H13" s="188"/>
      <c r="I13" s="188"/>
      <c r="J13" s="188"/>
      <c r="K13" s="209">
        <f t="shared" si="0"/>
        <v>1</v>
      </c>
      <c r="M13" s="51"/>
      <c r="N13" s="51"/>
    </row>
    <row r="14" spans="1:14">
      <c r="A14" s="91"/>
      <c r="B14" s="74"/>
      <c r="C14" s="59"/>
      <c r="D14" s="59"/>
      <c r="E14" s="59"/>
      <c r="F14" s="59"/>
      <c r="G14" s="59"/>
      <c r="H14" s="59"/>
      <c r="I14" s="59"/>
      <c r="J14" s="59"/>
      <c r="K14" s="64">
        <f>SUM(K9:K13)</f>
        <v>11</v>
      </c>
      <c r="M14" s="51"/>
      <c r="N14" s="51"/>
    </row>
    <row r="15" spans="1:14">
      <c r="A15" s="79"/>
      <c r="B15" s="77"/>
      <c r="C15" s="78"/>
      <c r="D15" s="78"/>
      <c r="E15" s="78"/>
      <c r="F15" s="78"/>
      <c r="G15" s="78"/>
      <c r="H15" s="78"/>
      <c r="I15" s="78"/>
      <c r="J15" s="78"/>
      <c r="K15" s="58"/>
      <c r="M15" s="73"/>
      <c r="N15" s="73"/>
    </row>
    <row r="16" spans="1:14">
      <c r="A16" s="60"/>
      <c r="B16" s="69"/>
      <c r="C16" s="68"/>
      <c r="D16" s="68"/>
      <c r="E16" s="68"/>
      <c r="F16" s="68"/>
      <c r="G16" s="68"/>
      <c r="H16" s="68"/>
      <c r="I16" s="68"/>
      <c r="J16" s="68"/>
      <c r="K16" s="61"/>
      <c r="M16" s="73"/>
      <c r="N16" s="73"/>
    </row>
    <row r="17" spans="1:14" ht="15" customHeight="1">
      <c r="A17" s="80"/>
      <c r="B17" s="81"/>
      <c r="C17" s="87"/>
      <c r="D17" s="87"/>
      <c r="E17" s="87"/>
      <c r="F17" s="87"/>
      <c r="G17" s="87"/>
      <c r="H17" s="87"/>
      <c r="I17" s="87"/>
      <c r="J17" s="87"/>
      <c r="K17" s="89"/>
      <c r="M17" s="73"/>
      <c r="N17" s="73"/>
    </row>
    <row r="18" spans="1:14">
      <c r="A18" s="60"/>
      <c r="B18" s="69"/>
      <c r="C18" s="68"/>
      <c r="D18" s="68"/>
      <c r="E18" s="68"/>
      <c r="F18" s="68"/>
      <c r="G18" s="68"/>
      <c r="H18" s="68"/>
      <c r="I18" s="68"/>
      <c r="J18" s="68"/>
      <c r="K18" s="61"/>
      <c r="M18" s="73"/>
      <c r="N18" s="73"/>
    </row>
    <row r="19" spans="1:14">
      <c r="A19" s="53"/>
      <c r="B19" s="54"/>
      <c r="C19" s="56"/>
      <c r="D19" s="56"/>
      <c r="E19" s="56"/>
      <c r="F19" s="56"/>
      <c r="G19" s="56"/>
      <c r="H19" s="56"/>
      <c r="I19" s="56"/>
      <c r="J19" s="56"/>
      <c r="K19" s="58"/>
      <c r="M19" s="73"/>
      <c r="N19" s="73"/>
    </row>
    <row r="20" spans="1:14">
      <c r="A20" s="91"/>
      <c r="B20" s="74"/>
      <c r="C20" s="59"/>
      <c r="D20" s="59"/>
      <c r="E20" s="59"/>
      <c r="F20" s="59"/>
      <c r="G20" s="59"/>
      <c r="H20" s="59"/>
      <c r="I20" s="59"/>
      <c r="J20" s="59"/>
      <c r="K20" s="61"/>
      <c r="M20" s="73"/>
      <c r="N20" s="73"/>
    </row>
    <row r="21" spans="1:14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</row>
    <row r="22" spans="1:14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>
      <c r="M40" s="96"/>
      <c r="N40" s="96"/>
    </row>
    <row r="41" spans="1:14">
      <c r="A41" s="97" t="s">
        <v>22</v>
      </c>
      <c r="B41" s="102" t="s">
        <v>23</v>
      </c>
      <c r="C41" s="109" t="s">
        <v>45</v>
      </c>
      <c r="D41" s="111" t="s">
        <v>47</v>
      </c>
      <c r="E41" s="113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211">
        <v>1</v>
      </c>
      <c r="B42" s="213" t="s">
        <v>72</v>
      </c>
      <c r="C42" s="211">
        <v>107</v>
      </c>
      <c r="D42" s="211">
        <v>13</v>
      </c>
      <c r="E42" s="215" t="s">
        <v>66</v>
      </c>
      <c r="G42" s="96" t="s">
        <v>52</v>
      </c>
      <c r="H42" s="118">
        <v>3</v>
      </c>
      <c r="I42" s="118">
        <v>0</v>
      </c>
      <c r="J42" s="118">
        <v>100</v>
      </c>
    </row>
    <row r="43" spans="1:14">
      <c r="A43" s="75">
        <v>1</v>
      </c>
      <c r="B43" s="66" t="s">
        <v>72</v>
      </c>
      <c r="C43" s="75">
        <v>95</v>
      </c>
      <c r="D43" s="75">
        <v>11</v>
      </c>
      <c r="E43" s="75" t="s">
        <v>66</v>
      </c>
      <c r="G43" s="96" t="s">
        <v>53</v>
      </c>
      <c r="H43" s="118">
        <v>1</v>
      </c>
      <c r="I43" s="118">
        <v>0</v>
      </c>
      <c r="J43" s="118">
        <v>100</v>
      </c>
    </row>
    <row r="44" spans="1:14">
      <c r="A44" s="75">
        <v>1</v>
      </c>
      <c r="B44" s="90" t="s">
        <v>72</v>
      </c>
      <c r="C44" s="75">
        <v>110</v>
      </c>
      <c r="D44" s="75">
        <v>15</v>
      </c>
      <c r="E44" s="75" t="s">
        <v>66</v>
      </c>
      <c r="G44" s="96" t="s">
        <v>54</v>
      </c>
      <c r="H44" s="118">
        <v>1</v>
      </c>
      <c r="I44" s="118">
        <v>0</v>
      </c>
      <c r="J44" s="118">
        <v>100</v>
      </c>
    </row>
    <row r="45" spans="1:14">
      <c r="A45" s="139">
        <v>2</v>
      </c>
      <c r="B45" s="172" t="s">
        <v>72</v>
      </c>
      <c r="C45" s="139">
        <v>111</v>
      </c>
      <c r="D45" s="139">
        <v>9</v>
      </c>
      <c r="E45" s="139" t="s">
        <v>66</v>
      </c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196">
        <v>3</v>
      </c>
      <c r="B46" s="200" t="s">
        <v>72</v>
      </c>
      <c r="C46" s="196">
        <v>118</v>
      </c>
      <c r="D46" s="196">
        <v>15</v>
      </c>
      <c r="E46" s="196" t="s">
        <v>66</v>
      </c>
      <c r="G46" s="96" t="s">
        <v>52</v>
      </c>
      <c r="H46" s="118" t="s">
        <v>57</v>
      </c>
      <c r="I46" s="118" t="s">
        <v>57</v>
      </c>
      <c r="J46" s="118" t="s">
        <v>57</v>
      </c>
    </row>
    <row r="47" spans="1:14">
      <c r="A47" s="78"/>
      <c r="B47" s="79"/>
      <c r="C47" s="78"/>
      <c r="D47" s="78"/>
      <c r="E47" s="78"/>
      <c r="G47" s="96" t="s">
        <v>53</v>
      </c>
      <c r="H47" s="118" t="s">
        <v>57</v>
      </c>
      <c r="I47" s="118" t="s">
        <v>57</v>
      </c>
      <c r="J47" s="118" t="s">
        <v>57</v>
      </c>
    </row>
    <row r="48" spans="1:14">
      <c r="A48" s="68"/>
      <c r="B48" s="60"/>
      <c r="C48" s="68"/>
      <c r="D48" s="68"/>
      <c r="E48" s="68"/>
      <c r="G48" s="96" t="s">
        <v>54</v>
      </c>
      <c r="H48" s="118" t="s">
        <v>57</v>
      </c>
      <c r="I48" s="118" t="s">
        <v>57</v>
      </c>
      <c r="J48" s="118" t="s">
        <v>57</v>
      </c>
    </row>
    <row r="49" spans="1:5">
      <c r="A49" s="78"/>
      <c r="B49" s="79"/>
      <c r="C49" s="78"/>
      <c r="D49" s="78"/>
      <c r="E49" s="78"/>
    </row>
    <row r="50" spans="1:5">
      <c r="A50" s="68"/>
      <c r="B50" s="60"/>
      <c r="C50" s="68"/>
      <c r="D50" s="68"/>
      <c r="E50" s="68"/>
    </row>
    <row r="51" spans="1:5">
      <c r="A51" s="78"/>
      <c r="B51" s="79"/>
      <c r="C51" s="78"/>
      <c r="D51" s="78"/>
      <c r="E51" s="78"/>
    </row>
    <row r="52" spans="1:5">
      <c r="A52" s="68"/>
      <c r="B52" s="60"/>
      <c r="C52" s="68"/>
      <c r="D52" s="68"/>
      <c r="E52" s="68"/>
    </row>
    <row r="53" spans="1:5">
      <c r="A53" s="78"/>
      <c r="B53" s="79"/>
      <c r="C53" s="78"/>
      <c r="D53" s="78"/>
      <c r="E53" s="78"/>
    </row>
    <row r="54" spans="1:5">
      <c r="A54" s="68"/>
      <c r="B54" s="60"/>
      <c r="C54" s="68"/>
      <c r="D54" s="68"/>
      <c r="E54" s="68"/>
    </row>
    <row r="55" spans="1:5">
      <c r="A55" s="78"/>
      <c r="B55" s="79"/>
      <c r="C55" s="78"/>
      <c r="D55" s="78"/>
      <c r="E55" s="78"/>
    </row>
    <row r="56" spans="1:5">
      <c r="A56" s="68"/>
      <c r="B56" s="60"/>
      <c r="C56" s="68"/>
      <c r="D56" s="68"/>
      <c r="E56" s="68"/>
    </row>
    <row r="57" spans="1:5">
      <c r="A57" s="78"/>
      <c r="B57" s="79"/>
      <c r="C57" s="78"/>
      <c r="D57" s="78"/>
      <c r="E57" s="78"/>
    </row>
    <row r="58" spans="1:5">
      <c r="A58" s="68"/>
      <c r="B58" s="60"/>
      <c r="C58" s="68"/>
      <c r="D58" s="68"/>
      <c r="E58" s="68"/>
    </row>
    <row r="59" spans="1:5">
      <c r="A59" s="78"/>
      <c r="B59" s="79"/>
      <c r="C59" s="78"/>
      <c r="D59" s="78"/>
      <c r="E59" s="78"/>
    </row>
    <row r="60" spans="1:5">
      <c r="A60" s="68"/>
      <c r="B60" s="60"/>
      <c r="C60" s="68"/>
      <c r="D60" s="68"/>
      <c r="E60" s="68"/>
    </row>
    <row r="61" spans="1:5">
      <c r="A61" s="78"/>
      <c r="B61" s="79"/>
      <c r="C61" s="78"/>
      <c r="D61" s="78"/>
      <c r="E61" s="78"/>
    </row>
    <row r="62" spans="1:5">
      <c r="A62" s="68"/>
      <c r="B62" s="60"/>
      <c r="C62" s="68"/>
      <c r="D62" s="68"/>
      <c r="E62" s="68"/>
    </row>
    <row r="63" spans="1:5">
      <c r="A63" s="78"/>
      <c r="B63" s="79"/>
      <c r="C63" s="78"/>
      <c r="D63" s="78"/>
      <c r="E63" s="78"/>
    </row>
    <row r="64" spans="1:5">
      <c r="A64" s="68"/>
      <c r="B64" s="60"/>
      <c r="C64" s="68"/>
      <c r="D64" s="68"/>
      <c r="E64" s="68"/>
    </row>
    <row r="65" spans="1:5">
      <c r="A65" s="78"/>
      <c r="B65" s="79"/>
      <c r="C65" s="78"/>
      <c r="D65" s="78"/>
      <c r="E65" s="78"/>
    </row>
    <row r="66" spans="1:5">
      <c r="A66" s="68"/>
      <c r="B66" s="60"/>
      <c r="C66" s="68"/>
      <c r="D66" s="68"/>
      <c r="E66" s="68"/>
    </row>
    <row r="67" spans="1:5">
      <c r="A67" s="78"/>
      <c r="B67" s="79"/>
      <c r="C67" s="78"/>
      <c r="D67" s="78"/>
      <c r="E67" s="78"/>
    </row>
    <row r="68" spans="1:5">
      <c r="A68" s="68"/>
      <c r="B68" s="60"/>
      <c r="C68" s="68"/>
      <c r="D68" s="68"/>
      <c r="E68" s="68"/>
    </row>
    <row r="69" spans="1:5">
      <c r="A69" s="78"/>
      <c r="B69" s="79"/>
      <c r="C69" s="78"/>
      <c r="D69" s="78"/>
      <c r="E69" s="78"/>
    </row>
    <row r="70" spans="1:5">
      <c r="A70" s="68"/>
      <c r="B70" s="60"/>
      <c r="C70" s="68"/>
      <c r="D70" s="68"/>
      <c r="E70" s="68"/>
    </row>
    <row r="71" spans="1:5">
      <c r="A71" s="78"/>
      <c r="B71" s="79"/>
      <c r="C71" s="78"/>
      <c r="D71" s="78"/>
      <c r="E71" s="78"/>
    </row>
    <row r="72" spans="1:5">
      <c r="A72" s="68"/>
      <c r="B72" s="60"/>
      <c r="C72" s="68"/>
      <c r="D72" s="68"/>
      <c r="E72" s="68"/>
    </row>
    <row r="73" spans="1:5">
      <c r="A73" s="78"/>
      <c r="B73" s="79"/>
      <c r="C73" s="78"/>
      <c r="D73" s="78"/>
      <c r="E73" s="78"/>
    </row>
    <row r="74" spans="1:5">
      <c r="A74" s="68"/>
      <c r="B74" s="60"/>
      <c r="C74" s="68"/>
      <c r="D74" s="68"/>
      <c r="E74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>
      <selection activeCell="B42" sqref="B42:D43"/>
    </sheetView>
  </sheetViews>
  <sheetFormatPr defaultColWidth="14.42578125" defaultRowHeight="15" customHeight="1"/>
  <cols>
    <col min="1" max="26" width="8.7109375" customWidth="1"/>
  </cols>
  <sheetData>
    <row r="1" spans="1:14">
      <c r="A1" s="1" t="s">
        <v>73</v>
      </c>
      <c r="B1" s="2"/>
      <c r="C1" s="2"/>
      <c r="D1" s="2"/>
      <c r="E1" s="3"/>
      <c r="F1" s="1" t="s">
        <v>2</v>
      </c>
      <c r="G1" s="4"/>
      <c r="H1" s="7" t="s">
        <v>74</v>
      </c>
      <c r="I1" s="5"/>
      <c r="J1" s="2"/>
      <c r="K1" s="6"/>
      <c r="N1" s="20" t="s">
        <v>75</v>
      </c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476</v>
      </c>
      <c r="G6" s="36">
        <v>504</v>
      </c>
      <c r="H6" s="38">
        <v>313</v>
      </c>
      <c r="I6" s="33"/>
      <c r="J6" s="33"/>
      <c r="K6" s="37"/>
    </row>
    <row r="7" spans="1:14">
      <c r="A7" s="39"/>
      <c r="B7" s="39"/>
      <c r="C7" s="40"/>
      <c r="D7" s="40"/>
      <c r="E7" s="40"/>
      <c r="F7" s="41" t="s">
        <v>21</v>
      </c>
      <c r="G7" s="41"/>
      <c r="H7" s="41"/>
      <c r="I7" s="41"/>
      <c r="J7" s="42"/>
      <c r="K7" s="40"/>
    </row>
    <row r="8" spans="1:14" ht="15.75">
      <c r="A8" s="43" t="s">
        <v>22</v>
      </c>
      <c r="B8" s="44" t="s">
        <v>23</v>
      </c>
      <c r="C8" s="45" t="s">
        <v>24</v>
      </c>
      <c r="D8" s="44" t="s">
        <v>25</v>
      </c>
      <c r="E8" s="44" t="s">
        <v>26</v>
      </c>
      <c r="F8" s="44" t="s">
        <v>27</v>
      </c>
      <c r="G8" s="44" t="s">
        <v>28</v>
      </c>
      <c r="H8" s="44" t="s">
        <v>29</v>
      </c>
      <c r="I8" s="44" t="s">
        <v>30</v>
      </c>
      <c r="J8" s="44" t="s">
        <v>31</v>
      </c>
      <c r="K8" s="46" t="s">
        <v>71</v>
      </c>
      <c r="M8" s="48" t="s">
        <v>33</v>
      </c>
      <c r="N8" s="48" t="s">
        <v>35</v>
      </c>
    </row>
    <row r="9" spans="1:14">
      <c r="A9" s="50">
        <v>1</v>
      </c>
      <c r="B9" s="52" t="s">
        <v>38</v>
      </c>
      <c r="C9" s="57">
        <v>6</v>
      </c>
      <c r="D9" s="62"/>
      <c r="E9" s="57">
        <v>3</v>
      </c>
      <c r="F9" s="57">
        <v>3</v>
      </c>
      <c r="G9" s="57">
        <v>1</v>
      </c>
      <c r="H9" s="57">
        <v>1</v>
      </c>
      <c r="I9" s="57">
        <v>1</v>
      </c>
      <c r="J9" s="62"/>
      <c r="K9" s="64">
        <f t="shared" ref="K9:K24" si="0">SUM(C9:J9)</f>
        <v>15</v>
      </c>
      <c r="M9" s="51" t="s">
        <v>38</v>
      </c>
      <c r="N9" s="51">
        <v>35</v>
      </c>
    </row>
    <row r="10" spans="1:14">
      <c r="A10" s="66">
        <v>1</v>
      </c>
      <c r="B10" s="71" t="s">
        <v>36</v>
      </c>
      <c r="C10" s="75">
        <v>11</v>
      </c>
      <c r="D10" s="84"/>
      <c r="E10" s="84"/>
      <c r="F10" s="75">
        <v>1</v>
      </c>
      <c r="G10" s="84"/>
      <c r="H10" s="75">
        <v>1</v>
      </c>
      <c r="I10" s="75">
        <v>1</v>
      </c>
      <c r="J10" s="75">
        <v>1</v>
      </c>
      <c r="K10" s="64">
        <f t="shared" si="0"/>
        <v>15</v>
      </c>
      <c r="M10" s="51" t="s">
        <v>36</v>
      </c>
      <c r="N10" s="51">
        <v>32</v>
      </c>
    </row>
    <row r="11" spans="1:14">
      <c r="A11" s="90">
        <v>1</v>
      </c>
      <c r="B11" s="71" t="s">
        <v>42</v>
      </c>
      <c r="C11" s="75">
        <v>21</v>
      </c>
      <c r="D11" s="75">
        <v>1</v>
      </c>
      <c r="E11" s="75">
        <v>5</v>
      </c>
      <c r="F11" s="75">
        <v>2</v>
      </c>
      <c r="G11" s="84"/>
      <c r="H11" s="84"/>
      <c r="I11" s="84"/>
      <c r="J11" s="84"/>
      <c r="K11" s="64">
        <f t="shared" si="0"/>
        <v>29</v>
      </c>
      <c r="M11" s="51" t="s">
        <v>42</v>
      </c>
      <c r="N11" s="51">
        <v>48</v>
      </c>
    </row>
    <row r="12" spans="1:14">
      <c r="A12" s="66">
        <v>1</v>
      </c>
      <c r="B12" s="71" t="s">
        <v>43</v>
      </c>
      <c r="C12" s="75">
        <v>3</v>
      </c>
      <c r="D12" s="84"/>
      <c r="E12" s="84"/>
      <c r="F12" s="84"/>
      <c r="G12" s="84"/>
      <c r="H12" s="84"/>
      <c r="I12" s="84"/>
      <c r="J12" s="84"/>
      <c r="K12" s="64">
        <f t="shared" si="0"/>
        <v>3</v>
      </c>
      <c r="M12" s="51" t="s">
        <v>43</v>
      </c>
      <c r="N12" s="51">
        <v>8</v>
      </c>
    </row>
    <row r="13" spans="1:14">
      <c r="A13" s="92">
        <v>1</v>
      </c>
      <c r="B13" s="93" t="s">
        <v>76</v>
      </c>
      <c r="C13" s="94">
        <v>5</v>
      </c>
      <c r="D13" s="95"/>
      <c r="E13" s="95"/>
      <c r="F13" s="95"/>
      <c r="G13" s="95"/>
      <c r="H13" s="95"/>
      <c r="I13" s="95"/>
      <c r="J13" s="95"/>
      <c r="K13" s="64">
        <f t="shared" si="0"/>
        <v>5</v>
      </c>
      <c r="M13" s="51" t="s">
        <v>76</v>
      </c>
      <c r="N13" s="51">
        <v>7</v>
      </c>
    </row>
    <row r="14" spans="1:14">
      <c r="A14" s="50">
        <v>1</v>
      </c>
      <c r="B14" s="52" t="s">
        <v>44</v>
      </c>
      <c r="C14" s="57">
        <v>3</v>
      </c>
      <c r="D14" s="62"/>
      <c r="E14" s="62"/>
      <c r="F14" s="62"/>
      <c r="G14" s="62"/>
      <c r="H14" s="62"/>
      <c r="I14" s="62"/>
      <c r="J14" s="62"/>
      <c r="K14" s="64">
        <f t="shared" si="0"/>
        <v>3</v>
      </c>
      <c r="M14" s="51" t="s">
        <v>44</v>
      </c>
      <c r="N14" s="51">
        <v>5</v>
      </c>
    </row>
    <row r="15" spans="1:14">
      <c r="A15" s="212">
        <v>2</v>
      </c>
      <c r="B15" s="214" t="s">
        <v>38</v>
      </c>
      <c r="C15" s="216">
        <v>6</v>
      </c>
      <c r="D15" s="217"/>
      <c r="E15" s="216">
        <v>3</v>
      </c>
      <c r="F15" s="216">
        <v>4</v>
      </c>
      <c r="G15" s="216">
        <v>1</v>
      </c>
      <c r="H15" s="217"/>
      <c r="I15" s="217"/>
      <c r="J15" s="217"/>
      <c r="K15" s="64">
        <f t="shared" si="0"/>
        <v>14</v>
      </c>
      <c r="M15" s="73"/>
      <c r="N15" s="73"/>
    </row>
    <row r="16" spans="1:14">
      <c r="A16" s="218">
        <v>2</v>
      </c>
      <c r="B16" s="214" t="s">
        <v>36</v>
      </c>
      <c r="C16" s="216">
        <v>6</v>
      </c>
      <c r="D16" s="217"/>
      <c r="E16" s="216">
        <v>1</v>
      </c>
      <c r="F16" s="216">
        <v>3</v>
      </c>
      <c r="G16" s="216">
        <v>2</v>
      </c>
      <c r="H16" s="217"/>
      <c r="I16" s="216">
        <v>1</v>
      </c>
      <c r="J16" s="217"/>
      <c r="K16" s="64">
        <f t="shared" si="0"/>
        <v>13</v>
      </c>
      <c r="M16" s="73"/>
      <c r="N16" s="73"/>
    </row>
    <row r="17" spans="1:14" ht="18.75">
      <c r="A17" s="219">
        <v>2</v>
      </c>
      <c r="B17" s="220" t="s">
        <v>42</v>
      </c>
      <c r="C17" s="221">
        <v>3</v>
      </c>
      <c r="D17" s="221">
        <v>9</v>
      </c>
      <c r="E17" s="221">
        <v>2</v>
      </c>
      <c r="F17" s="222"/>
      <c r="G17" s="222"/>
      <c r="H17" s="222"/>
      <c r="I17" s="222"/>
      <c r="J17" s="222"/>
      <c r="K17" s="64">
        <f t="shared" si="0"/>
        <v>14</v>
      </c>
      <c r="M17" s="73"/>
      <c r="N17" s="73"/>
    </row>
    <row r="18" spans="1:14">
      <c r="A18" s="218">
        <v>2</v>
      </c>
      <c r="B18" s="214" t="s">
        <v>76</v>
      </c>
      <c r="C18" s="216">
        <v>1</v>
      </c>
      <c r="D18" s="217"/>
      <c r="E18" s="217"/>
      <c r="F18" s="217"/>
      <c r="G18" s="217"/>
      <c r="H18" s="217"/>
      <c r="I18" s="217"/>
      <c r="J18" s="217"/>
      <c r="K18" s="64">
        <f t="shared" si="0"/>
        <v>1</v>
      </c>
      <c r="M18" s="73"/>
      <c r="N18" s="73"/>
    </row>
    <row r="19" spans="1:14">
      <c r="A19" s="223">
        <v>2</v>
      </c>
      <c r="B19" s="224" t="s">
        <v>44</v>
      </c>
      <c r="C19" s="225"/>
      <c r="D19" s="226">
        <v>2</v>
      </c>
      <c r="E19" s="225"/>
      <c r="F19" s="225"/>
      <c r="G19" s="225"/>
      <c r="H19" s="225"/>
      <c r="I19" s="225"/>
      <c r="J19" s="225"/>
      <c r="K19" s="64">
        <f t="shared" si="0"/>
        <v>2</v>
      </c>
      <c r="M19" s="73"/>
      <c r="N19" s="73"/>
    </row>
    <row r="20" spans="1:14">
      <c r="A20" s="190">
        <v>3</v>
      </c>
      <c r="B20" s="191" t="s">
        <v>36</v>
      </c>
      <c r="C20" s="192">
        <v>2</v>
      </c>
      <c r="D20" s="193"/>
      <c r="E20" s="193"/>
      <c r="F20" s="192">
        <v>1</v>
      </c>
      <c r="G20" s="193"/>
      <c r="H20" s="193"/>
      <c r="I20" s="192">
        <v>1</v>
      </c>
      <c r="J20" s="193"/>
      <c r="K20" s="64">
        <f t="shared" si="0"/>
        <v>4</v>
      </c>
      <c r="M20" s="73"/>
      <c r="N20" s="73"/>
    </row>
    <row r="21" spans="1:14" ht="15.75" customHeight="1">
      <c r="A21" s="194">
        <v>3</v>
      </c>
      <c r="B21" s="195" t="s">
        <v>38</v>
      </c>
      <c r="C21" s="196">
        <v>1</v>
      </c>
      <c r="D21" s="198"/>
      <c r="E21" s="196">
        <v>2</v>
      </c>
      <c r="F21" s="196">
        <v>2</v>
      </c>
      <c r="G21" s="196">
        <v>1</v>
      </c>
      <c r="H21" s="198"/>
      <c r="I21" s="198"/>
      <c r="J21" s="198"/>
      <c r="K21" s="64">
        <f t="shared" si="0"/>
        <v>6</v>
      </c>
      <c r="M21" s="73"/>
      <c r="N21" s="73"/>
    </row>
    <row r="22" spans="1:14" ht="15.75" customHeight="1">
      <c r="A22" s="200">
        <v>3</v>
      </c>
      <c r="B22" s="195" t="s">
        <v>42</v>
      </c>
      <c r="C22" s="196">
        <v>2</v>
      </c>
      <c r="D22" s="198"/>
      <c r="E22" s="196">
        <v>2</v>
      </c>
      <c r="F22" s="196">
        <v>1</v>
      </c>
      <c r="G22" s="198"/>
      <c r="H22" s="198"/>
      <c r="I22" s="198"/>
      <c r="J22" s="198"/>
      <c r="K22" s="64">
        <f t="shared" si="0"/>
        <v>5</v>
      </c>
      <c r="M22" s="73"/>
      <c r="N22" s="73"/>
    </row>
    <row r="23" spans="1:14" ht="15.75" customHeight="1">
      <c r="A23" s="194">
        <v>3</v>
      </c>
      <c r="B23" s="195" t="s">
        <v>76</v>
      </c>
      <c r="C23" s="196">
        <v>1</v>
      </c>
      <c r="D23" s="198"/>
      <c r="E23" s="198"/>
      <c r="F23" s="198"/>
      <c r="G23" s="198"/>
      <c r="H23" s="198"/>
      <c r="I23" s="198"/>
      <c r="J23" s="198"/>
      <c r="K23" s="64">
        <f t="shared" si="0"/>
        <v>1</v>
      </c>
      <c r="M23" s="73"/>
      <c r="N23" s="73"/>
    </row>
    <row r="24" spans="1:14" ht="15.75" customHeight="1">
      <c r="A24" s="210">
        <v>3</v>
      </c>
      <c r="B24" s="187" t="s">
        <v>43</v>
      </c>
      <c r="C24" s="189">
        <v>4</v>
      </c>
      <c r="D24" s="189">
        <v>1</v>
      </c>
      <c r="E24" s="188"/>
      <c r="F24" s="188"/>
      <c r="G24" s="188"/>
      <c r="H24" s="188"/>
      <c r="I24" s="188"/>
      <c r="J24" s="188"/>
      <c r="K24" s="64">
        <f t="shared" si="0"/>
        <v>5</v>
      </c>
      <c r="M24" s="73"/>
      <c r="N24" s="73"/>
    </row>
    <row r="25" spans="1:14" ht="15.75" customHeight="1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229">
        <f>SUM(K9:K24)</f>
        <v>135</v>
      </c>
      <c r="M25" s="73"/>
      <c r="N25" s="73"/>
    </row>
    <row r="26" spans="1:14" ht="15.75" customHeight="1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 ht="15.75" customHeight="1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 ht="15.75" customHeight="1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 ht="15.75" customHeight="1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 ht="15.75" customHeight="1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 ht="15.75" customHeight="1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 ht="15.75" customHeight="1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 ht="15.75" customHeight="1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 ht="15.75" customHeight="1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 ht="15.75" customHeight="1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 ht="15.75" customHeight="1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 ht="15.75" customHeight="1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 ht="15.75" customHeight="1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 ht="15.75" customHeight="1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 ht="15.75" customHeight="1">
      <c r="M40" s="96"/>
      <c r="N40" s="96"/>
    </row>
    <row r="41" spans="1:14" ht="15.75" customHeight="1">
      <c r="A41" s="99" t="s">
        <v>22</v>
      </c>
      <c r="B41" s="104" t="s">
        <v>23</v>
      </c>
      <c r="C41" s="106" t="s">
        <v>45</v>
      </c>
      <c r="D41" s="112" t="s">
        <v>47</v>
      </c>
      <c r="E41" s="121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 ht="15.75" customHeight="1">
      <c r="A42" s="211">
        <v>1</v>
      </c>
      <c r="B42" s="231" t="s">
        <v>46</v>
      </c>
      <c r="C42" s="232">
        <v>223</v>
      </c>
      <c r="D42" s="232">
        <v>114</v>
      </c>
      <c r="E42" s="232" t="s">
        <v>56</v>
      </c>
      <c r="G42" s="96" t="s">
        <v>52</v>
      </c>
      <c r="H42" s="118" t="s">
        <v>57</v>
      </c>
      <c r="I42" s="118" t="s">
        <v>57</v>
      </c>
      <c r="J42" s="118" t="s">
        <v>57</v>
      </c>
    </row>
    <row r="43" spans="1:14" ht="15.75" customHeight="1">
      <c r="A43" s="196">
        <v>3</v>
      </c>
      <c r="B43" s="233" t="s">
        <v>46</v>
      </c>
      <c r="C43" s="234">
        <v>257</v>
      </c>
      <c r="D43" s="234">
        <v>194</v>
      </c>
      <c r="E43" s="234" t="s">
        <v>56</v>
      </c>
      <c r="G43" s="96" t="s">
        <v>53</v>
      </c>
      <c r="H43" s="118" t="s">
        <v>57</v>
      </c>
      <c r="I43" s="118" t="s">
        <v>57</v>
      </c>
      <c r="J43" s="118" t="s">
        <v>57</v>
      </c>
    </row>
    <row r="44" spans="1:14" ht="15.75" customHeight="1">
      <c r="A44" s="68"/>
      <c r="B44" s="60"/>
      <c r="C44" s="68"/>
      <c r="D44" s="68"/>
      <c r="E44" s="68"/>
      <c r="G44" s="96" t="s">
        <v>54</v>
      </c>
      <c r="H44" s="118" t="s">
        <v>57</v>
      </c>
      <c r="I44" s="118" t="s">
        <v>57</v>
      </c>
      <c r="J44" s="118" t="s">
        <v>57</v>
      </c>
    </row>
    <row r="45" spans="1:14" ht="15.75" customHeight="1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 ht="15.75" customHeight="1">
      <c r="A46" s="68"/>
      <c r="B46" s="60"/>
      <c r="C46" s="68"/>
      <c r="D46" s="68"/>
      <c r="E46" s="68"/>
      <c r="G46" s="96" t="s">
        <v>52</v>
      </c>
      <c r="H46" s="118">
        <v>1</v>
      </c>
      <c r="I46" s="118">
        <v>100</v>
      </c>
      <c r="J46" s="118">
        <v>0</v>
      </c>
    </row>
    <row r="47" spans="1:14" ht="15.75" customHeight="1">
      <c r="A47" s="78"/>
      <c r="B47" s="79"/>
      <c r="C47" s="78"/>
      <c r="D47" s="78"/>
      <c r="E47" s="78"/>
      <c r="G47" s="96" t="s">
        <v>53</v>
      </c>
      <c r="H47" s="118">
        <v>0</v>
      </c>
      <c r="I47" s="118">
        <v>0</v>
      </c>
      <c r="J47" s="118">
        <v>0</v>
      </c>
    </row>
    <row r="48" spans="1:14" ht="15.75" customHeight="1">
      <c r="A48" s="68"/>
      <c r="B48" s="60"/>
      <c r="C48" s="68"/>
      <c r="D48" s="68"/>
      <c r="E48" s="68"/>
      <c r="G48" s="96" t="s">
        <v>54</v>
      </c>
      <c r="H48" s="118">
        <v>1</v>
      </c>
      <c r="I48" s="118">
        <v>100</v>
      </c>
      <c r="J48" s="118">
        <v>0</v>
      </c>
    </row>
    <row r="49" spans="1:5" ht="15.75" customHeight="1">
      <c r="A49" s="78"/>
      <c r="B49" s="79"/>
      <c r="C49" s="78"/>
      <c r="D49" s="78"/>
      <c r="E49" s="78"/>
    </row>
    <row r="50" spans="1:5" ht="15.75" customHeight="1">
      <c r="A50" s="68"/>
      <c r="B50" s="60"/>
      <c r="C50" s="68"/>
      <c r="D50" s="68"/>
      <c r="E50" s="68"/>
    </row>
    <row r="51" spans="1:5" ht="15.75" customHeight="1">
      <c r="A51" s="78"/>
      <c r="B51" s="79"/>
      <c r="C51" s="78"/>
      <c r="D51" s="78"/>
      <c r="E51" s="78"/>
    </row>
    <row r="52" spans="1:5" ht="15.75" customHeight="1">
      <c r="A52" s="68"/>
      <c r="B52" s="60"/>
      <c r="C52" s="68"/>
      <c r="D52" s="68"/>
      <c r="E52" s="68"/>
    </row>
    <row r="53" spans="1:5" ht="15.75" customHeight="1">
      <c r="A53" s="78"/>
      <c r="B53" s="79"/>
      <c r="C53" s="78"/>
      <c r="D53" s="78"/>
      <c r="E53" s="78"/>
    </row>
    <row r="54" spans="1:5" ht="15.75" customHeight="1">
      <c r="A54" s="68"/>
      <c r="B54" s="60"/>
      <c r="C54" s="68"/>
      <c r="D54" s="68"/>
      <c r="E54" s="68"/>
    </row>
    <row r="55" spans="1:5" ht="15.75" customHeight="1">
      <c r="A55" s="78"/>
      <c r="B55" s="79"/>
      <c r="C55" s="78"/>
      <c r="D55" s="78"/>
      <c r="E55" s="78"/>
    </row>
    <row r="56" spans="1:5" ht="15.75" customHeight="1">
      <c r="A56" s="68"/>
      <c r="B56" s="60"/>
      <c r="C56" s="68"/>
      <c r="D56" s="68"/>
      <c r="E56" s="68"/>
    </row>
    <row r="57" spans="1:5" ht="15.75" customHeight="1">
      <c r="A57" s="78"/>
      <c r="B57" s="79"/>
      <c r="C57" s="78"/>
      <c r="D57" s="78"/>
      <c r="E57" s="78"/>
    </row>
    <row r="58" spans="1:5" ht="15.75" customHeight="1">
      <c r="A58" s="68"/>
      <c r="B58" s="60"/>
      <c r="C58" s="68"/>
      <c r="D58" s="68"/>
      <c r="E58" s="68"/>
    </row>
    <row r="59" spans="1:5" ht="15.75" customHeight="1">
      <c r="A59" s="78"/>
      <c r="B59" s="79"/>
      <c r="C59" s="78"/>
      <c r="D59" s="78"/>
      <c r="E59" s="78"/>
    </row>
    <row r="60" spans="1:5" ht="15.75" customHeight="1">
      <c r="A60" s="68"/>
      <c r="B60" s="60"/>
      <c r="C60" s="68"/>
      <c r="D60" s="68"/>
      <c r="E60" s="68"/>
    </row>
    <row r="61" spans="1:5" ht="15.75" customHeight="1">
      <c r="A61" s="78"/>
      <c r="B61" s="79"/>
      <c r="C61" s="78"/>
      <c r="D61" s="78"/>
      <c r="E61" s="78"/>
    </row>
    <row r="62" spans="1:5" ht="15.75" customHeight="1">
      <c r="A62" s="68"/>
      <c r="B62" s="60"/>
      <c r="C62" s="68"/>
      <c r="D62" s="68"/>
      <c r="E62" s="68"/>
    </row>
    <row r="63" spans="1:5" ht="15.75" customHeight="1">
      <c r="A63" s="78"/>
      <c r="B63" s="79"/>
      <c r="C63" s="78"/>
      <c r="D63" s="78"/>
      <c r="E63" s="78"/>
    </row>
    <row r="64" spans="1:5" ht="15.75" customHeight="1">
      <c r="A64" s="68"/>
      <c r="B64" s="60"/>
      <c r="C64" s="68"/>
      <c r="D64" s="68"/>
      <c r="E64" s="68"/>
    </row>
    <row r="65" spans="1:5" ht="15.75" customHeight="1">
      <c r="A65" s="78"/>
      <c r="B65" s="79"/>
      <c r="C65" s="78"/>
      <c r="D65" s="78"/>
      <c r="E65" s="78"/>
    </row>
    <row r="66" spans="1:5" ht="15.75" customHeight="1">
      <c r="A66" s="68"/>
      <c r="B66" s="60"/>
      <c r="C66" s="68"/>
      <c r="D66" s="68"/>
      <c r="E66" s="68"/>
    </row>
    <row r="67" spans="1:5" ht="15.75" customHeight="1">
      <c r="A67" s="78"/>
      <c r="B67" s="79"/>
      <c r="C67" s="78"/>
      <c r="D67" s="78"/>
      <c r="E67" s="78"/>
    </row>
    <row r="68" spans="1:5" ht="15.75" customHeight="1">
      <c r="A68" s="68"/>
      <c r="B68" s="60"/>
      <c r="C68" s="68"/>
      <c r="D68" s="68"/>
      <c r="E68" s="68"/>
    </row>
    <row r="69" spans="1:5" ht="15.75" customHeight="1">
      <c r="A69" s="78"/>
      <c r="B69" s="79"/>
      <c r="C69" s="78"/>
      <c r="D69" s="78"/>
      <c r="E69" s="78"/>
    </row>
    <row r="70" spans="1:5" ht="15.75" customHeight="1">
      <c r="A70" s="68"/>
      <c r="B70" s="60"/>
      <c r="C70" s="68"/>
      <c r="D70" s="68"/>
      <c r="E70" s="68"/>
    </row>
    <row r="71" spans="1:5" ht="15.75" customHeight="1">
      <c r="A71" s="78"/>
      <c r="B71" s="79"/>
      <c r="C71" s="78"/>
      <c r="D71" s="78"/>
      <c r="E71" s="78"/>
    </row>
    <row r="72" spans="1:5" ht="15.75" customHeight="1">
      <c r="A72" s="68"/>
      <c r="B72" s="60"/>
      <c r="C72" s="68"/>
      <c r="D72" s="68"/>
      <c r="E72" s="68"/>
    </row>
    <row r="73" spans="1:5" ht="15.75" customHeight="1">
      <c r="A73" s="78"/>
      <c r="B73" s="79"/>
      <c r="C73" s="78"/>
      <c r="D73" s="78"/>
      <c r="E73" s="78"/>
    </row>
    <row r="74" spans="1:5" ht="15.75" customHeight="1">
      <c r="A74" s="68"/>
      <c r="B74" s="60"/>
      <c r="C74" s="68"/>
      <c r="D74" s="68"/>
      <c r="E74" s="68"/>
    </row>
    <row r="75" spans="1:5" ht="15.75" customHeight="1"/>
    <row r="76" spans="1:5" ht="15.75" customHeight="1"/>
    <row r="77" spans="1:5" ht="15.75" customHeight="1"/>
    <row r="78" spans="1:5" ht="15.75" customHeight="1"/>
    <row r="79" spans="1:5" ht="15.75" customHeight="1"/>
    <row r="80" spans="1:5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  <tableParts count="3">
    <tablePart r:id="rId1"/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zoomScale="80" zoomScaleNormal="80" workbookViewId="0">
      <selection activeCell="B18" sqref="B18"/>
    </sheetView>
  </sheetViews>
  <sheetFormatPr defaultColWidth="14.42578125" defaultRowHeight="15" customHeight="1"/>
  <sheetData>
    <row r="1" spans="1:14">
      <c r="A1" s="1" t="s">
        <v>199</v>
      </c>
      <c r="B1" s="2"/>
      <c r="C1" s="2"/>
      <c r="D1" s="2"/>
      <c r="E1" s="3"/>
      <c r="F1" s="1" t="s">
        <v>77</v>
      </c>
      <c r="G1" s="4"/>
      <c r="H1" s="5" t="s">
        <v>4</v>
      </c>
      <c r="I1" s="5"/>
      <c r="J1" s="2"/>
      <c r="K1" s="6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4" t="s">
        <v>20</v>
      </c>
      <c r="B6" s="36">
        <v>25</v>
      </c>
      <c r="C6" s="33"/>
      <c r="D6" s="37"/>
      <c r="E6" s="33"/>
      <c r="F6" s="35">
        <v>251</v>
      </c>
      <c r="G6" s="36">
        <v>307</v>
      </c>
      <c r="H6" s="38">
        <v>178</v>
      </c>
      <c r="I6" s="33"/>
      <c r="J6" s="33"/>
      <c r="K6" s="37"/>
    </row>
    <row r="7" spans="1:14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4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227" t="s">
        <v>34</v>
      </c>
      <c r="M8" s="48" t="s">
        <v>33</v>
      </c>
      <c r="N8" s="48" t="s">
        <v>35</v>
      </c>
    </row>
    <row r="9" spans="1:14">
      <c r="A9" s="228" t="s">
        <v>57</v>
      </c>
      <c r="B9" s="228" t="s">
        <v>57</v>
      </c>
      <c r="C9" s="228" t="s">
        <v>57</v>
      </c>
      <c r="D9" s="228" t="s">
        <v>57</v>
      </c>
      <c r="E9" s="228" t="s">
        <v>57</v>
      </c>
      <c r="F9" s="228" t="s">
        <v>57</v>
      </c>
      <c r="G9" s="228" t="s">
        <v>57</v>
      </c>
      <c r="H9" s="228" t="s">
        <v>57</v>
      </c>
      <c r="I9" s="228" t="s">
        <v>57</v>
      </c>
      <c r="J9" s="228" t="s">
        <v>57</v>
      </c>
      <c r="K9" s="228" t="s">
        <v>57</v>
      </c>
      <c r="M9" s="51" t="s">
        <v>57</v>
      </c>
      <c r="N9" s="51" t="s">
        <v>57</v>
      </c>
    </row>
    <row r="10" spans="1:14">
      <c r="A10" s="53"/>
      <c r="B10" s="54"/>
      <c r="C10" s="56"/>
      <c r="D10" s="56"/>
      <c r="E10" s="56"/>
      <c r="F10" s="56"/>
      <c r="G10" s="56"/>
      <c r="H10" s="56"/>
      <c r="I10" s="56"/>
      <c r="J10" s="56"/>
      <c r="K10" s="58"/>
      <c r="M10" s="51"/>
      <c r="N10" s="51"/>
    </row>
    <row r="11" spans="1:14">
      <c r="A11" s="60"/>
      <c r="B11" s="69"/>
      <c r="C11" s="68"/>
      <c r="D11" s="68"/>
      <c r="E11" s="68"/>
      <c r="F11" s="68"/>
      <c r="G11" s="68"/>
      <c r="H11" s="68"/>
      <c r="I11" s="68"/>
      <c r="J11" s="68"/>
      <c r="K11" s="61"/>
      <c r="M11" s="51"/>
      <c r="N11" s="51"/>
    </row>
    <row r="12" spans="1:14">
      <c r="A12" s="53"/>
      <c r="B12" s="54"/>
      <c r="C12" s="56"/>
      <c r="D12" s="56"/>
      <c r="E12" s="56"/>
      <c r="F12" s="56"/>
      <c r="G12" s="56"/>
      <c r="H12" s="56"/>
      <c r="I12" s="56"/>
      <c r="J12" s="56"/>
      <c r="K12" s="58"/>
      <c r="M12" s="51"/>
      <c r="N12" s="51"/>
    </row>
    <row r="13" spans="1:14">
      <c r="A13" s="60"/>
      <c r="B13" s="69"/>
      <c r="C13" s="68"/>
      <c r="D13" s="68"/>
      <c r="E13" s="68"/>
      <c r="F13" s="68"/>
      <c r="G13" s="68"/>
      <c r="H13" s="68"/>
      <c r="I13" s="68"/>
      <c r="J13" s="68"/>
      <c r="K13" s="61"/>
      <c r="M13" s="51"/>
      <c r="N13" s="51"/>
    </row>
    <row r="14" spans="1:14">
      <c r="A14" s="53"/>
      <c r="B14" s="54"/>
      <c r="C14" s="56"/>
      <c r="D14" s="56"/>
      <c r="E14" s="56"/>
      <c r="F14" s="56"/>
      <c r="G14" s="56"/>
      <c r="H14" s="56"/>
      <c r="I14" s="56"/>
      <c r="J14" s="56"/>
      <c r="K14" s="58"/>
      <c r="M14" s="51"/>
      <c r="N14" s="51"/>
    </row>
    <row r="15" spans="1:14">
      <c r="A15" s="60"/>
      <c r="B15" s="69"/>
      <c r="C15" s="68"/>
      <c r="D15" s="68"/>
      <c r="E15" s="68"/>
      <c r="F15" s="68"/>
      <c r="G15" s="68"/>
      <c r="H15" s="68"/>
      <c r="I15" s="68"/>
      <c r="J15" s="68"/>
      <c r="K15" s="61"/>
      <c r="M15" s="51"/>
      <c r="N15" s="73"/>
    </row>
    <row r="16" spans="1:14">
      <c r="A16" s="53"/>
      <c r="B16" s="54"/>
      <c r="C16" s="56"/>
      <c r="D16" s="56"/>
      <c r="E16" s="56"/>
      <c r="F16" s="56"/>
      <c r="G16" s="56"/>
      <c r="H16" s="56"/>
      <c r="I16" s="56"/>
      <c r="J16" s="56"/>
      <c r="K16" s="58"/>
      <c r="M16" s="51"/>
      <c r="N16" s="73"/>
    </row>
    <row r="17" spans="1:14">
      <c r="A17" s="60"/>
      <c r="B17" s="69"/>
      <c r="C17" s="68"/>
      <c r="D17" s="68"/>
      <c r="E17" s="68"/>
      <c r="F17" s="68"/>
      <c r="G17" s="68"/>
      <c r="H17" s="68"/>
      <c r="I17" s="68"/>
      <c r="J17" s="68"/>
      <c r="K17" s="61"/>
      <c r="M17" s="73"/>
      <c r="N17" s="73"/>
    </row>
    <row r="18" spans="1:14">
      <c r="A18" s="53"/>
      <c r="B18" s="54"/>
      <c r="C18" s="56"/>
      <c r="D18" s="56"/>
      <c r="E18" s="56"/>
      <c r="F18" s="56"/>
      <c r="G18" s="56"/>
      <c r="H18" s="56"/>
      <c r="I18" s="56"/>
      <c r="J18" s="56"/>
      <c r="K18" s="58"/>
      <c r="M18" s="73"/>
      <c r="N18" s="73"/>
    </row>
    <row r="19" spans="1:14">
      <c r="A19" s="60"/>
      <c r="B19" s="69"/>
      <c r="C19" s="68"/>
      <c r="D19" s="68"/>
      <c r="E19" s="68"/>
      <c r="F19" s="68"/>
      <c r="G19" s="68"/>
      <c r="H19" s="68"/>
      <c r="I19" s="68"/>
      <c r="J19" s="68"/>
      <c r="K19" s="61"/>
      <c r="M19" s="73"/>
      <c r="N19" s="73"/>
    </row>
    <row r="20" spans="1:14">
      <c r="A20" s="53"/>
      <c r="B20" s="54"/>
      <c r="C20" s="56"/>
      <c r="D20" s="56"/>
      <c r="E20" s="56"/>
      <c r="F20" s="56"/>
      <c r="G20" s="56"/>
      <c r="H20" s="56"/>
      <c r="I20" s="56"/>
      <c r="J20" s="56"/>
      <c r="K20" s="58"/>
      <c r="M20" s="73"/>
      <c r="N20" s="73"/>
    </row>
    <row r="21" spans="1:14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</row>
    <row r="22" spans="1:14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>
      <c r="M40" s="96"/>
      <c r="N40" s="96"/>
    </row>
    <row r="41" spans="1:14">
      <c r="A41" s="97" t="s">
        <v>22</v>
      </c>
      <c r="B41" s="102" t="s">
        <v>23</v>
      </c>
      <c r="C41" s="109" t="s">
        <v>45</v>
      </c>
      <c r="D41" s="111" t="s">
        <v>47</v>
      </c>
      <c r="E41" s="113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230" t="s">
        <v>57</v>
      </c>
      <c r="B42" s="230" t="s">
        <v>57</v>
      </c>
      <c r="C42" s="230" t="s">
        <v>57</v>
      </c>
      <c r="D42" s="230" t="s">
        <v>57</v>
      </c>
      <c r="E42" s="230" t="s">
        <v>57</v>
      </c>
      <c r="G42" s="96" t="s">
        <v>52</v>
      </c>
      <c r="H42" s="118"/>
      <c r="I42" s="118"/>
      <c r="J42" s="118"/>
    </row>
    <row r="43" spans="1:14">
      <c r="A43" s="78"/>
      <c r="B43" s="79"/>
      <c r="C43" s="78"/>
      <c r="D43" s="78"/>
      <c r="E43" s="78"/>
      <c r="G43" s="96" t="s">
        <v>53</v>
      </c>
      <c r="H43" s="118"/>
      <c r="I43" s="118"/>
      <c r="J43" s="118"/>
    </row>
    <row r="44" spans="1:14">
      <c r="A44" s="68"/>
      <c r="B44" s="60"/>
      <c r="C44" s="68"/>
      <c r="D44" s="68"/>
      <c r="E44" s="68"/>
      <c r="G44" s="96" t="s">
        <v>54</v>
      </c>
      <c r="H44" s="118"/>
      <c r="I44" s="118"/>
      <c r="J44" s="118"/>
    </row>
    <row r="45" spans="1:14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68"/>
      <c r="B46" s="60"/>
      <c r="C46" s="68"/>
      <c r="D46" s="68"/>
      <c r="E46" s="68"/>
      <c r="G46" s="96" t="s">
        <v>52</v>
      </c>
      <c r="H46" s="118"/>
      <c r="I46" s="118"/>
      <c r="J46" s="118"/>
    </row>
    <row r="47" spans="1:14">
      <c r="A47" s="78"/>
      <c r="B47" s="79"/>
      <c r="C47" s="78"/>
      <c r="D47" s="78"/>
      <c r="E47" s="78"/>
      <c r="G47" s="96" t="s">
        <v>53</v>
      </c>
      <c r="H47" s="118"/>
      <c r="I47" s="118"/>
      <c r="J47" s="122"/>
    </row>
    <row r="48" spans="1:14">
      <c r="A48" s="68"/>
      <c r="B48" s="60"/>
      <c r="C48" s="68"/>
      <c r="D48" s="68"/>
      <c r="E48" s="68"/>
      <c r="G48" s="96" t="s">
        <v>54</v>
      </c>
      <c r="H48" s="118"/>
      <c r="I48" s="118"/>
      <c r="J48" s="118"/>
    </row>
    <row r="49" spans="1:5">
      <c r="A49" s="78"/>
      <c r="B49" s="79"/>
      <c r="C49" s="78"/>
      <c r="D49" s="78"/>
      <c r="E49" s="78"/>
    </row>
    <row r="50" spans="1:5">
      <c r="A50" s="68"/>
      <c r="B50" s="60"/>
      <c r="C50" s="68"/>
      <c r="D50" s="68"/>
      <c r="E50" s="68"/>
    </row>
    <row r="51" spans="1:5">
      <c r="A51" s="78"/>
      <c r="B51" s="79"/>
      <c r="C51" s="78"/>
      <c r="D51" s="78"/>
      <c r="E51" s="78"/>
    </row>
    <row r="52" spans="1:5">
      <c r="A52" s="68"/>
      <c r="B52" s="60"/>
      <c r="C52" s="68"/>
      <c r="D52" s="68"/>
      <c r="E52" s="68"/>
    </row>
    <row r="53" spans="1:5">
      <c r="A53" s="78"/>
      <c r="B53" s="79"/>
      <c r="C53" s="78"/>
      <c r="D53" s="78"/>
      <c r="E53" s="78"/>
    </row>
    <row r="54" spans="1:5">
      <c r="A54" s="68"/>
      <c r="B54" s="60"/>
      <c r="C54" s="68"/>
      <c r="D54" s="68"/>
      <c r="E54" s="68"/>
    </row>
    <row r="55" spans="1:5">
      <c r="A55" s="78"/>
      <c r="B55" s="79"/>
      <c r="C55" s="78"/>
      <c r="D55" s="78"/>
      <c r="E55" s="78"/>
    </row>
    <row r="56" spans="1:5">
      <c r="A56" s="68"/>
      <c r="B56" s="60"/>
      <c r="C56" s="68"/>
      <c r="D56" s="68"/>
      <c r="E56" s="68"/>
    </row>
    <row r="57" spans="1:5">
      <c r="A57" s="78"/>
      <c r="B57" s="79"/>
      <c r="C57" s="78"/>
      <c r="D57" s="78"/>
      <c r="E57" s="78"/>
    </row>
    <row r="58" spans="1:5">
      <c r="A58" s="68"/>
      <c r="B58" s="60"/>
      <c r="C58" s="68"/>
      <c r="D58" s="68"/>
      <c r="E58" s="68"/>
    </row>
    <row r="59" spans="1:5">
      <c r="A59" s="78"/>
      <c r="B59" s="79"/>
      <c r="C59" s="78"/>
      <c r="D59" s="78"/>
      <c r="E59" s="78"/>
    </row>
    <row r="60" spans="1:5">
      <c r="A60" s="68"/>
      <c r="B60" s="60"/>
      <c r="C60" s="68"/>
      <c r="D60" s="68"/>
      <c r="E60" s="68"/>
    </row>
    <row r="61" spans="1:5">
      <c r="A61" s="78"/>
      <c r="B61" s="79"/>
      <c r="C61" s="78"/>
      <c r="D61" s="78"/>
      <c r="E61" s="78"/>
    </row>
    <row r="62" spans="1:5">
      <c r="A62" s="68"/>
      <c r="B62" s="60"/>
      <c r="C62" s="68"/>
      <c r="D62" s="68"/>
      <c r="E62" s="68"/>
    </row>
    <row r="63" spans="1:5">
      <c r="A63" s="78"/>
      <c r="B63" s="79"/>
      <c r="C63" s="78"/>
      <c r="D63" s="78"/>
      <c r="E63" s="78"/>
    </row>
    <row r="64" spans="1:5">
      <c r="A64" s="68"/>
      <c r="B64" s="60"/>
      <c r="C64" s="68"/>
      <c r="D64" s="68"/>
      <c r="E64" s="68"/>
    </row>
    <row r="65" spans="1:5">
      <c r="A65" s="78"/>
      <c r="B65" s="79"/>
      <c r="C65" s="78"/>
      <c r="D65" s="78"/>
      <c r="E65" s="78"/>
    </row>
    <row r="66" spans="1:5">
      <c r="A66" s="68"/>
      <c r="B66" s="60"/>
      <c r="C66" s="68"/>
      <c r="D66" s="68"/>
      <c r="E66" s="68"/>
    </row>
    <row r="67" spans="1:5">
      <c r="A67" s="78"/>
      <c r="B67" s="79"/>
      <c r="C67" s="78"/>
      <c r="D67" s="78"/>
      <c r="E67" s="78"/>
    </row>
    <row r="68" spans="1:5">
      <c r="A68" s="68"/>
      <c r="B68" s="60"/>
      <c r="C68" s="68"/>
      <c r="D68" s="68"/>
      <c r="E68" s="68"/>
    </row>
    <row r="69" spans="1:5">
      <c r="A69" s="78"/>
      <c r="B69" s="79"/>
      <c r="C69" s="78"/>
      <c r="D69" s="78"/>
      <c r="E69" s="78"/>
    </row>
    <row r="70" spans="1:5">
      <c r="A70" s="68"/>
      <c r="B70" s="60"/>
      <c r="C70" s="68"/>
      <c r="D70" s="68"/>
      <c r="E70" s="68"/>
    </row>
    <row r="71" spans="1:5">
      <c r="A71" s="78"/>
      <c r="B71" s="79"/>
      <c r="C71" s="78"/>
      <c r="D71" s="78"/>
      <c r="E71" s="78"/>
    </row>
    <row r="72" spans="1:5">
      <c r="A72" s="68"/>
      <c r="B72" s="60"/>
      <c r="C72" s="68"/>
      <c r="D72" s="68"/>
      <c r="E72" s="68"/>
    </row>
    <row r="73" spans="1:5">
      <c r="A73" s="78"/>
      <c r="B73" s="79"/>
      <c r="C73" s="78"/>
      <c r="D73" s="78"/>
      <c r="E73" s="78"/>
    </row>
    <row r="74" spans="1:5">
      <c r="A74" s="68"/>
      <c r="B74" s="60"/>
      <c r="C74" s="68"/>
      <c r="D74" s="68"/>
      <c r="E74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74"/>
  <sheetViews>
    <sheetView zoomScale="90" zoomScaleNormal="90" workbookViewId="0">
      <selection activeCell="L22" sqref="L22"/>
    </sheetView>
  </sheetViews>
  <sheetFormatPr defaultColWidth="14.42578125" defaultRowHeight="15" customHeight="1"/>
  <sheetData>
    <row r="1" spans="1:14">
      <c r="A1" s="1" t="s">
        <v>78</v>
      </c>
      <c r="B1" s="2"/>
      <c r="C1" s="2"/>
      <c r="D1" s="2"/>
      <c r="E1" s="3"/>
      <c r="F1" s="1" t="s">
        <v>79</v>
      </c>
      <c r="G1" s="4"/>
      <c r="H1" s="5" t="s">
        <v>4</v>
      </c>
      <c r="I1" s="5"/>
      <c r="J1" s="2"/>
      <c r="K1" s="6"/>
      <c r="M1" s="9" t="s">
        <v>80</v>
      </c>
      <c r="N1" s="13"/>
    </row>
    <row r="2" spans="1:14">
      <c r="A2" s="8" t="s">
        <v>6</v>
      </c>
      <c r="B2" s="10">
        <v>200</v>
      </c>
      <c r="C2" s="11"/>
      <c r="D2" s="12"/>
      <c r="E2" s="8" t="s">
        <v>8</v>
      </c>
      <c r="F2" s="14" t="s">
        <v>9</v>
      </c>
      <c r="G2" s="15" t="s">
        <v>10</v>
      </c>
      <c r="H2" s="8"/>
      <c r="I2" s="16" t="s">
        <v>11</v>
      </c>
      <c r="J2" s="17"/>
      <c r="K2" s="18"/>
    </row>
    <row r="3" spans="1:14">
      <c r="A3" s="8"/>
      <c r="B3" s="8"/>
      <c r="C3" s="8"/>
      <c r="D3" s="19"/>
      <c r="E3" s="8"/>
      <c r="F3" s="14" t="s">
        <v>13</v>
      </c>
      <c r="G3" s="8" t="s">
        <v>14</v>
      </c>
      <c r="H3" s="8"/>
      <c r="I3" s="16" t="s">
        <v>11</v>
      </c>
      <c r="J3" s="17"/>
      <c r="K3" s="18"/>
    </row>
    <row r="4" spans="1:14">
      <c r="A4" s="8" t="s">
        <v>15</v>
      </c>
      <c r="B4" s="15">
        <v>30</v>
      </c>
      <c r="C4" s="8"/>
      <c r="D4" s="19"/>
      <c r="E4" s="21"/>
      <c r="F4" s="22" t="s">
        <v>16</v>
      </c>
      <c r="G4" s="23" t="s">
        <v>14</v>
      </c>
      <c r="H4" s="23"/>
      <c r="I4" s="24" t="s">
        <v>17</v>
      </c>
      <c r="J4" s="25"/>
      <c r="K4" s="26"/>
    </row>
    <row r="5" spans="1:14">
      <c r="A5" s="27"/>
      <c r="B5" s="8"/>
      <c r="C5" s="8"/>
      <c r="D5" s="19"/>
      <c r="E5" s="28" t="s">
        <v>18</v>
      </c>
      <c r="F5" s="29" t="s">
        <v>9</v>
      </c>
      <c r="G5" s="29" t="s">
        <v>13</v>
      </c>
      <c r="H5" s="30" t="s">
        <v>16</v>
      </c>
      <c r="I5" s="31" t="s">
        <v>19</v>
      </c>
      <c r="J5" s="32"/>
      <c r="K5" s="19"/>
    </row>
    <row r="6" spans="1:14">
      <c r="A6" s="33" t="s">
        <v>20</v>
      </c>
      <c r="B6" s="35">
        <v>25</v>
      </c>
      <c r="C6" s="33"/>
      <c r="D6" s="37"/>
      <c r="E6" s="33"/>
      <c r="F6" s="35">
        <v>249</v>
      </c>
      <c r="G6" s="36">
        <v>225</v>
      </c>
      <c r="H6" s="38">
        <v>159</v>
      </c>
      <c r="I6" s="33"/>
      <c r="J6" s="33"/>
      <c r="K6" s="37"/>
    </row>
    <row r="7" spans="1:14">
      <c r="A7" s="39"/>
      <c r="B7" s="39"/>
      <c r="C7" s="40"/>
      <c r="D7" s="40"/>
      <c r="E7" s="144"/>
      <c r="F7" s="146" t="s">
        <v>21</v>
      </c>
      <c r="G7" s="146"/>
      <c r="H7" s="41"/>
      <c r="I7" s="41"/>
      <c r="J7" s="42"/>
      <c r="K7" s="40"/>
    </row>
    <row r="8" spans="1:14" ht="15.75">
      <c r="A8" s="148" t="s">
        <v>22</v>
      </c>
      <c r="B8" s="150" t="s">
        <v>23</v>
      </c>
      <c r="C8" s="153" t="s">
        <v>24</v>
      </c>
      <c r="D8" s="150" t="s">
        <v>25</v>
      </c>
      <c r="E8" s="150" t="s">
        <v>26</v>
      </c>
      <c r="F8" s="150" t="s">
        <v>27</v>
      </c>
      <c r="G8" s="150" t="s">
        <v>28</v>
      </c>
      <c r="H8" s="150" t="s">
        <v>29</v>
      </c>
      <c r="I8" s="150" t="s">
        <v>30</v>
      </c>
      <c r="J8" s="150" t="s">
        <v>31</v>
      </c>
      <c r="K8" s="227" t="s">
        <v>34</v>
      </c>
      <c r="M8" s="48" t="s">
        <v>33</v>
      </c>
      <c r="N8" s="48" t="s">
        <v>35</v>
      </c>
    </row>
    <row r="9" spans="1:14">
      <c r="A9" s="50">
        <v>1</v>
      </c>
      <c r="B9" s="52" t="s">
        <v>40</v>
      </c>
      <c r="C9" s="57">
        <v>8</v>
      </c>
      <c r="D9" s="57"/>
      <c r="E9" s="62"/>
      <c r="F9" s="62"/>
      <c r="G9" s="62"/>
      <c r="H9" s="62"/>
      <c r="I9" s="62"/>
      <c r="J9" s="62"/>
      <c r="K9" s="235">
        <v>8</v>
      </c>
      <c r="M9" s="51" t="s">
        <v>40</v>
      </c>
      <c r="N9" s="51">
        <v>36</v>
      </c>
    </row>
    <row r="10" spans="1:14">
      <c r="A10" s="172">
        <v>2</v>
      </c>
      <c r="B10" s="173" t="s">
        <v>40</v>
      </c>
      <c r="C10" s="139">
        <v>25</v>
      </c>
      <c r="D10" s="139"/>
      <c r="E10" s="174"/>
      <c r="F10" s="174"/>
      <c r="G10" s="174"/>
      <c r="H10" s="174"/>
      <c r="I10" s="174"/>
      <c r="J10" s="174"/>
      <c r="K10" s="236">
        <v>25</v>
      </c>
      <c r="M10" s="51"/>
      <c r="N10" s="51"/>
    </row>
    <row r="11" spans="1:14">
      <c r="A11" s="200">
        <v>3</v>
      </c>
      <c r="B11" s="195" t="s">
        <v>40</v>
      </c>
      <c r="C11" s="196">
        <v>3</v>
      </c>
      <c r="D11" s="196"/>
      <c r="E11" s="198"/>
      <c r="F11" s="198"/>
      <c r="G11" s="198"/>
      <c r="H11" s="198"/>
      <c r="I11" s="198"/>
      <c r="J11" s="198"/>
      <c r="K11" s="235">
        <v>3</v>
      </c>
      <c r="M11" s="51"/>
      <c r="N11" s="51"/>
    </row>
    <row r="12" spans="1:14">
      <c r="A12" s="63"/>
      <c r="B12" s="69"/>
      <c r="C12" s="68"/>
      <c r="D12" s="68"/>
      <c r="E12" s="68"/>
      <c r="F12" s="68"/>
      <c r="G12" s="68"/>
      <c r="H12" s="68"/>
      <c r="I12" s="68"/>
      <c r="J12" s="68"/>
      <c r="K12" s="237">
        <v>36</v>
      </c>
      <c r="M12" s="51"/>
      <c r="N12" s="51"/>
    </row>
    <row r="13" spans="1:14">
      <c r="A13" s="70"/>
      <c r="B13" s="83"/>
      <c r="C13" s="72"/>
      <c r="D13" s="72"/>
      <c r="E13" s="72"/>
      <c r="F13" s="72"/>
      <c r="G13" s="72"/>
      <c r="H13" s="72"/>
      <c r="I13" s="72"/>
      <c r="J13" s="72"/>
      <c r="K13" s="61"/>
      <c r="M13" s="51"/>
      <c r="N13" s="51"/>
    </row>
    <row r="14" spans="1:14">
      <c r="A14" s="55"/>
      <c r="B14" s="74"/>
      <c r="C14" s="59"/>
      <c r="D14" s="59"/>
      <c r="E14" s="59"/>
      <c r="F14" s="59"/>
      <c r="G14" s="59"/>
      <c r="H14" s="59"/>
      <c r="I14" s="59"/>
      <c r="J14" s="59"/>
      <c r="K14" s="61"/>
      <c r="M14" s="51"/>
      <c r="N14" s="51"/>
    </row>
    <row r="15" spans="1:14">
      <c r="A15" s="76"/>
      <c r="B15" s="77"/>
      <c r="C15" s="78"/>
      <c r="D15" s="78"/>
      <c r="E15" s="78"/>
      <c r="F15" s="78"/>
      <c r="G15" s="78"/>
      <c r="H15" s="78"/>
      <c r="I15" s="78"/>
      <c r="J15" s="78"/>
      <c r="K15" s="58"/>
      <c r="M15" s="73"/>
      <c r="N15" s="73"/>
    </row>
    <row r="16" spans="1:14">
      <c r="A16" s="60"/>
      <c r="B16" s="69"/>
      <c r="C16" s="68"/>
      <c r="D16" s="68"/>
      <c r="E16" s="68"/>
      <c r="F16" s="68"/>
      <c r="G16" s="68"/>
      <c r="H16" s="68"/>
      <c r="I16" s="68"/>
      <c r="J16" s="68"/>
      <c r="K16" s="61"/>
      <c r="M16" s="73"/>
      <c r="N16" s="73"/>
    </row>
    <row r="17" spans="1:14" ht="15" customHeight="1">
      <c r="A17" s="80"/>
      <c r="B17" s="81"/>
      <c r="C17" s="87"/>
      <c r="D17" s="87"/>
      <c r="E17" s="87"/>
      <c r="F17" s="87"/>
      <c r="G17" s="87"/>
      <c r="H17" s="87"/>
      <c r="I17" s="87"/>
      <c r="J17" s="87"/>
      <c r="K17" s="89"/>
      <c r="M17" s="73"/>
      <c r="N17" s="73"/>
    </row>
    <row r="18" spans="1:14">
      <c r="A18" s="60"/>
      <c r="B18" s="69"/>
      <c r="C18" s="68"/>
      <c r="D18" s="68"/>
      <c r="E18" s="68"/>
      <c r="F18" s="68"/>
      <c r="G18" s="68"/>
      <c r="H18" s="68"/>
      <c r="I18" s="68"/>
      <c r="J18" s="68"/>
      <c r="K18" s="61"/>
      <c r="M18" s="73"/>
      <c r="N18" s="73"/>
    </row>
    <row r="19" spans="1:14">
      <c r="A19" s="53"/>
      <c r="B19" s="54"/>
      <c r="C19" s="56"/>
      <c r="D19" s="56"/>
      <c r="E19" s="56"/>
      <c r="F19" s="56"/>
      <c r="G19" s="56"/>
      <c r="H19" s="56"/>
      <c r="I19" s="56"/>
      <c r="J19" s="56"/>
      <c r="K19" s="58"/>
      <c r="M19" s="73"/>
      <c r="N19" s="73"/>
    </row>
    <row r="20" spans="1:14">
      <c r="A20" s="91"/>
      <c r="B20" s="74"/>
      <c r="C20" s="59"/>
      <c r="D20" s="59"/>
      <c r="E20" s="59"/>
      <c r="F20" s="59"/>
      <c r="G20" s="59"/>
      <c r="H20" s="59"/>
      <c r="I20" s="59"/>
      <c r="J20" s="59"/>
      <c r="K20" s="61"/>
      <c r="M20" s="73"/>
      <c r="N20" s="73"/>
    </row>
    <row r="21" spans="1:14">
      <c r="A21" s="79"/>
      <c r="B21" s="77"/>
      <c r="C21" s="78"/>
      <c r="D21" s="78"/>
      <c r="E21" s="78"/>
      <c r="F21" s="78"/>
      <c r="G21" s="78"/>
      <c r="H21" s="78"/>
      <c r="I21" s="78"/>
      <c r="J21" s="78"/>
      <c r="K21" s="58"/>
      <c r="M21" s="73"/>
      <c r="N21" s="73"/>
    </row>
    <row r="22" spans="1:14">
      <c r="A22" s="60"/>
      <c r="B22" s="69"/>
      <c r="C22" s="68"/>
      <c r="D22" s="68"/>
      <c r="E22" s="68"/>
      <c r="F22" s="68"/>
      <c r="G22" s="68"/>
      <c r="H22" s="68"/>
      <c r="I22" s="68"/>
      <c r="J22" s="68"/>
      <c r="K22" s="61"/>
      <c r="M22" s="73"/>
      <c r="N22" s="73"/>
    </row>
    <row r="23" spans="1:14">
      <c r="A23" s="79"/>
      <c r="B23" s="77"/>
      <c r="C23" s="78"/>
      <c r="D23" s="78"/>
      <c r="E23" s="78"/>
      <c r="F23" s="78"/>
      <c r="G23" s="78"/>
      <c r="H23" s="78"/>
      <c r="I23" s="78"/>
      <c r="J23" s="78"/>
      <c r="K23" s="58"/>
      <c r="M23" s="73"/>
      <c r="N23" s="73"/>
    </row>
    <row r="24" spans="1:14">
      <c r="A24" s="82"/>
      <c r="B24" s="83"/>
      <c r="C24" s="72"/>
      <c r="D24" s="72"/>
      <c r="E24" s="72"/>
      <c r="F24" s="72"/>
      <c r="G24" s="72"/>
      <c r="H24" s="72"/>
      <c r="I24" s="72"/>
      <c r="J24" s="72"/>
      <c r="K24" s="61"/>
      <c r="M24" s="73"/>
      <c r="N24" s="73"/>
    </row>
    <row r="25" spans="1:14">
      <c r="A25" s="85"/>
      <c r="B25" s="86"/>
      <c r="C25" s="88"/>
      <c r="D25" s="88"/>
      <c r="E25" s="88"/>
      <c r="F25" s="88"/>
      <c r="G25" s="88"/>
      <c r="H25" s="88"/>
      <c r="I25" s="88"/>
      <c r="J25" s="88"/>
      <c r="K25" s="58"/>
      <c r="M25" s="73"/>
      <c r="N25" s="73"/>
    </row>
    <row r="26" spans="1:14">
      <c r="A26" s="60"/>
      <c r="B26" s="69"/>
      <c r="C26" s="68"/>
      <c r="D26" s="68"/>
      <c r="E26" s="68"/>
      <c r="F26" s="68"/>
      <c r="G26" s="68"/>
      <c r="H26" s="68"/>
      <c r="I26" s="68"/>
      <c r="J26" s="68"/>
      <c r="K26" s="61"/>
      <c r="M26" s="73"/>
      <c r="N26" s="73"/>
    </row>
    <row r="27" spans="1:14">
      <c r="A27" s="79"/>
      <c r="B27" s="77"/>
      <c r="C27" s="78"/>
      <c r="D27" s="78"/>
      <c r="E27" s="78"/>
      <c r="F27" s="78"/>
      <c r="G27" s="78"/>
      <c r="H27" s="78"/>
      <c r="I27" s="78"/>
      <c r="J27" s="78"/>
      <c r="K27" s="58"/>
      <c r="M27" s="73"/>
      <c r="N27" s="73"/>
    </row>
    <row r="28" spans="1:14">
      <c r="A28" s="60"/>
      <c r="B28" s="69"/>
      <c r="C28" s="68"/>
      <c r="D28" s="68"/>
      <c r="E28" s="68"/>
      <c r="F28" s="68"/>
      <c r="G28" s="68"/>
      <c r="H28" s="68"/>
      <c r="I28" s="68"/>
      <c r="J28" s="68"/>
      <c r="K28" s="61"/>
      <c r="M28" s="73"/>
      <c r="N28" s="73"/>
    </row>
    <row r="29" spans="1:14">
      <c r="A29" s="53"/>
      <c r="B29" s="54"/>
      <c r="C29" s="56"/>
      <c r="D29" s="56"/>
      <c r="E29" s="56"/>
      <c r="F29" s="56"/>
      <c r="G29" s="56"/>
      <c r="H29" s="56"/>
      <c r="I29" s="56"/>
      <c r="J29" s="56"/>
      <c r="K29" s="58"/>
      <c r="M29" s="73"/>
      <c r="N29" s="73"/>
    </row>
    <row r="30" spans="1:14">
      <c r="A30" s="91"/>
      <c r="B30" s="74"/>
      <c r="C30" s="59"/>
      <c r="D30" s="59"/>
      <c r="E30" s="59"/>
      <c r="F30" s="59"/>
      <c r="G30" s="59"/>
      <c r="H30" s="59"/>
      <c r="I30" s="59"/>
      <c r="J30" s="59"/>
      <c r="K30" s="61"/>
      <c r="M30" s="73"/>
      <c r="N30" s="73"/>
    </row>
    <row r="31" spans="1:14">
      <c r="A31" s="79"/>
      <c r="B31" s="77"/>
      <c r="C31" s="78"/>
      <c r="D31" s="78"/>
      <c r="E31" s="78"/>
      <c r="F31" s="78"/>
      <c r="G31" s="78"/>
      <c r="H31" s="78"/>
      <c r="I31" s="78"/>
      <c r="J31" s="78"/>
      <c r="K31" s="58"/>
      <c r="M31" s="73"/>
      <c r="N31" s="73"/>
    </row>
    <row r="32" spans="1:14">
      <c r="A32" s="60"/>
      <c r="B32" s="69"/>
      <c r="C32" s="68"/>
      <c r="D32" s="68"/>
      <c r="E32" s="68"/>
      <c r="F32" s="68"/>
      <c r="G32" s="68"/>
      <c r="H32" s="68"/>
      <c r="I32" s="68"/>
      <c r="J32" s="68"/>
      <c r="K32" s="61"/>
      <c r="M32" s="73"/>
      <c r="N32" s="73"/>
    </row>
    <row r="33" spans="1:14">
      <c r="A33" s="79"/>
      <c r="B33" s="77"/>
      <c r="C33" s="78"/>
      <c r="D33" s="78"/>
      <c r="E33" s="78"/>
      <c r="F33" s="78"/>
      <c r="G33" s="78"/>
      <c r="H33" s="78"/>
      <c r="I33" s="78"/>
      <c r="J33" s="78"/>
      <c r="K33" s="58"/>
      <c r="M33" s="73"/>
      <c r="N33" s="73"/>
    </row>
    <row r="34" spans="1:14">
      <c r="A34" s="82"/>
      <c r="B34" s="83"/>
      <c r="C34" s="72"/>
      <c r="D34" s="72"/>
      <c r="E34" s="72"/>
      <c r="F34" s="72"/>
      <c r="G34" s="72"/>
      <c r="H34" s="72"/>
      <c r="I34" s="72"/>
      <c r="J34" s="72"/>
      <c r="K34" s="61"/>
      <c r="M34" s="73"/>
      <c r="N34" s="73"/>
    </row>
    <row r="35" spans="1:14">
      <c r="A35" s="85"/>
      <c r="B35" s="86"/>
      <c r="C35" s="88"/>
      <c r="D35" s="88"/>
      <c r="E35" s="88"/>
      <c r="F35" s="88"/>
      <c r="G35" s="88"/>
      <c r="H35" s="88"/>
      <c r="I35" s="88"/>
      <c r="J35" s="88"/>
      <c r="K35" s="58"/>
      <c r="M35" s="73"/>
      <c r="N35" s="73"/>
    </row>
    <row r="36" spans="1:14">
      <c r="A36" s="60"/>
      <c r="B36" s="69"/>
      <c r="C36" s="68"/>
      <c r="D36" s="68"/>
      <c r="E36" s="68"/>
      <c r="F36" s="68"/>
      <c r="G36" s="68"/>
      <c r="H36" s="68"/>
      <c r="I36" s="68"/>
      <c r="J36" s="68"/>
      <c r="K36" s="61"/>
      <c r="M36" s="73"/>
      <c r="N36" s="73"/>
    </row>
    <row r="37" spans="1:14">
      <c r="A37" s="79"/>
      <c r="B37" s="77"/>
      <c r="C37" s="78"/>
      <c r="D37" s="78"/>
      <c r="E37" s="78"/>
      <c r="F37" s="78"/>
      <c r="G37" s="78"/>
      <c r="H37" s="78"/>
      <c r="I37" s="78"/>
      <c r="J37" s="78"/>
      <c r="K37" s="58"/>
      <c r="M37" s="73"/>
      <c r="N37" s="73"/>
    </row>
    <row r="38" spans="1:14">
      <c r="A38" s="60"/>
      <c r="B38" s="69"/>
      <c r="C38" s="68"/>
      <c r="D38" s="68"/>
      <c r="E38" s="68"/>
      <c r="F38" s="68"/>
      <c r="G38" s="68"/>
      <c r="H38" s="68"/>
      <c r="I38" s="68"/>
      <c r="J38" s="68"/>
      <c r="K38" s="61"/>
      <c r="M38" s="73"/>
      <c r="N38" s="73"/>
    </row>
    <row r="39" spans="1:14">
      <c r="A39" s="53"/>
      <c r="B39" s="54"/>
      <c r="C39" s="56"/>
      <c r="D39" s="56"/>
      <c r="E39" s="56"/>
      <c r="F39" s="56"/>
      <c r="G39" s="56"/>
      <c r="H39" s="56"/>
      <c r="I39" s="56"/>
      <c r="J39" s="56"/>
      <c r="K39" s="58"/>
      <c r="M39" s="73"/>
      <c r="N39" s="73"/>
    </row>
    <row r="40" spans="1:14">
      <c r="M40" s="96"/>
      <c r="N40" s="96"/>
    </row>
    <row r="41" spans="1:14">
      <c r="A41" s="99" t="s">
        <v>22</v>
      </c>
      <c r="B41" s="104" t="s">
        <v>23</v>
      </c>
      <c r="C41" s="106" t="s">
        <v>45</v>
      </c>
      <c r="D41" s="112" t="s">
        <v>47</v>
      </c>
      <c r="E41" s="121" t="s">
        <v>48</v>
      </c>
      <c r="G41" s="114" t="s">
        <v>22</v>
      </c>
      <c r="H41" s="114" t="s">
        <v>49</v>
      </c>
      <c r="I41" s="114" t="s">
        <v>50</v>
      </c>
      <c r="J41" s="114" t="s">
        <v>51</v>
      </c>
    </row>
    <row r="42" spans="1:14">
      <c r="A42" s="123"/>
      <c r="B42" s="125"/>
      <c r="C42" s="123"/>
      <c r="D42" s="123"/>
      <c r="E42" s="123"/>
      <c r="G42" s="96" t="s">
        <v>52</v>
      </c>
      <c r="H42" s="118"/>
      <c r="I42" s="118"/>
      <c r="J42" s="118"/>
    </row>
    <row r="43" spans="1:14">
      <c r="A43" s="78"/>
      <c r="B43" s="79"/>
      <c r="C43" s="78"/>
      <c r="D43" s="78"/>
      <c r="E43" s="78"/>
      <c r="G43" s="96" t="s">
        <v>53</v>
      </c>
      <c r="H43" s="118"/>
      <c r="I43" s="118"/>
      <c r="J43" s="118"/>
    </row>
    <row r="44" spans="1:14">
      <c r="A44" s="68"/>
      <c r="B44" s="60"/>
      <c r="C44" s="68"/>
      <c r="D44" s="68"/>
      <c r="E44" s="68"/>
      <c r="G44" s="96" t="s">
        <v>54</v>
      </c>
      <c r="H44" s="118"/>
      <c r="I44" s="118"/>
      <c r="J44" s="118"/>
    </row>
    <row r="45" spans="1:14">
      <c r="A45" s="78"/>
      <c r="B45" s="79"/>
      <c r="C45" s="78"/>
      <c r="D45" s="78"/>
      <c r="E45" s="78"/>
      <c r="G45" s="114" t="s">
        <v>22</v>
      </c>
      <c r="H45" s="114" t="s">
        <v>55</v>
      </c>
      <c r="I45" s="114" t="s">
        <v>50</v>
      </c>
      <c r="J45" s="114" t="s">
        <v>51</v>
      </c>
    </row>
    <row r="46" spans="1:14">
      <c r="A46" s="68"/>
      <c r="B46" s="60"/>
      <c r="C46" s="68"/>
      <c r="D46" s="68"/>
      <c r="E46" s="68"/>
      <c r="G46" s="96" t="s">
        <v>52</v>
      </c>
      <c r="H46" s="118"/>
      <c r="I46" s="118"/>
      <c r="J46" s="118"/>
    </row>
    <row r="47" spans="1:14">
      <c r="A47" s="78"/>
      <c r="B47" s="79"/>
      <c r="C47" s="78"/>
      <c r="D47" s="78"/>
      <c r="E47" s="78"/>
      <c r="G47" s="96" t="s">
        <v>53</v>
      </c>
      <c r="H47" s="118"/>
      <c r="I47" s="118"/>
      <c r="J47" s="122"/>
    </row>
    <row r="48" spans="1:14">
      <c r="A48" s="68"/>
      <c r="B48" s="60"/>
      <c r="C48" s="68"/>
      <c r="D48" s="68"/>
      <c r="E48" s="68"/>
      <c r="G48" s="96" t="s">
        <v>54</v>
      </c>
      <c r="H48" s="118"/>
      <c r="I48" s="118"/>
      <c r="J48" s="118"/>
    </row>
    <row r="49" spans="1:5">
      <c r="A49" s="78"/>
      <c r="B49" s="79"/>
      <c r="C49" s="78"/>
      <c r="D49" s="78"/>
      <c r="E49" s="78"/>
    </row>
    <row r="50" spans="1:5">
      <c r="A50" s="68"/>
      <c r="B50" s="60"/>
      <c r="C50" s="68"/>
      <c r="D50" s="68"/>
      <c r="E50" s="68"/>
    </row>
    <row r="51" spans="1:5">
      <c r="A51" s="78"/>
      <c r="B51" s="79"/>
      <c r="C51" s="78"/>
      <c r="D51" s="78"/>
      <c r="E51" s="78"/>
    </row>
    <row r="52" spans="1:5">
      <c r="A52" s="68"/>
      <c r="B52" s="60"/>
      <c r="C52" s="68"/>
      <c r="D52" s="68"/>
      <c r="E52" s="68"/>
    </row>
    <row r="53" spans="1:5">
      <c r="A53" s="78"/>
      <c r="B53" s="79"/>
      <c r="C53" s="78"/>
      <c r="D53" s="78"/>
      <c r="E53" s="78"/>
    </row>
    <row r="54" spans="1:5">
      <c r="A54" s="68"/>
      <c r="B54" s="60"/>
      <c r="C54" s="68"/>
      <c r="D54" s="68"/>
      <c r="E54" s="68"/>
    </row>
    <row r="55" spans="1:5">
      <c r="A55" s="78"/>
      <c r="B55" s="79"/>
      <c r="C55" s="78"/>
      <c r="D55" s="78"/>
      <c r="E55" s="78"/>
    </row>
    <row r="56" spans="1:5">
      <c r="A56" s="68"/>
      <c r="B56" s="60"/>
      <c r="C56" s="68"/>
      <c r="D56" s="68"/>
      <c r="E56" s="68"/>
    </row>
    <row r="57" spans="1:5">
      <c r="A57" s="78"/>
      <c r="B57" s="79"/>
      <c r="C57" s="78"/>
      <c r="D57" s="78"/>
      <c r="E57" s="78"/>
    </row>
    <row r="58" spans="1:5">
      <c r="A58" s="68"/>
      <c r="B58" s="60"/>
      <c r="C58" s="68"/>
      <c r="D58" s="68"/>
      <c r="E58" s="68"/>
    </row>
    <row r="59" spans="1:5">
      <c r="A59" s="78"/>
      <c r="B59" s="79"/>
      <c r="C59" s="78"/>
      <c r="D59" s="78"/>
      <c r="E59" s="78"/>
    </row>
    <row r="60" spans="1:5">
      <c r="A60" s="68"/>
      <c r="B60" s="60"/>
      <c r="C60" s="68"/>
      <c r="D60" s="68"/>
      <c r="E60" s="68"/>
    </row>
    <row r="61" spans="1:5">
      <c r="A61" s="78"/>
      <c r="B61" s="79"/>
      <c r="C61" s="78"/>
      <c r="D61" s="78"/>
      <c r="E61" s="78"/>
    </row>
    <row r="62" spans="1:5">
      <c r="A62" s="68"/>
      <c r="B62" s="60"/>
      <c r="C62" s="68"/>
      <c r="D62" s="68"/>
      <c r="E62" s="68"/>
    </row>
    <row r="63" spans="1:5">
      <c r="A63" s="78"/>
      <c r="B63" s="79"/>
      <c r="C63" s="78"/>
      <c r="D63" s="78"/>
      <c r="E63" s="78"/>
    </row>
    <row r="64" spans="1:5">
      <c r="A64" s="68"/>
      <c r="B64" s="60"/>
      <c r="C64" s="68"/>
      <c r="D64" s="68"/>
      <c r="E64" s="68"/>
    </row>
    <row r="65" spans="1:5">
      <c r="A65" s="78"/>
      <c r="B65" s="79"/>
      <c r="C65" s="78"/>
      <c r="D65" s="78"/>
      <c r="E65" s="78"/>
    </row>
    <row r="66" spans="1:5">
      <c r="A66" s="68"/>
      <c r="B66" s="60"/>
      <c r="C66" s="68"/>
      <c r="D66" s="68"/>
      <c r="E66" s="68"/>
    </row>
    <row r="67" spans="1:5">
      <c r="A67" s="78"/>
      <c r="B67" s="79"/>
      <c r="C67" s="78"/>
      <c r="D67" s="78"/>
      <c r="E67" s="78"/>
    </row>
    <row r="68" spans="1:5">
      <c r="A68" s="68"/>
      <c r="B68" s="60"/>
      <c r="C68" s="68"/>
      <c r="D68" s="68"/>
      <c r="E68" s="68"/>
    </row>
    <row r="69" spans="1:5">
      <c r="A69" s="78"/>
      <c r="B69" s="79"/>
      <c r="C69" s="78"/>
      <c r="D69" s="78"/>
      <c r="E69" s="78"/>
    </row>
    <row r="70" spans="1:5">
      <c r="A70" s="68"/>
      <c r="B70" s="60"/>
      <c r="C70" s="68"/>
      <c r="D70" s="68"/>
      <c r="E70" s="68"/>
    </row>
    <row r="71" spans="1:5">
      <c r="A71" s="78"/>
      <c r="B71" s="79"/>
      <c r="C71" s="78"/>
      <c r="D71" s="78"/>
      <c r="E71" s="78"/>
    </row>
    <row r="72" spans="1:5">
      <c r="A72" s="68"/>
      <c r="B72" s="60"/>
      <c r="C72" s="68"/>
      <c r="D72" s="68"/>
      <c r="E72" s="68"/>
    </row>
    <row r="73" spans="1:5">
      <c r="A73" s="78"/>
      <c r="B73" s="79"/>
      <c r="C73" s="78"/>
      <c r="D73" s="78"/>
      <c r="E73" s="78"/>
    </row>
    <row r="74" spans="1:5">
      <c r="A74" s="68"/>
      <c r="B74" s="60"/>
      <c r="C74" s="68"/>
      <c r="D74" s="68"/>
      <c r="E74" s="68"/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Outline</vt:lpstr>
      <vt:lpstr>Site-001</vt:lpstr>
      <vt:lpstr>Site 004</vt:lpstr>
      <vt:lpstr>Site-017</vt:lpstr>
      <vt:lpstr>Site 020</vt:lpstr>
      <vt:lpstr>Site-025</vt:lpstr>
      <vt:lpstr>Site-029</vt:lpstr>
      <vt:lpstr>Site-033</vt:lpstr>
      <vt:lpstr>Site-036</vt:lpstr>
      <vt:lpstr>Site-039</vt:lpstr>
      <vt:lpstr>Site-40</vt:lpstr>
      <vt:lpstr>Site-41</vt:lpstr>
      <vt:lpstr>Site 52</vt:lpstr>
      <vt:lpstr>Site-056</vt:lpstr>
      <vt:lpstr>Site-057</vt:lpstr>
      <vt:lpstr>Site-065</vt:lpstr>
      <vt:lpstr>Site-073</vt:lpstr>
      <vt:lpstr>Site-077</vt:lpstr>
      <vt:lpstr>Site-080</vt:lpstr>
      <vt:lpstr>Site-082</vt:lpstr>
      <vt:lpstr>Site-101</vt:lpstr>
      <vt:lpstr>Site-103</vt:lpstr>
      <vt:lpstr>Site-105</vt:lpstr>
      <vt:lpstr>Site-113</vt:lpstr>
      <vt:lpstr>Site-119</vt:lpstr>
      <vt:lpstr>Site-120</vt:lpstr>
      <vt:lpstr>Site-129</vt:lpstr>
      <vt:lpstr>Site-150</vt:lpstr>
      <vt:lpstr>Site-161</vt:lpstr>
      <vt:lpstr>Site-178</vt:lpstr>
      <vt:lpstr>Site-193</vt:lpstr>
      <vt:lpstr>Site-201</vt:lpstr>
      <vt:lpstr>Site-Hemesath</vt:lpstr>
      <vt:lpstr>Site-Teeple Creek</vt:lpstr>
      <vt:lpstr>Site-Livinggood Springs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Kelly, Brett B [NREM]</dc:creator>
  <cp:lastModifiedBy>Kelly, Brett B [NREM]</cp:lastModifiedBy>
  <dcterms:created xsi:type="dcterms:W3CDTF">2018-09-26T15:38:33Z</dcterms:created>
  <dcterms:modified xsi:type="dcterms:W3CDTF">2020-04-20T17:41:25Z</dcterms:modified>
</cp:coreProperties>
</file>