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omated Query Results and Stu" sheetId="1" r:id="rId3"/>
    <sheet state="visible" name="Included Automated Query primar" sheetId="2" r:id="rId4"/>
    <sheet state="visible" name="Included Snowballed Papers" sheetId="3" r:id="rId5"/>
    <sheet state="visible" name="Data extraction" sheetId="4" r:id="rId6"/>
    <sheet state="visible" name="Tag Descriptions" sheetId="5" r:id="rId7"/>
  </sheets>
  <definedNames>
    <definedName name="PosVeri">#REF!</definedName>
    <definedName name="Specif">#REF!</definedName>
    <definedName name="NegVeri">#REF!</definedName>
    <definedName name="VPN">#REF!</definedName>
    <definedName name="NegFalsi">#REF!</definedName>
    <definedName name="Sensib">#REF!</definedName>
    <definedName name="VPP">#REF!</definedName>
    <definedName name="PosFalsi">#REF!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in English</t>
      </text>
    </comment>
    <comment authorId="0" ref="K1">
      <text>
        <t xml:space="preserve">only for white literature [The publications are peer-reviewed research papers]</t>
      </text>
    </comment>
    <comment authorId="0" ref="L1">
      <text>
        <t xml:space="preserve">The studies contribute to data management strategies that have an explicit or implicit diminishing effect on IT energy consumption, data growth, and/or carbon emissions.</t>
      </text>
    </comment>
  </commentList>
</comments>
</file>

<file path=xl/sharedStrings.xml><?xml version="1.0" encoding="utf-8"?>
<sst xmlns="http://schemas.openxmlformats.org/spreadsheetml/2006/main" count="11889" uniqueCount="4052">
  <si>
    <t>ID</t>
  </si>
  <si>
    <t>Title</t>
  </si>
  <si>
    <t>Authors</t>
  </si>
  <si>
    <t>URL</t>
  </si>
  <si>
    <t>Publisher</t>
  </si>
  <si>
    <t>Venue</t>
  </si>
  <si>
    <t>Venue Acronym</t>
  </si>
  <si>
    <t>Venue Type</t>
  </si>
  <si>
    <t>Year</t>
  </si>
  <si>
    <t>I1</t>
  </si>
  <si>
    <t>I2</t>
  </si>
  <si>
    <t>I3</t>
  </si>
  <si>
    <t>E1</t>
  </si>
  <si>
    <t>E2</t>
  </si>
  <si>
    <t>E3</t>
  </si>
  <si>
    <t>E4</t>
  </si>
  <si>
    <t>E5</t>
  </si>
  <si>
    <t>E6</t>
  </si>
  <si>
    <t>Removed at step 6</t>
  </si>
  <si>
    <t>Included primary study</t>
  </si>
  <si>
    <t>Included secondary study for related work</t>
  </si>
  <si>
    <t>Notes researcher 1</t>
  </si>
  <si>
    <t>Notes researcher 2</t>
  </si>
  <si>
    <t>Goal</t>
  </si>
  <si>
    <t>Means</t>
  </si>
  <si>
    <t>Classification according to research type</t>
  </si>
  <si>
    <t>Memento Filter: A Fast, Dynamic, and Robust Range Filter</t>
  </si>
  <si>
    <t>Navid Eslami, Niv Dayan</t>
  </si>
  <si>
    <t>https://doi.org/10.1145/3698820</t>
  </si>
  <si>
    <t>Association for Computing Machinery</t>
  </si>
  <si>
    <t>Proc. ACM Manag. Data</t>
  </si>
  <si>
    <t>ACM</t>
  </si>
  <si>
    <t>J</t>
  </si>
  <si>
    <t>x</t>
  </si>
  <si>
    <t>ACM search spans results from 2 through 220</t>
  </si>
  <si>
    <t>InfiniFilter: Expanding Filters to Infinity and Beyond</t>
  </si>
  <si>
    <t>Niv Dayan, Ioana Bercea, Pedro Reviriego, Rasmus Pagh</t>
  </si>
  <si>
    <t>https://doi.org/10.1145/3589285</t>
  </si>
  <si>
    <t>Toward Energy-efficient STT-MRAM-based Near Memory Computing Architecture for Embedded Systems</t>
  </si>
  <si>
    <t>Yueting Li, Xueyan Wang, He Zhang, Biao Pan, Keni Qiu, Wang Kang, Jun Wang, Weisheng Zhao</t>
  </si>
  <si>
    <t>https://doi.org/10.1145/3650729</t>
  </si>
  <si>
    <t>ACM Trans. Embed. Comput. Syst.</t>
  </si>
  <si>
    <t>Near memory computing</t>
  </si>
  <si>
    <t>Programming Abstractions for Managing Workflows on Tiered Storage Systems</t>
  </si>
  <si>
    <t>Devarshi Ghoshal, Lavanya Ramakrishnan</t>
  </si>
  <si>
    <t>https://doi.org/10.1145/3457119</t>
  </si>
  <si>
    <t>ACM Trans. Storage</t>
  </si>
  <si>
    <t>Optimizing storage space in scientific workflows</t>
  </si>
  <si>
    <t>EXPRESS: an energy-efficient and secure framework for mobile edge computing and blockchain based smart systems</t>
  </si>
  <si>
    <t>Jia Xu, Xiao Liu, Xuejun Li, Lei Zhang, Yun Yang</t>
  </si>
  <si>
    <t>https://doi.org/10.1145/3324884.3415294</t>
  </si>
  <si>
    <t>Proceedings of the 35th IEEE/ACM International Conference on Automated Software Engineering</t>
  </si>
  <si>
    <t>ASE</t>
  </si>
  <si>
    <t>C</t>
  </si>
  <si>
    <t>Edge computing, on-chain off-chain, besides mentioning 30% the indicated energy efficiency is not explained</t>
  </si>
  <si>
    <t>Online Application Guidance for Heterogeneous Memory Systems</t>
  </si>
  <si>
    <t>M. Ben Olson, Brandon Kammerdiener, Michael R. Jantz, Kshitij A. Doshi, Terry Jones</t>
  </si>
  <si>
    <t>https://doi.org/10.1145/3533855</t>
  </si>
  <si>
    <t>ACM Trans. Archit. Code Optim.</t>
  </si>
  <si>
    <t>Towards Building Edge-side Common Data Processing Services on The Computing Continuum</t>
  </si>
  <si>
    <t>Yusuke Tanimura, Hidemoto Nakada, Yunzhi Dong</t>
  </si>
  <si>
    <t>https://doi.org/10.1145/3626564.3629089</t>
  </si>
  <si>
    <t>Proceedings of the 24th International Middleware Conference: Demos, Posters and Doctoral Symposium</t>
  </si>
  <si>
    <t>Middleware</t>
  </si>
  <si>
    <t>Poster, data reduction, edge computing (fog computing)</t>
  </si>
  <si>
    <t>Bibliometric Analysis and Knowledge Mapping of Research Hotspots in Data Middle Platform Architecture</t>
  </si>
  <si>
    <t>Yunlong Gao, Meiran Zhang, Wenbing Zhang</t>
  </si>
  <si>
    <t>https://doi.org/10.1145/3696500.3696513</t>
  </si>
  <si>
    <t>Proceedings of the 2024 International Conference on Big Data and Digital Management</t>
  </si>
  <si>
    <t>ICDDDM</t>
  </si>
  <si>
    <t>Adaptive Edge Computing Framework for the Massive Terminals in the Ubiquitous Power IoT</t>
  </si>
  <si>
    <t>Chao Huang, Ying Wang, Linghua Miao, Jinhui Guo</t>
  </si>
  <si>
    <t>https://doi.org/10.1145/3640115.3640225</t>
  </si>
  <si>
    <t>Proceedings of the 6th International Conference on Information Technologies and Electrical Engineering</t>
  </si>
  <si>
    <t>ICTEE</t>
  </si>
  <si>
    <t>An Enhanced Batch Query Architecture in Real-time Recommendation</t>
  </si>
  <si>
    <t>Qiang Zhang, Zhipeng Teng, Disheng Wu, Jiayin Wang</t>
  </si>
  <si>
    <t>https://doi.org/10.1145/3627673.3680034</t>
  </si>
  <si>
    <t>Proceedings of the 33rd ACM International Conference on Information and Knowledge Management</t>
  </si>
  <si>
    <t>CIKM</t>
  </si>
  <si>
    <t>Mentions data classification (hot/cold storage)</t>
  </si>
  <si>
    <t>Gradual Semi-Automatic Annotation and Hybrid Model for Effective Detection of Garbage Bags</t>
  </si>
  <si>
    <t>Hoseok Hwang, Aekyeung Moon, Seungwoo Son</t>
  </si>
  <si>
    <t>https://doi.org/10.1145/3638985.3638989</t>
  </si>
  <si>
    <t>Proceedings of the 2023 11th International Conference on Information Technology: IoT and Smart City</t>
  </si>
  <si>
    <t>ICIT</t>
  </si>
  <si>
    <t>Continuous Data Ingestion and Transformation in Snowflake</t>
  </si>
  <si>
    <t>Tyler Akidau, Fabian Hueske, Konstantinos Kloudas, Leon Papke, Niklas Semmler, Jan Sommerfeld</t>
  </si>
  <si>
    <t>https://doi.org/10.1145/3629104.3672430</t>
  </si>
  <si>
    <t>Proceedings of the 18th ACM International Conference on Distributed and Event-based Systems</t>
  </si>
  <si>
    <t>DEBS</t>
  </si>
  <si>
    <t>MBG-C: Optimizing Chinese Named Entity Recognition with MBG-C NER</t>
  </si>
  <si>
    <t>Junwen Lu, Desheng Zheng, Hua Zhang, Xiaolong Deng</t>
  </si>
  <si>
    <t>https://doi.org/10.1145/3708036.3708104</t>
  </si>
  <si>
    <t>Proceedings of the 2024 5th International Conference on Computer Science and Management Technology</t>
  </si>
  <si>
    <t>ICCSMT</t>
  </si>
  <si>
    <t>MOZAIK: An End-to-End Secure Data Sharing Platform</t>
  </si>
  <si>
    <t>Aysajan Abidin, Enzo Marquet, Jerico Moeyersons, Xhulio Limani, Erik Pohle, Michiel Van Kenhove, Johann M. Marquez-Barja, Nina Slamnik-KrijeÅ¡torac, Bruno Volckaert</t>
  </si>
  <si>
    <t>https://doi.org/10.1145/3600046.3600052</t>
  </si>
  <si>
    <t>Proceedings of the Second ACM Data Economy Workshop</t>
  </si>
  <si>
    <t>CONEXT</t>
  </si>
  <si>
    <t>EVOLVE: HPC and cloud enhanced testbed for extracting value from large-scale diverse data</t>
  </si>
  <si>
    <t>Antony Chazapis, Jean-Thomas Acquaviva, Angelos Bilas, Georgios Gardikis, Christos Kozanitis, Stelios Louloudakis, Huy-Nam Nguyen, Christian Pinto, Arno Scharl, Dimitrios Soudris</t>
  </si>
  <si>
    <t>https://doi.org/10.1145/3457388.3458621</t>
  </si>
  <si>
    <t>Proceedings of the 18th ACM International Conference on Computing Frontiers</t>
  </si>
  <si>
    <t>CF</t>
  </si>
  <si>
    <t>StreamingHub: interactive stream analysis workflows</t>
  </si>
  <si>
    <t>Yasith Jayawardana, Vikas G. Ashok, Sampath Jayarathna</t>
  </si>
  <si>
    <t>https://doi.org/10.1145/3529372.3530936</t>
  </si>
  <si>
    <t>Proceedings of the 22nd ACM/IEEE Joint Conference on Digital Libraries</t>
  </si>
  <si>
    <t>JCDL</t>
  </si>
  <si>
    <t>Provenance in Spatial Queries</t>
  </si>
  <si>
    <t>Paulo SÃ©rgio Pintor, RogÃ©rio LuÃ­s De Costa, JosÃ© Manuel Moreira</t>
  </si>
  <si>
    <t>https://doi.org/10.1145/3548785.3548802</t>
  </si>
  <si>
    <t>Proceedings of the 26th International Database Engineered Applications Symposium</t>
  </si>
  <si>
    <t>IDEAS</t>
  </si>
  <si>
    <t>Data provenance</t>
  </si>
  <si>
    <t>The Design of Apriori-TIDS Algorithm Based on Big Data and Its Application in the Information Mining of College Counselors' Educational Decision-making</t>
  </si>
  <si>
    <t>Shan Liu</t>
  </si>
  <si>
    <t>https://doi.org/10.1145/3482632.3483132</t>
  </si>
  <si>
    <t>2021 4th International Conference on Information Systems and Computer Aided Education</t>
  </si>
  <si>
    <t>ICISCAE</t>
  </si>
  <si>
    <t>Fast Reconstruction for Large Disk Enclosures Based on RAID2.0</t>
  </si>
  <si>
    <t>Qiliang Li, Min Lyu, Liangliang Xu, Yinlong Xu, Wei Wang</t>
  </si>
  <si>
    <t>https://doi.org/10.1145/3472456.3474450</t>
  </si>
  <si>
    <t>Proceedings of the 50th International Conference on Parallel Processing</t>
  </si>
  <si>
    <t>ICPP</t>
  </si>
  <si>
    <t>Oracle AutoML: a fast and predictive AutoML pipeline</t>
  </si>
  <si>
    <t>Anatoly Yakovlev, Hesam Fathi Moghadam, Ali Moharrer, Jingxiao Cai, Nikan Chavoshi, Venkatanathan Varadarajan, Sandeep R. Agrawal, Sam Idicula, Tomas Karnagel, Sanjay Jinturkar, Nipun Agarwal</t>
  </si>
  <si>
    <t>https://doi.org/10.14778/3415478.3415542</t>
  </si>
  <si>
    <t>VLDB Endowment</t>
  </si>
  <si>
    <t>Proc. VLDB Endow.</t>
  </si>
  <si>
    <t>VLDB</t>
  </si>
  <si>
    <t>Adaptive data reduction in ML mentioned in 3.3</t>
  </si>
  <si>
    <t>Smart City Construction and Management by Digital Twins and BIM Big Data in COVID-19 Scenario</t>
  </si>
  <si>
    <t>Zhihan Lv, Dongliang Chen, Haibin Lv</t>
  </si>
  <si>
    <t>https://doi.org/10.1145/3529395</t>
  </si>
  <si>
    <t>ACM Trans. Multimedia Comput. Commun. Appl.</t>
  </si>
  <si>
    <t>Automatic BLAS Offloading on Unified Memory Architecture: A Study on NVIDIA Grace-Hopper</t>
  </si>
  <si>
    <t>Junjie Li, Yinzhi Wang, Xiao Liang, Hang Liu</t>
  </si>
  <si>
    <t>https://doi.org/10.1145/3626203.3670561</t>
  </si>
  <si>
    <t>Practice and Experience in Advanced Research Computing 2024: Human Powered Computing</t>
  </si>
  <si>
    <t>PEARC</t>
  </si>
  <si>
    <t>Impact of the Philippine Government's Migration to the Cloud</t>
  </si>
  <si>
    <t>Linda Bower</t>
  </si>
  <si>
    <t>https://doi.org/10.1145/3560107.3560133</t>
  </si>
  <si>
    <t>Proceedings of the 15th International Conference on Theory and Practice of Electronic Governance</t>
  </si>
  <si>
    <t>ICEGOV</t>
  </si>
  <si>
    <t>Cloud migration</t>
  </si>
  <si>
    <t>MFPMiner: Mining Meaningful Frequent Patterns from Spatio-textual Trajectories</t>
  </si>
  <si>
    <t>Fabio Valdes</t>
  </si>
  <si>
    <t>https://doi.org/10.1145/3498728</t>
  </si>
  <si>
    <t>ACM Trans. Spatial Algorithms Syst.</t>
  </si>
  <si>
    <t>Companion Proceedings of the 32nd ACM International Conference on the Foundations of Software Engineering</t>
  </si>
  <si>
    <t>Proceedings that mention the topics, if published papers would cover the topics, they are directly found by the search.</t>
  </si>
  <si>
    <t>The Application of Digital Twin Technology Empowered by 5G Networksand Big Data in Smart Campus</t>
  </si>
  <si>
    <t>Ming Tong, Peng Xiao</t>
  </si>
  <si>
    <t>https://doi.org/10.1145/3705754.3705769</t>
  </si>
  <si>
    <t>Proceedings of the 2024 2nd International Conference on Electronics, Computers and Communication Technology</t>
  </si>
  <si>
    <t>VG-Prefetcher Cache: Towards Edge-Based Time Series Data Management Using Visibility Graph Prefetching</t>
  </si>
  <si>
    <t>Akram Bensalem, Laurent D'Orazio, Julien Lallet, Andrea Enrici</t>
  </si>
  <si>
    <t>https://doi.org/10.1145/3676288.3676304</t>
  </si>
  <si>
    <t>Proceedings of the 36th International Conference on Scientific and Statistical Database Management</t>
  </si>
  <si>
    <t>Caching edge-cloud</t>
  </si>
  <si>
    <t>Enhancing High-Throughput GPU Random Walks Through Multi-Task Concurrency Orchestration</t>
  </si>
  <si>
    <t>Cheng Xu, Chao Li, Xiaofeng Hou, Junyi Mei, Jing Wang, Pengyu Wang, Shixuan Sun, Minyi Guo, Baoping Hao</t>
  </si>
  <si>
    <t>https://doi.org/10.1145/3711820</t>
  </si>
  <si>
    <t>Automating Digital Twins Development in Industry 4.0</t>
  </si>
  <si>
    <t>Lina Bilal</t>
  </si>
  <si>
    <t>https://doi.org/10.1145/3652620.3688202</t>
  </si>
  <si>
    <t>Proceedings of the ACM/IEEE 27th International Conference on Model Driven Engineering Languages and Systems</t>
  </si>
  <si>
    <t>MODELS COMPANION</t>
  </si>
  <si>
    <t>The Ethics of Mixed Reality Games</t>
  </si>
  <si>
    <t>David Millard, Heather Packer, James Jordan, Sarah Hewitt, Yoan Malinov, Neil Rogers</t>
  </si>
  <si>
    <t>https://doi.org/10.1145/3675806</t>
  </si>
  <si>
    <t>ACM Games</t>
  </si>
  <si>
    <t>A Review of Big Data Applications Based on RISC-V</t>
  </si>
  <si>
    <t>Yue Gao, Enfang Cui, Tianzheng Li</t>
  </si>
  <si>
    <t>https://doi.org/10.1145/3701100.3701165</t>
  </si>
  <si>
    <t>Proceedings of the 2024 3rd International Conference on Algorithms, Data Mining, and Information Technology</t>
  </si>
  <si>
    <t>ADMIT</t>
  </si>
  <si>
    <t>FooDS: Ontology-based Knowledge Graphs for Forest Observatories</t>
  </si>
  <si>
    <t>Naeima Hamed, Omer Rana, Pablo Orozco Ter Wengel, Benoit Goossens, Charith Perera</t>
  </si>
  <si>
    <t>https://doi.org/10.1145/3707637</t>
  </si>
  <si>
    <t>ACM J. Comput. Sustain. Soc.</t>
  </si>
  <si>
    <t>Limousine: Blending Learned and Classical Indexes to Self-Design Larger-than-Memory Cloud Storage Engines</t>
  </si>
  <si>
    <t>Subarna Chatterjee, Mark F. Pekala, Lev Kruglyak, Stratos Idreos</t>
  </si>
  <si>
    <t>https://doi.org/10.1145/3639302</t>
  </si>
  <si>
    <t>SIGMOD</t>
  </si>
  <si>
    <t>Predictive Analytics intelligent decision-making framework and testing it through sentiment analysis on Twitter data</t>
  </si>
  <si>
    <t>Otmane Azeroual, Radka Nacheva, Anastasija Nikiforova, Uta StÃ¶rl, Amel Fraisse</t>
  </si>
  <si>
    <t>https://doi.org/10.1145/3606305.3606309</t>
  </si>
  <si>
    <t>Proceedings of the 24th International Conference on Computer Systems and Technologies</t>
  </si>
  <si>
    <t>CompSystech</t>
  </si>
  <si>
    <t>CAMAL: Optimizing LSM-trees via Active Learning</t>
  </si>
  <si>
    <t>Weiping Yu, Siqiang Luo, Zihao Yu, Gao Cong</t>
  </si>
  <si>
    <t>https://doi.org/10.1145/3677138</t>
  </si>
  <si>
    <t>ACM Manag. Data</t>
  </si>
  <si>
    <t>An Integration Model to Enhance Information Systems Administration and Data Sharing: A Case of Namibian Lower Courts</t>
  </si>
  <si>
    <t>Mewiliko Jimmy Namutenya, Irja Naambo Shaanika</t>
  </si>
  <si>
    <t>https://doi.org/10.1145/3628096.3628743</t>
  </si>
  <si>
    <t>Proceedings of the 4th African Human Computer Interaction Conference</t>
  </si>
  <si>
    <t>AfriCHI</t>
  </si>
  <si>
    <t xml:space="preserve"> </t>
  </si>
  <si>
    <t>Research Summary: Enhancing Localization, Selection, and Processing of Data in Vehicular Cyber-Physical Systems</t>
  </si>
  <si>
    <t>Bastian Havers, Marina Papatriantafilou, Vincenzo Gulisano</t>
  </si>
  <si>
    <t>https://doi.org/10.1145/3663338.3663680</t>
  </si>
  <si>
    <t>Proceedings of the 2024 Workshop on Advanced Tools, Programming Languages, and PLatforms for Implementing and Evaluating algorithms for Distributed systems</t>
  </si>
  <si>
    <t>ApPLIED</t>
  </si>
  <si>
    <t>Edge processing in vehicles, data reduction</t>
  </si>
  <si>
    <t>V</t>
  </si>
  <si>
    <t>Problematizing the sustainability of 5G/6G networks and devising alternative ways forward</t>
  </si>
  <si>
    <t>Cristina Cano, Hug March</t>
  </si>
  <si>
    <t>https://doi.org/10.1145/3715883</t>
  </si>
  <si>
    <t>ACM J. Responsib. Comput.</t>
  </si>
  <si>
    <t>Critisising 5G/6G for sustainbility</t>
  </si>
  <si>
    <t>A Survey on IoT Programming Platforms: A Business-Domain Experts Perspective</t>
  </si>
  <si>
    <t>Fatma-Zohra Hannou, Maxime LefranÃ§ois, Pierre Jouvelot, Victor Charpenay, Antoine Zimmermann</t>
  </si>
  <si>
    <t>https://doi.org/10.1145/3699954</t>
  </si>
  <si>
    <t>ACM Comput. Surv.</t>
  </si>
  <si>
    <t>OpenMP Kernel Language Extensions for Performance Portable GPU Codes</t>
  </si>
  <si>
    <t>Shilei Tian, Tom Scogland, Barbara Chapman, Johannes Doerfert</t>
  </si>
  <si>
    <t>https://doi.org/10.1145/3624062.3624164</t>
  </si>
  <si>
    <t>Proceedings of the SC '23 Workshops of The International Conference on High Performance Computing, Network, Storage, and Analysis</t>
  </si>
  <si>
    <t>Harnessing Medical Big Data: Integrating Computational Insights for Enhanced Patient Outcomes</t>
  </si>
  <si>
    <t>Jafar Ali Ibrahim Syed Masood, JAI KUMAR VINAYAGAM, Ranjit Kumar Onteru, UMAMAHESWARARAO KOPPARAPU, Bulah Pushpa Rani Parabathini</t>
  </si>
  <si>
    <t>https://doi.org/10.1145/3705927.3705944</t>
  </si>
  <si>
    <t>Proceedings of the 2024 7th International Conference on Digital Medicine and Image Processing</t>
  </si>
  <si>
    <t>DMIP</t>
  </si>
  <si>
    <t>Presto: A Decade of SQL Analytics at Meta</t>
  </si>
  <si>
    <t>Yutian Sun, Tim Meehan, Rebecca Schlussel, Wenlei Xie, Masha Basmanova, Orri Erling, Andrii Rosa, Shixuan Fan, Rongrong Zhong, Arun Thirupathi, Nikhil Collooru, Ke Wang, Sameer Agarwal, Arjun Gupta, Dionysios Logothetis, Kostas Xirogiannopoulos, Amit Dutta, Varun Gajjala, Rohit Jain, Ajay Palakuzhy, Prithvi Pandian, Sergey Pershin, Abhisek Saikia, Pranjal Shankhdhar, Neerad Somanchi, Swapnil Tailor, Jialiang Tan, Sreeni Viswanadha, Zac Wen, Biswapesh Chattopadhyay, Bin Fan, Deepak Majeti, Aditi Pandit</t>
  </si>
  <si>
    <t>https://doi.org/10.1145/3589769</t>
  </si>
  <si>
    <t>Research on Intelligent Prediction of Blasting Vibration Based on Parallel SVM in Big Data Environment</t>
  </si>
  <si>
    <t>Hui Wang, Xiaokang Rao, Chunhui Li</t>
  </si>
  <si>
    <t>https://doi.org/10.1145/3696952.3696983</t>
  </si>
  <si>
    <t>Proceedings of the 2024 9th International Conference on Intelligent Information Processing</t>
  </si>
  <si>
    <t>ICIIP</t>
  </si>
  <si>
    <t>Characteristics of Simulation: A Meta-Review of Modern Simulation Applications</t>
  </si>
  <si>
    <t>Hendrik van der Valk, Stephanie Winkelmann, Felix Ramge, Joachim Hunker, Katharina Langenbach, Markus Rabe</t>
  </si>
  <si>
    <t>IEEE Press</t>
  </si>
  <si>
    <t>Proceedings of the Winter Simulation Conference</t>
  </si>
  <si>
    <t>IEEE</t>
  </si>
  <si>
    <t>Latent Variables Coding for Perceptual Image Compression</t>
  </si>
  <si>
    <t>Yingkai He, Zhen Zhang, Liang Liao, Jing Xiao</t>
  </si>
  <si>
    <t>https://doi.org/10.1145/3696409.3700252</t>
  </si>
  <si>
    <t>Proceedings of the 6th ACM International Conference on Multimedia in Asia</t>
  </si>
  <si>
    <t>MMASIA</t>
  </si>
  <si>
    <t>Image compression via AI, focus on maintaining image quality</t>
  </si>
  <si>
    <t>Graph-Inceptor: Towards Extreme Data Ingestion, Massive Graph Creation and Storage</t>
  </si>
  <si>
    <t>Joze Rozanec, Brian ElvesÃ¦ter, Dumitru Roman, Marko Grobelnik, Peter Haase</t>
  </si>
  <si>
    <t>https://doi.org/10.1145/3578245.3585339</t>
  </si>
  <si>
    <t>Companion of the 2023 ACM/SPEC International Conference on Performance Engineering</t>
  </si>
  <si>
    <t>ICPE</t>
  </si>
  <si>
    <t>Developing a Machine Learning Model Using Transformer to Assess the Novelty of Scientific Articles</t>
  </si>
  <si>
    <t>Siyuan Li</t>
  </si>
  <si>
    <t>https://doi.org/10.1145/3700297.3700370</t>
  </si>
  <si>
    <t>Proceedings of the 2024 International Symposium on Artificial Intelligence for Education</t>
  </si>
  <si>
    <t>ISAIE</t>
  </si>
  <si>
    <t>Research on campus One-Card data analysis based on data warehouse</t>
  </si>
  <si>
    <t>Yue Yan, Enze Wu, Xinyue Lv</t>
  </si>
  <si>
    <t>https://doi.org/10.1145/3691720.3691755</t>
  </si>
  <si>
    <t>Proceedings of the 2nd International Conference on Educational Knowledge and Informatization</t>
  </si>
  <si>
    <t>EKI</t>
  </si>
  <si>
    <t>Direct, Orienting, and Scenic Paths: How Users Navigate Search in a Research Data Archive</t>
  </si>
  <si>
    <t>Sara Lafia, A.J. Million, Libby Hemphill</t>
  </si>
  <si>
    <t>https://doi.org/10.1145/3576840.3578275</t>
  </si>
  <si>
    <t>Proceedings of the 2023 Conference on Human Information Interaction and Retrieval</t>
  </si>
  <si>
    <t>CHIIR</t>
  </si>
  <si>
    <t>Reimagining a New Transformation of Digital Forensic Accounting: Strategic Analysis of the Use of Big Data Analytics in the Covid-19 Pandemic Era as an Opportunity for the Industries in Indonesia</t>
  </si>
  <si>
    <t>Kevin Deniswara, Archie Nathanael Mulyawan, Jonathan Theodore Kesuma, Bernadeta Susilo Martanti</t>
  </si>
  <si>
    <t>https://doi.org/10.1145/3528114.3528122</t>
  </si>
  <si>
    <t>Proceedings of the 2022 5th International Conference on Data Storage and Data Engineering</t>
  </si>
  <si>
    <t>DSDE</t>
  </si>
  <si>
    <t>Design of Computer Data Analysis Management System in the Context of Big Data</t>
  </si>
  <si>
    <t>Weihong Yang</t>
  </si>
  <si>
    <t>https://doi.org/10.1145/3660043.3660091</t>
  </si>
  <si>
    <t>Proceedings of the 2023 International Conference on Information Education and Artificial Intelligence</t>
  </si>
  <si>
    <t>ICEIAI</t>
  </si>
  <si>
    <t>Data Distribution Algorithms in Distributed File Systems</t>
  </si>
  <si>
    <t>Xinyu Zuo, Ning Hu, Peng Zhang, Zelan Yuan, Yao Zhao</t>
  </si>
  <si>
    <t>https://doi.org/10.1145/3696500.3696522</t>
  </si>
  <si>
    <t>ICBDDM</t>
  </si>
  <si>
    <t>Data placement</t>
  </si>
  <si>
    <t>HSMR-RAID: Enabling a Low Overhead RAID-5 System over a Host-managed Shingled Magnetic Recording Disk Array</t>
  </si>
  <si>
    <t>Ting-Yu Lin, Tseng-Yi Chen</t>
  </si>
  <si>
    <t>https://doi.org/10.1145/3555776.3577820</t>
  </si>
  <si>
    <t>Proceedings of the 38th ACM/SIGAPP Symposium on Applied Computing</t>
  </si>
  <si>
    <t>SAC</t>
  </si>
  <si>
    <t>Detection Model of Heavy Equipment Using YOLOv3 while Driving</t>
  </si>
  <si>
    <t>Won Seok Lee, Hee Jun Lee, Choong Kwon Lee, Kyung Nam Ko</t>
  </si>
  <si>
    <t>https://doi.org/10.1145/3426020.3426082</t>
  </si>
  <si>
    <t>The 9th International Conference on Smart Media and Applications</t>
  </si>
  <si>
    <t>SMA</t>
  </si>
  <si>
    <t>Analysis of the Auditor's Perspective on the Use of Big Data in Financial Statements: UTAUT Model Approach</t>
  </si>
  <si>
    <t>Kevin Deniswara, Rano Kartono Rahim, Mohammad Hamsal, Asnan Furinto, Alexander Anthony</t>
  </si>
  <si>
    <t>https://doi.org/10.1145/3494583.3494608</t>
  </si>
  <si>
    <t>Proceedings of the 7th International Conference on Industrial and Business Engineering</t>
  </si>
  <si>
    <t>ICIBE</t>
  </si>
  <si>
    <t>Bandwidth Consideration for Cellular System Upgrade in Developing Countries</t>
  </si>
  <si>
    <t>Inas Sawad, Shaoqing Hu, Hamed Al-Raweshidy, Rajagopal Nilavalan</t>
  </si>
  <si>
    <t>https://doi.org/10.1145/3608251.3608260</t>
  </si>
  <si>
    <t>Proceedings of the 2023 15th International Conference on Computer Modeling and Simulation</t>
  </si>
  <si>
    <t>ICCMS</t>
  </si>
  <si>
    <t>Enabling Data-intensive Workflows in Heterogeneous Edge-cloud Networks</t>
  </si>
  <si>
    <t>Xiaojun Shang</t>
  </si>
  <si>
    <t>https://doi.org/10.1145/3579342.3579352</t>
  </si>
  <si>
    <t>SIGMETRICS Perform. Eval. Rev.</t>
  </si>
  <si>
    <t>SIGMETRICS</t>
  </si>
  <si>
    <t>G</t>
  </si>
  <si>
    <t>Thesis</t>
  </si>
  <si>
    <t>Named Entities Based on the BERT-BILSTM-ACRF Model Recognition Research</t>
  </si>
  <si>
    <t>Jingdong Wang, Yongjia Guo</t>
  </si>
  <si>
    <t>https://doi.org/10.1145/3639233.3639347</t>
  </si>
  <si>
    <t>Proceedings of the 2023 7th International Conference on Natural Language Processing and Information Retrieval</t>
  </si>
  <si>
    <t>NLPIR</t>
  </si>
  <si>
    <t>Design and Implementation of an Earthquake Emergency Rescue System for Shaanxi Province</t>
  </si>
  <si>
    <t>Ning Jia</t>
  </si>
  <si>
    <t>https://doi.org/10.1145/3644523.3644557</t>
  </si>
  <si>
    <t>Proceedings of the 2023 4th International Conference on Computer Science and Management Technology</t>
  </si>
  <si>
    <t>Research on Quantitative Trading Modelâ€”â€”Taking Bitcoin and gold as examples</t>
  </si>
  <si>
    <t>Xiangyang Xu, Xinglei Xu</t>
  </si>
  <si>
    <t>https://doi.org/10.1145/3603781.3603818</t>
  </si>
  <si>
    <t>Proceedings of the 2023 4th International Conference on Computing, Networks and Internet of Things</t>
  </si>
  <si>
    <t>CNIOT</t>
  </si>
  <si>
    <t>Collaborative filtering hybrid recommendation algorithm incorporating knowledge graph</t>
  </si>
  <si>
    <t>Qi Guo, Yong Shao, Changshun Yan, Yuliang Shi</t>
  </si>
  <si>
    <t>https://doi.org/10.1145/3603781.3603868</t>
  </si>
  <si>
    <t>Sampling-Based AQP in Modern Analytical Engines</t>
  </si>
  <si>
    <t>Viktor Sanca, Anastasia Ailamaki</t>
  </si>
  <si>
    <t>https://doi.org/10.1145/3533737.3535095</t>
  </si>
  <si>
    <t>Proceedings of the 18th International Workshop on Data Management on New Hardware</t>
  </si>
  <si>
    <t>DaMon</t>
  </si>
  <si>
    <t>W</t>
  </si>
  <si>
    <t>SQL data efficency</t>
  </si>
  <si>
    <t>Situated Analytics Process and Mantra</t>
  </si>
  <si>
    <t>Neven Elsayed, Kim Marriott, Ross Smith, Bruce H Thomas</t>
  </si>
  <si>
    <t>https://doi.org/10.1145/3613905.3650814</t>
  </si>
  <si>
    <t>Extended Abstracts of the CHI Conference on Human Factors in Computing Systems</t>
  </si>
  <si>
    <t>CI EA</t>
  </si>
  <si>
    <t>Bixi: A EB-level Object Storage System Based on CEPH</t>
  </si>
  <si>
    <t>Zhijiang Zhang, Yanyong Zhang, Zhibing Wang</t>
  </si>
  <si>
    <t>https://doi.org/10.1145/3617184.3618038</t>
  </si>
  <si>
    <t>Proceedings of the 8th International Conference on Cyber Security and Information Engineering</t>
  </si>
  <si>
    <t>ICCSIE</t>
  </si>
  <si>
    <t>Data classification, performance</t>
  </si>
  <si>
    <t>Adaptation in Edge Computing: A Review on Design Principles and Research Challenges</t>
  </si>
  <si>
    <t>Fateneh Golpayegani, Nanxi Chen, Nima Afraz, Eric Gyamfi, Abdollah Malekjafarian, Dominik SchÃ¤fer, Christian Krupitzer</t>
  </si>
  <si>
    <t>https://doi.org/10.1145/3664200</t>
  </si>
  <si>
    <t>ACM Trans. Auton. Adapt. Syst.</t>
  </si>
  <si>
    <t>Edge computing, review</t>
  </si>
  <si>
    <t>Approximate Queries over Concurrent Updates</t>
  </si>
  <si>
    <t>Congying Wang, Nithin Sastry Tellapuri, Sphoorthi Keshannagari, Dylan Zinsley, Zhuoyue Zhao, Dong Xie</t>
  </si>
  <si>
    <t>https://doi.org/10.14778/3611540.3611602</t>
  </si>
  <si>
    <t>Swift Search An open-source search engine</t>
  </si>
  <si>
    <t>Fenil Kaneria, Shafaq Khan, Nishara Nizamuddin</t>
  </si>
  <si>
    <t>https://doi.org/10.1145/3573926.3573928</t>
  </si>
  <si>
    <t>Proceedings of the 7th International Conference on Information Systems Engineering</t>
  </si>
  <si>
    <t>ICISE</t>
  </si>
  <si>
    <t>Procedural extensions of SQL: understanding their usage in the wild</t>
  </si>
  <si>
    <t>Surabhi Gupta, Karthik Ramachandra</t>
  </si>
  <si>
    <t>https://doi.org/10.14778/3457390.3457402</t>
  </si>
  <si>
    <t>Video Sage: Video Recommendation Using Graph Convolution Neural Network</t>
  </si>
  <si>
    <t>Dao Thanh Chung, Nguyen Sy Duc, Nguyen Van Nga</t>
  </si>
  <si>
    <t>https://doi.org/10.1145/3628797.3628978</t>
  </si>
  <si>
    <t>Proceedings of the 12th International Symposium on Information and Communication Technology</t>
  </si>
  <si>
    <t>SOICT</t>
  </si>
  <si>
    <t>Vibration Edge Computing in Maritime IoT</t>
  </si>
  <si>
    <t>Anna Lito Michala, Ioannis Vourganas, Andrea Coraddu</t>
  </si>
  <si>
    <t>https://doi.org/10.1145/3484717</t>
  </si>
  <si>
    <t>ACM Trans. Internet Things</t>
  </si>
  <si>
    <t>IoT data transmission reduction in maritime setting</t>
  </si>
  <si>
    <t>Optimization on Replication Performance via Balance Quorum (BQ) and Data Center Selection Method (DCSM) Algorithms in Cloud Environment</t>
  </si>
  <si>
    <t>Fazlina Binti Mohd Ali, Rohaya Latip, Hamidah Ibrahim, Azizol Abdullah</t>
  </si>
  <si>
    <t>https://doi.org/10.1145/3462676.3462677</t>
  </si>
  <si>
    <t>Proceedings of the 4th International Conference on Electronics, Communications and Control Engineering</t>
  </si>
  <si>
    <t>IECC</t>
  </si>
  <si>
    <t>Data replication, data placement based on access patterns</t>
  </si>
  <si>
    <t>Analyzing Large-Scale Single-Cell RNA-Seq Data Using Coreset</t>
  </si>
  <si>
    <t>Khalid Usman, Fangping Wan, Dan Zhao, Jian Peng, Jianyang Zeng</t>
  </si>
  <si>
    <t>https://doi.org/10.1109/TCBB.2024.3418078</t>
  </si>
  <si>
    <t>IEEE Computer Society Press</t>
  </si>
  <si>
    <t>IEEE/ACM Trans. Comput. Biol. Bioinformatics</t>
  </si>
  <si>
    <t>Intelligent downsampling</t>
  </si>
  <si>
    <t>Construct and Play: Engaging Students with Visualizations through Playful Methods</t>
  </si>
  <si>
    <t>MagdalÃ©na KejstovÃ¡, Christina Stoiber, Magdalena Boucher, Martin Kandlhofer, Simone Kriglstein, Wolfgang Aigner</t>
  </si>
  <si>
    <t>https://doi.org/10.1145/3573382.3616082</t>
  </si>
  <si>
    <t>Companion Proceedings of the Annual Symposium on Computer-Human Interaction in Play</t>
  </si>
  <si>
    <t>CHI PLAY</t>
  </si>
  <si>
    <t>Quantum Assisted Architectures for Wireless Systems, the Case of Quantum 6G</t>
  </si>
  <si>
    <t>Ahtesham Ali Mohammed, Ahcene Bounceur, Mohammad Hammoudeh</t>
  </si>
  <si>
    <t>https://doi.org/10.1145/3644713.3644806</t>
  </si>
  <si>
    <t>Proceedings of the 7th International Conference on Future Networks and Distributed Systems</t>
  </si>
  <si>
    <t>ICFNDS</t>
  </si>
  <si>
    <t>Speech image data mining algorithm based on multimodal decision fusion</t>
  </si>
  <si>
    <t>Cong Lu, Danxing Wang, Daquan Zhang, Aiqun Yu</t>
  </si>
  <si>
    <t>https://doi.org/10.1145/3590003.3590007</t>
  </si>
  <si>
    <t>Proceedings of the 2023 2nd Asia Conference on Algorithms, Computing and Machine Learning</t>
  </si>
  <si>
    <t>CACML</t>
  </si>
  <si>
    <t>Enabling CXL Memory Expansion for In-Memory Database Management Systems</t>
  </si>
  <si>
    <t>Minseon Ahn, Andrew Chang, Donghun Lee, Jongmin Gim, Jungmin Kim, Jaemin Jung, Oliver Rebholz, Vincent Pham, Krishna Malladi, Yang Seok Ki</t>
  </si>
  <si>
    <t>https://doi.org/10.1145/3533737.3535090</t>
  </si>
  <si>
    <t>Learning Algorithms for Automatic Data Structure Design</t>
  </si>
  <si>
    <t>Demi Guo</t>
  </si>
  <si>
    <t>https://doi.org/10.1145/3448016.3450570</t>
  </si>
  <si>
    <t>Proceedings of the 2021 International Conference on Management of Data</t>
  </si>
  <si>
    <t>Design and Implementation of Data Flow Programming Language DFC2</t>
  </si>
  <si>
    <t>Qiuming Luo, Senhong Liu, Weikai He, Zheng Du</t>
  </si>
  <si>
    <t>https://doi.org/10.1145/3605731.3605888</t>
  </si>
  <si>
    <t>Proceedings of the 52nd International Conference on Parallel Processing Workshops</t>
  </si>
  <si>
    <t>Artificial Intelligence and Machine Learning Algorithm Optimization Applied in Health Big Data Digitization</t>
  </si>
  <si>
    <t>Jiaxin Zhang</t>
  </si>
  <si>
    <t>https://doi.org/10.1145/3495018.3501124</t>
  </si>
  <si>
    <t>2021 3rd International Conference on Artificial Intelligence and Advanced Manufacture</t>
  </si>
  <si>
    <t>AIAM</t>
  </si>
  <si>
    <t>Construction and implementation of trading framework for laboratory data based on DOSA</t>
  </si>
  <si>
    <t>Xu Ying Zheng, Fang Miao, Nopasit Chakpitak, Jia Qi Yuan, Ze Duan, Hua Song Xia, Chu Yi Huang, Jun Xiao Gui</t>
  </si>
  <si>
    <t>https://doi.org/10.1145/3564858.3564861</t>
  </si>
  <si>
    <t>Proceedings of the 5th International Conference on Information Management and Management Science</t>
  </si>
  <si>
    <t>IMMS</t>
  </si>
  <si>
    <t>Blockchain Fragment Expansion Scheme Based on Community Detection and MSR Code</t>
  </si>
  <si>
    <t>Sheping Zhai, Tong Tong, Xifang Bai</t>
  </si>
  <si>
    <t>https://doi.org/10.1145/3573942.3574005</t>
  </si>
  <si>
    <t>Proceedings of the 2022 5th International Conference on Artificial Intelligence and Pattern Recognition</t>
  </si>
  <si>
    <t>AIPR</t>
  </si>
  <si>
    <t>Understanding the Use of Blockchain in Medical Data Security: A Systematic Literature Review</t>
  </si>
  <si>
    <t>Ali Gunawan, Given Name Richard, Gabriele Aurellia Susanto, Aldo Saputra, Arthea Callista Rizal</t>
  </si>
  <si>
    <t>https://doi.org/10.1145/3581971.3581995</t>
  </si>
  <si>
    <t>Proceedings of the 2022 5th International Conference on Blockchain Technology and Applications</t>
  </si>
  <si>
    <t>ICBTA</t>
  </si>
  <si>
    <t>Research on the design of large data storage structure of database based on Data Mining</t>
  </si>
  <si>
    <t>Lihua Wang</t>
  </si>
  <si>
    <t>https://doi.org/10.1145/3495018.3501223</t>
  </si>
  <si>
    <t>Mentions compression, map reduction</t>
  </si>
  <si>
    <t>Surveying Emerging Network Approaches for Military Command and Control Systems</t>
  </si>
  <si>
    <t>JoÃ£o Eduardo Costa Gomes, Ricardo Rodrigues Ehlert, Rodrigo Murillo Boesche, Vinicius Santosde Lima, Jorgito Matiuzzi Stocchero, Dante A. C. Barone, JulianoAraujo Wickboldt, Edison Pignaton de Freitas, Julio C. S. dos Anjos, Ricardo Queiroz de Araujo Fernandes</t>
  </si>
  <si>
    <t>https://doi.org/10.1145/3626090</t>
  </si>
  <si>
    <t>Design of Intelligent Educational Administration System Based on Big Data Technology</t>
  </si>
  <si>
    <t>Jia Hao</t>
  </si>
  <si>
    <t>https://doi.org/10.1145/3495018.3495406</t>
  </si>
  <si>
    <t>The Construction and Research of Enterprise Accounting Data Analysis Platform under Big Data</t>
  </si>
  <si>
    <t>Li Sun, Tao Wen</t>
  </si>
  <si>
    <t>https://doi.org/10.1145/3482632.3484037</t>
  </si>
  <si>
    <t>Briefly mentions map reduce</t>
  </si>
  <si>
    <t>Study on Application of Big Data Technology to Operation of Fresh E-commerce</t>
  </si>
  <si>
    <t>Ying Li, Jinliang Wang, Kunxiu Lu</t>
  </si>
  <si>
    <t>https://doi.org/10.1145/3545897.3545903</t>
  </si>
  <si>
    <t>Proceedings of the 2022 3rd International Conference on Internet and E-Business</t>
  </si>
  <si>
    <t>ICIEB</t>
  </si>
  <si>
    <t>BrickDL: Graph-Level Optimizations for DNNs with Fine-Grained Data Blocking on GPUs</t>
  </si>
  <si>
    <t>Mahesh Lakshminarasimhan, Mary Hall, Samuel Williams, Oscar Antepara</t>
  </si>
  <si>
    <t>https://doi.org/10.1145/3673038.3673046</t>
  </si>
  <si>
    <t>Proceedings of the 53rd International Conference on Parallel Processing</t>
  </si>
  <si>
    <t>Blocks, data movement</t>
  </si>
  <si>
    <t>GenCoder: A Novel Convolutional Neural Network Based Autoencoder for Genomic Sequence Data Compression</t>
  </si>
  <si>
    <t>Sheena K. S., Madhu S. Nair</t>
  </si>
  <si>
    <t>https://doi.org/10.1109/TCBB.2024.3366240</t>
  </si>
  <si>
    <t>Losless compression algorithm for large DNA data</t>
  </si>
  <si>
    <t>COAXIAL: A CXL-Centric Memory System for Scalable Servers</t>
  </si>
  <si>
    <t>Albert Cho, Anish Saxena, Moinuddin Qureshi, Alexandros Daglis</t>
  </si>
  <si>
    <t>https://doi.org/10.1109/SC41406.2024.00101</t>
  </si>
  <si>
    <t>Proceedings of the International Conference for High Performance Computing, Networking, Storage, and Analysis</t>
  </si>
  <si>
    <t>SC24</t>
  </si>
  <si>
    <t>An Efficient Automatic Meta-Path Selection for Social Event Detection via Hyperbolic Space</t>
  </si>
  <si>
    <t>Zitai Qiu, Congbo Ma, Jia Wu, Jian Yang</t>
  </si>
  <si>
    <t>https://doi.org/10.1145/3589334.3645526</t>
  </si>
  <si>
    <t>Proceedings of the ACM Web Conference 2024</t>
  </si>
  <si>
    <t>THEWEBCONF</t>
  </si>
  <si>
    <t>KallaxDB: A Table-less Hash-based Key-Value Store on Storage Hardware with Built-in Transparent Compression</t>
  </si>
  <si>
    <t>Xubin Chen, Ning Zheng, Shukun Xu, Yifan Qiao, Yang Liu, Jiangpeng Li, Tong Zhang</t>
  </si>
  <si>
    <t>https://doi.org/10.1145/3465998.3466004</t>
  </si>
  <si>
    <t>Proceedings of the 17th International Workshop on Data Management on New Hardware</t>
  </si>
  <si>
    <t>DAMON</t>
  </si>
  <si>
    <t>Compression algorithm, efficiency</t>
  </si>
  <si>
    <t>Multimodal Dialogue Generation Based on Transformer and Collaborative Attention</t>
  </si>
  <si>
    <t>Wei Guan, Zhen Zhang, Li Ma</t>
  </si>
  <si>
    <t>https://doi.org/10.1145/3573942.3574091</t>
  </si>
  <si>
    <t>Proceedings of the 5th International Conference on Computer Information and Big Data Applications</t>
  </si>
  <si>
    <t>Research on Accounting Process Reengineering Based on cloud computing in the era of big data</t>
  </si>
  <si>
    <t>Yuanxing Zhao, Junhong Gao</t>
  </si>
  <si>
    <t>https://doi.org/10.1145/3482632.3482743</t>
  </si>
  <si>
    <t>MetaZip: a high-throughput and efficient accelerator for DEFLATE</t>
  </si>
  <si>
    <t>Ruihao Gao, Xueqi Li, Yewen Li, Xun Wang, Guangming Tan</t>
  </si>
  <si>
    <t>https://doi.org/10.1145/3489517.3530450</t>
  </si>
  <si>
    <t>Proceedings of the 59th ACM/IEEE Design Automation Conference</t>
  </si>
  <si>
    <t>DAC</t>
  </si>
  <si>
    <t xml:space="preserve">Compression, measures also energy efficiency in test </t>
  </si>
  <si>
    <t>Design and Implementation an OpenMCP distributed collaborative container platform for flexible scaling and service delivery</t>
  </si>
  <si>
    <t>Chanhyup Kim, Jae-Hoon An, Younghwan Kim</t>
  </si>
  <si>
    <t>https://doi.org/10.1145/3400286.3418278</t>
  </si>
  <si>
    <t>Proceedings of the International Conference on Research in Adaptive and Convergent Systems</t>
  </si>
  <si>
    <t>RACS</t>
  </si>
  <si>
    <t>A Cross-domain Data Marketplace for Data Sharing</t>
  </si>
  <si>
    <t>Argyro Mavrogiorgou, Vasileios Koukos, Eleftheria Kouremenou, Athanasios Kiourtis, Alexandros Raikos, George Manias, Dimosthenis Kyriazis</t>
  </si>
  <si>
    <t>https://doi.org/10.1145/3571697.3571707</t>
  </si>
  <si>
    <t>Proceedings of the 2022 European Symposium on Software Engineering</t>
  </si>
  <si>
    <t>ESSE</t>
  </si>
  <si>
    <t>Data marketplace, reuse</t>
  </si>
  <si>
    <t>Galaxybase: A High Performance Native Distributed Graph Database for HTAP</t>
  </si>
  <si>
    <t>Bing Tong, Yan Zhou, Chen Zhang, Jianheng Tang, Jing Tang, Leihong Yang, Qiye Li, Manwu Lin, Zhongxin Bao, Jia Li, Lei Chen</t>
  </si>
  <si>
    <t>https://doi.org/10.14778/3685800.3685814</t>
  </si>
  <si>
    <t>From SSDs Back to HDDs: Optimizing VDO to Support Inline Deduplication and Compression for HDDs as Primary Storage Media</t>
  </si>
  <si>
    <t>Patrick Raaf, AndrÃ© Brinkmann, Eric Borba, Hossein Asadi, Sai Narasimhamurthy, John Bent, Mohamad El-Batal, Reza Salkhordeh</t>
  </si>
  <si>
    <t>https://doi.org/10.1145/3678250</t>
  </si>
  <si>
    <t>Data deduplication for both SSD and HDD</t>
  </si>
  <si>
    <t>Method for filtering encrypted traffic using a neural network between an Industrial Internet of things system and Digital Twin</t>
  </si>
  <si>
    <t>Ivan Luksha, Truong Duy Dinh, Evgenii Karelin, Ruslan Glushakov, Ruslan Kirichek</t>
  </si>
  <si>
    <t>https://doi.org/10.1145/3508072.3508193</t>
  </si>
  <si>
    <t>Proceedings of the 5th International Conference on Future Networks and Distributed Systems</t>
  </si>
  <si>
    <t>Data and traffic classification</t>
  </si>
  <si>
    <t>Computational Intelligence in Security of Digital Twins Big Graphic Data in Cyber-physical Systems of Smart Cities</t>
  </si>
  <si>
    <t>Zhihan Lv, Dongliang Chen, Hailin Feng, Amit Kumar Singh, Wei Wei, Haibin Lv</t>
  </si>
  <si>
    <t>https://doi.org/10.1145/3522760</t>
  </si>
  <si>
    <t>ACM Trans. Manage. Inf. Syst.</t>
  </si>
  <si>
    <t>Data Analytics Readiness Model in Indonesian Government</t>
  </si>
  <si>
    <t>Ira Sulistyowati, Dyna Fransisca, Yova Ruldeviyani</t>
  </si>
  <si>
    <t>https://doi.org/10.1145/3479645.3479669</t>
  </si>
  <si>
    <t>Proceedings of the 6th International Conference on Sustainable Information Engineering and Technology</t>
  </si>
  <si>
    <t>SIET</t>
  </si>
  <si>
    <t>Bipartite Graph Convolutional Hashing for Effective and Efficient Top-N Search in Hamming Space</t>
  </si>
  <si>
    <t>Yankai Chen, Yixiang Fang, Yifei Zhang, Irwin King</t>
  </si>
  <si>
    <t>https://doi.org/10.1145/3543507.3583219</t>
  </si>
  <si>
    <t>Proceedings of the ACM Web Conference 2023</t>
  </si>
  <si>
    <t>WWW</t>
  </si>
  <si>
    <t>Edge Computing with Artificial Intelligence: A Machine Learning Perspective</t>
  </si>
  <si>
    <t>Haochen Hua, Yutong Li, Tonghe Wang, Nanqing Dong, Wei Li, Junwei Cao</t>
  </si>
  <si>
    <t>https://doi.org/10.1145/3555802</t>
  </si>
  <si>
    <t>Edge and optimisation through AI, mentions energy reduction</t>
  </si>
  <si>
    <t>Digital Business Transformation: Exploration of the Use of Erp Based Private Cloud to Improve Managing System in the Company (Case Study on One of Public Company in Indonesia)</t>
  </si>
  <si>
    <t>Kevin Deniswara, Harjanto Prabowo, Archie Nathanael Mulyawan</t>
  </si>
  <si>
    <t>https://doi.org/10.1145/3494583.3494599</t>
  </si>
  <si>
    <t>The Tools Being Used to Introduce Youth to Data Science</t>
  </si>
  <si>
    <t>Peter F Moon, Rotem Israel-Fishelson, Rachel Tabak, David Weintrop</t>
  </si>
  <si>
    <t>https://doi.org/10.1145/3585088.3589363</t>
  </si>
  <si>
    <t>Proceedings of the 22nd Annual ACM Interaction Design and Children Conference</t>
  </si>
  <si>
    <t>IDC</t>
  </si>
  <si>
    <t>TDSQL: Tencent Distributed Database System</t>
  </si>
  <si>
    <t>Yuxing Chen, Anqun Pan, Hailin Lei, Anda Ye, Shuo Han, Yan Tang, Wei Lu, Yunpeng Chai, Feng Zhang, Xiaoyong Du</t>
  </si>
  <si>
    <t>https://doi.org/10.14778/3685800.3685812</t>
  </si>
  <si>
    <t>Clustering-based Active Learning Classification towards Data Stream</t>
  </si>
  <si>
    <t>Chunyong Yin, Shuangshuang Chen, Zhichao Yin</t>
  </si>
  <si>
    <t>https://doi.org/10.1145/3579830</t>
  </si>
  <si>
    <t>ACM Trans. Intell. Syst. Technol.</t>
  </si>
  <si>
    <t>Index Shipping for Efficient Replication in LSM Key-Value Stores with Hybrid KV Placement</t>
  </si>
  <si>
    <t>Giorgos Stylianakis, Giorgos Saloustros, Orestis Chiotakis, Giorgos Xanthakis, Angelos Bilas</t>
  </si>
  <si>
    <t>https://doi.org/10.1145/3658672</t>
  </si>
  <si>
    <t>Recommendations for Improving Data Management Process in Government of Bandung Regency using COBIT 4.1 Framework</t>
  </si>
  <si>
    <t>Heru Nugroho, Soni Fajar Surya Gumilang</t>
  </si>
  <si>
    <t>https://doi.org/10.1145/3384544.3384588</t>
  </si>
  <si>
    <t>Proceedings of the 2020 9th International Conference on Software and Computer Applications</t>
  </si>
  <si>
    <t>ICSA</t>
  </si>
  <si>
    <t>Efficient data processing method for edge intelligence based on SVM</t>
  </si>
  <si>
    <t>Namgyu Jung, Junho Yoon, Kazadi Vially Mutombo, Seungyeon Lee, Jusuk Lee, Chang Choi</t>
  </si>
  <si>
    <t>https://doi.org/10.1145/3440943.3444728</t>
  </si>
  <si>
    <t>Proceedings of the 2020 ACM International Conference on Intelligent Computing and its Emerging Applications</t>
  </si>
  <si>
    <t>ICEA</t>
  </si>
  <si>
    <t>Identification of Business Intelligence in Big Data Maintenance of Government Sector in Putrajaya</t>
  </si>
  <si>
    <t>Ain Farhana Jamaludin, Muhammad Najib Razali, Rohaya jalil, Hajar Othman, Yasmin Adnan</t>
  </si>
  <si>
    <t>https://doi.org/10.1145/3457784.3457816</t>
  </si>
  <si>
    <t>Proceedings of the 2021 10th International Conference on Software and Computer Applications</t>
  </si>
  <si>
    <t>ICSCA</t>
  </si>
  <si>
    <t>Blockchain based Big Data Platform of City Brain</t>
  </si>
  <si>
    <t>Yu Liu, Junfang Zeng</t>
  </si>
  <si>
    <t>https://doi.org/10.1145/3460537.3460561</t>
  </si>
  <si>
    <t>Proceedings of the 2021 3rd International Conference on Blockchain Technology</t>
  </si>
  <si>
    <t>ICBCT</t>
  </si>
  <si>
    <t>Proceedings of the 7th International Conference on Networking, Intelligent Systems and Security</t>
  </si>
  <si>
    <t>Cosine: a cloud-cost optimized self-designing key-value storage engine</t>
  </si>
  <si>
    <t>Subarna Chatterjee, Meena Jagadeesan, Wilson Qin, Stratos Idreos</t>
  </si>
  <si>
    <t>https://doi.org/10.14778/3485450.3485461</t>
  </si>
  <si>
    <t>Security Challenges for Modern Data Centers with IoT: A Preliminary Study</t>
  </si>
  <si>
    <t>Zhen Zeng, Chun-Jen Chung, Liguang Xie</t>
  </si>
  <si>
    <t>https://doi.org/10.1145/3487553.3524857</t>
  </si>
  <si>
    <t>Companion Proceedings of the Web Conference 2022</t>
  </si>
  <si>
    <t>Self-service data protection for stateful containers</t>
  </si>
  <si>
    <t>Umesh Deshpande, Nick Linck, Sangeetha Seshadri</t>
  </si>
  <si>
    <t>https://doi.org/10.1145/3465332.3470876</t>
  </si>
  <si>
    <t>Proceedings of the 13th ACM Workshop on Hot Topics in Storage and File Systems</t>
  </si>
  <si>
    <t>Hot Storage</t>
  </si>
  <si>
    <t>Determinants Affecting Intention of Use of Big Data Analytics on Remote Audits: TOE Framework Approach</t>
  </si>
  <si>
    <t>Bambang Leo Handoko, Ignatius Edward Riantono, Felicia Wigna Sunarto</t>
  </si>
  <si>
    <t>https://doi.org/10.1145/3463531.3463539</t>
  </si>
  <si>
    <t>Proceedings of the 2021 7th International Conference on Education and Training Technologies</t>
  </si>
  <si>
    <t>ICETT</t>
  </si>
  <si>
    <t>Enabling near-data processing in distributed object storage systems</t>
  </si>
  <si>
    <t>Ian F. Adams, Neha Agrawal, Michael P. Mesnier</t>
  </si>
  <si>
    <t>https://doi.org/10.1145/3465332.3470881</t>
  </si>
  <si>
    <t>Integration of Geographic Information System and Optimization Technologies for the Effective Control of Insert and Main Verification: a Case Study of Palm Oil Producer in Langsa, Aceh</t>
  </si>
  <si>
    <t>Vidi Agung Fragastia, Humala L. Napitupulu, Juliza Hidayati</t>
  </si>
  <si>
    <t>https://doi.org/10.1145/3400934.3400997</t>
  </si>
  <si>
    <t>Proceedings of the 3rd Asia Pacific Conference on Research in Industrial and Systems Engineering</t>
  </si>
  <si>
    <t>APCORISE</t>
  </si>
  <si>
    <t>Recent Advances of Foundation Language Models-based Continual Learning: A Survey</t>
  </si>
  <si>
    <t>Yutao Yang, Jie Zhou, Xuanwen Ding, Tianyu Huai, Shunyu Liu, Qin Chen, Yuan Xie, Liang He</t>
  </si>
  <si>
    <t>https://doi.org/10.1145/3705725</t>
  </si>
  <si>
    <t>Research on Secular Stagnation in Richer Countries via Multiple Linear Regression</t>
  </si>
  <si>
    <t>Yingrui Zhang, Yuluo Cai, Rui Cao, Zirui Chen</t>
  </si>
  <si>
    <t>https://doi.org/10.1145/3497701.3497712</t>
  </si>
  <si>
    <t>Proceedings of the 2021 5th International Conference on E-Business and Internet</t>
  </si>
  <si>
    <t>Performance evaluation of an integrated RFI database for the MeerKAT/SKA radio telescope</t>
  </si>
  <si>
    <t>Gerald Nathan Balekaki, Michelle Kuttel, Anja Schroeder, Sarah Blyth, Sonia Berman</t>
  </si>
  <si>
    <t>https://doi.org/10.1145/3410886.3410910</t>
  </si>
  <si>
    <t>Conference of the South African Institute of Computer Scientists and Information Technologists 2020</t>
  </si>
  <si>
    <t>SAICSIT</t>
  </si>
  <si>
    <t>How to Determine Minimum Support in Association Rule</t>
  </si>
  <si>
    <t>Erna Hikmawati, Kridanto Surendro</t>
  </si>
  <si>
    <t>https://doi.org/10.1145/3384544.3384563</t>
  </si>
  <si>
    <t>Association rules, data classification, data mining</t>
  </si>
  <si>
    <t>Case Study on Distribution Strategy through Biclustering</t>
  </si>
  <si>
    <t>Hyoin Seo, Wonil Hwang, Byung En Hyun, Jaedong Son</t>
  </si>
  <si>
    <t>https://doi.org/10.1145/3387263.3387271</t>
  </si>
  <si>
    <t>Proceedings of the 2020 The 6th International Conference on E-Business and Applications</t>
  </si>
  <si>
    <t>ICEBA</t>
  </si>
  <si>
    <t>A Machine Learning Decision Support Framework for Industrial Engineering Purposes</t>
  </si>
  <si>
    <t>Anli du Preez, James Bekker</t>
  </si>
  <si>
    <t>https://doi.org/10.1145/3394941.3394943</t>
  </si>
  <si>
    <t>Proceedings of the 2020 International Conference on Industrial Engineering and Industrial Management</t>
  </si>
  <si>
    <t>IEIM</t>
  </si>
  <si>
    <t>Blockchain for Data Science</t>
  </si>
  <si>
    <t>Jiameng Liu, Shaoliang Peng, Chengnian Long, Lijun Wei, Yunhao Liu, Zhihui Tian</t>
  </si>
  <si>
    <t>https://doi.org/10.1145/3390566.3391681</t>
  </si>
  <si>
    <t>Proceedings of the 2020 2nd International Conference on Blockchain Technology</t>
  </si>
  <si>
    <t>Always-on time-series database: keeping up where there's no way to catch up</t>
  </si>
  <si>
    <t>Theo Schlossnagle, Justin Sheehy, Chris McCubbin</t>
  </si>
  <si>
    <t>https://doi.org/10.1145/3442518</t>
  </si>
  <si>
    <t>Commun. ACM</t>
  </si>
  <si>
    <t>M</t>
  </si>
  <si>
    <t>Deep Multimodal Data Fusion</t>
  </si>
  <si>
    <t>Fei Zhao, Chengcui Zhang, Baocheng Geng</t>
  </si>
  <si>
    <t>https://doi.org/10.1145/3649447</t>
  </si>
  <si>
    <t>Cost-Effective Updating of Distributed Reordered Indexes</t>
  </si>
  <si>
    <t>Joel Mackenzie, Alistair Moffat</t>
  </si>
  <si>
    <t>https://doi.org/10.1145/3503516.3503528</t>
  </si>
  <si>
    <t>Proceedings of the 25th Australasian Document Computing Symposium</t>
  </si>
  <si>
    <t>ADCS</t>
  </si>
  <si>
    <t>Encrypted Data Reduction: Removing Redundancy from Encrypted Data in Outsourced Storage</t>
  </si>
  <si>
    <t>Jia Zhao, Zuoru Yang, Jingwei Li, Patrick P. C. Lee</t>
  </si>
  <si>
    <t>https://doi.org/10.1145/3685278</t>
  </si>
  <si>
    <t>Data reduction, deduplication on encrypted data</t>
  </si>
  <si>
    <t>Steganographic-Based Header Size Reduction Technique for Multimedia Streams</t>
  </si>
  <si>
    <t>Fuad Shamieh, Xianbin Wang</t>
  </si>
  <si>
    <t>https://doi.org/10.1109/TNET.2019.2963792</t>
  </si>
  <si>
    <t>IEEE/ACM Trans. Netw.</t>
  </si>
  <si>
    <t>Multimedia adaptive data transfer</t>
  </si>
  <si>
    <t>Providing Detailed Information on National Policies to Cope with the Covid-19 Pandemic</t>
  </si>
  <si>
    <t>Christophe Gaie</t>
  </si>
  <si>
    <t>https://doi.org/10.1145/3428089</t>
  </si>
  <si>
    <t>Digit. Gov.: Res. Pract.</t>
  </si>
  <si>
    <t>Construction and Application of Big Data Analysis Platform for Enterprise</t>
  </si>
  <si>
    <t>Shaoyi Shen, Bin Li, Situo Li</t>
  </si>
  <si>
    <t>https://doi.org/10.1145/3374587.3374650</t>
  </si>
  <si>
    <t>Proceedings of the 2019 3rd International Conference on Computer Science and Artificial Intelligence</t>
  </si>
  <si>
    <t>CSAI</t>
  </si>
  <si>
    <t>A Survey of the Past, Present, and Future of Erasure Coding for Storage Systems</t>
  </si>
  <si>
    <t>Zhirong Shen, Yuhui Cai, Keyun Cheng, Patrick P. C. Lee, Xiaolu Li, Yuchong Hu, Jiwu Shu</t>
  </si>
  <si>
    <t>https://doi.org/10.1145/3708994</t>
  </si>
  <si>
    <t>Erasure coding</t>
  </si>
  <si>
    <t>Hyper: A High-Performance and Memory-Efficient Learned Index via Hybrid Construction</t>
  </si>
  <si>
    <t>Shunkang Zhang, Ji Qi, Xin Yao, AndrÃ© Brinkmann</t>
  </si>
  <si>
    <t>https://doi.org/10.1145/3654948</t>
  </si>
  <si>
    <t>Manag. Data</t>
  </si>
  <si>
    <t>Trend Analyses for Blockchain Technology Innovations Using Data Analytics</t>
  </si>
  <si>
    <t>R. M. Herradura, F. Thabtah, M. Andrews</t>
  </si>
  <si>
    <t>https://doi.org/10.1145/3386164.3390518</t>
  </si>
  <si>
    <t>Proceedings of the 2019 3rd International Symposium on Computer Science and Intelligent Control</t>
  </si>
  <si>
    <t>ISCIC</t>
  </si>
  <si>
    <t>Research on the Big Data Platform and Its Key Technologies for the Railway Locomotive System</t>
  </si>
  <si>
    <t>Li Xin, Shi Tianyun, Ma Xiaoning</t>
  </si>
  <si>
    <t>https://doi.org/10.1145/3404687.3404693</t>
  </si>
  <si>
    <t>Proceedings of the 5th International Conference on Big Data and Computing</t>
  </si>
  <si>
    <t>ICBDC</t>
  </si>
  <si>
    <t>Novel Machine Learning for Big Data Analytics in Intelligent Support Information Management Systems</t>
  </si>
  <si>
    <t>Zhihan Lv, Ranran Lou, Hailin Feng, Dongliang Chen, Haibin Lv</t>
  </si>
  <si>
    <t>https://doi.org/10.1145/3469890</t>
  </si>
  <si>
    <t>A Learned Cuckoo Filter for Approximate Membership Queries over Variable-sized Sliding Windows on Data Streams</t>
  </si>
  <si>
    <t>Yao Tian, Tingyun Yan, Ruiyuan Zhang, Kai Huang, Bolong Zheng, Xiaofang Zhou</t>
  </si>
  <si>
    <t>https://doi.org/10.1145/3626758</t>
  </si>
  <si>
    <t>Data filter</t>
  </si>
  <si>
    <t>Proceedings of the 2024 Workshop on Human-In-the-Loop Data Analytics</t>
  </si>
  <si>
    <t>Research on cross-chain method based on distributed Digital Identity</t>
  </si>
  <si>
    <t>Sihan Liu, Tong Mu, Shicheng Xu, Guangyu He</t>
  </si>
  <si>
    <t>https://doi.org/10.1145/3532640.3532649</t>
  </si>
  <si>
    <t>Proceedings of the 2022 4th International Conference on Blockchain Technology</t>
  </si>
  <si>
    <t>ICBT</t>
  </si>
  <si>
    <t>Always-on Time-series Database: Keeping Up Where There's No Way to Catch Up: A discussion with Theo Schlossnagle, Justin Sheehy, and Chris McCubbin</t>
  </si>
  <si>
    <t>https://doi.org/10.1145/3442632.3442634</t>
  </si>
  <si>
    <t>Queue</t>
  </si>
  <si>
    <t>Proceedings of the 39th ACM/SIGAPP Symposium on Applied Computing</t>
  </si>
  <si>
    <t>Mapping the Scope of Software Interventions for Moderate Internet Use on Mobile Devices</t>
  </si>
  <si>
    <t>Joshua Hill, Kelly Widdicks, Mike Hazas</t>
  </si>
  <si>
    <t>https://doi.org/10.1145/3401335.3401361</t>
  </si>
  <si>
    <t>Proceedings of the 7th International Conference on ICT for Sustainability</t>
  </si>
  <si>
    <t>ICT4S</t>
  </si>
  <si>
    <t>Traffic reduction for mobile</t>
  </si>
  <si>
    <t>An End-to-end High-performance Deduplication Scheme for Docker Registries and Docker Container Storage Systems</t>
  </si>
  <si>
    <t>Nannan Zhao, Muhui Lin, Hadeel Albahar, Arnab K. Paul, Zhijie Huan, Subil Abraham, Keren Chen, Vasily Tarasov, Dimitrios Skourtis, Ali Anwar, Ali Butt</t>
  </si>
  <si>
    <t>https://doi.org/10.1145/3643819</t>
  </si>
  <si>
    <t>Deduplication for docker</t>
  </si>
  <si>
    <t>Building GC-free Key-value Store on HM-SMR Drives with ZoneFS</t>
  </si>
  <si>
    <t>Yiwen Zhang, Ting Yao, Jiguang Wan, Changsheng Xie</t>
  </si>
  <si>
    <t>https://doi.org/10.1145/3502846</t>
  </si>
  <si>
    <t>Disk lay-out, optimisation</t>
  </si>
  <si>
    <t>Proceedings of the 25th Annual International Conference on Digital Government Research</t>
  </si>
  <si>
    <t>A Knowledge Graph-Based Survey on Distributed Ledger Technology for IoT Verticals</t>
  </si>
  <si>
    <t>Rongxin Xu, Qiujun Lan, Shiva Raj Pokhrel, Gang Li</t>
  </si>
  <si>
    <t>https://doi.org/10.1145/3609503</t>
  </si>
  <si>
    <t>5.1 mentions PoS instead of PoW regarding energy use</t>
  </si>
  <si>
    <t>Iris: allocation banking and identity and access management for the exascale era</t>
  </si>
  <si>
    <t>Gabor Torok, Mark R. Day, Rebecca J. Hartman-Baker, Cory Snavely</t>
  </si>
  <si>
    <t>Proceedings of the International Conference for High Performance Computing, Networking, Storage and Analysis</t>
  </si>
  <si>
    <t>To Tune or Not to Tune? In Search of Optimal Configurations for Data Analytics</t>
  </si>
  <si>
    <t>Ayat Fekry, Lucian Carata, Thomas Pasquier, Andrew Rice, Andy Hopper</t>
  </si>
  <si>
    <t>https://doi.org/10.1145/3394486.3403299</t>
  </si>
  <si>
    <t>Proceedings of the 26th ACM SIGKDD International Conference on Knowledge Discovery &amp;amp; Data Mining</t>
  </si>
  <si>
    <t>KDD</t>
  </si>
  <si>
    <t>A Rack-Aware Pipeline Repair Scheme for Erasure-Coded Distributed Storage Systems</t>
  </si>
  <si>
    <t>Tong Liu, Shakeel Alibhai, Xubin He</t>
  </si>
  <si>
    <t>https://doi.org/10.1145/3404397.3404444</t>
  </si>
  <si>
    <t>Proceedings of the 49th International Conference on Parallel Processing</t>
  </si>
  <si>
    <t>Erasure coding, efficiency</t>
  </si>
  <si>
    <t>Mass: Workload-Aware Storage Policy for OpenStack Swift</t>
  </si>
  <si>
    <t>Yu Chen, Wei Tong, Dan Feng, Zike Wang</t>
  </si>
  <si>
    <t>https://doi.org/10.1145/3404397.3404427</t>
  </si>
  <si>
    <t>The Case For Alternative Web Archival Formats To Expedite The Data-To-Insight Cycle</t>
  </si>
  <si>
    <t>Xinyue Wang, Zhiwu Xie</t>
  </si>
  <si>
    <t>https://doi.org/10.1145/3383583.3398542</t>
  </si>
  <si>
    <t>Proceedings of the ACM/IEEE Joint Conference on Digital Libraries in 2020</t>
  </si>
  <si>
    <t>Managing geo-distributed stream processing pipelines for the IIoT with StreamPipes edge extensions</t>
  </si>
  <si>
    <t>Patrick Wiener, Philipp Zehnder, Dominik Riemer</t>
  </si>
  <si>
    <t>https://doi.org/10.1145/3401025.3401764</t>
  </si>
  <si>
    <t>Proceedings of the 14th ACM International Conference on Distributed and Event-based Systems</t>
  </si>
  <si>
    <t>Regulating Storage Overhead in Existing PoW-based Blockchains</t>
  </si>
  <si>
    <t>Frederik Armknecht, Jens-Matthias Bohli, Ghassan O. Karame, Wenting Li</t>
  </si>
  <si>
    <t>https://doi.org/10.1145/3450569.3463564</t>
  </si>
  <si>
    <t>Proceedings of the 26th ACM Symposium on Access Control Models and Technologies</t>
  </si>
  <si>
    <t>SACMAT</t>
  </si>
  <si>
    <t>PoW replication</t>
  </si>
  <si>
    <t>Logzip: extracting hidden structures via iterative clustering for log compression</t>
  </si>
  <si>
    <t>Jinyang Liu, Jieming Zhu, Shilin He, Pinjia He, Zibin Zheng, Michael R. Lyu</t>
  </si>
  <si>
    <t>https://doi.org/10.1109/ASE.2019.00085</t>
  </si>
  <si>
    <t>Proceedings of the 34th IEEE/ACM International Conference on Automated Software Engineering</t>
  </si>
  <si>
    <t>Compression of log files</t>
  </si>
  <si>
    <t>E</t>
  </si>
  <si>
    <t>Online and Distributed Robust Regressions with Extremely Noisy Labels</t>
  </si>
  <si>
    <t>Shuo Lei, Xuchao Zhang, Liang Zhao, Arnold P. Boedihardjo, Chang-Tien Lu</t>
  </si>
  <si>
    <t>https://doi.org/10.1145/3473038</t>
  </si>
  <si>
    <t>ACM Trans. Knowl. Discov. Data</t>
  </si>
  <si>
    <t>Hardware-Software Codesign Based Accelerated and Reconfigurable Methodology for String Matching in Computational Bioinformatics Applications</t>
  </si>
  <si>
    <t>Venkateshwarlu Y. Gudur, Amit Acharyya</t>
  </si>
  <si>
    <t>https://doi.org/10.1109/TCBB.2018.2885296</t>
  </si>
  <si>
    <t>Decomposed bounded floats for fast compression and queries</t>
  </si>
  <si>
    <t>Chunwei Liu, Hao Jiang, John Paparrizos, Aaron J. Elmore</t>
  </si>
  <si>
    <t>https://doi.org/10.14778/3476249.3476305</t>
  </si>
  <si>
    <t>51th International Conference on Very Large Data Bases</t>
  </si>
  <si>
    <t>Compression, query of encoded data</t>
  </si>
  <si>
    <t>ArkDB: A Key-Value Engine for Scalable Cloud Storage Services</t>
  </si>
  <si>
    <t>Zhu Pang, Qingda Lu, Shuo Chen, Rui Wang, Yikang Xu, Jiesheng Wu</t>
  </si>
  <si>
    <t>https://doi.org/10.1145/3448016.3457553</t>
  </si>
  <si>
    <t>Real-time Data Infrastructure at Uber</t>
  </si>
  <si>
    <t>Yupeng Fu, Chinmay Soman</t>
  </si>
  <si>
    <t>https://doi.org/10.1145/3448016.3457552</t>
  </si>
  <si>
    <t>Proceedings of the 2023 International Conference on Intelligent Computing and Its Emerging Applications</t>
  </si>
  <si>
    <t>Edge-computing-driven Internet of Things: A Survey</t>
  </si>
  <si>
    <t>Linghe Kong, Jinlin Tan, Junqin Huang, Guihai Chen, Shuaitian Wang, Xi Jin, Peng Zeng, Muhammad Khan, Sajal K. Das</t>
  </si>
  <si>
    <t>https://doi.org/10.1145/3555308</t>
  </si>
  <si>
    <t>Edge computing</t>
  </si>
  <si>
    <t>A Survey on Spatio-temporal Data Analytics Systems</t>
  </si>
  <si>
    <t>Md Mahbub Alam, Luis Torgo, Albert Bifet</t>
  </si>
  <si>
    <t>https://doi.org/10.1145/3507904</t>
  </si>
  <si>
    <t>A Survey on Data-driven Network Intrusion Detection</t>
  </si>
  <si>
    <t>Dylan Chou, Meng Jiang</t>
  </si>
  <si>
    <t>https://doi.org/10.1145/3472753</t>
  </si>
  <si>
    <t>Proceedings of the 14th Learning Analytics and Knowledge Conference</t>
  </si>
  <si>
    <t>ACM SIGGRAPH 2024 Posters</t>
  </si>
  <si>
    <t>Kreon: An Efficient Memory-Mapped Key-Value Store for Flash Storage</t>
  </si>
  <si>
    <t>Anastasios Papagiannis, Giorgos Saloustros, Giorgos Xanthakis, Giorgos Kalaentzis, Pilar Gonzalez-Ferez, Angelos Bilas</t>
  </si>
  <si>
    <t>https://doi.org/10.1145/3418414</t>
  </si>
  <si>
    <t>Vehicular Edge Computing: Architecture, Resource Management, Security, and Challenges</t>
  </si>
  <si>
    <t>Rodolfo Meneguette, Robson De Grande, Jo Ueyama, Geraldo P. Rocha Filho, Edmundo Madeira</t>
  </si>
  <si>
    <t>https://doi.org/10.1145/3485129</t>
  </si>
  <si>
    <t>Penalty- and Locality-aware Memory Allocation in Redis Using Enhanced AET</t>
  </si>
  <si>
    <t>Cheng Pan, Xiaolin Wang, Yingwei Luo, Zhenlin Wang</t>
  </si>
  <si>
    <t>https://doi.org/10.1145/3447573</t>
  </si>
  <si>
    <t>Proceedings of the 2022 Conference on United Kingdom &amp;amp; Ireland Computing Education Research</t>
  </si>
  <si>
    <t>Computing competencies for undergraduate data science curricula</t>
  </si>
  <si>
    <t>Proceedings of the 27th International Symposium on Research in Attacks, Intrusions and Defenses</t>
  </si>
  <si>
    <t>ACM search spans ID 02-220</t>
  </si>
  <si>
    <t>A Survey and Taxonomy on Energy-Aware Data Management Strategies in Cloud Environment</t>
  </si>
  <si>
    <t>X. You; X. Lv; Z. Zhao; J. Han; X. Ren</t>
  </si>
  <si>
    <t>https://ieeexplore.ieee.org/stamp/stamp.jsp?arnumber=9087894</t>
  </si>
  <si>
    <t>IEEE Journals</t>
  </si>
  <si>
    <t>IEEE Access</t>
  </si>
  <si>
    <t>IEEE search spans ID 221-359. Energy-aware DM strategies in cloud</t>
  </si>
  <si>
    <t>A Comprehensive Review of Green Computing: Past, Present, and Future Research</t>
  </si>
  <si>
    <t>S. G. Paul; A. Saha; M. S. Arefin; T. Bhuiyan; A. A. Biswas; A. W. Reza; N. M. Alotaibi; S. A. Alyami; M. A. Moni</t>
  </si>
  <si>
    <t>https://ieeexplore.ieee.org/stamp/stamp.jsp?arnumber=10214579</t>
  </si>
  <si>
    <t>Green computing practises, briefly mentions data and its volumes on pp.87482</t>
  </si>
  <si>
    <t>Smart Energy Conservation in Data Centers Using Machine Learning Based Software-Defined Networking</t>
  </si>
  <si>
    <t>H. Aslam; S. Munawar</t>
  </si>
  <si>
    <t>https://ieeexplore.ieee.org/stamp/stamp.jsp?arnumber=10092487</t>
  </si>
  <si>
    <t>IEEE Conferences</t>
  </si>
  <si>
    <t>2023 6th International Conference on Energy Conservation and Efficiency (ICECE)</t>
  </si>
  <si>
    <t>ICECE</t>
  </si>
  <si>
    <t>Software defined networking</t>
  </si>
  <si>
    <t>Riding Pattern Identification by Machine Learning for Electric Motorcycles</t>
  </si>
  <si>
    <t>M. Faraji-Niri; T. Q. Dinh; J. Marco</t>
  </si>
  <si>
    <t>https://ieeexplore.ieee.org/stamp/stamp.jsp?arnumber=9687179</t>
  </si>
  <si>
    <t>2021 24th International Conference on Mechatronics Technology (ICMT)</t>
  </si>
  <si>
    <t>ICMT</t>
  </si>
  <si>
    <t>Leveraging Deep Learning to Strengthen the Cyber-Resilience of Renewable Energy Supply Chains: A Survey</t>
  </si>
  <si>
    <t>M. N. Halgamuge</t>
  </si>
  <si>
    <t>https://ieeexplore.ieee.org/stamp/stamp.jsp?arnumber=10433003</t>
  </si>
  <si>
    <t>IEEE Communications Surveys &amp; Tutorials</t>
  </si>
  <si>
    <t>A Survey on Green IoT and Its Opportunities for Future Directions</t>
  </si>
  <si>
    <t>S. Upadhye; N. Shelke; U. P. Thakur</t>
  </si>
  <si>
    <t>https://ieeexplore.ieee.org/stamp/stamp.jsp?arnumber=10441655</t>
  </si>
  <si>
    <t>2023 International Conference on Advanced Computing &amp; Communication Technologies (ICACCTech)</t>
  </si>
  <si>
    <t>ICACCTech</t>
  </si>
  <si>
    <t>Green IOT, energy, climate</t>
  </si>
  <si>
    <t>Energy Efficient Data Management in Health Care</t>
  </si>
  <si>
    <t>H. V; L. J; S. R. A; N. Divya Bharathi; S. Upadhyay; V. R</t>
  </si>
  <si>
    <t>https://ieeexplore.ieee.org/stamp/stamp.jsp?arnumber=10073796</t>
  </si>
  <si>
    <t>2023 Third International Conference on Artificial Intelligence and Smart Energy (ICAIS)</t>
  </si>
  <si>
    <t xml:space="preserve">ICAIS </t>
  </si>
  <si>
    <t>Bandwith prioritisation, congestion reduction</t>
  </si>
  <si>
    <t>Carbon Credits Storage: A Comparative Multifactor Analysis of On-chain vs Off-chain Approaches</t>
  </si>
  <si>
    <t>N. A. Alghanmi; N. Alghanmi; H. Alhosaini; F. K. Hussain</t>
  </si>
  <si>
    <t>https://ieeexplore.ieee.org/stamp/stamp.jsp?arnumber=10356172</t>
  </si>
  <si>
    <t>2023 IEEE International Conference on e-Business Engineering (ICEBE)</t>
  </si>
  <si>
    <t>ICEBE</t>
  </si>
  <si>
    <t>Carbon credits management on chain, off chain, it's energy use is not detailed</t>
  </si>
  <si>
    <t>Artificial Intelligence Applications and Prospects for The Smart Grid</t>
  </si>
  <si>
    <t>X. Zhao; Y. Guo; X. Guo; H. Li</t>
  </si>
  <si>
    <t>https://ieeexplore.ieee.org/stamp/stamp.jsp?arnumber=10141110</t>
  </si>
  <si>
    <t>2023 Panda Forum on Power and Energy (PandaFPE)</t>
  </si>
  <si>
    <t>PandaFBE</t>
  </si>
  <si>
    <t>Green Computing for Energy Transition: A Survey</t>
  </si>
  <si>
    <t>T. Nazaré; J. Gadelha; E. Nepomuceno; R. Lozi</t>
  </si>
  <si>
    <t>https://ieeexplore.ieee.org/stamp/stamp.jsp?arnumber=10251799</t>
  </si>
  <si>
    <t>IEEE Latin America Transactions</t>
  </si>
  <si>
    <t>Green computing, note reference 35 for backward snowballing</t>
  </si>
  <si>
    <t>Green Efficiency for Quality Models in the Field of Cryptocurrency; IOTA Green Efficiency</t>
  </si>
  <si>
    <t>A. A. Sori; M. Golsorkhtabaramiri; A. A. Sori</t>
  </si>
  <si>
    <t>https://ieeexplore.ieee.org/stamp/stamp.jsp?arnumber=9458457</t>
  </si>
  <si>
    <t>2021 IEEE Green Technologies Conference (GreenTech)</t>
  </si>
  <si>
    <t>GreenTech</t>
  </si>
  <si>
    <t>Greening crypto currencies, ISO standards regarding green IT, data management is only briefly mentioned.</t>
  </si>
  <si>
    <t>Optimizing Multimedia IoT Gateway for Enhanced Performance, Energy Efficiency, and Multimedia Quality</t>
  </si>
  <si>
    <t>S. Vijaykumar; S. P. Thyagaraj</t>
  </si>
  <si>
    <t>https://ieeexplore.ieee.org/stamp/stamp.jsp?arnumber=10276269</t>
  </si>
  <si>
    <t>2023 International Conference on Network, Multimedia and Information Technology (NMITCON)</t>
  </si>
  <si>
    <t>NMITCON</t>
  </si>
  <si>
    <t>Energy efficient network protocol optimising for IOT</t>
  </si>
  <si>
    <t>S</t>
  </si>
  <si>
    <t>Blockchain Applications in Smart Grid Systems</t>
  </si>
  <si>
    <t>M. Abaas; P. Singh; R. Lee</t>
  </si>
  <si>
    <t>https://ieeexplore.ieee.org/stamp/stamp.jsp?arnumber=9449754</t>
  </si>
  <si>
    <t>2020 52nd North American Power Symposium (NAPS)</t>
  </si>
  <si>
    <t>NAPS</t>
  </si>
  <si>
    <t>Mentions Merkle tree</t>
  </si>
  <si>
    <t>Knowledge and Data Management: The Cornerstone of Effective Organizational Strategy</t>
  </si>
  <si>
    <t>M. Rajić; P. Milosavljević; Z. Kostić</t>
  </si>
  <si>
    <t>https://ieeexplore.ieee.org/stamp/stamp.jsp?arnumber=10339774</t>
  </si>
  <si>
    <t>2023 International Conference on Big Data, Knowledge and Control Systems Engineering (BdKCSE)</t>
  </si>
  <si>
    <t>BdKCSE</t>
  </si>
  <si>
    <t>Focusses on leveraging data in order to achieve efficiency</t>
  </si>
  <si>
    <t>Data Analytics Functions and Practices in Electric Distribution Utilities Management-A New Perspective</t>
  </si>
  <si>
    <t>R. Veerlapati; R. Thota</t>
  </si>
  <si>
    <t>https://ieeexplore.ieee.org/stamp/stamp.jsp?arnumber=9498302</t>
  </si>
  <si>
    <t>2021 International Conference on Intelligent Technologies (CONIT)</t>
  </si>
  <si>
    <t>CONIT</t>
  </si>
  <si>
    <t>EXPRESS: An Energy-Efficient and Secure Framework for Mobile Edge Computing and Blockchain based Smart Systems</t>
  </si>
  <si>
    <t>J. Xu; X. Liu; X. Li; L. Zhang; Y. Yang</t>
  </si>
  <si>
    <t>https://ieeexplore.ieee.org/stamp/stamp.jsp?arnumber=9286009</t>
  </si>
  <si>
    <t>2020 35th IEEE/ACM International Conference on Automated Software Engineering (ASE)</t>
  </si>
  <si>
    <t>From silos to open, federated and enriched Data Lakes for smart building data management</t>
  </si>
  <si>
    <t>J. L. Hernández; S. Martín; V. Marinakis; I. de Miguel</t>
  </si>
  <si>
    <t>https://ieeexplore.ieee.org/stamp/stamp.jsp?arnumber=10164046</t>
  </si>
  <si>
    <t>2023 IEEE International Workshop on Metrology for Living Environment (MetroLivEnv)</t>
  </si>
  <si>
    <t>MetroLivEnv</t>
  </si>
  <si>
    <t>Data lakes, implicit</t>
  </si>
  <si>
    <t>SSDe: FPGA-Based SSD Express Emulation Framework</t>
  </si>
  <si>
    <t>Y. Lu; L. Yu; D. Chen</t>
  </si>
  <si>
    <t>https://ieeexplore.ieee.org/stamp/stamp.jsp?arnumber=10323737</t>
  </si>
  <si>
    <t>2023 IEEE/ACM International Conference on Computer Aided Design (ICCAD)</t>
  </si>
  <si>
    <t>EMBC</t>
  </si>
  <si>
    <t>SSD emulation, tool for developers</t>
  </si>
  <si>
    <t>Physiological Signal Monitoring for Identification of Emotional Dysregulation in Children</t>
  </si>
  <si>
    <t>C. B. Redd; D. Silvera-Tawil; D. Hopp; D. Zandberg; A. Martiniuk; C. Dietrich; M. K. Karunanithi</t>
  </si>
  <si>
    <t>https://ieeexplore.ieee.org/stamp/stamp.jsp?arnumber=9176506</t>
  </si>
  <si>
    <t>2020 42nd Annual International Conference of the IEEE Engineering in Medicine &amp; Biology Society (EMBC)</t>
  </si>
  <si>
    <t>ICCAD</t>
  </si>
  <si>
    <t>A dataflow architecture with distributed control for DNN acceleration</t>
  </si>
  <si>
    <t>H. Krichene; R. Prasad</t>
  </si>
  <si>
    <t>https://ieeexplore.ieee.org/stamp/stamp.jsp?arnumber=10577802</t>
  </si>
  <si>
    <t>2024 13th Mediterranean Conference on Embedded Computing (MECO)</t>
  </si>
  <si>
    <t>MECO</t>
  </si>
  <si>
    <t>Energy saving DNN on Edge</t>
  </si>
  <si>
    <t>Empowering Intermittent IoT Networks</t>
  </si>
  <si>
    <t>S. R. Karthic V; Y. M; S. E; H. P. P; M. S. P</t>
  </si>
  <si>
    <t>https://ieeexplore.ieee.org/stamp/stamp.jsp?arnumber=10560786</t>
  </si>
  <si>
    <t>2024 International Conference on Science Technology Engineering and Management (ICSTEM)</t>
  </si>
  <si>
    <t>ICSTEM</t>
  </si>
  <si>
    <t>Intermittent networks</t>
  </si>
  <si>
    <t>f-HybridMem: A Fuzzy-based Approach for Decision Support in Hybrid Memory Management</t>
  </si>
  <si>
    <t>R. C. de Moura; G. B. Schneider; L. de Souza Oliveira; M. L. Pilla; A. C. Yamin; R. H. S. Reiser</t>
  </si>
  <si>
    <t>https://ieeexplore.ieee.org/stamp/stamp.jsp?arnumber=9177585</t>
  </si>
  <si>
    <t>2020 IEEE International Conference on Fuzzy Systems (FUZZ-IEEE)</t>
  </si>
  <si>
    <t>FUZZZ IEEE</t>
  </si>
  <si>
    <t>Memory management DRAM and NVM hybrid</t>
  </si>
  <si>
    <t>Towards an Autonomous, Power-Efficient Base Station for Sensor Data Collection</t>
  </si>
  <si>
    <t>P. -L. Sixdenier</t>
  </si>
  <si>
    <t>https://ieeexplore.ieee.org/stamp/stamp.jsp?arnumber=9599272</t>
  </si>
  <si>
    <t>2021 IEEE International Conference on Autonomic Computing and Self-Organizing Systems Companion (ACSOS-C)</t>
  </si>
  <si>
    <t>ACSOS-C</t>
  </si>
  <si>
    <t>Sensor networks</t>
  </si>
  <si>
    <t>Trustworthy Artificial Intelligence in the Energy Sector: Landscape Analysis and Evaluation Framework</t>
  </si>
  <si>
    <t>S. Pelekis; E. Karakolis; G. Lampropoulos; S. Mouzakitis; O. Markaki; C. Ntanos; D. Askounis</t>
  </si>
  <si>
    <t>https://ieeexplore.ieee.org/stamp/stamp.jsp?arnumber=10794222</t>
  </si>
  <si>
    <t>2024 IEEE International Conference on Engineering, Technology, and Innovation (ICE/ITMC)</t>
  </si>
  <si>
    <t>ICE/ITMC</t>
  </si>
  <si>
    <t>Governance of AI</t>
  </si>
  <si>
    <t>Opportunities, Challenges, and Benefits of 5G-IoT toward Sustainable Development of Green Smart Cities (SD-GSC)</t>
  </si>
  <si>
    <t>N. A B; D. Pradhan; S. S. Jambli</t>
  </si>
  <si>
    <t>https://ieeexplore.ieee.org/stamp/stamp.jsp?arnumber=10205780</t>
  </si>
  <si>
    <t>2023 3rd International Conference on Intelligent Technologies (CONIT)</t>
  </si>
  <si>
    <t>Mentions briefly energy and data use of IoT</t>
  </si>
  <si>
    <t>LoRa Tunnel Worker Wellness Management System</t>
  </si>
  <si>
    <t>G. Banu; S. Dhas Bensam; D. Priyadharshini; D. Velmurugan</t>
  </si>
  <si>
    <t>https://ieeexplore.ieee.org/stamp/stamp.jsp?arnumber=10696473</t>
  </si>
  <si>
    <t>2024 Second International Conference on Intelligent Cyber Physical Systems and Internet of Things (ICoICI)</t>
  </si>
  <si>
    <t>ICoICI</t>
  </si>
  <si>
    <t>Blockchain-Based Security Architecture for Unmanned Aerial Vehicles in B5G/6G Services and Beyond: A Comprehensive Approach</t>
  </si>
  <si>
    <t>S. K. Jagatheesaperumal; M. Rahouti; A. Chehri; K. Xiong; J. Bieniek</t>
  </si>
  <si>
    <t>https://ieeexplore.ieee.org/stamp/stamp.jsp?arnumber=10855475</t>
  </si>
  <si>
    <t>IEEE Early Access Articles</t>
  </si>
  <si>
    <t>IEEE Open Journal of the Communications Society</t>
  </si>
  <si>
    <t>Mentions briefly energy and data use of uncrewed aerial systems</t>
  </si>
  <si>
    <t>Precision-Aware Data Management in Federated Cloud Environments: A Context-Aware Approach</t>
  </si>
  <si>
    <t>V. K. Kolekar; S. R. Sakhare</t>
  </si>
  <si>
    <t>https://ieeexplore.ieee.org/stamp/stamp.jsp?arnumber=10426563</t>
  </si>
  <si>
    <t>2023 3rd International Conference on Innovative Mechanisms for Industry Applications (ICIMIA)</t>
  </si>
  <si>
    <t>ICIMIA</t>
  </si>
  <si>
    <t>middleware</t>
  </si>
  <si>
    <t>Using Context-Awareness for Storage Services in Edge Computing</t>
  </si>
  <si>
    <t>R. Pérez-Torres; C. Torres-Huitzil; T. Truong; D. Buckley; C. J. Sreenan</t>
  </si>
  <si>
    <t>https://ieeexplore.ieee.org/stamp/stamp.jsp?arnumber=9391745</t>
  </si>
  <si>
    <t>IEEE Magazines</t>
  </si>
  <si>
    <t>IT Professional</t>
  </si>
  <si>
    <t>Efficient Newton-Raphson Power Flow with Parallel Jacobian Construction</t>
  </si>
  <si>
    <t>M. A. Kuyumcu; C. Gavriluta; A. Benigni</t>
  </si>
  <si>
    <t>https://ieeexplore-ieee-org.vu-nl.idm.oclc.org/document/10668985</t>
  </si>
  <si>
    <t>2024 Open Source Modelling and Simulation of Energy Systems (OSMSES)</t>
  </si>
  <si>
    <t>OSMSES</t>
  </si>
  <si>
    <t>A Case Study of Data Management Challenges Presented in Large-Scale Machine Learning Workflows</t>
  </si>
  <si>
    <t>C. S. Lee; V. Hewes; G. Cerati; J. Kowalkowski; A. Aurisano; A. Agrawal; A. Choudhary; W. -K. Liao</t>
  </si>
  <si>
    <t>https://ieeexplore.ieee.org/stamp/stamp.jsp?arnumber=10171505</t>
  </si>
  <si>
    <t>2023 IEEE/ACM 23rd International Symposium on Cluster, Cloud and Internet Computing (CCGrid)</t>
  </si>
  <si>
    <t>CCGrid</t>
  </si>
  <si>
    <t>TizenRT OS Based Data Compression Algorithms for IoT Devices</t>
  </si>
  <si>
    <t>T. R. Chamak; S. Kaushik; S. Singhal; A. Dadheech; P. A. Anitha; P. S. Jenicka; V. Thapa</t>
  </si>
  <si>
    <t>https://ieeexplore.ieee.org/stamp/stamp.jsp?arnumber=10425386</t>
  </si>
  <si>
    <t>2023 International Conference on Computing, Communication, and Intelligent Systems (ICCCIS)</t>
  </si>
  <si>
    <t>ICCCIS</t>
  </si>
  <si>
    <t>Data compression for IoT</t>
  </si>
  <si>
    <t>Design and Testing of Low Power Cache Memory</t>
  </si>
  <si>
    <t>S. K. Shetty; E. Mohapatra</t>
  </si>
  <si>
    <t>https://ieeexplore.ieee.org/stamp/stamp.jsp?arnumber=10817017</t>
  </si>
  <si>
    <t>2024 8th International Conference on Computational System and Information Technology for Sustainable Solutions (CSITSS)</t>
  </si>
  <si>
    <t>CSITSS</t>
  </si>
  <si>
    <t>Cache memory design, lower energy consumption, data management aspects are absent</t>
  </si>
  <si>
    <t>The Role of IoT in Sustainable Digital Transformation: Applications and Challenges</t>
  </si>
  <si>
    <t>A. Alrefai; R. ElBanna; C. Al Ghaddaf; I. A. Abu-AlSondos; E. M. Chehaimi; I. A. Alnajjar</t>
  </si>
  <si>
    <t>https://ieeexplore.ieee.org/stamp/stamp.jsp?arnumber=10532884</t>
  </si>
  <si>
    <t>2024 2nd International Conference on Cyber Resilience (ICCR)</t>
  </si>
  <si>
    <t>ICCR</t>
  </si>
  <si>
    <t>Mentions energy reduction and data growth in the context of IoT</t>
  </si>
  <si>
    <t>Digital Twin Data Management: A Comprehensive Review</t>
  </si>
  <si>
    <t>E. B. Ouedraogo; A. Hawbani; X. Wang; Z. Liu; L. Zhao; M. A. A. Al-qaness; S. H. Alsamhi</t>
  </si>
  <si>
    <t>https://ieeexplore.ieee.org/stamp/stamp.jsp?arnumber=10854807</t>
  </si>
  <si>
    <t>IEEE Transactions on Big Data</t>
  </si>
  <si>
    <t>Review of data management regarding digital twins</t>
  </si>
  <si>
    <t>Resilience of Cyber-Physical Systems: Role of AI, Digital Twins, and Edge Computing</t>
  </si>
  <si>
    <t>A. S. Jin; L. Hogewood; S. Fries; J. H. Lambert; L. Fiondella; A. Strelzoff; J. Boone; K. Fleckner; I. Linkov</t>
  </si>
  <si>
    <t>https://ieeexplore.ieee.org/stamp/stamp.jsp?arnumber=9772938</t>
  </si>
  <si>
    <t>IEEE Engineering Management Review</t>
  </si>
  <si>
    <t>Distributed-to-Centralized Data Management: A New Sense of Large-Scale ICT Management of Smart City IoT Networks</t>
  </si>
  <si>
    <t>A. Sinaeepourfard; J. Krogstie; S. Sengupta</t>
  </si>
  <si>
    <t>https://ieeexplore.ieee.org/stamp/stamp.jsp?arnumber=9241477</t>
  </si>
  <si>
    <t>IEEE Internet of Things Magazine</t>
  </si>
  <si>
    <t>Mentions data reduction and compression</t>
  </si>
  <si>
    <t>Smart City Middleware: A Survey and a Conceptual Framework</t>
  </si>
  <si>
    <t>C. Goumopoulos</t>
  </si>
  <si>
    <t>https://ieeexplore.ieee.org/stamp/stamp.jsp?arnumber=10379798</t>
  </si>
  <si>
    <t>Digital Twins: A Comprehensive Study on Models, Platforms, Applications and Challenges</t>
  </si>
  <si>
    <t>Sneha; P. D. Singh; V. Tripathi</t>
  </si>
  <si>
    <t>https://ieeexplore.ieee.org/stamp/stamp.jsp?arnumber=10498975</t>
  </si>
  <si>
    <t>2024 11th International Conference on Computing for Sustainable Global Development (INDIACom)</t>
  </si>
  <si>
    <t>INDIACom</t>
  </si>
  <si>
    <t>In-depth Exploration of the Present Research Status on Smart Cities</t>
  </si>
  <si>
    <t>D. Bakir; Z. Chiba; N. Abghour; K. Moussaid; M. Miyara; A. Ouaguid</t>
  </si>
  <si>
    <t>https://ieeexplore.ieee.org/stamp/stamp.jsp?arnumber=10794723</t>
  </si>
  <si>
    <t>2024 International Conference on Ubiquitous Networking (UNet)</t>
  </si>
  <si>
    <t>UNet</t>
  </si>
  <si>
    <t>Database Management Difficulties in the Internet of Things</t>
  </si>
  <si>
    <t>M. Lourens; A. Tamizhselvi; B. Goswami; J. Alanya-Beltran; M. Aarif; D. Gangodkar</t>
  </si>
  <si>
    <t>https://ieeexplore.ieee.org/stamp/stamp.jsp?arnumber=10072614</t>
  </si>
  <si>
    <t>2022 5th International Conference on Contemporary Computing and Informatics (IC3I)</t>
  </si>
  <si>
    <t>IC3I</t>
  </si>
  <si>
    <t>Comparison of Choreography vs Orchestration Based Saga Patterns in Microservices</t>
  </si>
  <si>
    <t>S. Aydin; C. B. Çebi</t>
  </si>
  <si>
    <t>https://ieeexplore.ieee.org/stamp/stamp.jsp?arnumber=9872665</t>
  </si>
  <si>
    <t>2022 International Conference on Electrical, Computer and Energy Technologies (ICECET)</t>
  </si>
  <si>
    <t>ICECET</t>
  </si>
  <si>
    <t>Enhancing Retrieval Augmented Generation Systems with Knowledge Graphs</t>
  </si>
  <si>
    <t>T. Prudhvith; C. Swattik; S. Prakash</t>
  </si>
  <si>
    <t>https://ieeexplore.ieee.org/stamp/stamp.jsp?arnumber=10698122</t>
  </si>
  <si>
    <t>2024 International Conference on Electrical, Computer and Energy Technologies (ICECET</t>
  </si>
  <si>
    <t>H. van der Valk; S. Winkelmann; F. Ramge; J. Hunker; K. Langenbach; M. Rabe</t>
  </si>
  <si>
    <t>https://ieeexplore.ieee.org/stamp/stamp.jsp?arnumber=10015478</t>
  </si>
  <si>
    <t>2022 Winter Simulation Conference (WSC)</t>
  </si>
  <si>
    <t>WSC</t>
  </si>
  <si>
    <t>Cloud Computing Infrastructure in Smart Home Devices</t>
  </si>
  <si>
    <t>R. Roy; N. Sharma</t>
  </si>
  <si>
    <t>https://ieeexplore.ieee.org/stamp/stamp.jsp?arnumber=10537782</t>
  </si>
  <si>
    <t>2023 Seventh International Conference on Image Information Processing (ICIIP)</t>
  </si>
  <si>
    <t>AI in Medical Imaging Informatics: Current Challenges and Future Directions</t>
  </si>
  <si>
    <t>A. S. Panayides; A. Amini; N. D. Filipovic; A. Sharma; S. A. Tsaftaris; A. Young; D. Foran; N. Do; S. Golemati; T. Kurc; K. Huang; K. S. Nikita; B. P. Veasey; M. Zervakis; J. H. Saltz; C. S. Pattichis</t>
  </si>
  <si>
    <t>https://ieeexplore.ieee.org/stamp/stamp.jsp?arnumber=9103969</t>
  </si>
  <si>
    <t>IEEE Journal of Biomedical and Health Informatics</t>
  </si>
  <si>
    <t>A Systematic Literature Review of I/O Optimization in HPC and Cloud Computing Environments</t>
  </si>
  <si>
    <t>M. A. G. Napa; A. F. Lorenzon</t>
  </si>
  <si>
    <t>https://ieeexplore.ieee.org/stamp/stamp.jsp?arnumber=10764543</t>
  </si>
  <si>
    <t>2024 International Symposium on Computer Architecture and High Performance Computing Workshops (SBAC-PADW)</t>
  </si>
  <si>
    <t>Ensemble Simulations on Leadership Computing Systems</t>
  </si>
  <si>
    <t>A. Georgiadou; H. Monge-Camacho; T. Sohail; S. Ghosh; A. V. Parambathu; D. N. Asthagiri; D. Bykov; T. Athawale; T. L. Beck</t>
  </si>
  <si>
    <t>https://ieeexplore.ieee.org/stamp/stamp.jsp?arnumber=10820570</t>
  </si>
  <si>
    <t>SC24-W: Workshops of the International Conference for High Performance Computing, Networking, Storage and Analysis</t>
  </si>
  <si>
    <t>SBAC-PADW</t>
  </si>
  <si>
    <t>DFMan: A Graph-based Optimization of Dataflow Scheduling on High-Performance Computing Systems</t>
  </si>
  <si>
    <t>F. Chowdhury; F. Di Natale; A. Moody; K. Mohror; W. Yu</t>
  </si>
  <si>
    <t>https://ieeexplore.ieee.org/stamp/stamp.jsp?arnumber=9820699</t>
  </si>
  <si>
    <t>2022 IEEE International Parallel and Distributed Processing Symposium (IPDPS)</t>
  </si>
  <si>
    <t>IPDPS</t>
  </si>
  <si>
    <t>Efficient Data Management in Neutron Scattering Data Reduction Workflows at ORNL</t>
  </si>
  <si>
    <t>W. F. Godoy; P. F. Peterson; S. E. Hahn; J. J. Billings</t>
  </si>
  <si>
    <t>https://ieeexplore.ieee.org/stamp/stamp.jsp?arnumber=9377836</t>
  </si>
  <si>
    <t>2020 IEEE International Conference on Big Data (Big Data)</t>
  </si>
  <si>
    <t>Big Data</t>
  </si>
  <si>
    <t>Data reduction performance I/O in scientific workflow</t>
  </si>
  <si>
    <t>Characterizing Scientific Workflows on HPC Systems using Logs</t>
  </si>
  <si>
    <t>D. Ghoshal; B. Austin; D. Bard; C. Daley; G. Lockwood; N. J. Wright; L. Ramakrishnan</t>
  </si>
  <si>
    <t>https://ieeexplore.ieee.org/stamp/stamp.jsp?arnumber=9308164</t>
  </si>
  <si>
    <t>2020 IEEE/ACM Workflows in Support of Large-Scale Science (WORKS)</t>
  </si>
  <si>
    <t>WORKS</t>
  </si>
  <si>
    <t>Triangle Counting Accelerations: From Algorithm to In-Memory Computing Architecture</t>
  </si>
  <si>
    <t>X. Wang; J. Yang; Y. Zhao; X. Jia; R. Yin; X. Chen; G. Qu; W. Zhao</t>
  </si>
  <si>
    <t>https://ieeexplore.ieee.org/stamp/stamp.jsp?arnumber=9627790</t>
  </si>
  <si>
    <t>IEEE Transactions on Computers</t>
  </si>
  <si>
    <t>Energy reduction through in memory computing</t>
  </si>
  <si>
    <t>Green Open Innovation and Circular Economy: Investigating the Role of Big Data Management and Sustainable Supply Chain</t>
  </si>
  <si>
    <t>R. K. Singh; K. Mathiyazhagan; V. Scuotto; M. Pironti</t>
  </si>
  <si>
    <t>https://ieeexplore.ieee.org/stamp/stamp.jsp?arnumber=10496234</t>
  </si>
  <si>
    <t>IEEE Transactions on Engineering Management</t>
  </si>
  <si>
    <t>The management of the data itself is not discussed</t>
  </si>
  <si>
    <t>Transforming Urban Landscapes: Exploring the Potential of IoT-Enabled Smart Cities for Enhanced Productivity, Sustainability, and Quality of Life</t>
  </si>
  <si>
    <t>J. Khurana</t>
  </si>
  <si>
    <t>https://ieeexplore.ieee.org/stamp/stamp.jsp?arnumber=10428408</t>
  </si>
  <si>
    <t>2023 3rd International Conference on Advancement in Electronics &amp; Communication Engineering (AECE)</t>
  </si>
  <si>
    <t>AECE</t>
  </si>
  <si>
    <t>Big Data Management in Smart Grids: Technologies and Challenges</t>
  </si>
  <si>
    <t>A. Zainab; A. Ghrayeb; D. Syed; H. Abu-Rub; S. S. Refaat; O. Bouhali</t>
  </si>
  <si>
    <t>https://ieeexplore.ieee.org/stamp/stamp.jsp?arnumber=9431185</t>
  </si>
  <si>
    <t>Impact of Big Data and Machine Learning on Digital Transformation in Marketing: A Literature Review</t>
  </si>
  <si>
    <t>A. Miklosik; N. Evans</t>
  </si>
  <si>
    <t>https://ieeexplore.ieee.org/stamp/stamp.jsp?arnumber=9103568</t>
  </si>
  <si>
    <t>Livestock Management With Unmanned Aerial Vehicles: A Review</t>
  </si>
  <si>
    <t>M. A. Alanezi; M. S. Shahriar; M. B. Hasan; S. Ahmed; Y. A. Sha’aban; H. R. E. H. Bouchekara</t>
  </si>
  <si>
    <t>https://ieeexplore.ieee.org/stamp/stamp.jsp?arnumber=9759302</t>
  </si>
  <si>
    <t>Optimizing Quality Inspection and Control in Powder Bed Metal Additive Manufacturing: Challenges and Research Directions</t>
  </si>
  <si>
    <t>S. Di Cataldo; S. Vinco; G. Urgese; F. Calignano; E. Ficarra; A. Macii; E. Macii</t>
  </si>
  <si>
    <t>https://ieeexplore.ieee.org/stamp/stamp.jsp?arnumber=9347446</t>
  </si>
  <si>
    <t>Proceedings of the IEEE</t>
  </si>
  <si>
    <t>Subscription-Based Data-Sharing Model Using Blockchain and Data as a Service</t>
  </si>
  <si>
    <t>F. A. Al-Zahrani</t>
  </si>
  <si>
    <t>https://ieeexplore.ieee.org/stamp/stamp.jsp?arnumber=9129880</t>
  </si>
  <si>
    <t>Data as a service, could mitigate data growth, but no mention of this aspect in the paper (E4)</t>
  </si>
  <si>
    <t>Slicing-Based Artificial Intelligence Service Provisioning on the Network Edge: Balancing AI Service Performance and Resource Consumption of Data Management</t>
  </si>
  <si>
    <t>M. Li; J. Gao; C. Zhou; X. S. Shen; W. Zhuang</t>
  </si>
  <si>
    <t>https://ieeexplore.ieee.org/stamp/stamp.jsp?arnumber=9586568</t>
  </si>
  <si>
    <t>IEEE Vehicular Technology Magazine</t>
  </si>
  <si>
    <t>AI edge management</t>
  </si>
  <si>
    <t>Internet of Behaviors: A Survey</t>
  </si>
  <si>
    <t>J. Sun; W. Gan; H. -C. Chao; P. S. Yu; W. Ding</t>
  </si>
  <si>
    <t>https://ieeexplore.ieee.org/stamp/stamp.jsp?arnumber=10049600</t>
  </si>
  <si>
    <t>IEEE Internet of Things Journal</t>
  </si>
  <si>
    <t>Hybrid Neural Network Based Models for Evapotranspiration Prediction Over Limited Weather Parameters</t>
  </si>
  <si>
    <t>P. J. Vaz; G. Schütz; C. Guerrero; P. J. S. Cardoso</t>
  </si>
  <si>
    <t>https://ieeexplore.ieee.org/stamp/stamp.jsp?arnumber=10003192</t>
  </si>
  <si>
    <t>A Resilient Fire Protection System for Software-Defined Factories</t>
  </si>
  <si>
    <t>G. Tricomi; C. Scaffidi; G. Merlino; F. Longo; A. Puliafito; S. Distefano</t>
  </si>
  <si>
    <t>https://ieeexplore.ieee.org/stamp/stamp.jsp?arnumber=9611521</t>
  </si>
  <si>
    <t>Securing the Internet of Things in Artificial Intelligence Era: A Comprehensive Survey</t>
  </si>
  <si>
    <t>M. Humayun; N. Tariq; M. Alfayad; M. Zakwan; G. Alwakid; M. Assiri</t>
  </si>
  <si>
    <t>https://ieeexplore.ieee.org/stamp/stamp.jsp?arnumber=10433502</t>
  </si>
  <si>
    <t>Finding Nano-Ötzi: Cryo-Electron Tomography Visualization Guided by Learned Segmentation</t>
  </si>
  <si>
    <t>N. Nguyen; C. Bohak; D. Engel; P. Mindek; O. Strnad; P. Wonka; S. Li; T. Ropinski; I. Viola</t>
  </si>
  <si>
    <t>https://ieeexplore.ieee.org/stamp/stamp.jsp?arnumber=9806341</t>
  </si>
  <si>
    <t>IEEE Transactions on Visualization and Computer Graphics</t>
  </si>
  <si>
    <t>Towards HPC and Big Data Analytics Convergence: Design and Experimental Evaluation of a HPDA Framework for eScience at Scale</t>
  </si>
  <si>
    <t>D. Elia; S. Fiore; G. Aloisio</t>
  </si>
  <si>
    <t>https://ieeexplore.ieee.org/stamp/stamp.jsp?arnumber=9428012</t>
  </si>
  <si>
    <t>Resilient Edge Data Management Framework</t>
  </si>
  <si>
    <t>I. Lujic; V. De Maio; I. Brandic</t>
  </si>
  <si>
    <t>https://ieeexplore.ieee.org/stamp/stamp.jsp?arnumber=8941259</t>
  </si>
  <si>
    <t>IEEE Transactions on Services Computing</t>
  </si>
  <si>
    <t>Edge processing, data optimisation, cleaning</t>
  </si>
  <si>
    <t>Hybrid On/Off Blockchain Approach for Vehicle Data Management, Processing and Visualization Exemplified by the ADAPT Platform</t>
  </si>
  <si>
    <t>A. Validi; V. Kashansky; J. Khiari; H. Hadian; R. Prodan; J. Li; F. -Y. Wang; C. Olaverri-Monreal</t>
  </si>
  <si>
    <t>https://ieeexplore.ieee.org/stamp/stamp.jsp?arnumber=9922501</t>
  </si>
  <si>
    <t>2022 IEEE 25th International Conference on Intelligent Transportation Systems (ITSC)</t>
  </si>
  <si>
    <t>ITSC</t>
  </si>
  <si>
    <t>Microservices Architecture for IoT Applications in the Ocean : Microservices Architecture based Framework for Reducing the Complexity and Increasing the Scalability of IoT Applications in the Ocean</t>
  </si>
  <si>
    <t>A. Razzaq</t>
  </si>
  <si>
    <t>https://ieeexplore.ieee.org/stamp/stamp.jsp?arnumber=9257516</t>
  </si>
  <si>
    <t>2020 20th International Conference on Computational Science and Its Applications (ICCSA)</t>
  </si>
  <si>
    <t>ICCSA</t>
  </si>
  <si>
    <t>Digital Thread for Smart Products: A Survey on Technologies, Challenges, and Opportunities in Service-Oriented Supply Chains</t>
  </si>
  <si>
    <t>D. Bianchini; T. Fapanni; M. Garda; F. Leotta; M. Mecella; A. Rula; E. Sardini</t>
  </si>
  <si>
    <t>https://ieeexplore.ieee.org/stamp/stamp.jsp?arnumber=10664538</t>
  </si>
  <si>
    <t>Mentions in section 2 data zoning in the context of data lakes</t>
  </si>
  <si>
    <t>Advanced Intrusion Detection in MANETs: A Survey of Machine Learning and Optimization Techniques for Mitigating Black/Gray Hole Attacks</t>
  </si>
  <si>
    <t>S. M. Hassan; M. M. Mohamad; F. B. Muchtar</t>
  </si>
  <si>
    <t>https://ieeexplore.ieee.org/stamp/stamp.jsp?arnumber=10670401</t>
  </si>
  <si>
    <t>Age of Twin (AoT): A New Digital Twin Qualifier for 6G Ecosystem</t>
  </si>
  <si>
    <t>K. Duran; M. Özdem; T. Hoang; T. Q. Duong; B. Canberk</t>
  </si>
  <si>
    <t>https://ieeexplore.ieee.org/stamp/stamp.jsp?arnumber=10364356</t>
  </si>
  <si>
    <t>Mentions data classification, but not mitigation</t>
  </si>
  <si>
    <t>Cybersecurity Solutions and Techniques for Internet of Things Integration in Combat Systems</t>
  </si>
  <si>
    <t>A. Pasdar; N. Koroniotis; M. Keshk; N. Moustafa; Z. Tari</t>
  </si>
  <si>
    <t>https://ieeexplore.ieee.org/stamp/stamp.jsp?arnumber=10636816</t>
  </si>
  <si>
    <t>IEEE Transactions on Sustainable Computing</t>
  </si>
  <si>
    <t>Mitigating Challenges of the Space Environment for Onboard Artificial Intelligence: Design Overview of the Imaging Payload on SpIRIT</t>
  </si>
  <si>
    <t>M. O. Del Castillo; J. Morgan; J. McRobbie; C. Therakam; Z. Joukhadar; R. Mearns; S. Barraclough; R. Sinnott; A. Woods; C. Bayliss; K. Ehinger; B. Rubinstein; J. Bailey; A. Chapman; M. Trenti</t>
  </si>
  <si>
    <t>https://ieeexplore.ieee.org/stamp/stamp.jsp?arnumber=10678148</t>
  </si>
  <si>
    <t>2024 IEEE/CVF Conference on Computer Vision and Pattern Recognition Workshops (CVPRW)</t>
  </si>
  <si>
    <t>CVPRW</t>
  </si>
  <si>
    <t>Data compression, data processing in space</t>
  </si>
  <si>
    <t>A Performance Characterization of Scientific Machine Learning Workflows</t>
  </si>
  <si>
    <t>P. Krawczuk; G. Papadimitriou; R. Tanaka; T. M. Anh Do; S. Subramanya; S. Nagarkar; A. Jain; K. Lam; A. Mandal; L. Pottier; E. Deelman</t>
  </si>
  <si>
    <t>https://ieeexplore.ieee.org/stamp/stamp.jsp?arnumber=9652609</t>
  </si>
  <si>
    <t>2021 IEEE Workshop on Workflows in Support of Large-Scale Science (WORKS)</t>
  </si>
  <si>
    <t>Drive-by Air Pollution Sensing Systems: Challenges and Future Directions</t>
  </si>
  <si>
    <t>H. Zarrar; V. Dyo</t>
  </si>
  <si>
    <t>https://ieeexplore.ieee.org/stamp/stamp.jsp?arnumber=10225667</t>
  </si>
  <si>
    <t>IEEE Sensors Journal</t>
  </si>
  <si>
    <t>Embracing Diversity and Inclusion: A Decolonial Approach to Urban Computing</t>
  </si>
  <si>
    <t>G. Vargas-Solar; C. Ghedira-Guégan; J. A. Espinosa-Oviedo; J. -L. Zechinelli-Martin</t>
  </si>
  <si>
    <t>https://ieeexplore.ieee.org/stamp/stamp.jsp?arnumber=10479352</t>
  </si>
  <si>
    <t>2023 20th ACS/IEEE International Conference on Computer Systems and Applications (AICCSA)</t>
  </si>
  <si>
    <t>AICCSA</t>
  </si>
  <si>
    <t>Effects of Adopting Industry 4.0 on a Manufacturing Plant</t>
  </si>
  <si>
    <t>P. Waghanna; A. Reddy; S. Deshpande; S. Chavan; V. R. Jaiswal; V. Naranje</t>
  </si>
  <si>
    <t>https://ieeexplore.ieee.org/stamp/stamp.jsp?arnumber=10522189</t>
  </si>
  <si>
    <t>2024 11th International Conference on Reliability, Infocom Technologies and Optimization (Trends and Future Directions) (ICRITO)</t>
  </si>
  <si>
    <t>ICRITO</t>
  </si>
  <si>
    <t>Security Challenges Prospective Measures In The Current Status of Internet of Things (IoT)</t>
  </si>
  <si>
    <t>R. J.; V. S. M.</t>
  </si>
  <si>
    <t>https://ieeexplore.ieee.org/stamp/stamp.jsp?arnumber=9923984</t>
  </si>
  <si>
    <t>2022 International Conference on Connected Systems &amp; Intelligence (CSI)</t>
  </si>
  <si>
    <t>CSI</t>
  </si>
  <si>
    <t>Real Time Environmental Factors Monitoring System by Sensor Fusion on a NodeMCU ESP8266-Wemos-D1 R1 Board</t>
  </si>
  <si>
    <t>A. Panicker; D. Gupta; H. Deora; A. Jain; A. Kumar; N. Gupta</t>
  </si>
  <si>
    <t>https://ieeexplore.ieee.org/stamp/stamp.jsp?arnumber=10461798</t>
  </si>
  <si>
    <t>2023 IEEE 11th Region 10 Humanitarian Technology Conference (R10-HTC)</t>
  </si>
  <si>
    <t>A New IoT Storage System Based on Raw NVM</t>
  </si>
  <si>
    <t>T. Cai; Y. Ma; D. Niu; P. Gao; T. Lei; J. Dai</t>
  </si>
  <si>
    <t>https://ieeexplore.ieee.org/stamp/stamp.jsp?arnumber=10020847</t>
  </si>
  <si>
    <t>2022 IEEE International Conference on Big Data (Big Data)</t>
  </si>
  <si>
    <t>Time series data in NVM</t>
  </si>
  <si>
    <t>Symphony of Sensors: The Harmonious Art of Massive Data Generation by Devices</t>
  </si>
  <si>
    <t>R. Mishra; A. Mihovska; R. Prasad</t>
  </si>
  <si>
    <t>https://ieeexplore.ieee.org/stamp/stamp.jsp?arnumber=10338947</t>
  </si>
  <si>
    <t>2023 26th International Symposium on Wireless Personal Multimedia Communications (WPMC)</t>
  </si>
  <si>
    <t>WPMC</t>
  </si>
  <si>
    <t>Federated Learning for Intelligent IoT Systems: Background, Frameworks, and Optimization Techniques</t>
  </si>
  <si>
    <t>P. P. Ray</t>
  </si>
  <si>
    <t>https://ieeexplore.ieee.org/xpl/ebooks/bookPdfWithBanner.jsp?fileName=10770775.pdf&amp;bkn=10770699&amp;pdfType=chapter</t>
  </si>
  <si>
    <t>Wiley-IEEE Press eBook Chapters</t>
  </si>
  <si>
    <t>Model Optimization Methods for Efficient and Edge AI: Federated Learning Architectures, Frameworks and Applications</t>
  </si>
  <si>
    <t>B</t>
  </si>
  <si>
    <t>Automated Validation of Spatial Data</t>
  </si>
  <si>
    <t>J. V. T. Salgado; D. Z. R. Vinicius; V. D. S. Dias; R. L. Rosa</t>
  </si>
  <si>
    <t>https://ieeexplore.ieee.org/stamp/stamp.jsp?arnumber=10721916</t>
  </si>
  <si>
    <t>2024 International Conference on Software, Telecommunications and Computer Networks (SoftCOM)</t>
  </si>
  <si>
    <t>SoftCOM</t>
  </si>
  <si>
    <t>IoT Data Management and A Brief Analysis of IoT in the Health Industry</t>
  </si>
  <si>
    <t>M. Z. Hussain; M. Z. Hasan; M. O. Suffian; M. Ali Sarwar; S. Nosheen; M. A. Yaqub; A. Bilal</t>
  </si>
  <si>
    <t>https://ieeexplore.ieee.org/stamp/stamp.jsp?arnumber=10424074</t>
  </si>
  <si>
    <t>2023 Computer Applications &amp; Technological Solutions (CATS)</t>
  </si>
  <si>
    <t>CATS</t>
  </si>
  <si>
    <t>14Advances in E‐commerce Through the Integration of Distributed Computing Approaches</t>
  </si>
  <si>
    <t>V. Podile; K. Suresh Kumar; L. P. L. Cavaliere; S. R. R. Annapureddy; K. V. Siva Praneeth; K. P. S. Sabareesh; D. B. Sambasiva Rao</t>
  </si>
  <si>
    <t>https://ieeexplore.ieee.org/xpl/ebooks/bookPdfWithBanner.jsp?fileName=10473720.pdf&amp;bkn=10473747&amp;pdfType=chapter</t>
  </si>
  <si>
    <t>Wiley Data and Cybersecurity eBook Chapters</t>
  </si>
  <si>
    <t>Meta-Heuristic Algorithms for Advanced Distributed Systems</t>
  </si>
  <si>
    <t>Wiley</t>
  </si>
  <si>
    <t>AdaEdge: A Dynamic Compression Selection Framework for Resource Constrained Devices</t>
  </si>
  <si>
    <t>C. Liu; J. Paparrizos; A. J. Elmore</t>
  </si>
  <si>
    <t>https://ieeexplore.ieee.org/stamp/stamp.jsp?arnumber=10597763</t>
  </si>
  <si>
    <t>2024 IEEE 40th International Conference on Data Engineering (ICDE)</t>
  </si>
  <si>
    <t>ICDE</t>
  </si>
  <si>
    <t>Data compression, egde</t>
  </si>
  <si>
    <t>Research on Improving Production Efficiency in Smart Manufacturing Using IoT</t>
  </si>
  <si>
    <t>Y. Jiang</t>
  </si>
  <si>
    <t>https://ieeexplore.ieee.org/stamp/stamp.jsp?arnumber=10674615</t>
  </si>
  <si>
    <t>2024 4th International Conference on Machine Learning and Intelligent Systems Engineering (MLISE)</t>
  </si>
  <si>
    <t>MLISE</t>
  </si>
  <si>
    <t>IoT-Enabled Poultry Farming: Innovations in Automation and Monitoring</t>
  </si>
  <si>
    <t>W. Y. Leong; Y. Z. Leong; W. S. Leong</t>
  </si>
  <si>
    <t>https://ieeexplore.ieee.org/stamp/stamp.jsp?arnumber=10811014</t>
  </si>
  <si>
    <t>2024 Asian Conference on Communication and Networks (ASIANComNet)</t>
  </si>
  <si>
    <t>ASIANComNet</t>
  </si>
  <si>
    <t>10 Developing a Big Data Infrastructure: Integral Modules and Best Procedures for Alleviating Security and Privacy Challenges</t>
  </si>
  <si>
    <t>https://ieeexplore.ieee.org/xpl/ebooks/bookPdfWithBanner.jsp?fileName=10850586.pdf&amp;bkn=10850510&amp;pdfType=chapter</t>
  </si>
  <si>
    <t>River eBook Chapters</t>
  </si>
  <si>
    <t>Intelligent Cybersecurity and Resilience for Critical Industries: Challenges and Applications</t>
  </si>
  <si>
    <t>River</t>
  </si>
  <si>
    <t>Cloud Computing in Smart Cities: Privacy, Ethical and Social Issues</t>
  </si>
  <si>
    <t>A. R. M. Alkhazali; A. M. Khasawneh; S. Alzoubi; M. Magableh; R. R. Mohamed; B. Pandey</t>
  </si>
  <si>
    <t>https://ieeexplore.ieee.org/stamp/stamp.jsp?arnumber=10346675</t>
  </si>
  <si>
    <t>2023 International Conference on Computer Science and Emerging Technologies (CSET)</t>
  </si>
  <si>
    <t>CSET</t>
  </si>
  <si>
    <t>Toward Effective Retrieval Augmented Generative Services in 6G Networks</t>
  </si>
  <si>
    <t>X. Huang; Y. Tang; J. Li; N. Zhang; X. Shen</t>
  </si>
  <si>
    <t>https://ieeexplore.ieee.org/stamp/stamp.jsp?arnumber=10620276</t>
  </si>
  <si>
    <t>IEEE Network</t>
  </si>
  <si>
    <t>A Survey on Intelligent Network Operations and Performance Optimization Based on Large Language Models</t>
  </si>
  <si>
    <t>S. Long; J. Tan; B. Mao; F. Tang; Y. Li; M. Zhao; N. Kato</t>
  </si>
  <si>
    <t>https://ieeexplore.ieee.org/stamp/stamp.jsp?arnumber=10829820</t>
  </si>
  <si>
    <t>Transforming Oilseed Production with the Power of IoT: Opportunities and Challenges</t>
  </si>
  <si>
    <t>H. Jain; S. Gosai; N. Guruprasad</t>
  </si>
  <si>
    <t>https://ieeexplore.ieee.org/stamp/stamp.jsp?arnumber=10263750</t>
  </si>
  <si>
    <t>2023 International Conference on IoT, Communication and Automation Technology (ICICAT)</t>
  </si>
  <si>
    <t>ICICAT</t>
  </si>
  <si>
    <t>Automation of multi-layer multi-domain transport networks and the role of AI [Invited]</t>
  </si>
  <si>
    <t>O. Gonzalez de Dios; P. Armingol Robles; L. Roelens; A. Muniz-Da-Costa; I. de Miguel; R. J. Duran Barroso; J. P. Fernandez-Palacios</t>
  </si>
  <si>
    <t>https://ieeexplore.ieee.org/stamp/stamp.jsp?arnumber=10823390</t>
  </si>
  <si>
    <t>Journal of Optical Communications and Networking</t>
  </si>
  <si>
    <t>Blockchain and Machine Learning Integration for Safe Data Sharing in Finance and HR</t>
  </si>
  <si>
    <t>T. B. Sivakumar; E. Prathiba; S. Sharma; R. S. Prasad; M. S. Ramaratnam; V. Krishnamoorthy</t>
  </si>
  <si>
    <t>https://ieeexplore.ieee.org/stamp/stamp.jsp?arnumber=10721934</t>
  </si>
  <si>
    <t>2024 International Conference on Intelligent Algorithms for Computational Intelligence Systems (IACIS)</t>
  </si>
  <si>
    <t>IACIS</t>
  </si>
  <si>
    <t>Dynamic Surveillance : Integration of VGG and ResNET</t>
  </si>
  <si>
    <t>Y. Nashte; M. Chavan; R. Tamboli; T. Patil; U. Gurav</t>
  </si>
  <si>
    <t>https://ieeexplore.ieee.org/stamp/stamp.jsp?arnumber=10750569</t>
  </si>
  <si>
    <t>2024 IEEE International Conference on Distributed Computing, VLSI, Electrical Circuits and Robotics (DISCOVER)</t>
  </si>
  <si>
    <t>DISCOVER</t>
  </si>
  <si>
    <t>Kubernetes Anti-Patterns: Overcome common pitfalls to achieve optimal deployments and a flawless Kubernetes ecosystem</t>
  </si>
  <si>
    <t>G. M. Kannaiah</t>
  </si>
  <si>
    <t>https://ieeexplore.ieee.org/xpl/ebooks/bookPdfWithBanner.jsp?fileName=10568914.pdf&amp;bkn=10568913&amp;pdfType=book</t>
  </si>
  <si>
    <t>Packt Publishing eBooks</t>
  </si>
  <si>
    <t>Packt</t>
  </si>
  <si>
    <t>Enabling Dynamic Schema Modifications Through Codeless Data Management</t>
  </si>
  <si>
    <t>P. Chavan Cholke; A. Patankar; A. Patil; S. Patwardhan; S. Phand</t>
  </si>
  <si>
    <t>https://ieeexplore.ieee.org/stamp/stamp.jsp?arnumber=10752325</t>
  </si>
  <si>
    <t>2024 IEEE Region 10 Symposium (TENSYMP)</t>
  </si>
  <si>
    <t>TENSYMP</t>
  </si>
  <si>
    <t>Web-based Visualization and Analytics of Petascale data: Equity as a Tide that Lifts All Boats</t>
  </si>
  <si>
    <t>A. Panta; X. Huang; N. McCurdy; D. Ellsworth; A. A. Gooch; G. Scorzelli; H. Torres; P. Klein; G. A. Ovando-Montejo; V. Pascucci</t>
  </si>
  <si>
    <t>https://ieeexplore.ieee.org/stamp/stamp.jsp?arnumber=10767643</t>
  </si>
  <si>
    <t>2024 IEEE 14th Symposium on Large Data Analysis and Visualization (LDAV)</t>
  </si>
  <si>
    <t>LDAV</t>
  </si>
  <si>
    <t>PRISM: Predictive Resource Inference and Spot Instance Management</t>
  </si>
  <si>
    <t>J. Oza; R. More; A. Maity; G. Kambli; C. Maniyath; A. Patil</t>
  </si>
  <si>
    <t>https://ieeexplore.ieee.org/stamp/stamp.jsp?arnumber=10774810</t>
  </si>
  <si>
    <t>2024 3rd International Conference for Advancement in Technology (ICONAT)</t>
  </si>
  <si>
    <t>ICONAT</t>
  </si>
  <si>
    <t>5G and IoT Cloud Integration for Enhancing Connectivity and Data Management</t>
  </si>
  <si>
    <t>A. Manikanta Paladugu; R. V. Merugu; S. G. Krishna Gangavarapu; L. V. Krishna Meka; S. Kavitha; M. Kavitha</t>
  </si>
  <si>
    <t>https://ieeexplore.ieee.org/stamp/stamp.jsp?arnumber=10511245</t>
  </si>
  <si>
    <t>2024 5th International Conference on Intelligent Communication Technologies and Virtual Mobile Networks (ICICV)</t>
  </si>
  <si>
    <t>ICICV</t>
  </si>
  <si>
    <t>The Definitive Guide to Data Integration: Unlock the power of data integration to efficiently manage, transform, and analyze data</t>
  </si>
  <si>
    <t>P. -Y. BONNEFOY; E. CHAIZE; R. MANSUY; M. TAZI; S. Heckel</t>
  </si>
  <si>
    <t>https://ieeexplore.ieee.org/xpl/ebooks/bookPdfWithBanner.jsp?fileName=10522545.pdf&amp;bkn=10522544&amp;pdfType=book</t>
  </si>
  <si>
    <t>From Data to Insights: An In-Depth Analysis of Standard Data Warehousing and Data Mining Techniques in Various Industries</t>
  </si>
  <si>
    <t>M. J. C. Samonte; R. J. L. Evangelista; J. A. T. Jonson; J. B. Tamargo</t>
  </si>
  <si>
    <t>https://ieeexplore.ieee.org/stamp/stamp.jsp?arnumber=10840394</t>
  </si>
  <si>
    <t>2024 14th International Conference on Software Technology and Engineering (ICSTE)</t>
  </si>
  <si>
    <t>ICSTE</t>
  </si>
  <si>
    <t>Data Valuation and Pricing in Internet of Things: Survey and Vision</t>
  </si>
  <si>
    <t>X. Shi; H. Duan</t>
  </si>
  <si>
    <t>https://ieeexplore.ieee.org/stamp/stamp.jsp?arnumber=10788389</t>
  </si>
  <si>
    <t>2024 IEEE International Conference on Smart Internet of Things (SmartIoT)</t>
  </si>
  <si>
    <t>SmartIoT</t>
  </si>
  <si>
    <t>Software Architecture for Agricultural Robots: Systems, Requirements, Challenges, Case Studies, and Future Perspectives</t>
  </si>
  <si>
    <t>R. Raja</t>
  </si>
  <si>
    <t>https://ieeexplore.ieee.org/stamp/stamp.jsp?arnumber=10459067</t>
  </si>
  <si>
    <t>IEEE Transactions on AgriFood Electronics</t>
  </si>
  <si>
    <t>Securing the Connected Future: A Comprehensive Analysis of Challenges, Threats, and Prospects in IoT Security</t>
  </si>
  <si>
    <t>Suryakanta; H. Rao; J. Singh; G. Singh; S. Aggarwal</t>
  </si>
  <si>
    <t>https://ieeexplore.ieee.org/stamp/stamp.jsp?arnumber=10389948</t>
  </si>
  <si>
    <t>2023 3rd International Conference on Technological Advancements in Computational Sciences (ICTACS)</t>
  </si>
  <si>
    <t>ICTACS</t>
  </si>
  <si>
    <t>Integrated 3D Networking and Ambient IoT in 6G</t>
  </si>
  <si>
    <t>M. Ghassemian; D. Vukobratovic; X. An; A. M. Valenzuela; L. Cordeiro; J. Fernandes; L. Rosa; S. Aguilar; S. Gupta</t>
  </si>
  <si>
    <t>https://ieeexplore.ieee.org/stamp/stamp.jsp?arnumber=10849744</t>
  </si>
  <si>
    <t>2024 IEEE Conference on Standards for Communications and Networking (CSCN)</t>
  </si>
  <si>
    <t>CSCN</t>
  </si>
  <si>
    <t>Artificial Intelligence–Blockchain‐Enabled–Internet of Things‐Based Cloud Applications for Next‐Generation Society</t>
  </si>
  <si>
    <t>V. Hemamalini; A. K. Mishra; A. K. Tyagi; V. Kakulapati</t>
  </si>
  <si>
    <t>https://ieeexplore.ieee.org/xpl/ebooks/bookPdfWithBanner.jsp?fileName=10554541.pdf&amp;bkn=10554376&amp;pdfType=chapter</t>
  </si>
  <si>
    <t>Automated Secure Computing for Next-Generation Systems</t>
  </si>
  <si>
    <t>Google Machine Learning and Generative AI for Solutions Architects: ​Build efficient and scalable AI/ML solutions on Google Cloud</t>
  </si>
  <si>
    <t>K. Kavanagh; P. Vergadia</t>
  </si>
  <si>
    <t>https://ieeexplore.ieee.org/xpl/ebooks/bookPdfWithBanner.jsp?fileName=10769249.pdf&amp;bkn=10769248&amp;pdfType=book</t>
  </si>
  <si>
    <t>Impact of IoT Integration on Enterprise Resource Planning (ERP) Systems: A Comprehensive Literature Analysis</t>
  </si>
  <si>
    <t>S. Wijesinghe; I. Nanayakkara; R. Pathirana; R. Wickramarachchi; I. Fernando</t>
  </si>
  <si>
    <t>https://ieeexplore.ieee.org/stamp/stamp.jsp?arnumber=10550684</t>
  </si>
  <si>
    <t>2024 International Research Conference on Smart Computing and Systems Engineering (SCSE)</t>
  </si>
  <si>
    <t>SCSE</t>
  </si>
  <si>
    <t>Application of Artificial Intelligence in Power Grid</t>
  </si>
  <si>
    <t>L. Shi</t>
  </si>
  <si>
    <t>https://ieeexplore.ieee.org/stamp/stamp.jsp?arnumber=10824290</t>
  </si>
  <si>
    <t>2024 3rd International Conference on Cloud Computing, Big Data Application and Software Engineering (CBASE)</t>
  </si>
  <si>
    <t>CBASE</t>
  </si>
  <si>
    <t>Enabling Efficient NVM-Based Text Analytics without Decompression</t>
  </si>
  <si>
    <t>X. Fang; F. Zhang; J. Nong; M. Zhang; P. Hu; Y. Chai; X. Du</t>
  </si>
  <si>
    <t>https://ieeexplore.ieee.org/stamp/stamp.jsp?arnumber=10597868</t>
  </si>
  <si>
    <t>Text analysis of compressed files without decompressing them</t>
  </si>
  <si>
    <t>Exploring different Actor Roles in Orchestrations of System of Systems</t>
  </si>
  <si>
    <t>T. Nordstrom; L. R. Sutfeld; T. Besker</t>
  </si>
  <si>
    <t>https://ieeexplore.ieee.org/stamp/stamp.jsp?arnumber=10620949</t>
  </si>
  <si>
    <t>2024 19th Annual System of Systems Engineering Conference (SoSE)</t>
  </si>
  <si>
    <t>SoSE</t>
  </si>
  <si>
    <t>A Conceptual Framework for Predictive Maintenance of Underwater Sensors Using Named Data Networking and Machine Learning</t>
  </si>
  <si>
    <t>A. Benarfa; S. Dahmane; B. Brik</t>
  </si>
  <si>
    <t>https://ieeexplore.ieee.org/stamp/stamp.jsp?arnumber=10776363</t>
  </si>
  <si>
    <t>2024 International Conference on Intelligent Computing, Communication, Networking and Services (ICCNS)</t>
  </si>
  <si>
    <t>ICCNS</t>
  </si>
  <si>
    <t>Towards Proactive Maintenance : The Implementation of Digitized SCADA Systems for Predictive Maintenance Optimization in Production Environments</t>
  </si>
  <si>
    <t>M. O. Seddini; L. Triqui-Sari</t>
  </si>
  <si>
    <t>https://ieeexplore.ieee.org/stamp/stamp.jsp?arnumber=10571506</t>
  </si>
  <si>
    <t>2024 IEEE 15th International Colloquium on Logistics and Supply Chain Management (LOGISTIQUA)</t>
  </si>
  <si>
    <t>LOGISTIQUA</t>
  </si>
  <si>
    <t>8 Overview of IoT Technologies and Applications</t>
  </si>
  <si>
    <t>R. Jain</t>
  </si>
  <si>
    <t>https://ieeexplore.ieee.org/xpl/ebooks/bookPdfWithBanner.jsp?fileName=10643805.pdf&amp;bkn=10643765&amp;pdfType=chapter</t>
  </si>
  <si>
    <t>Advancements in AI and IoT for Chip Manufacturing and Defect Prevention</t>
  </si>
  <si>
    <t>Unlocking the Potential of IoT Technologies in the Era of Industry 4.0 Digital Economy: An Exploration of the Transformative Impact</t>
  </si>
  <si>
    <t>T. K. Vashishth; B. Kumar; K. K. Sharma; S. Chaudhary; R. Panwar; V. Sharma</t>
  </si>
  <si>
    <t>https://ieeexplore.ieee.org/stamp/stamp.jsp?arnumber=10596576</t>
  </si>
  <si>
    <t>2024 Sixth International Conference on Computational Intelligence and Communication Technologies (CCICT)</t>
  </si>
  <si>
    <t>CCICT</t>
  </si>
  <si>
    <t>Digital Twin Models for Cybersecurity Use Cases in Water Utilities and SCADA Systems: A Review</t>
  </si>
  <si>
    <t>J. R. Boogaard; S. P. Rao; S. R. A. Balaji; P. Ranganathan</t>
  </si>
  <si>
    <t>https://ieeexplore.ieee.org/stamp/stamp.jsp?arnumber=10778873</t>
  </si>
  <si>
    <t>2024 Cyber Awareness and Research Symposium (CARS)</t>
  </si>
  <si>
    <t>CARS</t>
  </si>
  <si>
    <t>Enhancing Healthcare Services through User-Centered Data Collection and Analysis</t>
  </si>
  <si>
    <t>O. Zungor; Y. Uludag; O. Celikel; O. Pinarer</t>
  </si>
  <si>
    <t>https://ieeexplore.ieee.org/stamp/stamp.jsp?arnumber=10825709</t>
  </si>
  <si>
    <t>2024 IEEE International Conference on Big Data (BigData)</t>
  </si>
  <si>
    <t>BigData</t>
  </si>
  <si>
    <t>Nanoscale Computing at the Edge: AI Devices and Applications</t>
  </si>
  <si>
    <t>S. Sivasubramani</t>
  </si>
  <si>
    <t>https://ieeexplore.ieee.org/xpl/ebooks/bookPdfWithBanner.jsp?fileName=10830658.pdf&amp;bkn=10830553&amp;pdfType=chapter</t>
  </si>
  <si>
    <t>Nanoscale Computing: The Journey Beyond CMOS with Nanomagnetic Logic</t>
  </si>
  <si>
    <t>Data Management Strategy at Microsoft: Best practices from a tech giant's decade-long data transformation journey</t>
  </si>
  <si>
    <t>A. Plotnikovs</t>
  </si>
  <si>
    <t>https://ieeexplore.ieee.org/xpl/ebooks/bookPdfWithBanner.jsp?fileName=10769273.pdf&amp;bkn=10769272&amp;pdfType=book</t>
  </si>
  <si>
    <t>Performance Analysis of Single Phase Induction Motor and Data Management Using IoT</t>
  </si>
  <si>
    <t>A. Kadu; A. Patankar; A. Patil; S. Patwardhan; S. Phand</t>
  </si>
  <si>
    <t>https://ieeexplore.ieee.org/stamp/stamp.jsp?arnumber=10725656</t>
  </si>
  <si>
    <t>2024 15th International Conference on Computing Communication and Networking Technologies (ICCCNT)</t>
  </si>
  <si>
    <t>ICCCNT</t>
  </si>
  <si>
    <t>.csv files as standard</t>
  </si>
  <si>
    <t>Data Engineering with Apache Spark, Delta Lake, and Lakehouse: Create scalable pipelines that ingest, curate, and aggregate complex data in a timely and secure way</t>
  </si>
  <si>
    <t>M. Kukreja; D. Zburivsky</t>
  </si>
  <si>
    <t>https://ieeexplore.ieee.org/xpl/ebooks/bookPdfWithBanner.jsp?fileName=10163258.pdf&amp;bkn=10163257&amp;pdfType=book</t>
  </si>
  <si>
    <t>Data Stewardship in Action: A roadmap to data value realization and measurable business outcomes</t>
  </si>
  <si>
    <t>P. S. Lee; D. T. Charm</t>
  </si>
  <si>
    <t>https://ieeexplore.ieee.org/xpl/ebooks/bookPdfWithBanner.jsp?fileName=10460889.pdf&amp;bkn=10460888&amp;pdfType=book</t>
  </si>
  <si>
    <t>The issues of big data network and AI initiatives [keynote 2]</t>
  </si>
  <si>
    <t>Y. -i. Kwon</t>
  </si>
  <si>
    <t>https://ieeexplore.ieee.org/stamp/stamp.jsp?arnumber=9061287</t>
  </si>
  <si>
    <t>2020 22nd International Conference on Advanced Communication Technology (ICACT)</t>
  </si>
  <si>
    <t>ICACT</t>
  </si>
  <si>
    <t>Slides</t>
  </si>
  <si>
    <t>Electric Power Data Asset Trading System Architecture Based on Double Chain Blockchain</t>
  </si>
  <si>
    <t>X. Wang; B. Liu; W. Li; Z. Meng; Y. Zhu; R. Peng; L. Lu</t>
  </si>
  <si>
    <t>https://ieeexplore.ieee.org/stamp/stamp.jsp?arnumber=10612968</t>
  </si>
  <si>
    <t>2024 4th Asia-Pacific Conference on Communications Technology and Computer Science (ACCTCS)</t>
  </si>
  <si>
    <t>ACCTCS</t>
  </si>
  <si>
    <t>Implementation and Adoption of Digital Product Passports: A Systematic Literature Review</t>
  </si>
  <si>
    <t>F. Abedi; U. A. Saari; L. Hakola</t>
  </si>
  <si>
    <t>https://ieeexplore.ieee.org/stamp/stamp.jsp?arnumber=10794320</t>
  </si>
  <si>
    <t>Continuous Testing, Quality, Security, and Feedback: Essential strategies and secure practices for DevOps, DevSecOps, and SRE transformations</t>
  </si>
  <si>
    <t>M. Hornbeek; D. Wakeman</t>
  </si>
  <si>
    <t>https://ieeexplore.ieee.org/xpl/ebooks/bookPdfWithBanner.jsp?fileName=10769387.pdf&amp;bkn=10769386&amp;pdfType=book</t>
  </si>
  <si>
    <t>Area-Efficient Pipeline Architecture for Serial Real-Valued Fast Fourier Transform</t>
  </si>
  <si>
    <t>K. Li; H. Fang; Z. Ma; F. Yu; B. Zhang; Q. Xing</t>
  </si>
  <si>
    <t>https://ieeexplore.ieee.org/stamp/stamp.jsp?arnumber=10767359</t>
  </si>
  <si>
    <t>IEEE Transactions on Very Large Scale Integration (VLSI) Systems</t>
  </si>
  <si>
    <t>Building Modern SaaS Applications with C# and .NET: Build, deploy, and maintain professional SaaS applications</t>
  </si>
  <si>
    <t>A. Watt</t>
  </si>
  <si>
    <t>https://ieeexplore.ieee.org/xpl/ebooks/bookPdfWithBanner.jsp?fileName=10251322.pdf&amp;bkn=10251321&amp;pdfType=book</t>
  </si>
  <si>
    <t>ChatGPT and AI for Accountants: A practitioner's guide to harnessing the power of GenAI to revolutionize your accounting practice</t>
  </si>
  <si>
    <t>D. S. Dell; D. M. Akpan</t>
  </si>
  <si>
    <t>https://ieeexplore.ieee.org/xpl/ebooks/bookPdfWithBanner.jsp?fileName=10769389.pdf&amp;bkn=10769388&amp;pdfType=book</t>
  </si>
  <si>
    <t>A Study of Big Data and Classification of NoSQL Databases</t>
  </si>
  <si>
    <t>J. Ahmed; M. Ahmed</t>
  </si>
  <si>
    <t>https://ieeexplore.ieee.org/stamp/stamp.jsp?arnumber=9557566</t>
  </si>
  <si>
    <t>2020 IEEE International Conference on Technology, Engineering, Management for Societal impact using Marketing, Entrepreneurship and Talent (TEMSMET)</t>
  </si>
  <si>
    <t>TEMSMET</t>
  </si>
  <si>
    <t>Towards the development of a network provisioning platform for data exchange in the health data space</t>
  </si>
  <si>
    <t>N. Petroulakis; P. Zervoudakis; G. Nomikos; A. Kornilakis; P. Chatziadam; D. Laskaratos; V. M. . -. Eleftheria; Z. Eleni; V. Theodorou</t>
  </si>
  <si>
    <t>https://ieeexplore.ieee.org/stamp/stamp.jsp?arnumber=10849743</t>
  </si>
  <si>
    <t>CMCache: An Adaptive Cross-Level Data Placement Method for Multi-Level Cache</t>
  </si>
  <si>
    <t>Z. Zeng; Y. Tan; Z. Ma; J. Li; S. Zhao; D. Liu; X. Chen; A. Ren</t>
  </si>
  <si>
    <t>https://ieeexplore.ieee.org/stamp/stamp.jsp?arnumber=10852153</t>
  </si>
  <si>
    <t>IEEE Transactions on Computer-Aided Design of Integrated Circuits and Systems</t>
  </si>
  <si>
    <t>IEEE Access Special Section Editorial: Emerging Trends, Issues, and Challanges in Energy-Efficient Cloud Computing</t>
  </si>
  <si>
    <t>G. Han; G. Jia; J. Lloret; Y. Bi</t>
  </si>
  <si>
    <t>https://ieeexplore.ieee.org/stamp/stamp.jsp?arnumber=9120409</t>
  </si>
  <si>
    <t>Mentions several energy-efficiency methods in cloud computing, no refence list</t>
  </si>
  <si>
    <t>Guest Editorial Special Issue on Trust-Oriented Designs of Internet of Things for Smart Cities</t>
  </si>
  <si>
    <t>M. Shen; K. Xu; X. Du; M. J. Reed; M. Z. A. Bhuiyan; L. Zhang; R. Mijumbi</t>
  </si>
  <si>
    <t>https://ieeexplore.ieee.org/stamp/stamp.jsp?arnumber=9091961</t>
  </si>
  <si>
    <t>Introduction by editor on SE</t>
  </si>
  <si>
    <t>Message from the Program Chair: SCOUT 2021</t>
  </si>
  <si>
    <t>S. Patnaik</t>
  </si>
  <si>
    <t>https://ieeexplore.ieee.org/stamp/stamp.jsp?arnumber=9939235</t>
  </si>
  <si>
    <t>2021 Smart City Challenges &amp; Outcomes for Urban Transformation (SCOUT)</t>
  </si>
  <si>
    <t>SCOUT</t>
  </si>
  <si>
    <t>Introduction by chair on conference</t>
  </si>
  <si>
    <t>Editorial: Third Quarter 2024 IEEE Communications Surveys and Tutorials</t>
  </si>
  <si>
    <t>D. Niyato</t>
  </si>
  <si>
    <t>https://ieeexplore.ieee.org/stamp/stamp.jsp?arnumber=10643728</t>
  </si>
  <si>
    <t>Infusing Artificial Intelligence Into Software Engineering and the DevSecOps Continuum</t>
  </si>
  <si>
    <t>T. (. Bannon</t>
  </si>
  <si>
    <t>https://ieeexplore.ieee.org/stamp/stamp.jsp?arnumber=10663074</t>
  </si>
  <si>
    <t>Computer</t>
  </si>
  <si>
    <t>IEEE last result 359</t>
  </si>
  <si>
    <t>Neurophotonics: a comprehensive review, current challenges and future trends</t>
  </si>
  <si>
    <t>Barros B.J.; Cunha J.P.S.</t>
  </si>
  <si>
    <t>https://www.scopus.com/inward/record.uri?eid=2-s2.0-85193513384&amp;doi=10.3389%2ffnins.2024.1382341&amp;partnerID=40&amp;md5=11bf6a519dd24ebd6b7a4f6b04f9030f</t>
  </si>
  <si>
    <t>Frontiers Media SA</t>
  </si>
  <si>
    <t>Frontiers in Neuroscience</t>
  </si>
  <si>
    <t>FRONTIERS</t>
  </si>
  <si>
    <t>Scopus search spans ID 360</t>
  </si>
  <si>
    <t>Prognostics and health management via long short-term digital twins</t>
  </si>
  <si>
    <t>Sun Y.; Lu Y.; Bao J.; Tao F.</t>
  </si>
  <si>
    <t>https://www.scopus.com/inward/record.uri?eid=2-s2.0-85162753116&amp;doi=10.1016%2fj.jmsy.2023.05.023&amp;partnerID=40&amp;md5=260c9fc0f77e628a91df2f3fbb8219cc</t>
  </si>
  <si>
    <t>Elsevier B.V.</t>
  </si>
  <si>
    <t>Journal of Manufacturing Systems</t>
  </si>
  <si>
    <t>ELSEVIER</t>
  </si>
  <si>
    <t>Machine Learning Applications and the use of Big Data to Manage the Operation of SMEs</t>
  </si>
  <si>
    <t>Mohd N.; Kumar I.; Agrawal A.J.</t>
  </si>
  <si>
    <t>https://www.scopus.com/inward/record.uri?eid=2-s2.0-85186697779&amp;doi=10.1109%2fICCSAI59793.2023.10421701&amp;partnerID=40&amp;md5=772d0caa00ac7afa7d6e3a04c6f75021</t>
  </si>
  <si>
    <t>Institute of Electrical and Electronics Engineers Inc.</t>
  </si>
  <si>
    <t>2023 International Conference on Communication, Security and Artificial Intelligence, ICCSAI 2023</t>
  </si>
  <si>
    <t>ICCSAI</t>
  </si>
  <si>
    <t>Smart Supervision of Public Expenditure: A Review on Data Capture, Storage, Processing, and Interoperability with a Case Study from Colombia</t>
  </si>
  <si>
    <t>Restrepo-Carmona J.A.; Zuluaga J.C.; Velásquez M.; Zuluaga C.; Villamil R.M.; Morales O.; Hurtado Á.M.; Escobar C.A.; Sierra-Pérez J.; Vásquez R.E.</t>
  </si>
  <si>
    <t>https://www.scopus.com/inward/record.uri?eid=2-s2.0-85207506707&amp;doi=10.3390%2finfo15100616&amp;partnerID=40&amp;md5=55ab4ffe3f53f1dd81cac5fc10d23017</t>
  </si>
  <si>
    <t>Multidisciplinary Digital Publishing Institute (MDPI)</t>
  </si>
  <si>
    <t>Information (Switzerland)</t>
  </si>
  <si>
    <t>MDPI</t>
  </si>
  <si>
    <t>Building a Legislative Framework for Securing Georgia's Strategic Assets</t>
  </si>
  <si>
    <t>Chochia A.; Gvineria S.; Mölder H.</t>
  </si>
  <si>
    <t>https://www.scopus.com/inward/record.uri?eid=2-s2.0-85197319964&amp;doi=10.2478%2fbjes-2024-0013&amp;partnerID=40&amp;md5=d87fe75a67efd0278ac3b7b8f6cc2c6c</t>
  </si>
  <si>
    <t>Sciendo</t>
  </si>
  <si>
    <t>TalTech Journal of European Studies</t>
  </si>
  <si>
    <t>TALTECH</t>
  </si>
  <si>
    <t>Digital Twins: Revolutionizing Automotive Supply Chains</t>
  </si>
  <si>
    <t>Triantafyllou M.; Al-Bazi A.; Ahmad M.A.</t>
  </si>
  <si>
    <t>https://www.scopus.com/inward/record.uri?eid=2-s2.0-85203196557&amp;doi=10.1007%2f978-3-031-68628-3_1&amp;partnerID=40&amp;md5=2843fdbf519f526dd4abc91b24f5f2ea</t>
  </si>
  <si>
    <t>Springer Science and Business Media Deutschland GmbH</t>
  </si>
  <si>
    <t>7th International Conference on Logistics Operations Management, GOL 2024</t>
  </si>
  <si>
    <t>GOL</t>
  </si>
  <si>
    <t>A Streaming Application for Real-Time Analytics of Seismic Data</t>
  </si>
  <si>
    <t>Varshini S.H.; Varma G.S.; Saravanan S.</t>
  </si>
  <si>
    <t>https://www.scopus.com/inward/record.uri?eid=2-s2.0-85182570238&amp;doi=10.1109%2fGCAT59970.2023.10353520&amp;partnerID=40&amp;md5=82babac2824d95c1cc382d7cfb0e8ce8</t>
  </si>
  <si>
    <t>2023 4th IEEE Global Conference for Advancement in Technology, GCAT 2023</t>
  </si>
  <si>
    <t>GCAT</t>
  </si>
  <si>
    <t>RESPONSE SURFACE METHODOLOGY (RSM) AS A TOOL IN PHARMACEUTICAL FORMULATION DEVELOPMENT</t>
  </si>
  <si>
    <t>Podder S.; Mukherjee S.</t>
  </si>
  <si>
    <t>https://www.scopus.com/inward/record.uri?eid=2-s2.0-85209175045&amp;doi=10.22159%2fajpcr.2024v17i11.52149&amp;partnerID=40&amp;md5=63bbe442c2c3a0d2299824a83f590570</t>
  </si>
  <si>
    <t>Innovare Academics Sciences Pvt. Ltd</t>
  </si>
  <si>
    <t>Asian Journal of Pharmaceutical and Clinical Research</t>
  </si>
  <si>
    <t>INNOVARE</t>
  </si>
  <si>
    <t>Fog of Things Framework to Handle Data Streaming Heterogeneity on Internet of Things</t>
  </si>
  <si>
    <t>Zahran S.; Elkadi H.; Helm W.</t>
  </si>
  <si>
    <t>https://www.scopus.com/inward/record.uri?eid=2-s2.0-85142612532&amp;doi=10.1007%2f978-3-031-20601-6_53&amp;partnerID=40&amp;md5=bc1cf081faa20e1ecf01e138fb9ac769</t>
  </si>
  <si>
    <t xml:space="preserve">Proceedings of the 8th International Conference on Advanced Intelligent Systems and Informatics 2022 </t>
  </si>
  <si>
    <t>ICAISI</t>
  </si>
  <si>
    <t>Data analysis and management for optimal application of an advanced ML-based fault location algorithm for low voltage grids</t>
  </si>
  <si>
    <t>Stefanidou-Voziki P.; Cardoner-Valbuena D.; Villafafila-Robles R.; Dominguez-Garcia J.L.</t>
  </si>
  <si>
    <t>https://www.scopus.com/inward/record.uri?eid=2-s2.0-85129936946&amp;doi=10.1016%2fj.ijepes.2022.108303&amp;partnerID=40&amp;md5=098ab630a016362b74c057ba1ec60f69</t>
  </si>
  <si>
    <t>Elsevier Ltd</t>
  </si>
  <si>
    <t>International Journal of Electrical Power and Energy Systems</t>
  </si>
  <si>
    <t>2.3.1 reduction of ML training data to avoid overfitting</t>
  </si>
  <si>
    <t>Small data challenges for intelligent prognostics and health management: a review</t>
  </si>
  <si>
    <t>Li C.; Li S.; Feng Y.; Gryllias K.; Gu F.; Pecht M.</t>
  </si>
  <si>
    <t>https://www.scopus.com/inward/record.uri?eid=2-s2.0-85199447941&amp;doi=10.1007%2fs10462-024-10820-4&amp;partnerID=40&amp;md5=b638433fdfc34d5ff7817788b4a8a170</t>
  </si>
  <si>
    <t>Springer Nature</t>
  </si>
  <si>
    <t>Artificial Intelligence Review</t>
  </si>
  <si>
    <t>SPRINGER</t>
  </si>
  <si>
    <t>Energy consumption estimation and profiling for queries in distributed database systems based on a bottom-up comprehensive energy model</t>
  </si>
  <si>
    <t>Guo B.; Wu J.; Pu Y.; Zhang J.; Yu J.</t>
  </si>
  <si>
    <t>https://www.scopus.com/inward/record.uri?eid=2-s2.0-85194078903&amp;doi=10.1016%2fj.future.2024.04.059&amp;partnerID=40&amp;md5=871cf579adfc02d050cd42323274a6d8</t>
  </si>
  <si>
    <t>Future Generation Computer Systems</t>
  </si>
  <si>
    <t>Measuring energy-efficieny of distributed database systems</t>
  </si>
  <si>
    <t>Halgamuge M.N.</t>
  </si>
  <si>
    <t>https://www.scopus.com/inward/record.uri?eid=2-s2.0-85185384115&amp;doi=10.1109%2fCOMST.2024.3365076&amp;partnerID=40&amp;md5=c4a8fb46b1d8af33c6e25b683efa304c</t>
  </si>
  <si>
    <t>IEEE Communications Surveys and Tutorials</t>
  </si>
  <si>
    <t>Dealing with sampling bias and inferring absence data to improve distribution models of a widely distributed vulnerable marsupial</t>
  </si>
  <si>
    <t>Brizuela-Torres D.; Elith J.; Guillera-Arroita G.; Briscoe N.J.</t>
  </si>
  <si>
    <t>https://www.scopus.com/inward/record.uri?eid=2-s2.0-85182459429&amp;doi=10.1111%2faec.13474&amp;partnerID=40&amp;md5=4bab1a7d487ee8ac8eb13d5c372fe1e3</t>
  </si>
  <si>
    <t>John Wiley and Sons Inc</t>
  </si>
  <si>
    <t>Austral Ecology</t>
  </si>
  <si>
    <t>WILEY</t>
  </si>
  <si>
    <t>Digital Twin-Driven Rear Axle Assembly Torque Prediction and Online Control</t>
  </si>
  <si>
    <t>Liu L.; Xu Z.; Gao C.; Zhang T.; Gao Z.</t>
  </si>
  <si>
    <t>https://www.scopus.com/inward/record.uri?eid=2-s2.0-85139906506&amp;doi=10.3390%2fs22197282&amp;partnerID=40&amp;md5=9dc1275cc594af472e151736389c7994</t>
  </si>
  <si>
    <t>Sensors</t>
  </si>
  <si>
    <t>Privacy preservation in Artificial Intelligence and Extended Reality (AI-XR) metaverses: A survey</t>
  </si>
  <si>
    <t>Alkaeed M.; Qayyum A.; Qadir J.</t>
  </si>
  <si>
    <t>https://www.scopus.com/inward/record.uri?eid=2-s2.0-85200639552&amp;doi=10.1016%2fj.jnca.2024.103989&amp;partnerID=40&amp;md5=511dc8bc82adeb57c78f26f5a11d1f3c</t>
  </si>
  <si>
    <t>Academic Press</t>
  </si>
  <si>
    <t>Journal of Network and Computer Applications</t>
  </si>
  <si>
    <t>AP</t>
  </si>
  <si>
    <t>An Analysis of Double Q-Learning-Based Energy Management Strategies for TEG-Powered IoT Devices</t>
  </si>
  <si>
    <t>Prauzek M.; Konecny J.; Paterova T.</t>
  </si>
  <si>
    <t>https://www.scopus.com/inward/record.uri?eid=2-s2.0-85161612417&amp;doi=10.1109%2fJIOT.2023.3283599&amp;partnerID=40&amp;md5=94158007fe1cdf73acf7daea14a2db7c</t>
  </si>
  <si>
    <t>Energy management in IoT devices, harvesting</t>
  </si>
  <si>
    <t>Energy Measurement System for Data Lake: An Initial Approach</t>
  </si>
  <si>
    <t>Alvarez-Valera H.H.; Maurice A.; Ravat F.; Song J.; Roose P.; Valles-Parlangeau N.</t>
  </si>
  <si>
    <t>https://www.scopus.com/inward/record.uri?eid=2-s2.0-85202857687&amp;doi=10.1007%2f978-981-97-4982-9_2&amp;partnerID=40&amp;md5=5acee0a3b8640a78aef4a706e89c36b0</t>
  </si>
  <si>
    <t>16th Asian Conference on Intelligent Information and Database Systems, ACIIDS 2024</t>
  </si>
  <si>
    <t>ACIIDS 2024</t>
  </si>
  <si>
    <t>Measuring energy in Data Lake pipeline operations, model software</t>
  </si>
  <si>
    <t>Application of artificial intelligence technologies and big data computing for nuclear power plants control: a review</t>
  </si>
  <si>
    <t>Ejigu D.A.; Tuo Y.; Liu X.</t>
  </si>
  <si>
    <t>https://www.scopus.com/inward/record.uri?eid=2-s2.0-85202776093&amp;doi=10.3389%2ffnuen.2024.1355630&amp;partnerID=40&amp;md5=f73c3b0b2d9680020c518af07fe915e4</t>
  </si>
  <si>
    <t>Frontiers in Nuclear Engineering</t>
  </si>
  <si>
    <t>A prototype field-to-publication data system for a multi-variable permafrost observation network</t>
  </si>
  <si>
    <t>Brown N.; Gruber S.; Pulsifer P.; Hayes A.</t>
  </si>
  <si>
    <t>https://www.scopus.com/inward/record.uri?eid=2-s2.0-85186641752&amp;doi=10.1016%2fj.envsoft.2024.106006&amp;partnerID=40&amp;md5=cb0a051c298737a5802b6c667227474d</t>
  </si>
  <si>
    <t>Environmental Modelling and Software</t>
  </si>
  <si>
    <t>Data Diagram Design and Data Management for Visualisation and Analytics Fusion in The Mining Industry</t>
  </si>
  <si>
    <t>Liang R.; Huang C.; Zhang C.; Li B.; Saydam S.; Canbulat I.</t>
  </si>
  <si>
    <t>https://www.scopus.com/inward/record.uri?eid=2-s2.0-85210970685&amp;doi=10.30919%2fes1036&amp;partnerID=40&amp;md5=89a7baa7b34063416e3fdb0714d055e5</t>
  </si>
  <si>
    <t>Engineered Science Publisher</t>
  </si>
  <si>
    <t>Engineered Science</t>
  </si>
  <si>
    <t>ESP</t>
  </si>
  <si>
    <t>Sustainable Optimizing Performance and Energy Efficiency in Proof of Work Blockchain: A Multilinear Regression Approach</t>
  </si>
  <si>
    <t>Rukhiran M.; Boonsong S.; Netinant P.</t>
  </si>
  <si>
    <t>https://www.scopus.com/inward/record.uri?eid=2-s2.0-85185947741&amp;doi=10.3390%2fsu16041519&amp;partnerID=40&amp;md5=b69954395beb610a32a4604d7581c164</t>
  </si>
  <si>
    <t>Sustainability (Switzerland)</t>
  </si>
  <si>
    <t>Energy optimisation of crypto mining, focus on GPU performance</t>
  </si>
  <si>
    <t>Energy-aware resource management in fog computing for IoT applications: A review, taxonomy, and future directions</t>
  </si>
  <si>
    <t>Hashemi S.M.; Sahafi A.; Rahmani A.M.; Bohlouli M.</t>
  </si>
  <si>
    <t>https://www.scopus.com/inward/record.uri?eid=2-s2.0-85173551599&amp;doi=10.1002%2fspe.3273&amp;partnerID=40&amp;md5=938d4dad5cdaf21071909d051918f956</t>
  </si>
  <si>
    <t>John Wiley and Sons Ltd</t>
  </si>
  <si>
    <t>Software - Practice and Experience</t>
  </si>
  <si>
    <t>Energy-aware resource management in fog computing</t>
  </si>
  <si>
    <t>Autonomous millimeter scale high throughput battery research system</t>
  </si>
  <si>
    <t>Rahmanian F.; Fuchs S.; Zhang B.; Fichtner M.; Stein H.S.</t>
  </si>
  <si>
    <t>https://www.scopus.com/inward/record.uri?eid=2-s2.0-85193576811&amp;doi=10.1039%2fd3dd00257h&amp;partnerID=40&amp;md5=3d2e8c4f26f7a989fd211b3cfce5de67</t>
  </si>
  <si>
    <t>Royal Society of Chemistry</t>
  </si>
  <si>
    <t>Digital Discovery</t>
  </si>
  <si>
    <t>RSC</t>
  </si>
  <si>
    <t>Spark parallel K-means large scale remote sensing image segmentation based on optimized RDD partition; [基于优化RDD分区的Spark并行K-means 大尺度遥感图像分割]</t>
  </si>
  <si>
    <t>Li Y.; Cui S.-L.; Zhao Q.-H.</t>
  </si>
  <si>
    <t>https://www.scopus.com/inward/record.uri?eid=2-s2.0-85191319105&amp;doi=10.13195%2fj.kzyjc.2022.1717&amp;partnerID=40&amp;md5=2e6ebffc1337af8b5beb1454e192e3b4</t>
  </si>
  <si>
    <t>Northeast University</t>
  </si>
  <si>
    <t>Kongzhi yu Juece/Control and Decision</t>
  </si>
  <si>
    <t>NEUNI</t>
  </si>
  <si>
    <t>Energy-Efficient Database Systems: A Systematic Survey</t>
  </si>
  <si>
    <t>Guo B.; Yu J.; Yang D.; Leng H.; Liao B.</t>
  </si>
  <si>
    <t>https://www.scopus.com/inward/record.uri?eid=2-s2.0-85146313582&amp;doi=10.1145%2f3538225&amp;partnerID=40&amp;md5=db7983570b7e92d7250d5ed7fefce2c0</t>
  </si>
  <si>
    <t>ACM Computing Surveys</t>
  </si>
  <si>
    <t>Energy management techniques for database systems</t>
  </si>
  <si>
    <t>Predicting the Remaining Useful Life of a Gas Turbine Based on an Exponential Degradation Model</t>
  </si>
  <si>
    <t>Abdelfettah M.; Oualid B.</t>
  </si>
  <si>
    <t>https://www.scopus.com/inward/record.uri?eid=2-s2.0-85190779113&amp;doi=10.1007%2fs11668-024-01921-x&amp;partnerID=40&amp;md5=ab212f8964bcf7bbc9b2a69dcc4b489b</t>
  </si>
  <si>
    <t>Springer</t>
  </si>
  <si>
    <t>Journal of Failure Analysis and Prevention</t>
  </si>
  <si>
    <t>Enhancing Efficiency and Decision-Making in Higher Education Through Intelligent Commercial Integration: Leveraging Artificial Intelligence</t>
  </si>
  <si>
    <t>Han X.; Xiao S.; Sheng J.; Zhang G.</t>
  </si>
  <si>
    <t>https://www.scopus.com/inward/record.uri?eid=2-s2.0-85192886750&amp;doi=10.1007%2fs13132-024-01868-2&amp;partnerID=40&amp;md5=5897cd132c4a8cbd74e6e408bb3c20f3</t>
  </si>
  <si>
    <t>Journal of the Knowledge Economy</t>
  </si>
  <si>
    <t>A Health Management Technology Based on PHM for Diagnosis, Prediction of Machine Tool Servo System Failures</t>
  </si>
  <si>
    <t>Cheng Q.; Cao Y.; Liu Z.; Cui L.; Zhang T.; Xu L.</t>
  </si>
  <si>
    <t>https://www.scopus.com/inward/record.uri?eid=2-s2.0-85192508967&amp;doi=10.3390%2fapp14062656&amp;partnerID=40&amp;md5=92f7f68bc2c80b251b7a7dd6d69a65bf</t>
  </si>
  <si>
    <t>Applied Sciences (Switzerland)</t>
  </si>
  <si>
    <t>Achieving Digital Catalysis: Strategies for Data Acquisition, Storage and Use</t>
  </si>
  <si>
    <t>Marshall C.P.; Schumann J.; Trunschke A.</t>
  </si>
  <si>
    <t>https://www.scopus.com/inward/record.uri?eid=2-s2.0-85160701390&amp;doi=10.1002%2fanie.202302971&amp;partnerID=40&amp;md5=9cd75584f1530153ea138954a9904fc3</t>
  </si>
  <si>
    <t>Angewandte Chemie - International Edition</t>
  </si>
  <si>
    <t>APOLLO: a proximity-oriented, low-layer orchestration algorithm for resources optimization in mist computing</t>
  </si>
  <si>
    <t>Babaghayou M.; Chaib N.; Maglaras L.A.; Yigit Y.; Ferrag M.A.; Marsh C.; Moradpoor N.</t>
  </si>
  <si>
    <t>https://www.scopus.com/inward/record.uri?eid=2-s2.0-85196045042&amp;doi=10.1007%2fs11276-024-03791-5&amp;partnerID=40&amp;md5=5b2135d24681a390fc5459a9cdaff24d</t>
  </si>
  <si>
    <t>Wireless Networks</t>
  </si>
  <si>
    <t>Task orchestration in satellite-based mist computing</t>
  </si>
  <si>
    <t>Effective data management strategy and RDD weight cache replacement strategy in Spark</t>
  </si>
  <si>
    <t>Jiang K.; Du S.; Zhao F.; Huang Y.; Li C.; Luo Y.</t>
  </si>
  <si>
    <t>https://www.scopus.com/inward/record.uri?eid=2-s2.0-85135377481&amp;doi=10.1016%2fj.comcom.2022.07.008&amp;partnerID=40&amp;md5=7be040cbd628081d546e6a0dbfe4cea7</t>
  </si>
  <si>
    <t>Computer Communications</t>
  </si>
  <si>
    <t>Network status and data quality analysis based on power grid data model</t>
  </si>
  <si>
    <t>Chaoyi P.; Yaping H.; Guang M.; Huashi Z.; Wenchao L.; Juncong H.</t>
  </si>
  <si>
    <t>https://www.scopus.com/inward/record.uri?eid=2-s2.0-85200161487&amp;doi=10.1109%2fICETCI61221.2024.10594322&amp;partnerID=40&amp;md5=4b6a29c99785a11fcee67eeb7b1d35a9</t>
  </si>
  <si>
    <t>2024 IEEE 4th International Conference on Electronic Technology, Communication and Information, ICETCI 2024</t>
  </si>
  <si>
    <t xml:space="preserve">ICETCI </t>
  </si>
  <si>
    <t>Machine learning mastery: Practical insights for data processing</t>
  </si>
  <si>
    <t>Palakurti N.R.; Kanchepu N.</t>
  </si>
  <si>
    <t>https://www.scopus.com/inward/record.uri?eid=2-s2.0-85195011080&amp;doi=10.4018%2f979-8-3693-2909-2.ch002&amp;partnerID=40&amp;md5=bc4e68e3f9b334be25131be73f58c4fe</t>
  </si>
  <si>
    <t>IGI Global</t>
  </si>
  <si>
    <t>Practical Applications of Data Processing, Algorithms, and Modeling</t>
  </si>
  <si>
    <t>IGI</t>
  </si>
  <si>
    <t>Aslam H.; Munawar S.</t>
  </si>
  <si>
    <t>https://www.scopus.com/inward/record.uri?eid=2-s2.0-85156130173&amp;doi=10.1109%2fICECE58062.2023.10092487&amp;partnerID=40&amp;md5=9dd8ca2d926cc03d9c7457e3433df427</t>
  </si>
  <si>
    <t>2023 6th International Conference on Energy Conservation and Efficiency, ICECE 2023 - Proceedings</t>
  </si>
  <si>
    <t>Wear Parameter Diagnostics of Industrial Milling Machine with Support Vector Regression</t>
  </si>
  <si>
    <t>Mäkiaho T.; Vainio H.; Koskinen K.T.</t>
  </si>
  <si>
    <t>https://www.scopus.com/inward/record.uri?eid=2-s2.0-85151456768&amp;doi=10.3390%2fmachines11030395&amp;partnerID=40&amp;md5=2125cdd2e8e00ca8c6b8cb3ea5131485</t>
  </si>
  <si>
    <t>Machines</t>
  </si>
  <si>
    <t>How does Prognostics and Health Management (PHM) develop in the engineering domain: A bibliometric analysis with critical review</t>
  </si>
  <si>
    <t>Shi H.; Geng J.; Demichela M.</t>
  </si>
  <si>
    <t>https://www.scopus.com/inward/record.uri?eid=2-s2.0-85211214677&amp;doi=10.1016%2fj.heliyon.2024.e40920&amp;partnerID=40&amp;md5=9044c3d0b8781aff973efc038496b66d</t>
  </si>
  <si>
    <t>Heliyon</t>
  </si>
  <si>
    <t>Text Semantics-Driven Data Classification Storage Optimization</t>
  </si>
  <si>
    <t>Yuan Z.; Lv X.; Gong Y.; Liu B.; Yang H.; You X.</t>
  </si>
  <si>
    <t>https://www.scopus.com/inward/record.uri?eid=2-s2.0-85192500103&amp;doi=10.3390%2fapp14031159&amp;partnerID=40&amp;md5=f643065d0655eda6ada93a96d725e61a</t>
  </si>
  <si>
    <t>Data classification</t>
  </si>
  <si>
    <t>Chamak T.R.; Kaushik S.; Singhal S.; Dadheech A.; Anitha P.A.; Jenicka P.S.; Thapa V.</t>
  </si>
  <si>
    <t>https://www.scopus.com/inward/record.uri?eid=2-s2.0-85186503589&amp;doi=10.1109%2fICCCIS60361.2023.10425386&amp;partnerID=40&amp;md5=5f1b324f0949cdb6e5bf00bea6ece3b2</t>
  </si>
  <si>
    <t>Proceedings - 4th IEEE 2023 International Conference on Computing, Communication, and Intelligent Systems, ICCCIS 2023</t>
  </si>
  <si>
    <t xml:space="preserve">ICCCIS </t>
  </si>
  <si>
    <t>Opportunities and data requirements for data-driven prognostics and health management in liquid hydrogen storage systems</t>
  </si>
  <si>
    <t>Correa-Jullian C.; Groth K.M.</t>
  </si>
  <si>
    <t>https://www.scopus.com/inward/record.uri?eid=2-s2.0-85129942289&amp;doi=10.1016%2fj.ijhydene.2022.04.048&amp;partnerID=40&amp;md5=a34d21f6a5492c8d9a71920648a8e238</t>
  </si>
  <si>
    <t>International Journal of Hydrogen Energy</t>
  </si>
  <si>
    <t>An ML-Based Solution in the Transformation towards a Sustainable Smart City</t>
  </si>
  <si>
    <t>Rojek I.; Mikołajewski D.; Dorożyński J.; Dostatni E.; Mreła A.</t>
  </si>
  <si>
    <t>https://www.scopus.com/inward/record.uri?eid=2-s2.0-85205243304&amp;doi=10.3390%2fapp14188288&amp;partnerID=40&amp;md5=82ce6cf7a035c566a925c3a66ebd0a9b</t>
  </si>
  <si>
    <t>Review of non-domestic building stock modelling studies under socio-technical system framework</t>
  </si>
  <si>
    <t>Zhou J.; Fennell P.; Korolija I.; Fang Z.; Tang R.; Ruyssevelt P.</t>
  </si>
  <si>
    <t>https://www.scopus.com/inward/record.uri?eid=2-s2.0-85205135558&amp;doi=10.1016%2fj.jobe.2024.110873&amp;partnerID=40&amp;md5=adaf985e6100e15ea242187d271a7125</t>
  </si>
  <si>
    <t>Journal of Building Engineering</t>
  </si>
  <si>
    <t>Prognostics and health management for predictive maintenance: A review</t>
  </si>
  <si>
    <t>Huang C.; Bu S.; Lee H.H.; Chan C.H.; Kong S.W.; Yung W.K.C.</t>
  </si>
  <si>
    <t>https://www.scopus.com/inward/record.uri?eid=2-s2.0-85195362745&amp;doi=10.1016%2fj.jmsy.2024.05.021&amp;partnerID=40&amp;md5=8ed259fcd2adad1419db6544bdeb2168</t>
  </si>
  <si>
    <t>A survey and taxonomy on energy efficient software techniques in cloud environments</t>
  </si>
  <si>
    <t>Mahajan N.N.; Gupta B.</t>
  </si>
  <si>
    <t>https://www.scopus.com/inward/record.uri?eid=2-s2.0-85206961282&amp;partnerID=40&amp;md5=1c2e4db923439515a1e4ab14521826bb</t>
  </si>
  <si>
    <t>Nova Science Publishers, Inc.</t>
  </si>
  <si>
    <t>Novel Developments in Computational Intelligence Systems and Their Applications in Multidisciplinary Areas</t>
  </si>
  <si>
    <t>NOVA</t>
  </si>
  <si>
    <t>A study on the path of governance in health insurance fraud considering moral hazard</t>
  </si>
  <si>
    <t>Liu J.; Wang Y.; Yu J.</t>
  </si>
  <si>
    <t>https://www.scopus.com/inward/record.uri?eid=2-s2.0-85173017049&amp;doi=10.3389%2ffpubh.2023.1199912&amp;partnerID=40&amp;md5=56c3e4c1e8e57ec4f7c2649d19760cd3</t>
  </si>
  <si>
    <t>Frontiers in Public Health</t>
  </si>
  <si>
    <t>Balloon: An Elastic Data Management Strategy for Interlaced Magnetic Recording</t>
  </si>
  <si>
    <t>Zhang C.; Liu S.; Yu F.; Li M.; Tang W.; Liu F.; Wu W.</t>
  </si>
  <si>
    <t>https://www.scopus.com/inward/record.uri?eid=2-s2.0-85170361432&amp;doi=10.3390%2fapp13179767&amp;partnerID=40&amp;md5=cf770517249e325d68333ef00c6d89ba</t>
  </si>
  <si>
    <t>Task scheduling algorithms for energy optimization in cloud environment: a comprehensive review</t>
  </si>
  <si>
    <t>Ghafari R.; Kabutarkhani F.H.; Mansouri N.</t>
  </si>
  <si>
    <t>https://www.scopus.com/inward/record.uri?eid=2-s2.0-85122402984&amp;doi=10.1007%2fs10586-021-03512-z&amp;partnerID=40&amp;md5=43cdacf8d846cf3df486d9a7257a2efc</t>
  </si>
  <si>
    <t>Cluster Computing</t>
  </si>
  <si>
    <t xml:space="preserve">Task scheduling algorithms to save energy in cloud services </t>
  </si>
  <si>
    <t>Carbonate system in the Cabo Frio upwelling</t>
  </si>
  <si>
    <t>Silva C.A.R.; de Godoy Fernandes L.V.; de Souza F.E.S.; Marotta H.; da Costa Fernandes F.; Mello T.M.S.; Monteiro N.S.C.; Rocha A.A.; Coutinho R.; de Almeida Fernandes L.D.; Damasceno R.N.; dos Santos L.C.</t>
  </si>
  <si>
    <t>https://www.scopus.com/inward/record.uri?eid=2-s2.0-85151394949&amp;doi=10.1038%2fs41598-023-31479-x&amp;partnerID=40&amp;md5=7d3650eeee95801c87f50353fffb6abf</t>
  </si>
  <si>
    <t>Nature Research</t>
  </si>
  <si>
    <t>Scientific Reports</t>
  </si>
  <si>
    <t>NATURE R</t>
  </si>
  <si>
    <t>Technology Development in Online Grocery Shopping—From Shopping Services to Virtual Reality, Metaverse, and Smart Devices: A Review</t>
  </si>
  <si>
    <t>Stecuła K.; Wolniak R.; Aydın B.</t>
  </si>
  <si>
    <t>https://www.scopus.com/inward/record.uri?eid=2-s2.0-85211821898&amp;doi=10.3390%2ffoods13233959&amp;partnerID=40&amp;md5=a4bd81193ce70464abad9e291ef1c121</t>
  </si>
  <si>
    <t>Foods</t>
  </si>
  <si>
    <t>Integrating Generative AI in Hackathons: Opportunities, Challenges, and Educational Implications</t>
  </si>
  <si>
    <t>Sajja R.; Ramirez C.E.; Li Z.; Demiray B.Z.; Sermet Y.; Demir I.</t>
  </si>
  <si>
    <t>https://www.scopus.com/inward/record.uri?eid=2-s2.0-85213422988&amp;doi=10.3390%2fbdcc8120188&amp;partnerID=40&amp;md5=3407b5fa4e0fc337e6256ecd8d53e31d</t>
  </si>
  <si>
    <t>Big Data and Cognitive Computing</t>
  </si>
  <si>
    <t>Unveiling the Molecular World: A Narrative Review on Data Science and Visualization in Chemical Sciences</t>
  </si>
  <si>
    <t>Rajasekhar E.S.K.; Nayeem A.R.J.; Patil V.S.; Mounika K.; Patil S.L.; Srivastava S.; Tiwari G.</t>
  </si>
  <si>
    <t>https://www.scopus.com/inward/record.uri?eid=2-s2.0-85212626747&amp;doi=10.14233%2fajchem.2024.32653&amp;partnerID=40&amp;md5=96747ed0ce7259592e5b1b7f2e276b31</t>
  </si>
  <si>
    <t>Asian Publication Corporation</t>
  </si>
  <si>
    <t>Asian Journal of Chemistry</t>
  </si>
  <si>
    <t>Influencing Path of Consumer Digital Hoarding Behavior on E-Commerce Platforms</t>
  </si>
  <si>
    <t>Yue Z.; Zheng X.; Zhang S.; Zhong L.; Zhang W.</t>
  </si>
  <si>
    <t>https://doi.org/10.3390/su162310341</t>
  </si>
  <si>
    <t>Digital hoarding, behaviour, no DM strategies</t>
  </si>
  <si>
    <t>Simulating Dynamics Prediction with Collaborative Allocation System for Blockchain Resources: Case Study of Guangdong-HongKong-Macao Greater Bay Area</t>
  </si>
  <si>
    <t>Xiaoqing W.; Dong C.</t>
  </si>
  <si>
    <t>https://www.scopus.com/inward/record.uri?eid=2-s2.0-85130496998&amp;doi=10.11925%2finfotech.2096-3467.2021.0967&amp;partnerID=40&amp;md5=6e596087ad99e5671a08a237e80388a6</t>
  </si>
  <si>
    <t>Chinese Academy of Sciences</t>
  </si>
  <si>
    <t>Data Analysis and Knowledge Discovery</t>
  </si>
  <si>
    <t>CAS</t>
  </si>
  <si>
    <t>How small is big enough? Big data-driven machine learning predictions for a full-scale wastewater treatment plant</t>
  </si>
  <si>
    <t>Ma Y.; Qiao Y.; Chen M.; Rui D.; Zhang X.; Liu W.; Ye L.</t>
  </si>
  <si>
    <t>https://www.scopus.com/inward/record.uri?eid=2-s2.0-85213273404&amp;doi=10.1016%2fj.watres.2024.123041&amp;partnerID=40&amp;md5=9d64e1a40ddc25944950a72599310576</t>
  </si>
  <si>
    <t>Water Research</t>
  </si>
  <si>
    <t>"Excessively large datasets may not be necessary for effective ML predictions.." mentions the risks of overfitting</t>
  </si>
  <si>
    <t>Challenges and Solutions for Sustainable ICT: The Role of File Storage</t>
  </si>
  <si>
    <t>Mersico L.; Abroshan H.; Sanchez-Velazquez E.; Saheer L.B.; Simandjuntak S.; Dhar-Bhattacharjee S.; Al-Haddad R.; Saeed N.; Saxena A.</t>
  </si>
  <si>
    <t>https://www.scopus.com/inward/record.uri?eid=2-s2.0-85205286335&amp;doi=10.3390%2fsu16188043&amp;partnerID=40&amp;md5=e5b3eca3b44926555d482d612f470f45</t>
  </si>
  <si>
    <t>Highlights the role of file storage regarding greening IT, gives recommendations which underscores the importance of our study</t>
  </si>
  <si>
    <t>O</t>
  </si>
  <si>
    <t>Analysis of the computational costs of an evolutionary fuzzy rule-based internet-of-things energy management approach</t>
  </si>
  <si>
    <t>Mikus M.; Konecny J.; Krömer P.; Bancik K.; Konecny J.; Choutka J.; Prauzek M.</t>
  </si>
  <si>
    <t>https://www.scopus.com/inward/record.uri?eid=2-s2.0-85209989192&amp;doi=10.1016%2fj.adhoc.2024.103715&amp;partnerID=40&amp;md5=c57fa9d0965ab3bb614426ba3277a020</t>
  </si>
  <si>
    <t>Ad Hoc Networks</t>
  </si>
  <si>
    <t xml:space="preserve">Energy management in IoT devices </t>
  </si>
  <si>
    <t>Methodological Transition Towards Sustainability: A Guidance for Heterogeneous Industry</t>
  </si>
  <si>
    <t>Quisbert-Trujillo E.; Ben-Rejeb H.</t>
  </si>
  <si>
    <t>https://www.scopus.com/inward/record.uri?eid=2-s2.0-85172734882&amp;doi=10.1007%2f978-3-031-42310-9_13&amp;partnerID=40&amp;md5=4e08debec236b6c06b96c31d73124e5b</t>
  </si>
  <si>
    <t>Communications in Computer and Information Science</t>
  </si>
  <si>
    <t>EUROSPI</t>
  </si>
  <si>
    <t>Downscaling of Hourly Climate Data for the Assessment of Building Energy Performance</t>
  </si>
  <si>
    <t>Balog I.; Caputo G.; Iatauro D.; Signoretti P.; Spinelli F.</t>
  </si>
  <si>
    <t>https://www.scopus.com/inward/record.uri?eid=2-s2.0-85147962971&amp;doi=10.3390%2fsu15032762&amp;partnerID=40&amp;md5=fcbde363a9e8b3605e585328a2eb595c</t>
  </si>
  <si>
    <t>COBRA Master Class: Providing deep-sea expedition leadership training to accelerate early career advancement</t>
  </si>
  <si>
    <t>Rotjan R.D.; Bell K.L.C.; Huber J.A.; Wheat C.G.; Fisher A.T.; Sylvan R.L.; McManus J.; Bigham K.T.; Cambronero-Solano S.; Cordier T.; Goode S.; Leonard J.; Murdock S.; Paula F.S.; Ponsoni L.; Roa-Varón A.; Seabrook S.; Shomberg R.; Van Audenhaege L.; Orcutt B.N.</t>
  </si>
  <si>
    <t>https://www.scopus.com/inward/record.uri?eid=2-s2.0-85174825565&amp;doi=10.3389%2ffmars.2023.1223197&amp;partnerID=40&amp;md5=be712a28c51bc88cfa17b6f208eb9714</t>
  </si>
  <si>
    <t>Frontiers in Marine Science</t>
  </si>
  <si>
    <t>Forecasting and Inventory Planning: An Empirical Investigation of Classical and Machine Learning Approaches for Svanehøj’s Future Software Consolidation</t>
  </si>
  <si>
    <t>Wahedi H.J.; Heltoft M.; Christophersen G.J.; Severinsen T.; Saha S.; Nielsen I.E.</t>
  </si>
  <si>
    <t>https://www.scopus.com/inward/record.uri?eid=2-s2.0-85167878599&amp;doi=10.3390%2fapp13158581&amp;partnerID=40&amp;md5=95363b1256cd3876be7e5c988642af46</t>
  </si>
  <si>
    <t>Precision local anomaly positioning technology for large complex electromechanical systems</t>
  </si>
  <si>
    <t>Zhao Y.</t>
  </si>
  <si>
    <t>https://www.scopus.com/inward/record.uri?eid=2-s2.0-85181587471&amp;doi=10.21595%2fjme.2023.23319&amp;partnerID=40&amp;md5=d57744bce00974f0ca5a6d98c5b60eba</t>
  </si>
  <si>
    <t>EXTRICA</t>
  </si>
  <si>
    <t>Journal of Measurements in Engineering</t>
  </si>
  <si>
    <t>EXTR</t>
  </si>
  <si>
    <t>Fishing vessels as met-ocean data collection platforms: data lifecycle from acquisition to sharing</t>
  </si>
  <si>
    <t>Manso-Narvarte I.; Solabarrieta L.; Caballero A.; Anabitarte A.; Knockaert C.; Dhondt C.A.L.; Fernandes-Salvador J.A.</t>
  </si>
  <si>
    <t>https://www.scopus.com/inward/record.uri?eid=2-s2.0-85214086864&amp;doi=10.3389%2ffmars.2024.1467439&amp;partnerID=40&amp;md5=252e9385d76e642408f4309865de4bfa</t>
  </si>
  <si>
    <t>Example of FAIR</t>
  </si>
  <si>
    <t>Trends of Digital Transformation in the Property Management Industry: A Systematic Literature Review</t>
  </si>
  <si>
    <t>Saputra P.C.; Prabowo H.; Ramadhan A.; Madyatmadja E.D.</t>
  </si>
  <si>
    <t>https://www.scopus.com/inward/record.uri?eid=2-s2.0-85172031051&amp;doi=10.1109%2fSIST58284.2023.10223582&amp;partnerID=40&amp;md5=32ff5ce4aac96e74fd6684d7b8028217</t>
  </si>
  <si>
    <t>SIST 2023 - 2023 IEEE International Conference on Smart Information Systems and Technologies, Proceedings</t>
  </si>
  <si>
    <t>Analysing the performance of radiological monitoring network during nuclear accidents</t>
  </si>
  <si>
    <t>Sangiorgi M.; Hernández-Ceballos M.A.; Bolivar J.P.</t>
  </si>
  <si>
    <t>https://www.scopus.com/inward/record.uri?eid=2-s2.0-85152366675&amp;doi=10.1016%2fj.pnucene.2023.104689&amp;partnerID=40&amp;md5=b45e2b8cee6c83a5ff98e166b8b68d77</t>
  </si>
  <si>
    <t>Progress in Nuclear Energy</t>
  </si>
  <si>
    <t>Accelerating the adoption of research data management strategies</t>
  </si>
  <si>
    <t>Medina J.; Ziaullah A.W.; Park H.; Castelli I.E.; Shaon A.; Bensmail H.; El-Mellouhi F.</t>
  </si>
  <si>
    <t>https://www.scopus.com/inward/record.uri?eid=2-s2.0-85144248526&amp;doi=10.1016%2fj.matt.2022.10.007&amp;partnerID=40&amp;md5=24e5109fae322550d8f99ca9d1fa2841</t>
  </si>
  <si>
    <t>Cell Press</t>
  </si>
  <si>
    <t>Matter</t>
  </si>
  <si>
    <t>CELL</t>
  </si>
  <si>
    <t>Stresses the importance of RDM,FAIR</t>
  </si>
  <si>
    <t>Digital twin-driven prognostics and health management for industrial assets</t>
  </si>
  <si>
    <t>Xiao B.; Zhong J.; Bao X.; Chen L.; Bao J.; Zheng Y.</t>
  </si>
  <si>
    <t>https://www.scopus.com/inward/record.uri?eid=2-s2.0-85195638684&amp;doi=10.1038%2fs41598-024-63990-0&amp;partnerID=40&amp;md5=e2fae1b8c39bff0f9990f7e03c18c524</t>
  </si>
  <si>
    <t>Developing a deep learning-based uncertainty-aware tool wear prediction method using smartphone sensors for the turning process of Ti-6Al-4V</t>
  </si>
  <si>
    <t>Kim G.; Yang S.M.; Kim D.M.; Choi J.G.; Lim S.; Park H.W.</t>
  </si>
  <si>
    <t>https://www.scopus.com/inward/record.uri?eid=2-s2.0-85199874999&amp;doi=10.1016%2fj.jmsy.2024.07.010&amp;partnerID=40&amp;md5=eaa130f9f46e389480814d731703b6ef</t>
  </si>
  <si>
    <t>Secured and Modular Data Portal: Database System to Manage Broadly Classified and Large-Scale Data</t>
  </si>
  <si>
    <t>Lencha A.A.; Mitiku A.B.; Woldemichael A.T.</t>
  </si>
  <si>
    <t>https://www.scopus.com/inward/record.uri?eid=2-s2.0-85192071983&amp;doi=10.5334%2fdsj-2024-020&amp;partnerID=40&amp;md5=08d16a7b4e81557b7e1e20da70bfba95</t>
  </si>
  <si>
    <t>Ubiquity Press</t>
  </si>
  <si>
    <t>Data Science Journal</t>
  </si>
  <si>
    <t>UBP</t>
  </si>
  <si>
    <t>Practical applications of data processing, algorithms, and modeling</t>
  </si>
  <si>
    <t>Whig P.; Sharma S.; Sharma S.; Jain A.; Yathiraju N.</t>
  </si>
  <si>
    <t>https://www.scopus.com/inward/record.uri?eid=2-s2.0-85195009101&amp;doi=10.4018%2f979-8-3693-2909-2&amp;partnerID=40&amp;md5=0d3745fc427a51f4f751da09d5f1b9a4</t>
  </si>
  <si>
    <t>The laboratory of Babel: highlighting community needs for integrated materials data management</t>
  </si>
  <si>
    <t>Pelkie B.G.; Pozzo L.D.</t>
  </si>
  <si>
    <t>https://www.scopus.com/inward/record.uri?eid=2-s2.0-85160770959&amp;doi=10.1039%2fd3dd00022b&amp;partnerID=40&amp;md5=00cbb1f193f7bfed69f5f6af8a36ff3e</t>
  </si>
  <si>
    <t>Reinforcement Learning Applied in Energy Management in Wearable IoT with Energy Harvesting</t>
  </si>
  <si>
    <t>Iglesias D.; Munoz C.</t>
  </si>
  <si>
    <t>https://www.scopus.com/inward/record.uri?eid=2-s2.0-85213355925&amp;doi=10.1109%2fICA-ACCA62622.2024.10766823&amp;partnerID=40&amp;md5=47222973d87af74eeb8276c32514d2c1</t>
  </si>
  <si>
    <t>2024 IEEE International Conference on Automation/26th Congress of the Chilean Association of Automatic Control, ICA-ACCA 2024</t>
  </si>
  <si>
    <t>ICA-ACCA</t>
  </si>
  <si>
    <t>Abstract in English, study in Spanish</t>
  </si>
  <si>
    <t>On the centrality of tenure in spatial data systems for coastal/marine management: International exemplars versus emerging practice in Ireland</t>
  </si>
  <si>
    <t>Murray O'Connor H.; Cooper J.A.G.</t>
  </si>
  <si>
    <t>https://www.scopus.com/inward/record.uri?eid=2-s2.0-85202295722&amp;doi=10.1016%2fj.ocecoaman.2024.107309&amp;partnerID=40&amp;md5=f2c12e749983c753d4c5b5269caa36b1</t>
  </si>
  <si>
    <t>Ocean and Coastal Management</t>
  </si>
  <si>
    <t>Digital Transformation in Energy Sector: Cybersecurity Challenges and Implications</t>
  </si>
  <si>
    <t>Saeed S.; Gull H.; Aldossary M.M.; Altamimi A.F.; Alshahrani M.S.; Saqib M.; Zafar Iqbal S.; Almuhaideb A.M.</t>
  </si>
  <si>
    <t>https://www.scopus.com/inward/record.uri?eid=2-s2.0-85213083729&amp;doi=10.3390%2finfo15120764&amp;partnerID=40&amp;md5=952274e77ba5999deae4fcbbe1516b92</t>
  </si>
  <si>
    <t>Towards a data platform for multimodal 4D mechanics of material microstructures</t>
  </si>
  <si>
    <t>Marano A.; Ribart C.; Proudhon H.</t>
  </si>
  <si>
    <t>https://www.scopus.com/inward/record.uri?eid=2-s2.0-85201735710&amp;doi=10.1016%2fj.matdes.2024.113306&amp;partnerID=40&amp;md5=0de82c178fc01dc7aeb3454c44c336f3</t>
  </si>
  <si>
    <t>Materials and Design</t>
  </si>
  <si>
    <t>A life prediction method of rolling bearing based on signal reconstruction and fusion dual channel network</t>
  </si>
  <si>
    <t>Li B.; Lv X.; Zhou F.; Yan B.</t>
  </si>
  <si>
    <t>https://www.scopus.com/inward/record.uri?eid=2-s2.0-85177085782&amp;doi=10.1088%2f1361-6501%2fad05a2&amp;partnerID=40&amp;md5=97da2657aa589d209f09f0748a6a99b0</t>
  </si>
  <si>
    <t>Institute of Physics</t>
  </si>
  <si>
    <t>Measurement Science and Technology</t>
  </si>
  <si>
    <t>IOP</t>
  </si>
  <si>
    <t>Examining Infrastructure Pipelines Information for Their Relevance in Construction Organizations’ Strategic Decision-Making</t>
  </si>
  <si>
    <t>Moshood T.D.; Rotimi J.O.B.; Shahzad W.</t>
  </si>
  <si>
    <t>https://www.scopus.com/inward/record.uri?eid=2-s2.0-85200369253&amp;doi=10.1007%2f978-3-031-56544-1_12&amp;partnerID=40&amp;md5=bea28d11180639cfebff9004d066d07d</t>
  </si>
  <si>
    <t>Lecture Notes in Civil Engineering</t>
  </si>
  <si>
    <t>EPPM</t>
  </si>
  <si>
    <t>An Evaluation of the Impact of End-to-End Query Optimization Strategies on Energy Consumption</t>
  </si>
  <si>
    <t>Cedeño E.; Aguilera A.; Muñante D.; Correia J.; Guerrero L.; Sivira C.; Cardinale Y.</t>
  </si>
  <si>
    <t>https://www.scopus.com/inward/record.uri?eid=2-s2.0-85193940848&amp;doi=10.5220%2f0012708000003687&amp;partnerID=40&amp;md5=9f44956ec68ec33fbb2ccb2b3e6d1889</t>
  </si>
  <si>
    <t>Science and Technology Publications, Lda</t>
  </si>
  <si>
    <t>International Conference on Evaluation of Novel Approaches to Software Engineering, ENASE - Proceedings</t>
  </si>
  <si>
    <t>ENASE</t>
  </si>
  <si>
    <t>Query optimisation, energy consumption</t>
  </si>
  <si>
    <t>A methodology for developing a prediction model for the remaining fatigue life and residual strength of tidal turbine blades</t>
  </si>
  <si>
    <t>Thanthirige T.R.M.; Goggins J.; Finnegan W.</t>
  </si>
  <si>
    <t>https://www.scopus.com/inward/record.uri?eid=2-s2.0-85207109855&amp;doi=10.36688%2fewtec-2023-285&amp;partnerID=40&amp;md5=c87cba69a1007f0851c49fe48b7dbaf3</t>
  </si>
  <si>
    <t>European Wave and Tidal Energy Conference Series</t>
  </si>
  <si>
    <t>Proceedings of the European Wave and Tidal Energy Conference</t>
  </si>
  <si>
    <t>EWTEC</t>
  </si>
  <si>
    <t>DataPLAN: A Web-Based Data Management Plan Generator for the Plant Sciences</t>
  </si>
  <si>
    <t>Zhou X.-R.; Beier S.; Brilhaus D.; Martins Rodrigues C.; Mühlhaus T.; von Suchodoletz D.; Twyman R.M.; Usadel B.; Kranz A.</t>
  </si>
  <si>
    <t>https://www.scopus.com/inward/record.uri?eid=2-s2.0-85178126192&amp;doi=10.3390%2fdata8110159&amp;partnerID=40&amp;md5=6230093082df38628c3feceb4decc486</t>
  </si>
  <si>
    <t>Data</t>
  </si>
  <si>
    <t>DMP, RDM</t>
  </si>
  <si>
    <t>RCM: A Remote Cache Management Framework for Spark</t>
  </si>
  <si>
    <t>Song Y.; Yu J.; Li B.; Li H.; He X.; Wang J.; Zhai R.</t>
  </si>
  <si>
    <t>https://www.scopus.com/inward/record.uri?eid=2-s2.0-85142738864&amp;doi=10.3390%2fapp122211491&amp;partnerID=40&amp;md5=d906b6b9f8c066601f4e49afa76dd851</t>
  </si>
  <si>
    <t>Adaptive energy management strategy for solar energy harvesting IoT nodes by evolutionary fuzzy rules</t>
  </si>
  <si>
    <t>Prauzek M.; Krömer P.; Mikus M.; Konecny J.</t>
  </si>
  <si>
    <t>https://www.scopus.com/inward/record.uri?eid=2-s2.0-85191457437&amp;doi=10.1016%2fj.iot.2024.101197&amp;partnerID=40&amp;md5=edf18e6c5eed1a6421b8ad920cecb8c6</t>
  </si>
  <si>
    <t>Internet of Things (Netherlands)</t>
  </si>
  <si>
    <t>Enhancing Transparency and Trust in Agrifood Supply Chains through Novel Blockchain-based Architecture</t>
  </si>
  <si>
    <t>Sakthivel V.; Prakash P.; Lee J.-W.; Prabu P.</t>
  </si>
  <si>
    <t>https://www.scopus.com/inward/record.uri?eid=2-s2.0-85200211134&amp;doi=10.3837%2ftiis.2024.07.013&amp;partnerID=40&amp;md5=9723868808ce0a52a48db67170f79a21</t>
  </si>
  <si>
    <t>Korean Society for Internet Information</t>
  </si>
  <si>
    <t>KSII Transactions on Internet and Information Systems</t>
  </si>
  <si>
    <t>KSII</t>
  </si>
  <si>
    <t>Inventory of water masses and carbonate system from Brazilian's northeast coast: Monitoring ocean acidification</t>
  </si>
  <si>
    <t>Ramos E Silva C.A.; Monteiro N.S.C.; Cavalcante L.M.; Tavares W., Junior; Carneiro M.E.R.; De Souza F.E.S.; Garcia C.A.B.; Damasceno R.N.; De Araújo Rocha A.</t>
  </si>
  <si>
    <t>https://www.scopus.com/inward/record.uri?eid=2-s2.0-85135084226&amp;doi=10.1371%2fjournal.pone.0271875&amp;partnerID=40&amp;md5=87ebe85d87cfe1f0331874f5e76f3150</t>
  </si>
  <si>
    <t>Public Library of Science</t>
  </si>
  <si>
    <t>PLoS ONE</t>
  </si>
  <si>
    <t>PLOSC</t>
  </si>
  <si>
    <t>A Survey on the Research of Novel High-Density Disk Performance Optimization Techniques; [高密度磁盘性能优化技术研究综述]</t>
  </si>
  <si>
    <t>Wu W.-G.; Zhang C.; Yu F.-X.; Nie S.-Q.; Li M.-H.; Niu J.</t>
  </si>
  <si>
    <t>https://www.scopus.com/inward/record.uri?eid=2-s2.0-85198039183&amp;doi=10.12263%2fDZXB.20231129&amp;partnerID=40&amp;md5=e66406981e5edd57ee8f1473067c3cbd</t>
  </si>
  <si>
    <t>Chinese Institute of Electronics</t>
  </si>
  <si>
    <t>Tien Tzu Hsueh Pao/Acta Electronica Sinica</t>
  </si>
  <si>
    <t>CIE</t>
  </si>
  <si>
    <t>A Review of Intelligent Manufacturing Systems: A Future Guide to Exploring Industry 4.0 Technologies</t>
  </si>
  <si>
    <t>Bello K.A.; Solomon Salifu S.; Elewa R.L.; Alani Olaiya K.; Daniyan I.; Emmanuel A.; Onabanjo J.O.; Adesoji Adediran A.; Ogunniyi O.J.; Seun Oyejide S.; Ibikunle R.A.; Aliyu S.</t>
  </si>
  <si>
    <t>https://www.scopus.com/inward/record.uri?eid=2-s2.0-85202965521&amp;doi=10.1109%2fSEB4SDG60871.2024.10630134&amp;partnerID=40&amp;md5=1f3f23d9fd0d83f774766daba01ca089</t>
  </si>
  <si>
    <t>International Conference on Science, Engineering and Business for Driving Sustainable Development Goals, SEB4SDG 2024</t>
  </si>
  <si>
    <t>SEB4SDG</t>
  </si>
  <si>
    <t>AI-enabled data management for digital twin networks</t>
  </si>
  <si>
    <t>Ak E.; Yurdakul G.; Al-Dubai A.; Canberk B.</t>
  </si>
  <si>
    <t>https://www.scopus.com/inward/record.uri?eid=2-s2.0-85201354659&amp;doi=10.1049%2fpbte109e_ch3&amp;partnerID=40&amp;md5=cd80c7b24d5c1ca10b91523fcf9c808c</t>
  </si>
  <si>
    <t>Institution of Engineering and Technology</t>
  </si>
  <si>
    <t>Digital Twins for 6G: Fundamental theory, technology and applications</t>
  </si>
  <si>
    <t>From BIM to Web3: A critical interpretive synthesis of present and emerging data management approaches in construction informatics</t>
  </si>
  <si>
    <t>Bucher D.F.; Hunhevicz J.J.; Soman R.K.; Pauwels P.; Hall D.M.</t>
  </si>
  <si>
    <t>https://www.scopus.com/inward/record.uri?eid=2-s2.0-85207595525&amp;doi=10.1016%2fj.aei.2024.102884&amp;partnerID=40&amp;md5=43e70ed806e8499d7022b8ffc0d501a8</t>
  </si>
  <si>
    <t>Advanced Engineering Informatics</t>
  </si>
  <si>
    <t>Olson M.B.; Kammerdiener B.; Jantz M.R.; Doshi K.A.; Jones T.</t>
  </si>
  <si>
    <t>https://www.scopus.com/inward/record.uri?eid=2-s2.0-85139257776&amp;doi=10.1145%2f3533855&amp;partnerID=40&amp;md5=46b7ba9efe5947849b498948e51f514c</t>
  </si>
  <si>
    <t>ACM Transactions on Architecture and Code Optimization</t>
  </si>
  <si>
    <t>On-Chain and Off-Chain Data Management for Blockchain-Internet of Things: A Multi-Agent Deep Reinforcement Learning Approach</t>
  </si>
  <si>
    <t>Tsang Y.P.; Lee C.K.M.; Zhang K.; Wu C.H.; Ip W.H.</t>
  </si>
  <si>
    <t>https://www.scopus.com/inward/record.uri?eid=2-s2.0-85182679712&amp;doi=10.1007%2fs10723-023-09739-x&amp;partnerID=40&amp;md5=fcb6d52e10965af1762424343575ab10</t>
  </si>
  <si>
    <t>Springer Science and Business Media B.V.</t>
  </si>
  <si>
    <t>Journal of Grid Computing</t>
  </si>
  <si>
    <t>On chain, off chain hybrid</t>
  </si>
  <si>
    <t>Energy-Efficient Fog Computing for 6G-Enabled Massive IoT: Recent Trends and Future Opportunities</t>
  </si>
  <si>
    <t>Malik U.M.; Javed M.A.; Zeadally S.; Islam S.U.</t>
  </si>
  <si>
    <t>https://www.scopus.com/inward/record.uri?eid=2-s2.0-85103237714&amp;doi=10.1109%2fJIOT.2021.3068056&amp;partnerID=40&amp;md5=d978d1837890b19e0007501083e4f075</t>
  </si>
  <si>
    <t>Energy-aware fog computing techniques for IoT networks, not clearly related to data however</t>
  </si>
  <si>
    <t>A comprehensive survey of energy-efficient computing to enable sustainable massive IoT networks</t>
  </si>
  <si>
    <t>Alsharif M.H.; Kelechi A.H.; Jahid A.; Kannadasan R.; Singla M.K.; Gupta J.; Geem Z.W.</t>
  </si>
  <si>
    <t>https://www.scopus.com/inward/record.uri?eid=2-s2.0-85184481408&amp;doi=10.1016%2fj.aej.2024.01.067&amp;partnerID=40&amp;md5=7c6d9b67f0fd60f77c0b4f5dd9751be2</t>
  </si>
  <si>
    <t>Alexandria Engineering Journal</t>
  </si>
  <si>
    <t>Energy-efficiency in edge, fog, cloud</t>
  </si>
  <si>
    <t>World Research and Intellectual Structure in Digital Transformation on SMEs in Covid-19 Times</t>
  </si>
  <si>
    <t>Sabando-Vera D.; Montalván-Burbano N.; Yonfá-Medranda M.; Parrales-Guerrero K.</t>
  </si>
  <si>
    <t>https://www.scopus.com/inward/record.uri?eid=2-s2.0-85161246887&amp;doi=10.1007%2f978-3-031-16677-8_14&amp;partnerID=40&amp;md5=6ba3065db025d3e550d75400105089cb</t>
  </si>
  <si>
    <t>Springer International Publishing</t>
  </si>
  <si>
    <t>Digital and Sustainable Transformations in a Post-COVID World: Economic, Social, and Environmental Challenges</t>
  </si>
  <si>
    <t>Advancing River Health Assessments: Integrating Microscopy and Molecular Techniques through Diatom Indices</t>
  </si>
  <si>
    <t>Kim H.-K.; Cho I.-H.; Hwang E.-A.; Han B.-H.; Kim B.-H.</t>
  </si>
  <si>
    <t>https://www.scopus.com/inward/record.uri?eid=2-s2.0-85189165083&amp;doi=10.3390%2fw16060853&amp;partnerID=40&amp;md5=302a42d98fcb13fbc412f5978a4958ed</t>
  </si>
  <si>
    <t>Water (Switzerland)</t>
  </si>
  <si>
    <t>Application of Machine Learning Approaches to Prediction of Corrosion Defects in Energy Pipelines</t>
  </si>
  <si>
    <t>Hussain M.; Zhang T.; Jamil I.; Soomro A.A.; Hussain I.</t>
  </si>
  <si>
    <t>https://www.scopus.com/inward/record.uri?eid=2-s2.0-85202040766&amp;doi=10.1007%2f978-3-031-60358-7_7&amp;partnerID=40&amp;md5=8ebcdcd9b9e6543d6dddf6e382272c71</t>
  </si>
  <si>
    <t>Engineering Materials</t>
  </si>
  <si>
    <t>Optimization of the Join between Large Tables in the Spark Distributed Framework</t>
  </si>
  <si>
    <t>Wu X.; He Y.</t>
  </si>
  <si>
    <t>https://www.scopus.com/inward/record.uri?eid=2-s2.0-85160827761&amp;doi=10.3390%2fapp13106257&amp;partnerID=40&amp;md5=ca5e3985453b1cb07da6d5a6a1d4f9a8</t>
  </si>
  <si>
    <t>Making marine image data FAIR</t>
  </si>
  <si>
    <t>Schoening T.; Durden J.M.; Faber C.; Felden J.; Heger K.; Hoving H.-J.T.; Kiko R.; Köser K.; Krämmer C.; Kwasnitschka T.; Möller K.O.; Nakath D.; Naß A.; Nattkemper T.W.; Purser A.; Zurowietz M.</t>
  </si>
  <si>
    <t>https://www.scopus.com/inward/record.uri?eid=2-s2.0-85134197487&amp;doi=10.1038%2fs41597-022-01491-3&amp;partnerID=40&amp;md5=5e796731b9e15b6446d9db0882029dfd</t>
  </si>
  <si>
    <t>Scientific Data</t>
  </si>
  <si>
    <t>FAIR, proposing standards for images</t>
  </si>
  <si>
    <t>Predicting miscibility in binary compounds: a machine learning and genetic algorithm study</t>
  </si>
  <si>
    <t>Feng C.; Liang Y.; Sun J.; Wang R.; Sun H.; Dong H.</t>
  </si>
  <si>
    <t>https://www.scopus.com/inward/record.uri?eid=2-s2.0-85214308544&amp;doi=10.1039%2fd4cp03879g&amp;partnerID=40&amp;md5=312fadb40b3277cbb3bd9103d19e78d2</t>
  </si>
  <si>
    <t>Physical Chemistry Chemical Physics</t>
  </si>
  <si>
    <t>Enhancing Data Management Strategies with a Hybrid Layering Framework in Assessing Data Validation and High Availability Sustainability</t>
  </si>
  <si>
    <t>Netinant P.; Saengsuwan N.; Rukhiran M.; Pukdesree S.</t>
  </si>
  <si>
    <t>https://www.scopus.com/inward/record.uri?eid=2-s2.0-85182950907&amp;doi=10.3390%2fsu152015034&amp;partnerID=40&amp;md5=d9c44481d5a18b007a23b4b6c39006ed</t>
  </si>
  <si>
    <t>Data migration</t>
  </si>
  <si>
    <t>Flowline Sustainable Operations through Monitoring and Digitalisation – Ærfugl Project Case Study</t>
  </si>
  <si>
    <t>Hendawy M.M.; Boohene A.K.G.; Labib O.; Vullum-Bruer K.; Minier Y.</t>
  </si>
  <si>
    <t>https://www.scopus.com/inward/record.uri?eid=2-s2.0-85156106732&amp;doi=10.4043%2f32576-MS&amp;partnerID=40&amp;md5=c1233e4c1c079a8e5d3bdc1cc5c9d179</t>
  </si>
  <si>
    <t>Offshore Technology Conference</t>
  </si>
  <si>
    <t>Proceedings of the Annual Offshore Technology Conference</t>
  </si>
  <si>
    <t>OTC</t>
  </si>
  <si>
    <t>Mapping the Global Research on Healthcare Management in the Context of Sustainable Development</t>
  </si>
  <si>
    <t>Us Y.; Gerulaitiene N.</t>
  </si>
  <si>
    <t>https://www.scopus.com/inward/record.uri?eid=2-s2.0-85190821122&amp;doi=10.23762%2fFSO_VOL12_NO1_1&amp;partnerID=40&amp;md5=2661dfd1b2a9342a02adaa49a1dfb38c</t>
  </si>
  <si>
    <t>WSB University</t>
  </si>
  <si>
    <t>Forum Scientiae Oeconomia</t>
  </si>
  <si>
    <t>WBS</t>
  </si>
  <si>
    <t>Dimensionality reduce-based for remaining useful life prediction of machining tools with multisensor fusion</t>
  </si>
  <si>
    <t>Zhu Y.; Wu J.; Wu J.; Liu S.</t>
  </si>
  <si>
    <t>https://www.scopus.com/inward/record.uri?eid=2-s2.0-85119073759&amp;doi=10.1016%2fj.ress.2021.108179&amp;partnerID=40&amp;md5=40aa7ccc2a6608f871f36e7bd50cf0c4</t>
  </si>
  <si>
    <t>Reliability Engineering and System Safety</t>
  </si>
  <si>
    <t>The Geothermal Data Repository: Ten Years of Supporting the Geothermal Industry with Open Access to Geothermal Data</t>
  </si>
  <si>
    <t>Weers J.; Anderson A.; Taverna N.</t>
  </si>
  <si>
    <t>https://www.scopus.com/inward/record.uri?eid=2-s2.0-85158127932&amp;partnerID=40&amp;md5=c8ccbe3c2d99c247f1c1b4abd9143836</t>
  </si>
  <si>
    <t>Geothermal Resources Council</t>
  </si>
  <si>
    <t>Transactions - Geothermal Resources Council</t>
  </si>
  <si>
    <t>GRC</t>
  </si>
  <si>
    <t>Trusted storage mechanism of distributed electric energy data based on blockchain</t>
  </si>
  <si>
    <t>Li J.; Wu S.; Zhang S.; Lu Y.</t>
  </si>
  <si>
    <t>https://www.scopus.com/inward/record.uri?eid=2-s2.0-85098953242&amp;doi=10.11959%2fj.issn.2096-109x.2020029&amp;partnerID=40&amp;md5=6982db8e64d4de1ded3430d63c8c50ba</t>
  </si>
  <si>
    <t>Beijing Xintong Media Co., Ltd.</t>
  </si>
  <si>
    <t>Chinese Journal of Network and Information Security</t>
  </si>
  <si>
    <t>BXM</t>
  </si>
  <si>
    <t>In Mandarin</t>
  </si>
  <si>
    <t>Express: An Energy-Efficient and Secure Framework for Mobile Edge Computing and Blockchain based Smart Systems**This research is in part supported by the National Natural Science Foundation of China Project No. 61972001</t>
  </si>
  <si>
    <t>Xu J.; Liu X.; Li X.; Zhang L.; Yang Y.</t>
  </si>
  <si>
    <t>https://www.scopus.com/inward/record.uri?eid=2-s2.0-85099237160&amp;doi=10.1145%2f3324884.3415294&amp;partnerID=40&amp;md5=dd3977fc00a9d7cdf03d3dd36130355a</t>
  </si>
  <si>
    <t>Proceedings - 2020 35th IEEE/ACM International Conference on Automated Software Engineering, ASE 2020</t>
  </si>
  <si>
    <t>P</t>
  </si>
  <si>
    <t>A replication and migration strategy on the hierarchical architecture in the fog computing environment</t>
  </si>
  <si>
    <t>Berkennou A.; Belalem G.; Limam S.</t>
  </si>
  <si>
    <t>https://www.scopus.com/inward/record.uri?eid=2-s2.0-85095971856&amp;doi=10.3233%2fMGS-200333&amp;partnerID=40&amp;md5=31f980e8a53c30aa16446eac2d267272</t>
  </si>
  <si>
    <t>IOS Press BV</t>
  </si>
  <si>
    <t>Multiagent and Grid Systems</t>
  </si>
  <si>
    <t>IOSP</t>
  </si>
  <si>
    <t>Fog, migration and replication strategy based on data popularity</t>
  </si>
  <si>
    <t>High-resolution hindcasts for U.S. wave energy resource characterization</t>
  </si>
  <si>
    <t>Yang Z.; Neary V.S.</t>
  </si>
  <si>
    <t>https://www.scopus.com/inward/record.uri?eid=2-s2.0-85102268418&amp;doi=10.36688%2fimej.3.65-71&amp;partnerID=40&amp;md5=d582c317f081bb934c1b0c67bdc4443a</t>
  </si>
  <si>
    <t>European Wave and Tidal Energy Conference</t>
  </si>
  <si>
    <t>International Marine Energy Journal</t>
  </si>
  <si>
    <t>Panayides A.S.; Amini A.; Filipovic N.D.; Sharma A.; Tsaftaris S.A.; Young A.; Foran D.; Do N.; Golemati S.; Kurc T.; Huang K.; Nikita K.S.; Veasey B.P.; Zervakis M.; Saltz J.H.; Pattichis C.S.</t>
  </si>
  <si>
    <t>https://www.scopus.com/inward/record.uri?eid=2-s2.0-85087474079&amp;doi=10.1109%2fJBHI.2020.2991043&amp;partnerID=40&amp;md5=88f75a062b3e2d9749d9bad4f56b6592</t>
  </si>
  <si>
    <t>You X.; Lv X.; Zhao Z.; Han J.; Ren X.</t>
  </si>
  <si>
    <t>https://www.scopus.com/inward/record.uri?eid=2-s2.0-85086038046&amp;doi=10.1109%2fACCESS.2020.2992748&amp;partnerID=40&amp;md5=11d0bb0da1f5329f3533978b71603d02</t>
  </si>
  <si>
    <t>A Hybrid Model-Based Approach on Prognostics for Railway HVAC</t>
  </si>
  <si>
    <t>Galvez A.; Galar D.; Seneviratne D.</t>
  </si>
  <si>
    <t>https://www.scopus.com/inward/record.uri?eid=2-s2.0-85140811123&amp;doi=10.1109%2fACCESS.2022.3211258&amp;partnerID=40&amp;md5=482e3872c7a5a6284bdda897a12097c8</t>
  </si>
  <si>
    <t>Decoding 3 Critical Building Blocks of Energy Digitalization</t>
  </si>
  <si>
    <t>Desloges F.</t>
  </si>
  <si>
    <t>https://www.scopus.com/inward/record.uri?eid=2-s2.0-85127959820&amp;doi=10.3997%2f2214-4609.202239070&amp;partnerID=40&amp;md5=5d00fa9bf164807f4886b45f1aa5484f</t>
  </si>
  <si>
    <t>European Association of Geoscientists and Engineers, EAGE</t>
  </si>
  <si>
    <t>2nd EAGE Digitalization Conference and Exhibition</t>
  </si>
  <si>
    <t>EAGE</t>
  </si>
  <si>
    <t>Contextual learning for energy forecasting in buildings</t>
  </si>
  <si>
    <t>Jozi A.; Pinto T.; Vale Z.</t>
  </si>
  <si>
    <t>https://www.scopus.com/inward/record.uri?eid=2-s2.0-85118549220&amp;doi=10.1016%2fj.ijepes.2021.107707&amp;partnerID=40&amp;md5=0a7c20a1e1458e0b0aabc1b786f26c14</t>
  </si>
  <si>
    <t>Real Estate Development Strategy Based on Artificial Intelligence and Big Data Industrial Policy Background</t>
  </si>
  <si>
    <t>Liu Y.</t>
  </si>
  <si>
    <t>https://www.scopus.com/inward/record.uri?eid=2-s2.0-85126624869&amp;doi=10.1155%2f2022%2f6249065&amp;partnerID=40&amp;md5=1935bc868d14591198a1e0152f4585b4</t>
  </si>
  <si>
    <t>Hindawi Limited</t>
  </si>
  <si>
    <t>Scientific Programming</t>
  </si>
  <si>
    <t>HINDAWI</t>
  </si>
  <si>
    <t>Effective Asset/Portfolio Management: NAPIMS Perspective</t>
  </si>
  <si>
    <t>Nnakenyi N.; Amos S.O.; Abegunde M.; Ayo-Dayisi I.; Anozie N.; Gari T.; Akintade O.; Musa A.; Ibrahim H.</t>
  </si>
  <si>
    <t>https://www.scopus.com/inward/record.uri?eid=2-s2.0-85136778715&amp;doi=10.2118%2f211998-MS&amp;partnerID=40&amp;md5=aa5c43fb65613dac9fd8f6d4bf229a14</t>
  </si>
  <si>
    <t>Society of Petroleum Engineers</t>
  </si>
  <si>
    <t>Society of Petroleum Engineers - SPE Nigeria Annual International Conference and Exhibition, NAIC 2022</t>
  </si>
  <si>
    <t>SPE</t>
  </si>
  <si>
    <t>Veerlapati R.; Thota R.</t>
  </si>
  <si>
    <t>https://www.scopus.com/inward/record.uri?eid=2-s2.0-85114885656&amp;doi=10.1109%2fCONIT51480.2021.9498302&amp;partnerID=40&amp;md5=ef4bd85ea0d2b825bf2af76335a2f9e9</t>
  </si>
  <si>
    <t>2021 International Conference on Intelligent Technologies, CONIT 2021</t>
  </si>
  <si>
    <t xml:space="preserve">ICONIT </t>
  </si>
  <si>
    <t>FPGA-accelerated Automatic Alignment for Three-dimensional Tomography</t>
  </si>
  <si>
    <t>Wen S.; Luo G.</t>
  </si>
  <si>
    <t>https://www.scopus.com/inward/record.uri?eid=2-s2.0-85087337875&amp;doi=10.1109%2fFCCM48280.2020.00031&amp;partnerID=40&amp;md5=25ba242231f6de76c642112ffebfeb33</t>
  </si>
  <si>
    <t>Proceedings - 28th IEEE International Symposium on Field-Programmable Custom Computing Machines, FCCM 2020</t>
  </si>
  <si>
    <t>FCCM</t>
  </si>
  <si>
    <t>A novel deep convolutional neural network-bootstrap integrated method for RUL prediction of rolling bearing</t>
  </si>
  <si>
    <t>Huang C.-G.; Huang H.-Z.; Li Y.-F.; Peng W.</t>
  </si>
  <si>
    <t>https://www.scopus.com/inward/record.uri?eid=2-s2.0-85103338955&amp;doi=10.1016%2fj.jmsy.2021.03.012&amp;partnerID=40&amp;md5=27169a0c0adcad0e4d2d6cdb304b609f</t>
  </si>
  <si>
    <t>A data-driven digital-twin prognostics method for proton exchange membrane fuel cell remaining useful life prediction</t>
  </si>
  <si>
    <t>Meraghni S.; Terrissa L.S.; Yue M.; Ma J.; Jemei S.; Zerhouni N.</t>
  </si>
  <si>
    <t>https://www.scopus.com/inward/record.uri?eid=2-s2.0-85095759807&amp;doi=10.1016%2fj.ijhydene.2020.10.108&amp;partnerID=40&amp;md5=459b44ceda6304107bf10c2396196602</t>
  </si>
  <si>
    <t>Current PHM Surveys for Mechanical Engineering</t>
  </si>
  <si>
    <t>Tong J.</t>
  </si>
  <si>
    <t>https://www.scopus.com/inward/record.uri?eid=2-s2.0-85111964806&amp;doi=10.1007%2f978-3-030-78618-2_35&amp;partnerID=40&amp;md5=01015d8e4ce13855934f136402fa13f4</t>
  </si>
  <si>
    <t>ICAIS</t>
  </si>
  <si>
    <t>Development of a smart manufacturing execution system architecture for smes: A czech case study</t>
  </si>
  <si>
    <t>Pfeifer M.R.</t>
  </si>
  <si>
    <t>https://www.scopus.com/inward/record.uri?eid=2-s2.0-85114938963&amp;doi=10.3390%2fsu131810181&amp;partnerID=40&amp;md5=b0d5978a6ce4672caeb619205803ed62</t>
  </si>
  <si>
    <t>Secure Management of Healthcare Data in Fog and IoT Networks: A Short Survey on Existing Security Protocols</t>
  </si>
  <si>
    <t>Tina Victoria A.; Kowsigan M.</t>
  </si>
  <si>
    <t>https://www.scopus.com/inward/record.uri?eid=2-s2.0-85143727686&amp;doi=10.1109%2fICOSEC54921.2022.9952038&amp;partnerID=40&amp;md5=971dc628050f98c4f7e96a564282624d</t>
  </si>
  <si>
    <t>3rd International Conference on Smart Electronics and Communication, ICOSEC 2022 - Proceedings</t>
  </si>
  <si>
    <t>COSEC</t>
  </si>
  <si>
    <t>Innovative iot solutions and wearable sensing systems for monitoring human biophysical parameters: A review</t>
  </si>
  <si>
    <t>De Fazio R.; De Vittorio M.; Visconti P.</t>
  </si>
  <si>
    <t>https://www.scopus.com/inward/record.uri?eid=2-s2.0-85109476620&amp;doi=10.3390%2felectronics10141660&amp;partnerID=40&amp;md5=0b18a9c4c8fef9bfc3bb951cd4fa874f</t>
  </si>
  <si>
    <t>MDPI AG</t>
  </si>
  <si>
    <t>Electronics (Switzerland)</t>
  </si>
  <si>
    <t>How will future climate impact the design and performance of nearly zero energy buildings (NZEBs)?</t>
  </si>
  <si>
    <t>D'Agostino D.; Parker D.; Epifani I.; Crawley D.; Lawrie L.</t>
  </si>
  <si>
    <t>https://www.scopus.com/inward/record.uri?eid=2-s2.0-85118723183&amp;doi=10.1016%2fj.energy.2021.122479&amp;partnerID=40&amp;md5=9180af8f4177580043424c0c3356171a</t>
  </si>
  <si>
    <t>Energy</t>
  </si>
  <si>
    <t>PPAASS: Practical Power-Aware Duty Cycle Algorithm for Solar Energy Harvesting Sensors</t>
  </si>
  <si>
    <t>Cinco-Solis A.; Camacho-Escoto J.J.; Orozco-Barbosa L.; Gomez J.</t>
  </si>
  <si>
    <t>https://www.scopus.com/inward/record.uri?eid=2-s2.0-85141581196&amp;doi=10.1109%2fACCESS.2022.3220695&amp;partnerID=40&amp;md5=53e22155ccef4656e2a4b048d102b61b</t>
  </si>
  <si>
    <t>Analysis of relevant standards for industrial systems to support zero defects manufacturing process</t>
  </si>
  <si>
    <t>Nazarenko A.A.; Sarraipa J.; Camarinha-Matos L.M.; Grunewald C.; Dorchain M.; Jardim-Goncalves R.</t>
  </si>
  <si>
    <t>https://www.scopus.com/inward/record.uri?eid=2-s2.0-85103692898&amp;doi=10.1016%2fj.jii.2021.100214&amp;partnerID=40&amp;md5=90049c582324e8b716a859d5819e57c1</t>
  </si>
  <si>
    <t>Journal of Industrial Information Integration</t>
  </si>
  <si>
    <t>Predicting water quality in Canada: mind the (data) gap</t>
  </si>
  <si>
    <t>Miller C.B.; Cleaver A.; Huntsman P.; Asemaninejad A.; Rutledge K.; Bouwhuis R.; Rickwood C.J.</t>
  </si>
  <si>
    <t>https://www.scopus.com/inward/record.uri?eid=2-s2.0-85136029630&amp;doi=10.1080%2f07011784.2021.2004931&amp;partnerID=40&amp;md5=29cae9c131bde29bb43d2ff97cbdf55e</t>
  </si>
  <si>
    <t>Taylor and Francis Ltd.</t>
  </si>
  <si>
    <t>Canadian Water Resources Journal</t>
  </si>
  <si>
    <t>TAF</t>
  </si>
  <si>
    <t>Sustainable data management</t>
  </si>
  <si>
    <t>Guha S.; Landgraf P.</t>
  </si>
  <si>
    <t>https://www.scopus.com/inward/record.uri?eid=2-s2.0-85130134589&amp;partnerID=40&amp;md5=75972486c672f08c3a8938a232449aff</t>
  </si>
  <si>
    <t>Edward Elgar Publishing Ltd.</t>
  </si>
  <si>
    <t>Handbook of Sustainability-Driven Business Strategies in Practice</t>
  </si>
  <si>
    <t>EEP</t>
  </si>
  <si>
    <t>Artificial intelligence in prognostics and health management of engineering systems</t>
  </si>
  <si>
    <t>Ochella S.; Shafiee M.; Dinmohammadi F.</t>
  </si>
  <si>
    <t>https://www.scopus.com/inward/record.uri?eid=2-s2.0-85120984999&amp;doi=10.1016%2fj.engappai.2021.104552&amp;partnerID=40&amp;md5=53cfe35b9addf0f271693f3219f68171</t>
  </si>
  <si>
    <t>Engineering Applications of Artificial Intelligence</t>
  </si>
  <si>
    <t>Section 2.1 about data cleaning</t>
  </si>
  <si>
    <t>Efficient Management and Analysis Mechanism of Power Internet of Things Resources Based on Blockchain</t>
  </si>
  <si>
    <t>Chen L.; Xin R.; Cheng K.; Lin J.; Guo S.</t>
  </si>
  <si>
    <t>https://www.scopus.com/inward/record.uri?eid=2-s2.0-85135042879&amp;doi=10.1007%2f978-3-031-06788-4_46&amp;partnerID=40&amp;md5=aa4a6aab21f793ff00a847872dd1503b</t>
  </si>
  <si>
    <t>Lecture Notes in Computer Science (including subseries Lecture Notes in Artificial Intelligence and Lecture Notes in Bioinformatics)</t>
  </si>
  <si>
    <t>Towards an adapted PHM approach: Data quality requirements methodology for fault detection applications</t>
  </si>
  <si>
    <t>Omri N.; Al Masry Z.; Mairot N.; Giampiccolo S.; Zerhouni N.</t>
  </si>
  <si>
    <t>https://www.scopus.com/inward/record.uri?eid=2-s2.0-85100443233&amp;doi=10.1016%2fj.compind.2021.103414&amp;partnerID=40&amp;md5=b46f6c21aef6631dd9fb6acb48ce0e8f</t>
  </si>
  <si>
    <t>Computers in Industry</t>
  </si>
  <si>
    <t>Indirect, improved data quality</t>
  </si>
  <si>
    <t>Data Transmission and Processing Analysis of Power Economic Management Terminal Based on the Internet of Things</t>
  </si>
  <si>
    <t>Tang H.</t>
  </si>
  <si>
    <t>https://www.scopus.com/inward/record.uri?eid=2-s2.0-85137129718&amp;doi=10.1155%2f2022%2f2649993&amp;partnerID=40&amp;md5=f2be514b0d26178bb1009be296623ae3</t>
  </si>
  <si>
    <t>Journal of Sensors</t>
  </si>
  <si>
    <t>Retracted</t>
  </si>
  <si>
    <t>DRF-FTS: A Dynamic Replication Factor Replication Scheme Based on Fault-Tolerant Set</t>
  </si>
  <si>
    <t>Yan Y.; Song Y.; Wang B.</t>
  </si>
  <si>
    <t>https://www.scopus.com/inward/record.uri?eid=2-s2.0-85123731785&amp;doi=10.1109%2fICCASIT53235.2021.9633522&amp;partnerID=40&amp;md5=6f6be006f83c022be97ea0d3b3c9c0a5</t>
  </si>
  <si>
    <t>Proceedings of 2021 IEEE 3rd International Conference on Civil Aviation Safety and Information Technology, ICCASIT 2021</t>
  </si>
  <si>
    <t>ICCASIT</t>
  </si>
  <si>
    <t>Adaptive replication according to the hotness of data, no mention of energy</t>
  </si>
  <si>
    <t>A Framework for Big Earth Observation Data Using Horizontal Scaling Strategy</t>
  </si>
  <si>
    <t>Cheng Y.; Zhou K.; Wang J.; Cui S.; Yan J.; Maeyer P.D.; Van De Voorde T.</t>
  </si>
  <si>
    <t>https://www.scopus.com/inward/record.uri?eid=2-s2.0-85135241209&amp;doi=10.1109%2fLGRS.2022.3192640&amp;partnerID=40&amp;md5=4ff4209b61b5c28cc79d3bc8c9ed7de8</t>
  </si>
  <si>
    <t>IEEE Geoscience and Remote Sensing Letters</t>
  </si>
  <si>
    <t>LKSM: Light Weight Key-Value Store for Efficient Application Services on Local Distributed Mobile Devices</t>
  </si>
  <si>
    <t>Li C.; Zhuang H.; Wang Q.; Wang C.; Zhou X.</t>
  </si>
  <si>
    <t>https://www.scopus.com/inward/record.uri?eid=2-s2.0-85049456572&amp;doi=10.1109%2fTSC.2018.2852683&amp;partnerID=40&amp;md5=5419a684f59ca81d03991bb8f73821e9</t>
  </si>
  <si>
    <t>On the necessity of a customized knee spacer in peri-prosthetic joint infection treatment: 3d numerical simulation results</t>
  </si>
  <si>
    <t>Balato M.; Petrarca C.; de Matteo V.; Lenzi M.; Festa E.; Sellitto A.; Campi J.; Zarrelli M.; Balato G.</t>
  </si>
  <si>
    <t>https://www.scopus.com/inward/record.uri?eid=2-s2.0-85118274671&amp;doi=10.3390%2fjpm11101039&amp;partnerID=40&amp;md5=a43ebbd14e0d018bba19ea10b5fc80d4</t>
  </si>
  <si>
    <t>Journal of Personalized Medicine</t>
  </si>
  <si>
    <t>Applied research of data management in the education system for decision-making on the example of Al-Farabi Kazakh National University</t>
  </si>
  <si>
    <t>Mutanov G.; Mamykova Z.; Kopnova O.; Bolatkhan M.</t>
  </si>
  <si>
    <t>https://www.scopus.com/inward/record.uri?eid=2-s2.0-85084062058&amp;doi=10.1051%2fe3sconf%2f202015909003&amp;partnerID=40&amp;md5=54af467bd114a1a860b76b3701d4a0fd</t>
  </si>
  <si>
    <t>EDP Sciences</t>
  </si>
  <si>
    <t>E3S Web of Conferences</t>
  </si>
  <si>
    <t>EDP</t>
  </si>
  <si>
    <t>Learning nodes: machine learning-based energy and data management strategy</t>
  </si>
  <si>
    <t>Kim Y.; Lee T.-J.</t>
  </si>
  <si>
    <t>https://www.scopus.com/inward/record.uri?eid=2-s2.0-85114861474&amp;doi=10.1186%2fs13638-021-02047-6&amp;partnerID=40&amp;md5=3aa18657a998dc37b46c1041b22c02a3</t>
  </si>
  <si>
    <t>Eurasip Journal on Wireless Communications and Networking</t>
  </si>
  <si>
    <t>Minimising the data and energy queue levels IoT</t>
  </si>
  <si>
    <t>Industrial data management strategy towards an SME-oriented PHM</t>
  </si>
  <si>
    <t>https://www.scopus.com/inward/record.uri?eid=2-s2.0-85084704567&amp;doi=10.1016%2fj.jmsy.2020.04.002&amp;partnerID=40&amp;md5=2f930a07d20cb7d4c25e7ab140917f65</t>
  </si>
  <si>
    <t>Discharge prediction for rectangular sharp-crested weirs by machine learning techniques</t>
  </si>
  <si>
    <t>Li S.; Yang J.; Ansell A.</t>
  </si>
  <si>
    <t>https://www.scopus.com/inward/record.uri?eid=2-s2.0-85102873639&amp;doi=10.1016%2fj.flowmeasinst.2021.101931&amp;partnerID=40&amp;md5=836912ac043d8063cc595cf76ea82c49</t>
  </si>
  <si>
    <t>Flow Measurement and Instrumentation</t>
  </si>
  <si>
    <t>PSO, a Swarm Intelligence-Based Evolutionary Algorithm as a Decision-Making Strategy: A Review</t>
  </si>
  <si>
    <t>Ramírez-Ochoa D.-D.; Pérez-Domínguez L.A.; Martínez-Gómez E.-A.; Luviano-Cruz D.</t>
  </si>
  <si>
    <t>https://www.scopus.com/inward/record.uri?eid=2-s2.0-85127310720&amp;doi=10.3390%2fsym14030455&amp;partnerID=40&amp;md5=e107ca429c1deb9cadcda9f81759cda0</t>
  </si>
  <si>
    <t>Symmetry</t>
  </si>
  <si>
    <t>A multi-branch deep neural network model for failure prognostics based on multimodal data</t>
  </si>
  <si>
    <t>Yang Z.; Baraldi P.; Zio E.</t>
  </si>
  <si>
    <t>https://www.scopus.com/inward/record.uri?eid=2-s2.0-85100397320&amp;doi=10.1016%2fj.jmsy.2021.01.007&amp;partnerID=40&amp;md5=bcf2ea0cb872734d69c56dc01e941c3a</t>
  </si>
  <si>
    <t>Data-driven Methodology for State Detection of Gearbox in PHM Context</t>
  </si>
  <si>
    <t>Chen Q.; Liu Y.; Hou S.; Duan F.; Cai Z.</t>
  </si>
  <si>
    <t>https://www.scopus.com/inward/record.uri?eid=2-s2.0-85123429276&amp;doi=10.1109%2fPHM-Nanjing52125.2021.9612946&amp;partnerID=40&amp;md5=865c387e449004a4300259196b62a88d</t>
  </si>
  <si>
    <t>2021 Global Reliability and Prognostics and Health Management, PHM-Nanjing 2021</t>
  </si>
  <si>
    <t>End of Scopus results 510</t>
  </si>
  <si>
    <t>Medina, J; Ziaullah, AW; Park, H; Castelli, IE; Shaon, A; Bensmail, H; El-Mellouhi, F</t>
  </si>
  <si>
    <r>
      <rPr>
        <rFont val="Arial"/>
        <color rgb="FF1155CC"/>
        <u/>
      </rPr>
      <t>http://dx.doi.org/10.1016/j.matt.2022.10.007</t>
    </r>
  </si>
  <si>
    <t>CELL PRESS</t>
  </si>
  <si>
    <t>MATTER</t>
  </si>
  <si>
    <t>Web of Science 502-648</t>
  </si>
  <si>
    <t>Halgamuge, MN</t>
  </si>
  <si>
    <r>
      <rPr>
        <rFont val="Arial"/>
        <color rgb="FF1155CC"/>
        <u/>
      </rPr>
      <t>http://dx.doi.org/10.1109/COMST.2024.3365076</t>
    </r>
  </si>
  <si>
    <t>IEEE-INST ELECTRICAL ELECTRONICS ENGINEERS INC</t>
  </si>
  <si>
    <t>IEEE COMMUNICATIONS SURVEYS AND TUTORIALS</t>
  </si>
  <si>
    <t>The Genome Sequence Archive Family: Toward Explosive Data Growth and Diverse Data Types</t>
  </si>
  <si>
    <t>Chen, TT; Chen, X; Zhang, SS; Zhu, JW; Tang, BX; Wang, AK; Dong, LL; Zhang, ZW; Yu, CX; Sun, YL; Chi, LJ; Chen, HX; Zhai, S; Sun, YB; Lan, L; Zhang, X; Xiao, JF; Bao, YM; Wang, YQ; Zhang, Z; Zhao, WM</t>
  </si>
  <si>
    <r>
      <rPr>
        <rFont val="Arial"/>
        <color rgb="FF1155CC"/>
        <u/>
      </rPr>
      <t>http://dx.doi.org/10.1016/j.gpb.2021.08.001</t>
    </r>
  </si>
  <si>
    <t>OXFORD UNIV PRESS</t>
  </si>
  <si>
    <t>GENOMICS PROTEOMICS &amp; BIOINFORMATICS</t>
  </si>
  <si>
    <t>OXFORD</t>
  </si>
  <si>
    <t>Babaghayou, M; Chaib, N; Maglaras, LA; Yigit, Y; Ferrag, MA; Marsh, C; Moradpoor, N</t>
  </si>
  <si>
    <r>
      <rPr>
        <rFont val="Arial"/>
        <color rgb="FF1155CC"/>
        <u/>
      </rPr>
      <t>http://dx.doi.org/10.1007/s11276-024-03791-5</t>
    </r>
  </si>
  <si>
    <t>WIRELESS NETWORKS</t>
  </si>
  <si>
    <t>Bucher, DF; Hunhevicz, JJ; Soman, RK; Pauwels, P; Hall, DM</t>
  </si>
  <si>
    <r>
      <rPr>
        <rFont val="Arial"/>
        <color rgb="FF1155CC"/>
        <u/>
      </rPr>
      <t>http://dx.doi.org/10.1016/j.aei.2024.102884</t>
    </r>
  </si>
  <si>
    <t>ELSEVIER SCI LTD</t>
  </si>
  <si>
    <t>ADVANCED ENGINEERING INFORMATICS</t>
  </si>
  <si>
    <t>Rojek, I; Mikolajewski, D; Dorozynski, J; Dostatni, E; Mrela, A</t>
  </si>
  <si>
    <r>
      <rPr>
        <rFont val="Arial"/>
        <color rgb="FF1155CC"/>
        <u/>
      </rPr>
      <t>http://dx.doi.org/10.3390/app14188288</t>
    </r>
  </si>
  <si>
    <t>APPLIED SCIENCES-BASEL</t>
  </si>
  <si>
    <t>Ghoshal, D; Ramakrishnan, L</t>
  </si>
  <si>
    <r>
      <rPr>
        <rFont val="Arial"/>
        <color rgb="FF1155CC"/>
        <u/>
      </rPr>
      <t>http://dx.doi.org/10.1145/3457119</t>
    </r>
  </si>
  <si>
    <t>ASSOC COMPUTING MACHINERY</t>
  </si>
  <si>
    <t>ACM TRANSACTIONS ON STORAGE</t>
  </si>
  <si>
    <t>Accessorizing Quadrupedal Robots with Wearable Electronics</t>
  </si>
  <si>
    <t>Kim, MS; Belkadi, DE; Mayer, HS; Tong, KY; Faruqi, MK; Hassan, KI; Kim, JM; Babatain, W; Fahad, HM; Hussain, MM</t>
  </si>
  <si>
    <r>
      <rPr>
        <rFont val="Arial"/>
        <color rgb="FF1155CC"/>
        <u/>
      </rPr>
      <t>http://dx.doi.org/10.1002/aisy.202300633</t>
    </r>
  </si>
  <si>
    <t>ADVANCED INTELLIGENT SYSTEMS</t>
  </si>
  <si>
    <t>Organizational Digital Transformations and the Importance of Assessing Theoretical Frameworks such as TAM, TTF, and UTAUT: A Review</t>
  </si>
  <si>
    <t>Dash, B; Sharma, P; Swayamsiddha, S</t>
  </si>
  <si>
    <t>SCIENCE &amp; INFORMATION SAI ORGANIZATION LTD</t>
  </si>
  <si>
    <t>INTERNATIONAL JOURNAL OF ADVANCED COMPUTER SCIENCE AND APPLICATIONS</t>
  </si>
  <si>
    <t>SAI</t>
  </si>
  <si>
    <t>A practical guide to data management and sharing for biomedical laboratory researchers</t>
  </si>
  <si>
    <t>Fouad, K; Vavrek, R; Surles-Zeigler, MC; Huie, JR; Radabaugh, HL; Gurkoff, GG; Visser, U; Grethe, JS; Martone, ME; Ferguson, AR; Gensel, JC; Torres-Espin, A</t>
  </si>
  <si>
    <r>
      <rPr>
        <rFont val="Arial"/>
        <color rgb="FF1155CC"/>
        <u/>
      </rPr>
      <t>http://dx.doi.org/10.1016/j.expneurol.2024.114815</t>
    </r>
  </si>
  <si>
    <t>ACADEMIC PRESS INC ELSEVIER SCIENCE</t>
  </si>
  <si>
    <t>EXPERIMENTAL NEUROLOGY</t>
  </si>
  <si>
    <t>Links RDM, FAIR with preventing dark data and waste</t>
  </si>
  <si>
    <t>Schoening, T; Durden, JM; Faber, C; Felden, J; Heger, K; Hoving, HJT; Kiko, R; Köser, K; Krämmer, C; Kwasnitschka, T; Möller, KO; Nakath, D; Nass, A; Nattkemper, TW; Purser, A; Zurowietz, M</t>
  </si>
  <si>
    <r>
      <rPr>
        <rFont val="Arial"/>
        <color rgb="FF1155CC"/>
        <u/>
      </rPr>
      <t>http://dx.doi.org/10.1038/s41597-022-01491-3</t>
    </r>
  </si>
  <si>
    <t>NATURE PORTFOLIO</t>
  </si>
  <si>
    <t>SCIENTIFIC DATA</t>
  </si>
  <si>
    <t>NATURE P</t>
  </si>
  <si>
    <t>Ben Olson, M; Kammerdiener, B; Jantz, MR; Doshi, KA; Jones, T</t>
  </si>
  <si>
    <r>
      <rPr>
        <rFont val="Arial"/>
        <color rgb="FF1155CC"/>
        <u/>
      </rPr>
      <t>http://dx.doi.org/10.1145/3533855</t>
    </r>
  </si>
  <si>
    <t>ACM TRANSACTIONS ON ARCHITECTURE AND CODE OPTIMIZATION</t>
  </si>
  <si>
    <t>ASSOC</t>
  </si>
  <si>
    <t>Li, SC; Yang, J; Ansell, A</t>
  </si>
  <si>
    <r>
      <rPr>
        <rFont val="Arial"/>
        <color rgb="FF1155CC"/>
        <u/>
      </rPr>
      <t>http://dx.doi.org/10.1016/j.flowmeasinst.2021.101931</t>
    </r>
  </si>
  <si>
    <t>FLOW MEASUREMENT AND INSTRUMENTATION</t>
  </si>
  <si>
    <t>RETRACTED: Machine Learning-Based Holistic Privacy Decentralized Framework for Big Data Security and Privacy in Smart City (Retracted Article)</t>
  </si>
  <si>
    <t>Zhang, YJ; Alazab, M; Muthu, B</t>
  </si>
  <si>
    <r>
      <rPr>
        <rFont val="Arial"/>
        <color rgb="FF1155CC"/>
        <u/>
      </rPr>
      <t>http://dx.doi.org/10.1007/s13369-021-06028-1</t>
    </r>
  </si>
  <si>
    <t>SPRINGER HEIDELBERG</t>
  </si>
  <si>
    <t>ARABIAN JOURNAL FOR SCIENCE AND ENGINEERING</t>
  </si>
  <si>
    <t>HDD Reader Technology Roadmap to an Areal Density of 4 Tbpsi and Beyond</t>
  </si>
  <si>
    <t>Albuquerque, G; Hernandez, S; Kief, MT; Mauri, D; Wang, L</t>
  </si>
  <si>
    <r>
      <rPr>
        <rFont val="Arial"/>
        <color rgb="FF1155CC"/>
        <u/>
      </rPr>
      <t>http://dx.doi.org/10.1109/TMAG.2021.3081042</t>
    </r>
  </si>
  <si>
    <t>IEEE TRANSACTIONS ON MAGNETICS</t>
  </si>
  <si>
    <t>CSP</t>
  </si>
  <si>
    <t>User-centric genomics infrastructure: trends and technologies</t>
  </si>
  <si>
    <t>Krishna, R; Elisseev, V</t>
  </si>
  <si>
    <r>
      <rPr>
        <rFont val="Arial"/>
        <color rgb="FF1155CC"/>
        <u/>
      </rPr>
      <t>http://dx.doi.org/10.1139/gen-2020-0096</t>
    </r>
  </si>
  <si>
    <t>CANADIAN SCIENCE PUBLISHING</t>
  </si>
  <si>
    <t>GENOME</t>
  </si>
  <si>
    <t>Big Data Analytics and Mental Health: Would Ethics Be the Only Safeguard Against the Risks of Identifying Potential Patients?</t>
  </si>
  <si>
    <t>Palomino, K; Berdugo, C</t>
  </si>
  <si>
    <r>
      <rPr>
        <rFont val="Arial"/>
        <color rgb="FF1155CC"/>
        <u/>
      </rPr>
      <t>http://dx.doi.org/10.1109/MIS.2023.3287409</t>
    </r>
  </si>
  <si>
    <t>IEEE COMPUTER SOC</t>
  </si>
  <si>
    <t>IEEE INTELLIGENT SYSTEMS</t>
  </si>
  <si>
    <t>An Efficient Threshold-Fuzzy-Based Algorithm for VM Consolidation in Cloud Datacenter</t>
  </si>
  <si>
    <t>Baskaran, N; Eswari, R</t>
  </si>
  <si>
    <r>
      <rPr>
        <rFont val="Arial"/>
        <color rgb="FF1155CC"/>
        <u/>
      </rPr>
      <t>http://dx.doi.org/10.4018/IJGHPC.2021010102</t>
    </r>
  </si>
  <si>
    <t>IGI GLOBAL</t>
  </si>
  <si>
    <t>INTERNATIONAL JOURNAL OF GRID AND HIGH PERFORMANCE COMPUTING</t>
  </si>
  <si>
    <t>The Role of Supply Chain Transparency in the Relation between Supply Chain Analytics Capabilities and Firm Performance</t>
  </si>
  <si>
    <t>Cemberci, M; Vural, SC; Celik, C; Canbaz, E</t>
  </si>
  <si>
    <t>OSCM FORUM</t>
  </si>
  <si>
    <t>OPERATIONS AND SUPPLY CHAIN MANAGEMENT-AN INTERNATIONAL JOURNAL</t>
  </si>
  <si>
    <t>OSCM</t>
  </si>
  <si>
    <t>Eco-friendly Database Space Saving using Proxy Attributes</t>
  </si>
  <si>
    <t>Emran, NA; Abdullah, N; Harum, N; Ismail, AR; Nordin, A; Caballero, I</t>
  </si>
  <si>
    <r>
      <rPr>
        <rFont val="Arial"/>
        <color rgb="FF1155CC"/>
        <u/>
      </rPr>
      <t>http://dx.doi.org/10.24215/16666038.22.e04</t>
    </r>
  </si>
  <si>
    <t>UNIV NAC LA PLATA, FAC INFORMATICA</t>
  </si>
  <si>
    <t>JOURNAL OF COMPUTER SCIENCE &amp; TECHNOLOGY</t>
  </si>
  <si>
    <t>UNI LA PLATA</t>
  </si>
  <si>
    <t>Possible data reduction through db proxies</t>
  </si>
  <si>
    <t>Needle: a fast and space-efficient prefilter for estimating the quantification of very large collections of expression experiments</t>
  </si>
  <si>
    <t>Darvish, M; Seiler, E; Mehringer, S; Rahn, R; Reinert, K</t>
  </si>
  <si>
    <r>
      <rPr>
        <rFont val="Arial"/>
        <color rgb="FF1155CC"/>
        <u/>
      </rPr>
      <t>http://dx.doi.org/10.1093/bioinformatics/btac492</t>
    </r>
  </si>
  <si>
    <t>BIOINFORMATICS</t>
  </si>
  <si>
    <t>Continuous Production of Monodisperse Silver Nanoparticles Suitable for Catalysis in a Droplet-Based Microreactor System</t>
  </si>
  <si>
    <t>Huang, XT; Xia, SK; Lee, SY; Jia, YQ; Chen, Z; Xu, JH</t>
  </si>
  <si>
    <r>
      <rPr>
        <rFont val="Arial"/>
        <color rgb="FF1155CC"/>
        <u/>
      </rPr>
      <t>http://dx.doi.org/10.1021/acsanm.3c00943</t>
    </r>
  </si>
  <si>
    <t>AMER CHEMICAL SOC</t>
  </si>
  <si>
    <t>ACS APPLIED NANO MATERIALS</t>
  </si>
  <si>
    <t>AMER CHEM</t>
  </si>
  <si>
    <t>Applications of Deep Learning on Topographic Images to Improve the Diagnosis for Dynamic Systems and Unconstrained Optimization</t>
  </si>
  <si>
    <t>Alshammari, G; Hamad, AA; Abdullah, ZM; Alshareef, AM; Alhebaishi, N; Alshammari, A; Belay, A</t>
  </si>
  <si>
    <r>
      <rPr>
        <rFont val="Arial"/>
        <color rgb="FF1155CC"/>
        <u/>
      </rPr>
      <t>http://dx.doi.org/10.1155/2021/4672688</t>
    </r>
  </si>
  <si>
    <t>WILEY-HINDAWI</t>
  </si>
  <si>
    <t>WIRELESS COMMUNICATIONS &amp; MOBILE COMPUTING</t>
  </si>
  <si>
    <t>Digital data demand and renewable energy limits: Forecasting the impacts on global electricity supply and sustainability</t>
  </si>
  <si>
    <t>Castro, V; Georgiou, M; Jackson, T; Hodgkinson, IR; Jackson, L; Lockwood, S</t>
  </si>
  <si>
    <t>http://dx.doi.org/10.1016/j.enpol.2024.114404</t>
  </si>
  <si>
    <t>ENERGY POLICY</t>
  </si>
  <si>
    <t>Explains the problems of IT energy use, data growth, carbon emissions exstensively, no solutions however. The conclusions underscore the importance of our work.</t>
  </si>
  <si>
    <t>Beyond The Wi-Fi Era</t>
  </si>
  <si>
    <t>Amin, O; Dang, SP; Abdelhady, AM; Ma, GQ; Ye, J; Alouini, MS; Shihada, B</t>
  </si>
  <si>
    <r>
      <rPr>
        <rFont val="Arial"/>
        <color rgb="FF1155CC"/>
        <u/>
      </rPr>
      <t>http://dx.doi.org/10.3389/frcmn.2024.1486488</t>
    </r>
  </si>
  <si>
    <t>FRONTIERS MEDIA SA</t>
  </si>
  <si>
    <t>FRONTIERS IN COMMUNICATIONS AND NETWORKS</t>
  </si>
  <si>
    <t>FRONTIER</t>
  </si>
  <si>
    <t>RepeatsDB in 2021: improved data and extended classification for protein tandem repeat structures</t>
  </si>
  <si>
    <t>Paladin, L; Bevilacqua, M; Errigo, S; Piovesan, D; Micetic, I; Necci, M; Monzon, AM; Fabre, ML; Lopez, JL; Nilsson, JF; Rios, J; Menna, PL; Cabrera, M; Buitron, MG; Kulik, MG; Fernandez-Alberti, S; Fornasari, MS; Parisi, G; Lagares, A; Hirsh, L; Andrade-Navarro, MA; Kajava, AV; Tosatto, SCE</t>
  </si>
  <si>
    <r>
      <rPr>
        <rFont val="Arial"/>
        <color rgb="FF1155CC"/>
        <u/>
      </rPr>
      <t>http://dx.doi.org/10.1093/nar/gkaa1097</t>
    </r>
  </si>
  <si>
    <t>NUCLEIC ACIDS RESEARCH</t>
  </si>
  <si>
    <t>Digital twin non-fungible token (DT-NFT): Enabling data ownership in the AEC industry</t>
  </si>
  <si>
    <t>Naderi, H; Shojaei, A</t>
  </si>
  <si>
    <r>
      <rPr>
        <rFont val="Arial"/>
        <color rgb="FF1155CC"/>
        <u/>
      </rPr>
      <t>http://dx.doi.org/10.1016/j.autcon.2024.105777</t>
    </r>
  </si>
  <si>
    <t>AUTOMATION IN CONSTRUCTION</t>
  </si>
  <si>
    <t>Rural depopulation and violence: a cartographic description between 1985 and 1993</t>
  </si>
  <si>
    <t>Castro, DFP</t>
  </si>
  <si>
    <r>
      <rPr>
        <rFont val="Arial"/>
        <color rgb="FF1155CC"/>
        <u/>
      </rPr>
      <t>http://dx.doi.org/10.15446/bitacora.v33n2.106147</t>
    </r>
  </si>
  <si>
    <t>UNIV NACL COLOMBIA</t>
  </si>
  <si>
    <t>BITACORA URBANO TERRITORIAL</t>
  </si>
  <si>
    <t>NACL</t>
  </si>
  <si>
    <t>Artificial Bee Colony Optimized Deep Neural Network Model for Handling Imbalanced Stroke Data: ABC-DNN for Prediction of Stroke</t>
  </si>
  <si>
    <t>Dev, A; Malik, SK</t>
  </si>
  <si>
    <r>
      <rPr>
        <rFont val="Arial"/>
        <color rgb="FF1155CC"/>
        <u/>
      </rPr>
      <t>http://dx.doi.org/10.4018/IJEHMC.20210901.oa5</t>
    </r>
  </si>
  <si>
    <t>INTERNATIONAL JOURNAL OF E-HEALTH AND MEDICAL COMMUNICATIONS</t>
  </si>
  <si>
    <t>Public data primacy: the changing landscape of public service delivery as big data gets bigger</t>
  </si>
  <si>
    <t>Overton, M; Larson, S; Carlson, LJ; Kleinschmit, S</t>
  </si>
  <si>
    <r>
      <rPr>
        <rFont val="Arial"/>
        <color rgb="FF1155CC"/>
        <u/>
      </rPr>
      <t>http://dx.doi.org/10.1007/s43508-022-00052-z</t>
    </r>
  </si>
  <si>
    <t>SPRINGERNATURE</t>
  </si>
  <si>
    <t>GLOBAL PUBLIC POLICY AND GOVERNANCE</t>
  </si>
  <si>
    <t>Optical Neural Network in Free-Space and Nanophotonics</t>
  </si>
  <si>
    <t>Sun, ZL; Yu, M; Song, ZX; Liu, WW; Xing, GY; Zhou, MH</t>
  </si>
  <si>
    <r>
      <rPr>
        <rFont val="Arial"/>
        <color rgb="FF1155CC"/>
        <u/>
      </rPr>
      <t>http://dx.doi.org/10.1109/ACCESS.2023.3300231</t>
    </r>
  </si>
  <si>
    <t>IEEE ACCESS</t>
  </si>
  <si>
    <t>Optical neural networks vs electronic addressing Von Neumann congestion in Big Data</t>
  </si>
  <si>
    <t>OCEDS: Optimal Cost-Effective Data Storage in Cloud Data Centers</t>
  </si>
  <si>
    <t>Arunambika, T; Vadivu, PS</t>
  </si>
  <si>
    <r>
      <rPr>
        <rFont val="Arial"/>
        <color rgb="FF1155CC"/>
        <u/>
      </rPr>
      <t>http://dx.doi.org/10.4018/IJDST.2021070103</t>
    </r>
  </si>
  <si>
    <t>INTERNATIONAL JOURNAL OF DISTRIBUTED SYSTEMS AND TECHNOLOGIES</t>
  </si>
  <si>
    <t>Delay-Aware Caching in Internet-of-Vehicles Networks</t>
  </si>
  <si>
    <t>Huang, XG; Xu, K; Chen, QB; Zhang, J</t>
  </si>
  <si>
    <r>
      <rPr>
        <rFont val="Arial"/>
        <color rgb="FF1155CC"/>
        <u/>
      </rPr>
      <t>http://dx.doi.org/10.1109/JIOT.2021.3051290</t>
    </r>
  </si>
  <si>
    <t>IEEE INTERNET OF THINGS JOURNAL</t>
  </si>
  <si>
    <t>Determination of the stable isotope discrimination factor of wild organisms: a case study of the red swamp crayfish in integrated rice-crayfish (Procambarus clarkii) culture without artificial diets</t>
  </si>
  <si>
    <t>He, MD; Liu, F; Wang, F</t>
  </si>
  <si>
    <r>
      <rPr>
        <rFont val="Arial"/>
        <color rgb="FF1155CC"/>
        <u/>
      </rPr>
      <t>http://dx.doi.org/10.1080/10256016.2021.2008380</t>
    </r>
  </si>
  <si>
    <t>TAYLOR &amp; FRANCIS LTD</t>
  </si>
  <si>
    <t>ISOTOPES IN ENVIRONMENTAL AND HEALTH STUDIES</t>
  </si>
  <si>
    <t>Blockchain-Based Deduplication and Integrity Auditing Over Encrypted Cloud Storage</t>
  </si>
  <si>
    <t>Song, MY; Hua, ZY; Zheng, YF; Huang, HJ; Jia, XH</t>
  </si>
  <si>
    <r>
      <rPr>
        <rFont val="Arial"/>
        <color rgb="FF1155CC"/>
        <u/>
      </rPr>
      <t>http://dx.doi.org/10.1109/TDSC.2023.3237221</t>
    </r>
  </si>
  <si>
    <t>IEEE TRANSACTIONS ON DEPENDABLE AND SECURE COMPUTING</t>
  </si>
  <si>
    <t>Secure deduplication and integrity auditing in encrypted cloud storage</t>
  </si>
  <si>
    <t>RETRACTED: Application of Optimized BP Neural Network In Financial Alert System (Retracted Article)</t>
  </si>
  <si>
    <t>Gao, QY</t>
  </si>
  <si>
    <r>
      <rPr>
        <rFont val="Arial"/>
        <color rgb="FF1155CC"/>
        <u/>
      </rPr>
      <t>http://dx.doi.org/10.1155/2022/1816315</t>
    </r>
  </si>
  <si>
    <t>HINDAWI LTD</t>
  </si>
  <si>
    <t>JOURNAL OF FUNCTION SPACES</t>
  </si>
  <si>
    <t>Securing IoT-Empowered Fog Computing Systems: Machine Learning Perspective</t>
  </si>
  <si>
    <t>Ahanger, TA; Tariq, U; Ibrahim, A; Ullah, I; Bouteraa, Y; Gebali, F</t>
  </si>
  <si>
    <r>
      <rPr>
        <rFont val="Arial"/>
        <color rgb="FF1155CC"/>
        <u/>
      </rPr>
      <t>http://dx.doi.org/10.3390/math10081298</t>
    </r>
  </si>
  <si>
    <t>MATHEMATICS</t>
  </si>
  <si>
    <t>A Brief Review of Multipath TCP for Vehicular Networks</t>
  </si>
  <si>
    <t>Chao, LM; Wu, C; Yoshinaga, T; Bao, W; Ji, YS</t>
  </si>
  <si>
    <r>
      <rPr>
        <rFont val="Arial"/>
        <color rgb="FF1155CC"/>
        <u/>
      </rPr>
      <t>http://dx.doi.org/10.3390/s21082793</t>
    </r>
  </si>
  <si>
    <t>SENSORS</t>
  </si>
  <si>
    <t>MTCP in vehicular networks</t>
  </si>
  <si>
    <t>Forecasting of non-renewable and renewable energy production in India using optimized discrete grey model</t>
  </si>
  <si>
    <t>Pandey, AK; Singh, PK; Nawaz, M; Kushwaha, AK</t>
  </si>
  <si>
    <r>
      <rPr>
        <rFont val="Arial"/>
        <color rgb="FF1155CC"/>
        <u/>
      </rPr>
      <t>http://dx.doi.org/10.1007/s11356-022-22739-w</t>
    </r>
  </si>
  <si>
    <t>ENVIRONMENTAL SCIENCE AND POLLUTION RESEARCH</t>
  </si>
  <si>
    <t>Clustering algorithm for electronic services customers: A case study of the Banking Industry</t>
  </si>
  <si>
    <t>Heidari, S; Radfar, R; Alborzi, M; Kazemi, MAA; Ghatari, AR</t>
  </si>
  <si>
    <r>
      <rPr>
        <rFont val="Arial"/>
        <color rgb="FF1155CC"/>
        <u/>
      </rPr>
      <t>http://dx.doi.org/10.22075/ijnaa.2021.23544.2555</t>
    </r>
  </si>
  <si>
    <t>SEMNAN UNIV</t>
  </si>
  <si>
    <t>INTERNATIONAL JOURNAL OF NONLINEAR ANALYSIS AND APPLICATIONS</t>
  </si>
  <si>
    <t>SEMNAN</t>
  </si>
  <si>
    <t>Optical Beamforming Networks for Millimeter-Wave Wireless Communications</t>
  </si>
  <si>
    <t>Duan, F; Guo, YH; Gu, ZH; Yin, YL; Wu, YX; Chen, TY</t>
  </si>
  <si>
    <r>
      <rPr>
        <rFont val="Arial"/>
        <color rgb="FF1155CC"/>
        <u/>
      </rPr>
      <t>http://dx.doi.org/10.3390/app13148346</t>
    </r>
  </si>
  <si>
    <t>Preserving Privacy of High-Dimensional Data by l-Diverse Constrained Slicing</t>
  </si>
  <si>
    <t>Amin, Z; Anjum, A; Khan, A; Ahmad, A; Jeon, G</t>
  </si>
  <si>
    <r>
      <rPr>
        <rFont val="Arial"/>
        <color rgb="FF1155CC"/>
        <u/>
      </rPr>
      <t>http://dx.doi.org/10.3390/electronics11081257</t>
    </r>
  </si>
  <si>
    <t>ELECTRONICS</t>
  </si>
  <si>
    <t>Dynamic Replication Policy on HDFS Based on Machine Learning Clustering</t>
  </si>
  <si>
    <t>Ahmed, MA; Khafagy, MH; Shaheen, ME; Kaseb, MR</t>
  </si>
  <si>
    <r>
      <rPr>
        <rFont val="Arial"/>
        <color rgb="FF1155CC"/>
        <u/>
      </rPr>
      <t>http://dx.doi.org/10.1109/ACCESS.2023.3247190</t>
    </r>
  </si>
  <si>
    <t>Dynamic replication based on usage</t>
  </si>
  <si>
    <t>An Efficient Deep Learning Model for Disease Prediction Using Cnn</t>
  </si>
  <si>
    <t>Sathishkumar, P; Swath, R; Balaji, KY; Kumar, VR</t>
  </si>
  <si>
    <r>
      <rPr>
        <rFont val="Arial"/>
        <color rgb="FF1155CC"/>
        <u/>
      </rPr>
      <t>http://dx.doi.org/10.47750/jptcp.2023.30.08.028</t>
    </r>
  </si>
  <si>
    <t>RESEARCHTRENTZ ACAD PUBL EDUCATION SERVICES</t>
  </si>
  <si>
    <t>JOURNAL OF POPULATION THERAPEUTICS AND CLINICAL PHARMACOLOGY</t>
  </si>
  <si>
    <t>RAPES</t>
  </si>
  <si>
    <t>Semantic Information Extraction from Multi-Corpora Using Deep Learning</t>
  </si>
  <si>
    <t>Kumar, S; Sastry, HG; Marriboyina, V; Alshazly, H; Idris, SA; Verma, M; Kaur, M</t>
  </si>
  <si>
    <r>
      <rPr>
        <rFont val="Arial"/>
        <color rgb="FF1155CC"/>
        <u/>
      </rPr>
      <t>http://dx.doi.org/10.32604/cmc.2022.021149</t>
    </r>
  </si>
  <si>
    <t>TECH SCIENCE PRESS</t>
  </si>
  <si>
    <t>CMC-COMPUTERS MATERIALS &amp; CONTINUA</t>
  </si>
  <si>
    <t>TSP</t>
  </si>
  <si>
    <t>Construction and Application of Trajectory Data Analysis Model Based on Big Data and Stochastic Gradient Descent Algorithm</t>
  </si>
  <si>
    <t>Xie, JH; Yang, ZM; Zeng, WQ; He, YJ; Gong, FG; Zhao, X; Sun, XB; Aldosary, S</t>
  </si>
  <si>
    <r>
      <rPr>
        <rFont val="Arial"/>
        <color rgb="FF1155CC"/>
        <u/>
      </rPr>
      <t>http://dx.doi.org/10.1166/jno.2023.3492</t>
    </r>
  </si>
  <si>
    <t>AMER SCIENTIFIC PUBLISHERS</t>
  </si>
  <si>
    <t>JOURNAL OF NANOELECTRONICS AND OPTOELECTRONICS</t>
  </si>
  <si>
    <t>Image Compression Using Neural Networks: A Review</t>
  </si>
  <si>
    <t>Sadeeq, HT; Hameed, TH; Abdi, AS; Abdulfatah, AN</t>
  </si>
  <si>
    <r>
      <rPr>
        <rFont val="Arial"/>
        <color rgb="FF1155CC"/>
        <u/>
      </rPr>
      <t>http://dx.doi.org/10.3991/ijoe.v17i14.26059</t>
    </r>
  </si>
  <si>
    <t>Int Federation Engineering Education Societies-IFEES</t>
  </si>
  <si>
    <t>INTERNATIONAL JOURNAL OF ONLINE AND BIOMEDICAL ENGINEERING</t>
  </si>
  <si>
    <t>Image compression through AI</t>
  </si>
  <si>
    <t>Incremental intelligence mindset, fear of failure, and academic coping</t>
  </si>
  <si>
    <t>Tao, VYK; Li, Y; Wu, AMS</t>
  </si>
  <si>
    <r>
      <rPr>
        <rFont val="Arial"/>
        <color rgb="FF1155CC"/>
        <u/>
      </rPr>
      <t>http://dx.doi.org/10.1177/18344909221144703</t>
    </r>
  </si>
  <si>
    <t>SAGE PUBLICATIONS LTD</t>
  </si>
  <si>
    <t>JOURNAL OF PACIFIC RIM PSYCHOLOGY</t>
  </si>
  <si>
    <t>An artificial intelligence-based real-time monitoring framework for time series</t>
  </si>
  <si>
    <t>Sun, Z; Peng, QK; Mou, X; Wang, Y; Han, T</t>
  </si>
  <si>
    <r>
      <rPr>
        <rFont val="Arial"/>
        <color rgb="FF1155CC"/>
        <u/>
      </rPr>
      <t>http://dx.doi.org/10.3233/JIFS-200366</t>
    </r>
  </si>
  <si>
    <t>IOS PRESS</t>
  </si>
  <si>
    <t>JOURNAL OF INTELLIGENT &amp; FUZZY SYSTEMS</t>
  </si>
  <si>
    <t>Anomaly detection systems big data (implicit: save only the outliers in hot storage)</t>
  </si>
  <si>
    <t>ICMFed: An Incremental and Cost-Efficient Mechanism of Federated Meta-Learning for Driver Distraction Detection</t>
  </si>
  <si>
    <t>Guo, ZH; You, LL; Liu, S; He, JS; Zuo, BR</t>
  </si>
  <si>
    <r>
      <rPr>
        <rFont val="Arial"/>
        <color rgb="FF1155CC"/>
        <u/>
      </rPr>
      <t>http://dx.doi.org/10.3390/math11081867</t>
    </r>
  </si>
  <si>
    <t>Big data in basic and translational cancer research</t>
  </si>
  <si>
    <t>Jiang, P; Sinha, S; Aldape, K; Hannenhalli, S; Sahinalp, C; Ruppin, E</t>
  </si>
  <si>
    <r>
      <rPr>
        <rFont val="Arial"/>
        <color rgb="FF1155CC"/>
        <u/>
      </rPr>
      <t>http://dx.doi.org/10.1038/s41568-022-00502-0</t>
    </r>
  </si>
  <si>
    <t>NATURE REVIEWS CANCER</t>
  </si>
  <si>
    <t>GROWTH-23: An integrated code for inversion of complete Bouguer gravity anomaly or temporal gravity changes</t>
  </si>
  <si>
    <t>Camacho, AG; Vajda, P; Fernández, J</t>
  </si>
  <si>
    <r>
      <rPr>
        <rFont val="Arial"/>
        <color rgb="FF1155CC"/>
        <u/>
      </rPr>
      <t>http://dx.doi.org/10.1016/j.cageo.2023.105495</t>
    </r>
  </si>
  <si>
    <t>PERGAMON-ELSEVIER SCIENCE LTD</t>
  </si>
  <si>
    <t>COMPUTERS &amp; GEOSCIENCES</t>
  </si>
  <si>
    <t>Digital Implementation of Oscillatory Neural Network for Image Recognition Applications</t>
  </si>
  <si>
    <t>Abernot, M; Gil, T; Jiménez, M; Núñez, J; Avellido, MJ; Linares-Barranco, B; Gonos, T; Hardelin, T; Todri-Sanial, A</t>
  </si>
  <si>
    <r>
      <rPr>
        <rFont val="Arial"/>
        <color rgb="FF1155CC"/>
        <u/>
      </rPr>
      <t>http://dx.doi.org/10.3389/fnins.2021.713054</t>
    </r>
  </si>
  <si>
    <t>FRONTIERS IN NEUROSCIENCE</t>
  </si>
  <si>
    <t>Latent Discriminative Low-Rank Projection for Visual Dimension Reduction in Green Internet of Things</t>
  </si>
  <si>
    <t>Guo, T; Yu, KP; Srivastava, G; Wei, W; Guo, L; Xiong, NN</t>
  </si>
  <si>
    <t>http://dx.doi.org/10.1109/TGCN.2021.3062972</t>
  </si>
  <si>
    <t>IEEE TRANSACTIONS ON GREEN COMMUNICATIONS AND NETWORKING</t>
  </si>
  <si>
    <t>Data reduction in IoT</t>
  </si>
  <si>
    <t>Task Offloading and Resource Allocation for Industrial Internet of Things: A Double-Dueling Deep Q-Network Approach</t>
  </si>
  <si>
    <t>Cheng, WJ; Liu, XS; Wang, XT; Nie, GF</t>
  </si>
  <si>
    <r>
      <rPr>
        <rFont val="Arial"/>
        <color rgb="FF1155CC"/>
        <u/>
      </rPr>
      <t>http://dx.doi.org/10.1109/ACCESS.2022.3210248</t>
    </r>
  </si>
  <si>
    <t>Task offloading in IoT in more efficient way, the energy savings are not substantiated in % or other unit.</t>
  </si>
  <si>
    <t>An alternative simulation framework to evaluate the sustainability of annual harvest on large forest estates</t>
  </si>
  <si>
    <t>Fortin, M; Sattler, D; Schneider, R</t>
  </si>
  <si>
    <r>
      <rPr>
        <rFont val="Arial"/>
        <color rgb="FF1155CC"/>
        <u/>
      </rPr>
      <t>http://dx.doi.org/10.1139/cjfr-2021-0255</t>
    </r>
  </si>
  <si>
    <t>CANADIAN JOURNAL OF FOREST RESEARCH</t>
  </si>
  <si>
    <t>Techniques to alleviate blockchain bloat: Potentials, challenges, and recommendations</t>
  </si>
  <si>
    <t>Alzoubi, YI; Mishra, A</t>
  </si>
  <si>
    <r>
      <rPr>
        <rFont val="Arial"/>
        <color rgb="FF1155CC"/>
        <u/>
      </rPr>
      <t>http://dx.doi.org/10.1016/j.compeleceng.2024.109216</t>
    </r>
  </si>
  <si>
    <t>COMPUTERS &amp; ELECTRICAL ENGINEERING</t>
  </si>
  <si>
    <t>Techniques to alleviate blockchain bloat</t>
  </si>
  <si>
    <t>Big Data Analysis of Marketing User Intelligence Information Based on Deep Learning</t>
  </si>
  <si>
    <t>Shen, ZQ</t>
  </si>
  <si>
    <r>
      <rPr>
        <rFont val="Arial"/>
        <color rgb="FF1155CC"/>
        <u/>
      </rPr>
      <t>http://dx.doi.org/10.1155/2022/2990649</t>
    </r>
  </si>
  <si>
    <t>MOBILE INFORMATION SYSTEMS</t>
  </si>
  <si>
    <t>Bootstrap Method as a Tool for Analyzing Data with Atypical Distributions Deviating from Parametric Assumptions: Critique and Effectiveness Evaluation</t>
  </si>
  <si>
    <t>Kostanek, J; Karolczak, K; Kuliczkowski, W; Watala, C</t>
  </si>
  <si>
    <r>
      <rPr>
        <rFont val="Arial"/>
        <color rgb="FF1155CC"/>
        <u/>
      </rPr>
      <t>http://dx.doi.org/10.3390/data9080095</t>
    </r>
  </si>
  <si>
    <t>DATA</t>
  </si>
  <si>
    <t>Forecasting power consumption with an activation function combined grey model: A case study of China</t>
  </si>
  <si>
    <t>Huang, LQ; Liao, Q; Zhang, HR; Jiang, MK; Yan, J; Liang, YT</t>
  </si>
  <si>
    <r>
      <rPr>
        <rFont val="Arial"/>
        <color rgb="FF1155CC"/>
        <u/>
      </rPr>
      <t>http://dx.doi.org/10.1016/j.ijepes.2021.106977</t>
    </r>
  </si>
  <si>
    <t>INTERNATIONAL JOURNAL OF ELECTRICAL POWER &amp; ENERGY SYSTEMS</t>
  </si>
  <si>
    <t>Virtual screening web servers: designing chemical probes and drug candidates in the cyberspace</t>
  </si>
  <si>
    <t>Singh, N; Chaput, L; Villoutreix, BO</t>
  </si>
  <si>
    <r>
      <rPr>
        <rFont val="Arial"/>
        <color rgb="FF1155CC"/>
        <u/>
      </rPr>
      <t>http://dx.doi.org/10.1093/bib/bbaa034</t>
    </r>
  </si>
  <si>
    <t>BRIEFINGS IN BIOINFORMATICS</t>
  </si>
  <si>
    <t>Reviewing wireless broadband technologies in the peak smartphone era: 6G versus Wi-Fi 7 and 8</t>
  </si>
  <si>
    <t>Oughton, E; Geraci, G; Polese, M; Shah, V; Bubley, D; Blue, S</t>
  </si>
  <si>
    <r>
      <rPr>
        <rFont val="Arial"/>
        <color rgb="FF1155CC"/>
        <u/>
      </rPr>
      <t>http://dx.doi.org/10.1016/j.telpol.2024.102766</t>
    </r>
  </si>
  <si>
    <t>TELECOMMUNICATIONS POLICY</t>
  </si>
  <si>
    <t>Mobile phone data consumption growth slowing</t>
  </si>
  <si>
    <t>Stagewise Training With Exponentially Growing Training Sets</t>
  </si>
  <si>
    <t>Gu, B; Alquabeh, H; de Vazelhes, W; Huo, ZY; Huang, H</t>
  </si>
  <si>
    <r>
      <rPr>
        <rFont val="Arial"/>
        <color rgb="FF1155CC"/>
        <u/>
      </rPr>
      <t>http://dx.doi.org/10.1109/TNNLS.2024.3402108</t>
    </r>
  </si>
  <si>
    <t>IEEE TRANSACTIONS ON NEURAL NETWORKS AND LEARNING SYSTEMS</t>
  </si>
  <si>
    <t>Performance and time improvement of LT code-based cloud storage</t>
  </si>
  <si>
    <t>Chakani, N; Mirrezaei, SM; Hodtani, GA</t>
  </si>
  <si>
    <r>
      <rPr>
        <rFont val="Arial"/>
        <color rgb="FF1155CC"/>
        <u/>
      </rPr>
      <t>http://dx.doi.org/10.1186/s13638-022-02136-0</t>
    </r>
  </si>
  <si>
    <t>EURASIP JOURNAL ON WIRELESS COMMUNICATIONS AND NETWORKING</t>
  </si>
  <si>
    <t>Why Intra-Annual Density Fluctuations Should Be Formed at Night? Implications for Climate-Growth Relationships in Seasonally Dry Conifer Forests</t>
  </si>
  <si>
    <t>Camarero, JJ</t>
  </si>
  <si>
    <r>
      <rPr>
        <rFont val="Arial"/>
        <color rgb="FF1155CC"/>
        <u/>
      </rPr>
      <t>http://dx.doi.org/10.3390/f13091425</t>
    </r>
  </si>
  <si>
    <t>FORESTS</t>
  </si>
  <si>
    <t>Confimizer: A Novel Algorithm to Optimize Cloud Resource by Confidentiality-Cost Trade-Off Using BiLSTM Network</t>
  </si>
  <si>
    <t>Achar, S; Faruqui, N; Bodepudi, A; Reddy, M</t>
  </si>
  <si>
    <r>
      <rPr>
        <rFont val="Arial"/>
        <color rgb="FF1155CC"/>
        <u/>
      </rPr>
      <t>http://dx.doi.org/10.1109/ACCESS.2023.3305506</t>
    </r>
  </si>
  <si>
    <t>Adaptive encryption to save storage space</t>
  </si>
  <si>
    <t>Transformer Based Traffic Flow Forecasting in SDN-VANET</t>
  </si>
  <si>
    <t>Shuvro, AA; Khan, MS; Rahman, M; Hussain, F; Moniruzzaman, M; Hossen, MS</t>
  </si>
  <si>
    <t>http://dx.doi.org/10.1109/ACCESS.2023.3270889</t>
  </si>
  <si>
    <t>A Survey on Deep Learning for Cellular Traffic Prediction</t>
  </si>
  <si>
    <t>Wang, X; Wang, ZD; Yang, KX; Song, ZY; Bian, C; Feng, JL; Deng, C</t>
  </si>
  <si>
    <r>
      <rPr>
        <rFont val="Arial"/>
        <color rgb="FF1155CC"/>
        <u/>
      </rPr>
      <t>http://dx.doi.org/10.34133/icomputing.0054</t>
    </r>
  </si>
  <si>
    <t>AMER ASSOC ADVANCEMENT SCIENCE</t>
  </si>
  <si>
    <t>INTELLIGENT COMPUTING</t>
  </si>
  <si>
    <t>Deep Learning and Blockchain-Empowered Security Framework for Intelligent 5G-Enabled IoT</t>
  </si>
  <si>
    <t>Rathore, S; Park, JH; Chang, H</t>
  </si>
  <si>
    <r>
      <rPr>
        <rFont val="Arial"/>
        <color rgb="FF1155CC"/>
        <u/>
      </rPr>
      <t>http://dx.doi.org/10.1109/ACCESS.2021.3077069</t>
    </r>
  </si>
  <si>
    <t>A reinforcement learning-based GWO-RNN approach for energy efficiency in data centers by minimizing virtual machine migration</t>
  </si>
  <si>
    <t>Parsafar, P</t>
  </si>
  <si>
    <r>
      <rPr>
        <rFont val="Arial"/>
        <color rgb="FF1155CC"/>
        <u/>
      </rPr>
      <t>http://dx.doi.org/10.1007/s11227-024-06510-1</t>
    </r>
  </si>
  <si>
    <t>JOURNAL OF SUPERCOMPUTING</t>
  </si>
  <si>
    <t>Minimising unnecessary VM migrations, no mention of data management</t>
  </si>
  <si>
    <t>Design, simulation, and optimization of optical full-adder based on Mach-Zehnder interference</t>
  </si>
  <si>
    <t>Anushkannan, NK; Mangalam, H; Rathish, CR; Kumar, UA</t>
  </si>
  <si>
    <r>
      <rPr>
        <rFont val="Arial"/>
        <color rgb="FF1155CC"/>
        <u/>
      </rPr>
      <t>http://dx.doi.org/10.1016/j.optcom.2022.129056</t>
    </r>
  </si>
  <si>
    <t>OPTICS COMMUNICATIONS</t>
  </si>
  <si>
    <t>Morphophysiological responses of comfrey (Symphytum officinale) to water deficit</t>
  </si>
  <si>
    <t>da Silva, LQ; Huther, CM; Rodrigues, NF; de Oliveira, JR; Correia, DM; Ferreira, BG; Ferreira, VF; Pereira, MD; Assunçao, BD; Corrêa, GM; Valeriano, FR; Nobrega, LP; Cecchin, D; Machado, T; Tavares, SRD; Pereira, C</t>
  </si>
  <si>
    <r>
      <rPr>
        <rFont val="Arial"/>
        <color rgb="FF1155CC"/>
        <u/>
      </rPr>
      <t>http://dx.doi.org/10.1080/11263504.2022.2089763</t>
    </r>
  </si>
  <si>
    <t>PLANT BIOSYSTEMS</t>
  </si>
  <si>
    <t>Cooperative Content Caching Framework Using Cuckoo Search Optimization in Vehicular Edge Networks</t>
  </si>
  <si>
    <t>Zaman, SKU; Mustafa, S; Abbasi, H; Maqsood, T; Rehman, F; Khan, MA; Ahmed, M; Algarni, AD; Elmannai, H</t>
  </si>
  <si>
    <r>
      <rPr>
        <rFont val="Arial"/>
        <color rgb="FF1155CC"/>
        <u/>
      </rPr>
      <t>http://dx.doi.org/10.3390/app13020780</t>
    </r>
  </si>
  <si>
    <t>Electrical properties and conduction mechanisms of ε-GaSe films for selector and phase-change memory applications</t>
  </si>
  <si>
    <t>Lim, SY; Park, C; Cho, DH; Hwang, TH; Chung, YD; Lee, WJ; Lim, JW</t>
  </si>
  <si>
    <r>
      <rPr>
        <rFont val="Arial"/>
        <color rgb="FF1155CC"/>
        <u/>
      </rPr>
      <t>http://dx.doi.org/10.1016/j.apsusc.2024.161642</t>
    </r>
  </si>
  <si>
    <t>APPLIED SURFACE SCIENCE</t>
  </si>
  <si>
    <t>Performance Evaluations of Distributed File Systems for Scientific Big Data in FUSE Environment</t>
  </si>
  <si>
    <t>Lee, JY; Kim, MH; Shah, SAR; Ahn, SU; Yoon, H; Noh, SY</t>
  </si>
  <si>
    <r>
      <rPr>
        <rFont val="Arial"/>
        <color rgb="FF1155CC"/>
        <u/>
      </rPr>
      <t>http://dx.doi.org/10.3390/electronics10121471</t>
    </r>
  </si>
  <si>
    <t>The indispensable access to the internet in the countryside: the capillarization of information in Brazil and France</t>
  </si>
  <si>
    <t>Bertollo, M</t>
  </si>
  <si>
    <r>
      <rPr>
        <rFont val="Arial"/>
        <color rgb="FF1155CC"/>
        <u/>
      </rPr>
      <t>http://dx.doi.org/10.4000/11wvb</t>
    </r>
  </si>
  <si>
    <t>REVUES ORG</t>
  </si>
  <si>
    <t>CONFINS-REVUE FRANCO-BRESILIENNE DE GEOGRAPHIE-REVISTA FRANCO-BRASILEIRA DE GEOGRAFIA</t>
  </si>
  <si>
    <t>Only abstract in English</t>
  </si>
  <si>
    <t>Forecasting the Evolution of Public Opinion Using a Novel Improved Grey Model During Emergencies</t>
  </si>
  <si>
    <t>Li, HC; Ma, Y; Zhu, HD</t>
  </si>
  <si>
    <t>RESEARCH INFORMATION LTD</t>
  </si>
  <si>
    <t>JOURNAL OF GREY SYSTEM</t>
  </si>
  <si>
    <t>Binary biogeography-based optimization based SVM-RFE for feature selection</t>
  </si>
  <si>
    <t>Albashish, D; Hammouri, AI; Braik, M; Atwan, J; Sahran, S</t>
  </si>
  <si>
    <r>
      <rPr>
        <rFont val="Arial"/>
        <color rgb="FF1155CC"/>
        <u/>
      </rPr>
      <t>http://dx.doi.org/10.1016/j.asoc.2020.107026</t>
    </r>
  </si>
  <si>
    <t>APPLIED SOFT COMPUTING</t>
  </si>
  <si>
    <t>Climate data for field trials: onsite micro stations versus ClimateNA</t>
  </si>
  <si>
    <t>Ye, ZY; O'Neill, GA; Wang, TL</t>
  </si>
  <si>
    <r>
      <rPr>
        <rFont val="Arial"/>
        <color rgb="FF1155CC"/>
        <u/>
      </rPr>
      <t>http://dx.doi.org/10.1139/cjfr-2022-0051</t>
    </r>
  </si>
  <si>
    <t>A Grey Three-Way Decision Approach and Its Application</t>
  </si>
  <si>
    <t>Guo, XG; Liu, Y; Zhao, HH; Zhang, HR; Zhao, G; Han, ZY</t>
  </si>
  <si>
    <t>Why Are Newcomers so Happy? Subjective Well-Being of First-Generation Immigrants in Germany</t>
  </si>
  <si>
    <t>Brockmann, H</t>
  </si>
  <si>
    <r>
      <rPr>
        <rFont val="Arial"/>
        <color rgb="FF1155CC"/>
        <u/>
      </rPr>
      <t>http://dx.doi.org/10.3389/fhumd.2021.688487</t>
    </r>
  </si>
  <si>
    <t>FRONTIERS IN HUMAN DYNAMICS</t>
  </si>
  <si>
    <t>Cost-Effective DNA Storage System with DNA Movable Type</t>
  </si>
  <si>
    <t>Wang, CY; Wei, D; Wei, Z; Yang, DX; Xing, J; Wang, YZ; Wang, XT; Wang, P; Ma, GN; Zhang, XR; Li, HL; Tang, C; Hou, PF; Wang, J; Gao, RJ; Xie, GQ; Li, CD; Ju, YJ; Wang, PH; Yue, LY; Zhao, YL; Sheng, YJ; Xiao, JF; Niu, HT; Xu, SH; Yang, HY; Liu, D; Duan, B; Bu, DB; Tan, GM; Chen, F</t>
  </si>
  <si>
    <r>
      <rPr>
        <rFont val="Arial"/>
        <color rgb="FF1155CC"/>
        <u/>
      </rPr>
      <t>http://dx.doi.org/10.1002/advs.202411354</t>
    </r>
  </si>
  <si>
    <t>ADVANCED SCIENCE</t>
  </si>
  <si>
    <t>Criso: An Incremental Scalable and Cost-Effective Network Architecture for Data Centers</t>
  </si>
  <si>
    <t>Feng, H; Deng, YH; Qin, X; Min, GY</t>
  </si>
  <si>
    <r>
      <rPr>
        <rFont val="Arial"/>
        <color rgb="FF1155CC"/>
        <u/>
      </rPr>
      <t>http://dx.doi.org/10.1109/TNSM.2020.3036875</t>
    </r>
  </si>
  <si>
    <t>IEEE TRANSACTIONS ON NETWORK AND SERVICE MANAGEMENT</t>
  </si>
  <si>
    <t>Optimization of the energy efficiency in Smart Internet of Vehicles assisted by MEC</t>
  </si>
  <si>
    <t>Fu, JF; Zhu, PC; Hua, JY; Li, JM; Wen, JG</t>
  </si>
  <si>
    <r>
      <rPr>
        <rFont val="Arial"/>
        <color rgb="FF1155CC"/>
        <u/>
      </rPr>
      <t>http://dx.doi.org/10.1186/s13634-022-00845-8</t>
    </r>
  </si>
  <si>
    <t>EURASIP JOURNAL ON ADVANCES IN SIGNAL PROCESSING</t>
  </si>
  <si>
    <t>TURION: A physiological crop model for yield prediction of asparagus using sentinel-1 data</t>
  </si>
  <si>
    <t>Romero-Vergel, AP</t>
  </si>
  <si>
    <r>
      <rPr>
        <rFont val="Arial"/>
        <color rgb="FF1155CC"/>
        <u/>
      </rPr>
      <t>http://dx.doi.org/10.1016/j.eja.2022.126690</t>
    </r>
  </si>
  <si>
    <t>EUROPEAN JOURNAL OF AGRONOMY</t>
  </si>
  <si>
    <t>A modified deep semantic binarization network for degradation removal in palm leaf manuscripts</t>
  </si>
  <si>
    <t>Nair, BJB; Rani, NS</t>
  </si>
  <si>
    <r>
      <rPr>
        <rFont val="Arial"/>
        <color rgb="FF1155CC"/>
        <u/>
      </rPr>
      <t>http://dx.doi.org/10.1007/s11042-023-18020-y</t>
    </r>
  </si>
  <si>
    <t>MULTIMEDIA TOOLS AND APPLICATIONS</t>
  </si>
  <si>
    <t>Robust Design Against Network Failures of Shared Backup Path Protected SDM-EONs</t>
  </si>
  <si>
    <t>Zheng, WC; Yang, MC; Zhang, CX; Zheng, Y; Zhang, YB</t>
  </si>
  <si>
    <r>
      <rPr>
        <rFont val="Arial"/>
        <color rgb="FF1155CC"/>
        <u/>
      </rPr>
      <t>http://dx.doi.org/10.1109/JLT.2023.3239743</t>
    </r>
  </si>
  <si>
    <t>JOURNAL OF LIGHTWAVE TECHNOLOGY</t>
  </si>
  <si>
    <t>Foresights for big data across industries</t>
  </si>
  <si>
    <t>Almeida, F</t>
  </si>
  <si>
    <r>
      <rPr>
        <rFont val="Arial"/>
        <color rgb="FF1155CC"/>
        <u/>
      </rPr>
      <t>http://dx.doi.org/10.1108/FS-02-2021-0059</t>
    </r>
  </si>
  <si>
    <t>EMERALD GROUP PUBLISHING LTD</t>
  </si>
  <si>
    <t>FORESIGHT</t>
  </si>
  <si>
    <t>Trends in Orthopedic Device Innovation: An Analysis of 510(k) Clearances and Premarket Approvals From 2000 to 2019</t>
  </si>
  <si>
    <t>Blackburn, CW; Tanenbaum, JE; Knapik, DM; Voos, JE; Gillespie, RJ; Wetzel, RJ</t>
  </si>
  <si>
    <r>
      <rPr>
        <rFont val="Arial"/>
        <color rgb="FF1155CC"/>
        <u/>
      </rPr>
      <t>http://dx.doi.org/10.3928/01477447-20221129-06</t>
    </r>
  </si>
  <si>
    <t>SLACK INC</t>
  </si>
  <si>
    <t>ORTHOPEDICS</t>
  </si>
  <si>
    <t>Efficient Multi-Authority Attribute-Based Searchable Encryption Scheme with Blockchain Assistance for Cloud-Edge Coordination</t>
  </si>
  <si>
    <t>Liu, P; He, Q; Zhao, BK; Guo, B; Zhai, ZY</t>
  </si>
  <si>
    <r>
      <rPr>
        <rFont val="Arial"/>
        <color rgb="FF1155CC"/>
        <u/>
      </rPr>
      <t>http://dx.doi.org/10.32604/cmc.2023.041167</t>
    </r>
  </si>
  <si>
    <t>Securing Blockchain-Based Supply Chain Management: Textual Data Encryption and Access Control</t>
  </si>
  <si>
    <t>Khan, I; Ali, QE; Hadi, HJ; Ahmad, N; Ali, G; Cao, Y; Alshara, MA</t>
  </si>
  <si>
    <r>
      <rPr>
        <rFont val="Arial"/>
        <color rgb="FF1155CC"/>
        <u/>
      </rPr>
      <t>http://dx.doi.org/10.3390/technologies12070110</t>
    </r>
  </si>
  <si>
    <t>TECHNOLOGIES</t>
  </si>
  <si>
    <t>A novel method to information fusion in multi-source incomplete interval-valued data via conditional information entropy: Application to mutual information entropy based attribute reduction</t>
  </si>
  <si>
    <t>Li, ZW; Liu, JM; Peng, YC; Wen, CF</t>
  </si>
  <si>
    <r>
      <rPr>
        <rFont val="Arial"/>
        <color rgb="FF1155CC"/>
        <u/>
      </rPr>
      <t>http://dx.doi.org/10.1016/j.ins.2023.120011</t>
    </r>
  </si>
  <si>
    <t>ELSEVIER SCIENCE INC</t>
  </si>
  <si>
    <t>INFORMATION SCIENCES</t>
  </si>
  <si>
    <t>A High-Quality Genome-Scale Model for Rhodococcus opacus Metabolism</t>
  </si>
  <si>
    <t>Roell, GW; Schenk, C; Anthony, WE; Carr, RR; Ponukumati, A; Kim, J; Akhmatskaya, E; Foston, M; Dantas, G; Moon, TS; Tang, YJJ; Martín, HG</t>
  </si>
  <si>
    <r>
      <rPr>
        <rFont val="Arial"/>
        <color rgb="FF1155CC"/>
        <u/>
      </rPr>
      <t>http://dx.doi.org/10.1021/acssynbio.2c00618</t>
    </r>
  </si>
  <si>
    <t>ACS SYNTHETIC BIOLOGY</t>
  </si>
  <si>
    <t>Evaluating Conversion Rate from Advertising in Social Media using Big Data Clustering</t>
  </si>
  <si>
    <t>Alyoubi, KH; Alotaibi, FS</t>
  </si>
  <si>
    <r>
      <rPr>
        <rFont val="Arial"/>
        <color rgb="FF1155CC"/>
        <u/>
      </rPr>
      <t>http://dx.doi.org/10.22937/IJCSNS.2021.21.7.35</t>
    </r>
  </si>
  <si>
    <t>INT JOURNAL COMPUTER SCIENCE &amp; NETWORK SECURITY-IJCSNS</t>
  </si>
  <si>
    <t>INTERNATIONAL JOURNAL OF COMPUTER SCIENCE AND NETWORK SECURITY</t>
  </si>
  <si>
    <t>PXDedup: Deduplicating Massive Visually Identical JPEG Image Data</t>
  </si>
  <si>
    <t>Xie, HX; Deng, YH; Feng, H; Si, L</t>
  </si>
  <si>
    <r>
      <rPr>
        <rFont val="Arial"/>
        <color rgb="FF1155CC"/>
        <u/>
      </rPr>
      <t>http://dx.doi.org/10.1016/j.bdr.2020.100171</t>
    </r>
  </si>
  <si>
    <t>BIG DATA RESEARCH</t>
  </si>
  <si>
    <t>Deduplication of jpg images in the cloud</t>
  </si>
  <si>
    <t>Distributed Medical Data Storage Mechanism Based on Proof of Retrievability and Vector Commitment for Metaverse Services</t>
  </si>
  <si>
    <t>Fang, GW; Sun, Y; Almutiq, M; Zhou, W; Zhao, YK; Ren, YJ</t>
  </si>
  <si>
    <r>
      <rPr>
        <rFont val="Arial"/>
        <color rgb="FF1155CC"/>
        <u/>
      </rPr>
      <t>http://dx.doi.org/10.1109/JBHI.2023.3272021</t>
    </r>
  </si>
  <si>
    <t>IEEE JOURNAL OF BIOMEDICAL AND HEALTH INFORMATICS</t>
  </si>
  <si>
    <t>BrainMNet : a unified neural network architecture for brain image classification</t>
  </si>
  <si>
    <t>Ghosh, S; Deepti; Gupta, S</t>
  </si>
  <si>
    <r>
      <rPr>
        <rFont val="Arial"/>
        <color rgb="FF1155CC"/>
        <u/>
      </rPr>
      <t>http://dx.doi.org/10.1007/s13721-024-00443-8</t>
    </r>
  </si>
  <si>
    <t>SPRINGER WIEN</t>
  </si>
  <si>
    <t>NETWORK MODELING AND ANALYSIS IN HEALTH INFORMATICS AND BIOINFORMATICS</t>
  </si>
  <si>
    <t>Improving convergence in growth mixture models without covariance structure constraints</t>
  </si>
  <si>
    <t>McNeish, D; Harring, JR</t>
  </si>
  <si>
    <r>
      <rPr>
        <rFont val="Arial"/>
        <color rgb="FF1155CC"/>
        <u/>
      </rPr>
      <t>http://dx.doi.org/10.1177/0962280220981747</t>
    </r>
  </si>
  <si>
    <t>STATISTICAL METHODS IN MEDICAL RESEARCH</t>
  </si>
  <si>
    <t>Growth hormone deficiency and the transition from pediatric to adult care</t>
  </si>
  <si>
    <t>Tavares, ABW; Collett-Solberg, PF</t>
  </si>
  <si>
    <r>
      <rPr>
        <rFont val="Arial"/>
        <color rgb="FF1155CC"/>
        <u/>
      </rPr>
      <t>http://dx.doi.org/10.1016/j.jped.2021.02.007</t>
    </r>
  </si>
  <si>
    <t>SOC BRASIL PEDIATRIA</t>
  </si>
  <si>
    <t>JORNAL DE PEDIATRIA</t>
  </si>
  <si>
    <t>Rotating behind security: an enhanced authentication protocol for IoT-enabled devices in distributed cloud computing architecture</t>
  </si>
  <si>
    <t>Wu, TY; Kong, FF; Meng, Q; Kumari, S; Chen, CM</t>
  </si>
  <si>
    <r>
      <rPr>
        <rFont val="Arial"/>
        <color rgb="FF1155CC"/>
        <u/>
      </rPr>
      <t>http://dx.doi.org/10.1186/s13638-023-02245-4</t>
    </r>
  </si>
  <si>
    <t>Autonomous DRL-based energy efficient VM consolidation for cloud data centers</t>
  </si>
  <si>
    <t>Abbas, K; Hong, JB; Van Tu, N; Yoo, JH; Hong, JWK</t>
  </si>
  <si>
    <r>
      <rPr>
        <rFont val="Arial"/>
        <color rgb="FF1155CC"/>
        <u/>
      </rPr>
      <t>http://dx.doi.org/10.1016/j.phycom.2022.101925</t>
    </r>
  </si>
  <si>
    <t>PHYSICAL COMMUNICATION</t>
  </si>
  <si>
    <t>Switching under-utilised and idle hosts into lower power mode via AI, no mention of data management as such</t>
  </si>
  <si>
    <t>MODELING EMOTIONS RECOGNITION ON INDONESIAN PRODUCT REVIEW BY COMBINING BERT, CNN, AND LSTM ARCHITECTURE</t>
  </si>
  <si>
    <t>Chowanda, A; Sutoyo, R; Achmad, S; Andangsari, EW; Isa, SM; Chen, TK</t>
  </si>
  <si>
    <r>
      <rPr>
        <rFont val="Arial"/>
        <color rgb="FF1155CC"/>
        <u/>
      </rPr>
      <t>http://dx.doi.org/10.24507/ijicic.20.03.929</t>
    </r>
  </si>
  <si>
    <t>ICIC INT</t>
  </si>
  <si>
    <t>INTERNATIONAL JOURNAL OF INNOVATIVE COMPUTING INFORMATION AND CONTROL</t>
  </si>
  <si>
    <t>Energy Efficient Analysis of CRN-A Hybrid Approach</t>
  </si>
  <si>
    <t>Pravin, M; Sundararajan, TVP</t>
  </si>
  <si>
    <r>
      <rPr>
        <rFont val="Arial"/>
        <color rgb="FF1155CC"/>
        <u/>
      </rPr>
      <t>http://dx.doi.org/10.1007/s42835-023-01585-x</t>
    </r>
  </si>
  <si>
    <t>SPRINGER SINGAPORE PTE LTD</t>
  </si>
  <si>
    <t>JOURNAL OF ELECTRICAL ENGINEERING &amp; TECHNOLOGY</t>
  </si>
  <si>
    <t>Energy reduction in 6G transmissions</t>
  </si>
  <si>
    <t>A scalable deep learning system for monitoring and forecasting pollutant concentration levels on UK highways</t>
  </si>
  <si>
    <t>Akinosho, TD; Oyedele, LO; Bilal, M; Barrera-Animas, AY; Gbadamosi, AQ; Olawale, OA</t>
  </si>
  <si>
    <r>
      <rPr>
        <rFont val="Arial"/>
        <color rgb="FF1155CC"/>
        <u/>
      </rPr>
      <t>http://dx.doi.org/10.1016/j.ecoinf.2022.101609</t>
    </r>
  </si>
  <si>
    <t>ECOLOGICAL INFORMATICS</t>
  </si>
  <si>
    <t>Hazelcast Vs. Ignite: Opportunities for Java Programmers</t>
  </si>
  <si>
    <t>Maxim, B; Tetiana, K; Vladyslav, SK; Ernest, GM; Olha, VK</t>
  </si>
  <si>
    <r>
      <rPr>
        <rFont val="Arial"/>
        <color rgb="FF1155CC"/>
        <u/>
      </rPr>
      <t>http://dx.doi.org/10.22937/IJCSNS.2022.22.2.52</t>
    </r>
  </si>
  <si>
    <t>Decision fusion in healthcare and medicine: a narrative review br</t>
  </si>
  <si>
    <t>Nazari, E; Biviji, R; Roshandel, D; Pour, R; Shahriari, MH; Mehrabian, A; Tabesh, H</t>
  </si>
  <si>
    <r>
      <rPr>
        <rFont val="Arial"/>
        <color rgb="FF1155CC"/>
        <u/>
      </rPr>
      <t>http://dx.doi.org/10.21037/mhealth-21-15</t>
    </r>
  </si>
  <si>
    <t>AME PUBLISHING COMPANY</t>
  </si>
  <si>
    <t>MHEALTH</t>
  </si>
  <si>
    <t>Early full-day leg movement kinematics and swaddling patterns in infants in rural Guatemala: A pilot study</t>
  </si>
  <si>
    <t>Oh, J; Ordonez, ELT; Velasquez, E; Mejia, M; Grazioso, MD; Rohloff, P; Smith, BA</t>
  </si>
  <si>
    <r>
      <rPr>
        <rFont val="Arial"/>
        <color rgb="FF1155CC"/>
        <u/>
      </rPr>
      <t>http://dx.doi.org/10.1371/journal.pone.0298652</t>
    </r>
  </si>
  <si>
    <t>PUBLIC LIBRARY SCIENCE</t>
  </si>
  <si>
    <t>PLOS ONE</t>
  </si>
  <si>
    <t>New woodlands created adjacent to existing woodlands grow faster, taller and have higher structural diversity than isolated counterparts</t>
  </si>
  <si>
    <t>Hughes, S; Kunin, W; Watts, K; Ziv, G</t>
  </si>
  <si>
    <r>
      <rPr>
        <rFont val="Arial"/>
        <color rgb="FF1155CC"/>
        <u/>
      </rPr>
      <t>http://dx.doi.org/10.1111/rec.13889</t>
    </r>
  </si>
  <si>
    <t>RESTORATION ECOLOGY</t>
  </si>
  <si>
    <t>Cadmium exposure-triggered growth retardation in Hyphantria cunea larvae involves disturbances in food utilization and energy metabolism</t>
  </si>
  <si>
    <t>Zheng, L; Tan, MT; Yan, SC; Jiang, D</t>
  </si>
  <si>
    <r>
      <rPr>
        <rFont val="Arial"/>
        <color rgb="FF1155CC"/>
        <u/>
      </rPr>
      <t>http://dx.doi.org/10.1016/j.ecoenv.2023.114886</t>
    </r>
  </si>
  <si>
    <t>ECOTOXICOLOGY AND ENVIRONMENTAL SAFETY</t>
  </si>
  <si>
    <t>Approximate Computing: Concepts, Architectures, Challenges, Applications, and Future Directions</t>
  </si>
  <si>
    <t>Dalloo, AM; Humaidi, AJ; Al Mhdawi, AK; Al-Raweshidy, H</t>
  </si>
  <si>
    <r>
      <rPr>
        <rFont val="Arial"/>
        <color rgb="FF1155CC"/>
        <u/>
      </rPr>
      <t>http://dx.doi.org/10.1109/ACCESS.2024.3467375</t>
    </r>
  </si>
  <si>
    <t>Approximate computing, data level</t>
  </si>
  <si>
    <t>Radiogenomics of Intrahepatic Cholangiocarcinoma: Correlation of Imaging Features With BAP1 and FGFR Molecular Subtypes</t>
  </si>
  <si>
    <t>Cox, V; Javle, M; Sun, J; Kang, H</t>
  </si>
  <si>
    <r>
      <rPr>
        <rFont val="Arial"/>
        <color rgb="FF1155CC"/>
        <u/>
      </rPr>
      <t>http://dx.doi.org/10.1097/RCT.0000000000001638</t>
    </r>
  </si>
  <si>
    <t>LIPPINCOTT WILLIAMS &amp; WILKINS</t>
  </si>
  <si>
    <t>JOURNAL OF COMPUTER ASSISTED TOMOGRAPHY</t>
  </si>
  <si>
    <t>Gut Microbiota Moderates Multimodal Brain Structure-Function Integration and Behavioral Cognition in Growth Hormone Deficient Children</t>
  </si>
  <si>
    <t>Wang, KR; Fu, YC; Li, L; Zhang, LF; Huang, M; Yan, WH; Shan, XO; Yan, ZH; Lu, Y</t>
  </si>
  <si>
    <r>
      <rPr>
        <rFont val="Arial"/>
        <color rgb="FF1155CC"/>
        <u/>
      </rPr>
      <t>http://dx.doi.org/10.1159/000539097</t>
    </r>
  </si>
  <si>
    <t>KARGER</t>
  </si>
  <si>
    <t>NEUROENDOCRINOLOGY</t>
  </si>
  <si>
    <t>A semantic similarity computation method for virtual resources in cloud manufacturing environment based on information content</t>
  </si>
  <si>
    <t>Zhang, Z; Chen, YL; Wang, X</t>
  </si>
  <si>
    <r>
      <rPr>
        <rFont val="Arial"/>
        <color rgb="FF1155CC"/>
        <u/>
      </rPr>
      <t>http://dx.doi.org/10.1016/j.jmsy.2021.04.014</t>
    </r>
  </si>
  <si>
    <t>JOURNAL OF MANUFACTURING SYSTEMS</t>
  </si>
  <si>
    <t>ResNet Autoencoders for Unsupervised Feature Learning From High-Dimensional Data: Deep Models Resistant to Performance Degradation</t>
  </si>
  <si>
    <t>Wickramasinghe, CS; Marino, DL; Manic, M</t>
  </si>
  <si>
    <r>
      <rPr>
        <rFont val="Arial"/>
        <color rgb="FF1155CC"/>
        <u/>
      </rPr>
      <t>http://dx.doi.org/10.1109/ACCESS.2021.3064819</t>
    </r>
  </si>
  <si>
    <t>Speleothem growth and stable carbon isotopes as proxies of the presence and thermodynamical state of glaciers compared to modelled glacier evolution in the Alps</t>
  </si>
  <si>
    <t>Skiba, V; Jouvet, G; Marwan, N; Spötl, C; Fohlmeister, J</t>
  </si>
  <si>
    <r>
      <rPr>
        <rFont val="Arial"/>
        <color rgb="FF1155CC"/>
        <u/>
      </rPr>
      <t>http://dx.doi.org/10.1016/j.quascirev.2023.108403</t>
    </r>
  </si>
  <si>
    <t>QUATERNARY SCIENCE REVIEWS</t>
  </si>
  <si>
    <t>Towards low-budget energy efficiency design in additive manufacturing based on variational scale-aware transformer</t>
  </si>
  <si>
    <t>Wang, K; Xu, JH; Zhang, SY; Tan, JR; Qin, J</t>
  </si>
  <si>
    <r>
      <rPr>
        <rFont val="Arial"/>
        <color rgb="FF1155CC"/>
        <u/>
      </rPr>
      <t>http://dx.doi.org/10.1016/j.jclepro.2023.136168</t>
    </r>
  </si>
  <si>
    <t>JOURNAL OF CLEANER PRODUCTION</t>
  </si>
  <si>
    <t>Lightweight authentication for IoT/Cloud-based forensics in intelligent data computing</t>
  </si>
  <si>
    <t>Deebak, BD; AL-Turjman, F</t>
  </si>
  <si>
    <r>
      <rPr>
        <rFont val="Arial"/>
        <color rgb="FF1155CC"/>
        <u/>
      </rPr>
      <t>http://dx.doi.org/10.1016/j.future.2020.11.010</t>
    </r>
  </si>
  <si>
    <t>FUTURE GENERATION COMPUTER SYSTEMS-THE INTERNATIONAL JOURNAL OF ESCIENCE</t>
  </si>
  <si>
    <t>Double Sliding Window Chunking Algorithm for Data Deduplication in Ocean Observation</t>
  </si>
  <si>
    <t>Guo, S; Mao, XD; Sun, M; Wang, S</t>
  </si>
  <si>
    <r>
      <rPr>
        <rFont val="Arial"/>
        <color rgb="FF1155CC"/>
        <u/>
      </rPr>
      <t>http://dx.doi.org/10.1109/ACCESS.2023.3276785</t>
    </r>
  </si>
  <si>
    <t>Removal of duplicates</t>
  </si>
  <si>
    <t>Building Flexible, Scalable, and Machine Learning-Ready Multimodal Oncology Datasets</t>
  </si>
  <si>
    <t>Tripathi, A; Waqas, A; Venkatesan, K; Yilmaz, Y; Rasool, G</t>
  </si>
  <si>
    <r>
      <rPr>
        <rFont val="Arial"/>
        <color rgb="FF1155CC"/>
        <u/>
      </rPr>
      <t>http://dx.doi.org/10.3390/s24051634</t>
    </r>
  </si>
  <si>
    <t>Medical data</t>
  </si>
  <si>
    <t>Generalized Zero-Shot Domain Adaptation for Unsupervised Cross-Domain PolSAR Image Classification</t>
  </si>
  <si>
    <t>Gui, R; Xu, X; Yang, R; Deng, KL; Hu, J</t>
  </si>
  <si>
    <r>
      <rPr>
        <rFont val="Arial"/>
        <color rgb="FF1155CC"/>
        <u/>
      </rPr>
      <t>http://dx.doi.org/10.1109/JSTARS.2021.3134766</t>
    </r>
  </si>
  <si>
    <t>IEEE JOURNAL OF SELECTED TOPICS IN APPLIED EARTH OBSERVATIONS AND REMOTE SENSING</t>
  </si>
  <si>
    <t>Efficient and low-complexity variable-to-variable length coding for DNA storage</t>
  </si>
  <si>
    <t>Gao, YF; No, A</t>
  </si>
  <si>
    <r>
      <rPr>
        <rFont val="Arial"/>
        <color rgb="FF1155CC"/>
        <u/>
      </rPr>
      <t>http://dx.doi.org/10.1186/s12859-024-05943-y</t>
    </r>
  </si>
  <si>
    <t>BMC</t>
  </si>
  <si>
    <t>BMC BIOINFORMATICS</t>
  </si>
  <si>
    <t>Lv, ZH; Chen, DL; Lv, HB</t>
  </si>
  <si>
    <r>
      <rPr>
        <rFont val="Arial"/>
        <color rgb="FF1155CC"/>
        <u/>
      </rPr>
      <t>http://dx.doi.org/10.1145/3529395</t>
    </r>
  </si>
  <si>
    <t>ACM TRANSACTIONS ON MULTIMEDIA COMPUTING COMMUNICATIONS AND APPLICATIONS</t>
  </si>
  <si>
    <t>Toward a prediction approach based on deep learning in Big Data analytics</t>
  </si>
  <si>
    <t>Haddad, O; Fkih, F; Omri, MN</t>
  </si>
  <si>
    <r>
      <rPr>
        <rFont val="Arial"/>
        <color rgb="FF1155CC"/>
        <u/>
      </rPr>
      <t>http://dx.doi.org/10.1007/s00521-022-07986-9</t>
    </r>
  </si>
  <si>
    <t>SPRINGER LONDON LTD</t>
  </si>
  <si>
    <t>NEURAL COMPUTING &amp; APPLICATIONS</t>
  </si>
  <si>
    <t>Anatomy and the type concept in biology show that ontologies must be adapted to the diagnostic needs of research</t>
  </si>
  <si>
    <t>Vogt, L; Mikó, I; Bartolomaeus, T</t>
  </si>
  <si>
    <r>
      <rPr>
        <rFont val="Arial"/>
        <color rgb="FF1155CC"/>
        <u/>
      </rPr>
      <t>http://dx.doi.org/10.1186/s13326-022-00268-2</t>
    </r>
  </si>
  <si>
    <t>JOURNAL OF BIOMEDICAL SEMANTICS</t>
  </si>
  <si>
    <t>Designing an Indoor Radon Risk Exposure Indicator (IRREI): An Evaluation Tool for Risk Management and Communication in the IoT Age</t>
  </si>
  <si>
    <t>Lopes, SI; Nunes, LJR; Curado, A</t>
  </si>
  <si>
    <r>
      <rPr>
        <rFont val="Arial"/>
        <color rgb="FF1155CC"/>
        <u/>
      </rPr>
      <t>http://dx.doi.org/10.3390/ijerph18157907</t>
    </r>
  </si>
  <si>
    <t>INTERNATIONAL JOURNAL OF ENVIRONMENTAL RESEARCH AND PUBLIC HEALTH</t>
  </si>
  <si>
    <t>Proteomic Profiling and Artificial Intelligence for Hepatocellular Carcinoma Translational Medicine</t>
  </si>
  <si>
    <t>Moldogazieva, NT; Mokhosoev, IM; Zavadskiy, SP; Terentiev, AA</t>
  </si>
  <si>
    <r>
      <rPr>
        <rFont val="Arial"/>
        <color rgb="FF1155CC"/>
        <u/>
      </rPr>
      <t>http://dx.doi.org/10.3390/biomedicines9020159</t>
    </r>
  </si>
  <si>
    <t>BIOMEDICINES</t>
  </si>
  <si>
    <t>Research on Tensor Multi-Clustering Distributed Incremental Updating Method for Big Data</t>
  </si>
  <si>
    <t>Zhang, HJ; Zhang, ZY; Ruan, YL; Ye, H; Li, P; Shi, DS</t>
  </si>
  <si>
    <r>
      <rPr>
        <rFont val="Arial"/>
        <color rgb="FF1155CC"/>
        <u/>
      </rPr>
      <t>http://dx.doi.org/10.32604/cmc.2024.055406</t>
    </r>
  </si>
  <si>
    <t>Length Open-Pose 3D zero-shot learning: Benchmark and challenges</t>
  </si>
  <si>
    <t>Zhao, WG; Yang, GY; Zhang, R; Jiang, CR; Yang, CL; Yan, YY; Hussain, A; Huang, KZ</t>
  </si>
  <si>
    <r>
      <rPr>
        <rFont val="Arial"/>
        <color rgb="FF1155CC"/>
        <u/>
      </rPr>
      <t>http://dx.doi.org/10.1016/j.neunet.2024.106775</t>
    </r>
  </si>
  <si>
    <t>NEURAL NETWORKS</t>
  </si>
  <si>
    <t>Evolution of the income-related gap in health with old age: evidence from 20 countries in European and Chinese panel datasets</t>
  </si>
  <si>
    <t>Cheng, ML; Sommet, N; Jopp, DS; Spini, D</t>
  </si>
  <si>
    <r>
      <rPr>
        <rFont val="Arial"/>
        <color rgb="FF1155CC"/>
        <u/>
      </rPr>
      <t>http://dx.doi.org/10.1007/s10433-023-00781-y</t>
    </r>
  </si>
  <si>
    <t>EUROPEAN JOURNAL OF AGEING</t>
  </si>
  <si>
    <t>A Longitudinal Analysis of the Association Between Long-Term Exposure to Air Pollution and Cognitive Function Among Adults Aged 45 and Older in China</t>
  </si>
  <si>
    <t>Hu, K; Hale, JM; Kulu, H; Liu, Y; Keenan, K</t>
  </si>
  <si>
    <r>
      <rPr>
        <rFont val="Arial"/>
        <color rgb="FF1155CC"/>
        <u/>
      </rPr>
      <t>http://dx.doi.org/10.1093/geronb/gbac162</t>
    </r>
  </si>
  <si>
    <t>OXFORD UNIV PRESS INC</t>
  </si>
  <si>
    <t>JOURNALS OF GERONTOLOGY SERIES B-PSYCHOLOGICAL SCIENCES AND SOCIAL SCIENCES</t>
  </si>
  <si>
    <t>Using ARIMA to Predict the Growth in the Subscriber Data Usage</t>
  </si>
  <si>
    <t>Nkongolo, M</t>
  </si>
  <si>
    <r>
      <rPr>
        <rFont val="Arial"/>
        <color rgb="FF1155CC"/>
        <u/>
      </rPr>
      <t>http://dx.doi.org/10.3390/eng4010006</t>
    </r>
  </si>
  <si>
    <t>ENG</t>
  </si>
  <si>
    <t>Effects of Dietary Curcumin on Growth and Digestive Physiology of Seriola dumerili</t>
  </si>
  <si>
    <t>Yang, JR; Hong, JW; Fu, ZY; Ma, ZH</t>
  </si>
  <si>
    <r>
      <rPr>
        <rFont val="Arial"/>
        <color rgb="FF1155CC"/>
        <u/>
      </rPr>
      <t>http://dx.doi.org/10.3389/fmars.2022.862379</t>
    </r>
  </si>
  <si>
    <t>FRONTIERS IN MARINE SCIENCE</t>
  </si>
  <si>
    <t>An empiric on geopolitical risk and the tourism-economic growth nexus</t>
  </si>
  <si>
    <t>Kyaw, KS; Luo, Y; De Vita, G</t>
  </si>
  <si>
    <r>
      <rPr>
        <rFont val="Arial"/>
        <color rgb="FF1155CC"/>
        <u/>
      </rPr>
      <t>http://dx.doi.org/10.1108/JES-08-2023-0459</t>
    </r>
  </si>
  <si>
    <t>JOURNAL OF ECONOMIC STUDIES</t>
  </si>
  <si>
    <t>All-in-one: Toward hybrid data collection and energy saving mechanism in sensing-based IoT applications</t>
  </si>
  <si>
    <t>Ibrahim, M; Harb, H; Mansour, A; Nasser, A; Osswald, C</t>
  </si>
  <si>
    <t>http://dx.doi.org/10.1007/s12083-021-01095-5</t>
  </si>
  <si>
    <t>PEER-TO-PEER NETWORKING AND APPLICATIONS</t>
  </si>
  <si>
    <t>Data reduction, compression, deduplication in IoT</t>
  </si>
  <si>
    <t>Construction of an IoT customer operation analysis system based on big data analysis and human-centered artificial intelligence for web 4.0</t>
  </si>
  <si>
    <t>Liu, XX; Liu, BJ; Han, CY; Li, W</t>
  </si>
  <si>
    <r>
      <rPr>
        <rFont val="Arial"/>
        <color rgb="FF1155CC"/>
        <u/>
      </rPr>
      <t>http://dx.doi.org/10.1515/jisys-2022-0067</t>
    </r>
  </si>
  <si>
    <t>DE GRUYTER POLAND SP Z O O</t>
  </si>
  <si>
    <t>JOURNAL OF INTELLIGENT SYSTEMS</t>
  </si>
  <si>
    <t>Study on Landscape Architecture Model Design Based on Big Data Intelligence</t>
  </si>
  <si>
    <t>Guo, SY; Tang, JP; Liu, HB; Gu, XR</t>
  </si>
  <si>
    <r>
      <rPr>
        <rFont val="Arial"/>
        <color rgb="FF1155CC"/>
        <u/>
      </rPr>
      <t>http://dx.doi.org/10.1016/j.bdr.2021.100219</t>
    </r>
  </si>
  <si>
    <t>Document Retrieval System for Biomedical Question Answering</t>
  </si>
  <si>
    <t>Bolat, H; Sen, B</t>
  </si>
  <si>
    <r>
      <rPr>
        <rFont val="Arial"/>
        <color rgb="FF1155CC"/>
        <u/>
      </rPr>
      <t>http://dx.doi.org/10.3390/app14062613</t>
    </r>
  </si>
  <si>
    <t>Resilience in Chinese Spouses of Patients with Advanced Cancer: A Longitudinal Exploration</t>
  </si>
  <si>
    <t>Sun, HY; Chen, SY; Nagai, A; Chen, X; Qin, Y; Wei, ZM</t>
  </si>
  <si>
    <r>
      <rPr>
        <rFont val="Arial"/>
        <color rgb="FF1155CC"/>
        <u/>
      </rPr>
      <t>http://dx.doi.org/10.2147/JMDH.S491596</t>
    </r>
  </si>
  <si>
    <t>DOVE MEDICAL PRESS LTD</t>
  </si>
  <si>
    <t>JOURNAL OF MULTIDISCIPLINARY HEALTHCARE</t>
  </si>
  <si>
    <t>Domain wall memory: Physics, materials, and devices</t>
  </si>
  <si>
    <t>Kumar, D; Jin, TL; Sbiaa, R; Kläui, M; Bedanta, S; Fukami, S; Ravelosona, D; Yang, SH; Liu, XX; Piramanayagam, SN</t>
  </si>
  <si>
    <r>
      <rPr>
        <rFont val="Arial"/>
        <color rgb="FF1155CC"/>
        <u/>
      </rPr>
      <t>http://dx.doi.org/10.1016/j.physrep.2022.02.001</t>
    </r>
  </si>
  <si>
    <t>PHYSICS REPORTS-REVIEW SECTION OF PHYSICS LETTERS</t>
  </si>
  <si>
    <t>Scalability of knowledge distillation in incremental deep learning for fast object detection</t>
  </si>
  <si>
    <t>Yuwono, EI; Tjondonegoro, D; Sorwar, G; Alaei, A</t>
  </si>
  <si>
    <r>
      <rPr>
        <rFont val="Arial"/>
        <color rgb="FF1155CC"/>
        <u/>
      </rPr>
      <t>http://dx.doi.org/10.1016/j.asoc.2022.109608</t>
    </r>
  </si>
  <si>
    <t>Incremental transfer learning</t>
  </si>
  <si>
    <t>Blockchain-Based Secure Deduplication using Robust Systematic Cryptographic Methods</t>
  </si>
  <si>
    <t>Ruba, S; Kalpana, AM</t>
  </si>
  <si>
    <r>
      <rPr>
        <rFont val="Arial"/>
        <color rgb="FF1155CC"/>
        <u/>
      </rPr>
      <t>http://dx.doi.org/10.6688/JISE.20240940(5).0013</t>
    </r>
  </si>
  <si>
    <t>INST INFORMATION SCIENCE</t>
  </si>
  <si>
    <t>JOURNAL OF INFORMATION SCIENCE AND ENGINEERING</t>
  </si>
  <si>
    <t>Valdes, F</t>
  </si>
  <si>
    <r>
      <rPr>
        <rFont val="Arial"/>
        <color rgb="FF1155CC"/>
        <u/>
      </rPr>
      <t>http://dx.doi.org/10.1145/3498728</t>
    </r>
  </si>
  <si>
    <t>ACM TRANSACTIONS ON SPATIAL ALGORITHMS AND SYSTEMS</t>
  </si>
  <si>
    <t>Raw vs. frozen pork gyros: Predicting simultaneous growth of pathogenic and spoilage microorganisms under commercially occurring roasting scenarios</t>
  </si>
  <si>
    <t>Kapetanakou, AE; Athanaseli, KG; Kolostoumpi, M; Passiou, K; Skandamis, PN</t>
  </si>
  <si>
    <r>
      <rPr>
        <rFont val="Arial"/>
        <color rgb="FF1155CC"/>
        <u/>
      </rPr>
      <t>http://dx.doi.org/10.1016/j.foodcont.2022.108900</t>
    </r>
  </si>
  <si>
    <t>FOOD CONTROL</t>
  </si>
  <si>
    <t>Parallel Evolution of Pseudomonas aeruginosa during a Prolonged ICU-Infection Outbreak</t>
  </si>
  <si>
    <t>Cameron, DR; Pitton, M; Oberhaensli, S; Schlegel, K; Prod'hom, G; Blanc, DS; Jakob, SM; Que, YA</t>
  </si>
  <si>
    <r>
      <rPr>
        <rFont val="Arial"/>
        <color rgb="FF1155CC"/>
        <u/>
      </rPr>
      <t>http://dx.doi.org/10.1128/spectrum.02743-22</t>
    </r>
  </si>
  <si>
    <t>AMER SOC MICROBIOLOGY</t>
  </si>
  <si>
    <t>MICROBIOLOGY SPECTRUM</t>
  </si>
  <si>
    <t>A Comprehensive Method for Improving the Quality of Open Government Data and Increasing Citizens' Willingness to Use Data by Analyzing the Complex System of Citizens and Organizations</t>
  </si>
  <si>
    <t>Moradi, M; Mazoochi, M; Ahmadi, M</t>
  </si>
  <si>
    <r>
      <rPr>
        <rFont val="Arial"/>
        <color rgb="FF1155CC"/>
        <u/>
      </rPr>
      <t>http://dx.doi.org/10.1155/2022/5876035</t>
    </r>
  </si>
  <si>
    <t>COMPLEXITY</t>
  </si>
  <si>
    <t>Influence of steroidal implants and zinc sulfate supplementation on growth performance, trace mineral status, circulating metabolites, and transcriptional changes in skeletal muscle of feedlot steers</t>
  </si>
  <si>
    <t>Smerchek, DT; Rients, EL; Mclaughlin, AM; Thornton, KJ; Hansen, SL</t>
  </si>
  <si>
    <r>
      <rPr>
        <rFont val="Arial"/>
        <color rgb="FF1155CC"/>
        <u/>
      </rPr>
      <t>http://dx.doi.org/10.1093/jas/skae154</t>
    </r>
  </si>
  <si>
    <t>JOURNAL OF ANIMAL SCIENCE</t>
  </si>
  <si>
    <t>Advances in Multi-Dimensional Modulated Holographic Data Storage</t>
  </si>
  <si>
    <t>Tan, XD; Lin, X; Zang, JL; Fan, FL; Liu, JP; Ren, YH; Hao, JY</t>
  </si>
  <si>
    <r>
      <rPr>
        <rFont val="Arial"/>
        <color rgb="FF1155CC"/>
        <u/>
      </rPr>
      <t>http://dx.doi.org/10.3788/AOS230741</t>
    </r>
  </si>
  <si>
    <t>CHINESE LASER PRESS</t>
  </si>
  <si>
    <t>ACTA OPTICA SINICA</t>
  </si>
  <si>
    <t>CLP</t>
  </si>
  <si>
    <t>Abstract in English, text in Chinese</t>
  </si>
  <si>
    <t>The Digital Dilemma: Balancing data growth with ...</t>
  </si>
  <si>
    <t>https://greensmallbusiness.com/the-digital-dilemma-balancing-data-growth-with-the-carbon-costs/</t>
  </si>
  <si>
    <t>Consultancy company</t>
  </si>
  <si>
    <t>Digital data demand and renewable energy limits</t>
  </si>
  <si>
    <t>https://www.sciencedirect.com/science/article/pii/S0301421524004245</t>
  </si>
  <si>
    <t>Sustainable Data Management for Enterprises</t>
  </si>
  <si>
    <t>https://medium.com/@Kaneshwari.Patil/sustainable-data-management-for-enterprises-ed6f31b3914a</t>
  </si>
  <si>
    <t>Best Practices for Energy Efficient and Cost-Effective Data ...</t>
  </si>
  <si>
    <t>https://www.seagate.com/blog/best-practices-energy-and-cost-effective-data-storage/</t>
  </si>
  <si>
    <t>SEAGATE</t>
  </si>
  <si>
    <t>Mentions cost and energy-efficient data management strategeis</t>
  </si>
  <si>
    <t>Accelerating Green Datacenter Progress with Sustainable ...</t>
  </si>
  <si>
    <t>Jennifer Cooke Phil Goodwin Ashish Nadkarni Eric Sheppard</t>
  </si>
  <si>
    <t>https://asset.fujifilm.com/www/mm/files/2023-03/c380054a69154d3902d9e092400b9b87/205532_US48252321.pdf</t>
  </si>
  <si>
    <t>Tape as sustainable storage</t>
  </si>
  <si>
    <t>The Impact of Data Compression on Storage and Energy ...</t>
  </si>
  <si>
    <t>https://netzero-events.com/the-impact-of-data-compression-on-storage-and-energy-efficiency/</t>
  </si>
  <si>
    <t>Future bridge Net Zero</t>
  </si>
  <si>
    <t>Data compression</t>
  </si>
  <si>
    <t>Data Centre Trends: Preparing for the Data Surge in 2025</t>
  </si>
  <si>
    <t>https://www.linkedin.com/pulse/data-centre-trends-preparing-surge-2025-maplworld-5j5pc</t>
  </si>
  <si>
    <t>MASL</t>
  </si>
  <si>
    <t>LinkedIn</t>
  </si>
  <si>
    <t>File Data Metrics to Live By</t>
  </si>
  <si>
    <t>https://www.komprise.com/blog/file-data-metrics-to-live-by/</t>
  </si>
  <si>
    <t>Suggests metrics for data management</t>
  </si>
  <si>
    <t>Cost Savings through Effective Data Storage Strategies</t>
  </si>
  <si>
    <t>https://www.linkedin.com/pulse/cost-savings-through-effective-data-storage-strategies-blazingcdn-b26vf</t>
  </si>
  <si>
    <t>SAP Data Archiving: Everything You Need to Know</t>
  </si>
  <si>
    <t>https://www.tjc-group.com/blogs/sap-data-archiving-everything-you-need-to-know-benefits-processes-and-more/</t>
  </si>
  <si>
    <t>TJC</t>
  </si>
  <si>
    <t>Data archiving procedures ILM, including destruction</t>
  </si>
  <si>
    <t>How better data management cuts costs and improves ...</t>
  </si>
  <si>
    <t>https://tbtech.co/news/how-better-data-management-cuts-costs-and-improves-efficiency/</t>
  </si>
  <si>
    <t>EFFECTIVE DATA MANAGEMENT THROUGH ...</t>
  </si>
  <si>
    <t>https://activearchive.com/wp-content/uploads/2023/04/AAA-Annual-Report-2023-Final.pdf</t>
  </si>
  <si>
    <t>Archiving solutions</t>
  </si>
  <si>
    <t>Characterizing the Opportunity for Reducing the Operational ...</t>
  </si>
  <si>
    <t>V. Rao</t>
  </si>
  <si>
    <t>https://newtraell.cs.uchicago.edu/files/tr_authentic/TR-2024-02.pdf</t>
  </si>
  <si>
    <t>University of Chicago</t>
  </si>
  <si>
    <t xml:space="preserve">Thesis, workload scheduling according to green energy availability, low carbon periods </t>
  </si>
  <si>
    <t>Effective Data Management Strategies - Trailhead - Salesforce</t>
  </si>
  <si>
    <t>https://trailhead.salesforce.com/content/learn/modules/scalability-with-salesforce/manage-data-at-scale-with-salesforce</t>
  </si>
  <si>
    <t>(PDF) Exploring Data Veracity Management in a Post-Truth ...</t>
  </si>
  <si>
    <t>https://www.researchgate.net/publication/386342200_Exploring_Data_Veracity_Management_in_a_Post-Truth_Business_Environment</t>
  </si>
  <si>
    <t>Unstructured data will be key to analytics in 2022</t>
  </si>
  <si>
    <t>https://www.information-age.com/unstructured-data-will-be-key-to-analytics-2022-19155/</t>
  </si>
  <si>
    <t>IT: Go Green For The Greenback</t>
  </si>
  <si>
    <t>http://www.s-ox.com/dsp_getFeaturesDetails.cfm?CID=2177</t>
  </si>
  <si>
    <t>Mentions the problems at the data layer, may lack detail however</t>
  </si>
  <si>
    <t>In a World of Storage-busting Data Growth, Active ...</t>
  </si>
  <si>
    <t>https://datastorage-na.fujifilm.com/in-a-world-of-storage-busting-data-growth-active-archiving-can-save-the-day-and-your-data/</t>
  </si>
  <si>
    <t>Enterprise Data Management: Types, Sources, and Real ...</t>
  </si>
  <si>
    <t>https://www.preprints.org/manuscript/202409.1913/v1</t>
  </si>
  <si>
    <t>Data Management Strategies for Internet Software with ...</t>
  </si>
  <si>
    <t>https://mactores.com/blog/data-management-strategies-for-internet-software-with-amazon-timestream</t>
  </si>
  <si>
    <t>The Data Mobility Engine as the Foundation for an Efficient ...</t>
  </si>
  <si>
    <t>https://8944547.fs1.hubspotusercontent-na1.net/hubfs/8944547/IDC%20Report%202022/IDC%20Engine%20and%20Data%20Management.pdf</t>
  </si>
  <si>
    <t>The Data Deluge in Telecommunications</t>
  </si>
  <si>
    <t>https://ocient.com/blog/the-data-deluge-in-telecommunications/</t>
  </si>
  <si>
    <t>Unlocking new possibilities with AI in Master Data ...</t>
  </si>
  <si>
    <t>https://semarchy.com/blog/the-future-of-data-management-ai-driven-mdm-vs-traditional-mdm/</t>
  </si>
  <si>
    <t>FinOps for Data Management</t>
  </si>
  <si>
    <t>https://www.xenonstack.com/blog/finops-for-data-management</t>
  </si>
  <si>
    <t>Cloud Architecture Evolution: New Data Management ...</t>
  </si>
  <si>
    <t>https://techbullion.com/cloud-architecture-evolution-new-data-management-strategies-reshape-enterprise-computing/</t>
  </si>
  <si>
    <t>Data management strategies in the retail sector</t>
  </si>
  <si>
    <t>V. Gamstorp, S.Olausson</t>
  </si>
  <si>
    <t>https://uu.diva-portal.org/smash/get/diva2:1874454/FULLTEXT01.pdf</t>
  </si>
  <si>
    <t>Uppsala Universitet</t>
  </si>
  <si>
    <t xml:space="preserve">Thesis, mentions the data lifecycle, including deletion. </t>
  </si>
  <si>
    <t>Exploring the Geoscience Data Management Landscape</t>
  </si>
  <si>
    <t>https://www.spglobal.com/content/dam/spglobal/mi/en/documents/secure/Exploring-the-Geoscience-Data-Management-Landscape.pdf</t>
  </si>
  <si>
    <t>Analyzing Snowflake and DynamoDB for SQL and NoSQL</t>
  </si>
  <si>
    <t>https://www.researchgate.net/publication/382881847_Optimizing_Data_Management_Strategies_Analyzing_Snowflake_and_DynamoDB_for_SQL_and_NoSQL</t>
  </si>
  <si>
    <t>Having Trouble Funding Gen AI? Increase Innovation ...</t>
  </si>
  <si>
    <t>https://pentaho.com/insights/blogs/having-trouble-funding-gen-ai-increase-innovation-investment-through-smarter-data-and-storage-management/</t>
  </si>
  <si>
    <t>Cloud-Native Transformation of Unstructured Data</t>
  </si>
  <si>
    <t>https://www.ijfmr.com/papers/2024/6/33503.pdf</t>
  </si>
  <si>
    <t>How Embracing Data Fabric Can Enhance the Value of AI ...</t>
  </si>
  <si>
    <t>https://aibusiness.com/data/how-embracing-data-fabric-can-enhance-the-value-of-ai-initiative</t>
  </si>
  <si>
    <t>Data Fabric Market Size, Share | Growth Analysis Report, ...</t>
  </si>
  <si>
    <t>https://www.fortunebusinessinsights.com/data-fabric-market-105979</t>
  </si>
  <si>
    <t>Cloud Data Management: Optimize Costs &amp; Secure Data</t>
  </si>
  <si>
    <t>https://www.komprise.com/glossary_terms/cloud-data-management/</t>
  </si>
  <si>
    <t>The Ultimate Guide to Semantic Layers</t>
  </si>
  <si>
    <t>https://www.timextender.com/blog/product-technology/the-ultimate-guide-to-semantic-layers</t>
  </si>
  <si>
    <t>Big Data in Research: Harnessing Large Datasets 2024</t>
  </si>
  <si>
    <t>https://editverse.com/big-data-in-research-harnessing-the-power-of-large-datasets-in-2024/</t>
  </si>
  <si>
    <t>Revitalising data and infrastructure management through ...</t>
  </si>
  <si>
    <t>https://ciosea.economictimes.indiatimes.com/news/cloud-computing/revitalising-data-and-infrastructure-management-through-cloud/94907988</t>
  </si>
  <si>
    <t>Evaluating the Impact of Database and Data Warehouse ...</t>
  </si>
  <si>
    <t>https://www.preprints.org/manuscript/202410.0059/v1</t>
  </si>
  <si>
    <t>Database Management &amp; Design</t>
  </si>
  <si>
    <t>https://www.directpointe7.com/database-management-design/</t>
  </si>
  <si>
    <t>A Comprehensive SAP S/4HANA Archiving Strategy with ...</t>
  </si>
  <si>
    <t>https://www.ziaconsulting.com/sap/a-comprehensive-sap-s-4hana-archiving-strategy-with-zia-consulting/</t>
  </si>
  <si>
    <t>Report on Unstructured Data Management</t>
  </si>
  <si>
    <t>https://www.storagenewsletter.com/2024/06/21/report-on-unstructured-data-management/</t>
  </si>
  <si>
    <t>Unstructured data management solutions, vendor comparison</t>
  </si>
  <si>
    <t>Why Are Data Warehouses Growing So Fast?</t>
  </si>
  <si>
    <t>https://www.techtarget.com/searchdatamanagement/news/2240111227/Why-Are-Data-Warehouses-Growing-So-Fast</t>
  </si>
  <si>
    <t>U.S. Data Center Storage Market Size, Growth and ...</t>
  </si>
  <si>
    <t>https://www.credenceresearch.com/report/united-states-data-center-storage-market</t>
  </si>
  <si>
    <t>IBM</t>
  </si>
  <si>
    <t>https://www.computacenter.com/en-gb/partners/ibm</t>
  </si>
  <si>
    <t>The main challenges and issues of big data management</t>
  </si>
  <si>
    <t>https://www.academia.edu/81538748/The_main_challenges_and_issues_of_big_data_management</t>
  </si>
  <si>
    <t>The amino acid's backup bone — Storage solutions ...</t>
  </si>
  <si>
    <t>Hagen Meckel, Christian Stephan, Christian Bunse, Michael Krafzik, Christopher Reher, Michael Kohl, Helmut Erich Meyer, Martin Eisenacher,</t>
  </si>
  <si>
    <t>https://www.sciencedirect.com/science/article/pii/S1570963913002264</t>
  </si>
  <si>
    <t>Elsevier</t>
  </si>
  <si>
    <t>Biochimica et Biophysica Acta (BBA) - Proteins and Proteomics</t>
  </si>
  <si>
    <t>Mass storage solutions in science</t>
  </si>
  <si>
    <t>Slides: Empowering Data Consumers to Deliver Business ...</t>
  </si>
  <si>
    <t>https://www.slideshare.net/slideshow/slides-empowering-data-consumers-to-deliver-business-value/238696820</t>
  </si>
  <si>
    <t>How To Create Data | PDF | Analytics</t>
  </si>
  <si>
    <t>https://www.scribd.com/document/520705835/How-to-Create-Data</t>
  </si>
  <si>
    <t>Analytics Archives - Page 2 of 6 - Software Strategies Blog</t>
  </si>
  <si>
    <t>http://softwarestrategiesblog.com/tag/analytics/page/2/</t>
  </si>
  <si>
    <t>Proact &amp; University of Nottingham | Case Study</t>
  </si>
  <si>
    <t>https://www.proact.co.uk/our-customers/university-of-nottingham/</t>
  </si>
  <si>
    <t>The hidden costs of storage</t>
  </si>
  <si>
    <t>https://tdwi.org/~/media/CEE77EB54F94426D81F6503E79CFDE52.PDF</t>
  </si>
  <si>
    <t>How Data Warehousing Consulting Drives Smarter ...</t>
  </si>
  <si>
    <t>https://www.matellio.com/blog/data-warehousing-consulting-services/</t>
  </si>
  <si>
    <t>Outsourcing Database Administrator from Lawencon</t>
  </si>
  <si>
    <t>https://www.lawencon.com/en/services/professional-services/database-administrator/</t>
  </si>
  <si>
    <t>Atisfy Showcases Innovative Data Strategies at Data ...</t>
  </si>
  <si>
    <t>https://resources.atisfyreach.com/news-and-events/event/atisfy-showcases-innovative-data-strategies-at-data-architecture-melbourne-2023/</t>
  </si>
  <si>
    <t>Summit</t>
  </si>
  <si>
    <t>https://exertisenterprise.com/summit/</t>
  </si>
  <si>
    <t>Event announcement</t>
  </si>
  <si>
    <t>Senior Manager of Data Management - Dutch Bros Coffee</t>
  </si>
  <si>
    <t>https://builtin.com/job/senior-manager-data-management/3500072</t>
  </si>
  <si>
    <t>Data Management | Enterprise Talk</t>
  </si>
  <si>
    <t>https://enterprisetalk.com/tag/data-management</t>
  </si>
  <si>
    <t>IT Innovations for the Enterprise Webcast Lounge Replays</t>
  </si>
  <si>
    <t>https://www.sap.com/cmp/oth/na-webcast-lounge-replays/index.html</t>
  </si>
  <si>
    <t>Data and Digital Objects - Belmont Forum</t>
  </si>
  <si>
    <t>https://www.belmontforum.org/data</t>
  </si>
  <si>
    <t>Automatic Data Management for HPC Multi-Tiered Storage ...</t>
  </si>
  <si>
    <t>https://www.osti.gov/servlets/purl/1558554</t>
  </si>
  <si>
    <t>Evaluating Scalability of RDBMS versus Snowflake in ... - ijrpr</t>
  </si>
  <si>
    <t>https://ijrpr.com/uploads/V5ISSUE2/IJRPR22682.pdf</t>
  </si>
  <si>
    <t>Unleash Innovation with Multicloud by Design eBook</t>
  </si>
  <si>
    <t>https://www.delltechnologies.com/asset/fr-fr/solutions/business-solutions/briefs-summaries/unleash-innovation-with-multicloud-by-design-ebook.pdf</t>
  </si>
  <si>
    <t>Multicloud by design can reduce carbon emissions according to survey</t>
  </si>
  <si>
    <t>What is a Colocation Data Center?</t>
  </si>
  <si>
    <t>https://www.eziblank.com/what-is-a-colocation-data-center/</t>
  </si>
  <si>
    <t>Digitalisation Strategy update</t>
  </si>
  <si>
    <t>https://www.spenergynetworks.co.uk/userfiles/file/SPEN_Digitalisation_Strategy_Update-31_March_2023.pdf</t>
  </si>
  <si>
    <t>Big Data Industry Predictions for 2024 - insideAI News</t>
  </si>
  <si>
    <t>https://insideainews.com/2024/01/18/big-data-industry-predictions-for-2024/</t>
  </si>
  <si>
    <t>2024-25 DCIG TOP 5</t>
  </si>
  <si>
    <t>https://info.nasuni.com/hubfs/231031%20DCIG%20TOP%205%20Enterprise%20Cloud-based%20NAS%20Consolidation-NASUNI.pdf?hsLang=en</t>
  </si>
  <si>
    <t>Data Gravity - Glossary</t>
  </si>
  <si>
    <t>https://www.devx.com/terms/data-gravity/</t>
  </si>
  <si>
    <t>Data gravity as phenomenon</t>
  </si>
  <si>
    <t>Data Dynamics, Upper Saddle River, New Jersey, United ...</t>
  </si>
  <si>
    <t>http://stevieawards.com/iba/data-dynamics-upper-saddle-river-new-jersey-united-states-data-dynamics-1</t>
  </si>
  <si>
    <t>Managing Large-Scale Data in AWS S3</t>
  </si>
  <si>
    <t>Pingax</t>
  </si>
  <si>
    <t>https://pingax.com/skills/data-engineer/data-infrastructure/managing-large-scale-data-in-aws-s3/</t>
  </si>
  <si>
    <t>Data lifecycle rules in AWS, hands-on manual</t>
  </si>
  <si>
    <t>Case studies</t>
  </si>
  <si>
    <t>https://www.proceedgroup.com/case-studies</t>
  </si>
  <si>
    <t>VEERUM 3DVAULT - Navigating the nexus</t>
  </si>
  <si>
    <t>https://veerum.com/wp-content/uploads/2024/08/VEERUM_3DVAULT___Navigating_the_nexus.pdf</t>
  </si>
  <si>
    <t>Data Archiving Software Market Size And Forecast</t>
  </si>
  <si>
    <t>https://www.verifiedmarketresearch.com/product/data-archiving-software-market/</t>
  </si>
  <si>
    <t>Text Semantics-Driven Data Classification Storage ...</t>
  </si>
  <si>
    <t xml:space="preserve">Yuan, Z.; Lv, X.; Gong, Y.; Liu, B.; Yang, H.; You, X. Text Semantics-Driven Data Classification Storage Optimization. </t>
  </si>
  <si>
    <t>https://www.mdpi.com/2076-3417/14/3/1159</t>
  </si>
  <si>
    <t xml:space="preserve">Appl. Sci. 2024, 14, 1159. https://doi.org/10.3390/app14031159 </t>
  </si>
  <si>
    <t>Big Data Skills Sustainable Development in Healthcare ...</t>
  </si>
  <si>
    <t>https://link.springer.com/article/10.1007/s10916-020-01665-9</t>
  </si>
  <si>
    <t>TAPE FOR TOMORROW</t>
  </si>
  <si>
    <t>HP</t>
  </si>
  <si>
    <t>https://www.tapetember.com/portals/0/tapetember/resources/a00119755enw.pdf</t>
  </si>
  <si>
    <t>Tape storage</t>
  </si>
  <si>
    <t>What are the Four Primary Systems of IOT Technology? The ...</t>
  </si>
  <si>
    <t>https://kartikmehtablog.com/what-are-the-four-primary-systems-of-iot-technology/</t>
  </si>
  <si>
    <t>ECMEA january 2025</t>
  </si>
  <si>
    <t>https://issuu.com/enterprisechannelsmea/docs/ecmea_january_2025</t>
  </si>
  <si>
    <t>2023-24-dcig-top-5-hci-providers-report. ...</t>
  </si>
  <si>
    <t>https://www.hitachivantara.com/en-us/pdf/analyst-content/2023-24-dcig-top-5-hci-providers-report.pdf</t>
  </si>
  <si>
    <t>Big Data From Management Perspective</t>
  </si>
  <si>
    <t>https://www.igi-global.com/viewtitle.aspx?TitleId=217928&amp;isxn=9781522575016</t>
  </si>
  <si>
    <t>Linear Tape File System (LTFS) - LTO Ultrium</t>
  </si>
  <si>
    <t>https://www.ltoultrium.com/software/ltfs-tape/</t>
  </si>
  <si>
    <t>https://pmc.ncbi.nlm.nih.gov/articles/PMC7544557/</t>
  </si>
  <si>
    <t>SUSTAINABLE CLOUD ARCHITECTURE FOR LARGE ...</t>
  </si>
  <si>
    <t>https://www.ijprems.com/uploadedfiles/paper//issue_1_january_2024/32424/final/fin_ijprems1732829553.pdf</t>
  </si>
  <si>
    <t>What is Datafication? How it revolutionizing business, society ...</t>
  </si>
  <si>
    <t>https://www.defenserelatedpost.com/2025/02/All-about-Datafication.html?m=1</t>
  </si>
  <si>
    <t>Leveraging Azure Data Explorer for IoT Performance ...</t>
  </si>
  <si>
    <t>https://ijsret.com/wp-content/uploads/2023/03/IJSRET_V9_issue2_196.pdf</t>
  </si>
  <si>
    <t>Middle East Cloud &amp; Datacenter Convention &amp; Awards 2022</t>
  </si>
  <si>
    <t>https://w.media/middle-east-cloud-datacenter-convention-awards-2022/</t>
  </si>
  <si>
    <t>AI Data Deduplication: Transforming Data Management</t>
  </si>
  <si>
    <t>https://ixsight.com/blogs/ai-to-accelerate-real-time-data-deduplication/</t>
  </si>
  <si>
    <t>AI-powered deduplication</t>
  </si>
  <si>
    <t>Top Enterprise Data Management Services in Madurai</t>
  </si>
  <si>
    <t>https://www.justdial.com/Madurai/Enterprise-Data-Management-Services/nct-12045573</t>
  </si>
  <si>
    <t>View of MODELING FUZZY BASED REPLICATION ...</t>
  </si>
  <si>
    <t>https://nja.pastic.gov.pk/PJBT/index.php/PJBT/article/view/1562/1541</t>
  </si>
  <si>
    <t>Replication</t>
  </si>
  <si>
    <t>How to understand advancements in modern data centers</t>
  </si>
  <si>
    <t>https://www.rsinc.com/how-to-understand-advancements-in-modern-data-centers.php</t>
  </si>
  <si>
    <t>Data Gravity and Its Impact on Data Storage Infrastructure</t>
  </si>
  <si>
    <t>https://www.seagate.com/blog/data-gravity-and-its-impact-on-data-storage-infrastructure/</t>
  </si>
  <si>
    <t>Infinia Object Storage Solution Brief</t>
  </si>
  <si>
    <t>https://www.ddn.com/resources/solution-briefs/infinia-object-storage-solution-brief/</t>
  </si>
  <si>
    <t>Future-Proofing Your Data: The Role of Storage Solutions in IT ...</t>
  </si>
  <si>
    <t>https://mdscs.sa/blog/future-proofing-your-data-the-role-of-storage-solutions-in-it-infrastructure-planning/</t>
  </si>
  <si>
    <t>Mastering XPath: Transform Your XML Documents with Ease</t>
  </si>
  <si>
    <t>https://moldstud.com/articles/p-unlocking-the-power-of-xpath-for-effortless-transformation-of-your-xml-documents-in-an-in-depth-guide</t>
  </si>
  <si>
    <t>five essentials for your backups</t>
  </si>
  <si>
    <t>https://blocksandfiles.com/?p=contatti</t>
  </si>
  <si>
    <t>Edge Ai Npu Technology Insights | Restackio</t>
  </si>
  <si>
    <t>https://www.restack.io/p/edge-ai-answer-npu-technology-advancements-cat-ai</t>
  </si>
  <si>
    <t>Navigating the crossroads of connectivity</t>
  </si>
  <si>
    <t>https://www.voicendata.com/navigating-the-crossroads-of-connectivity/</t>
  </si>
  <si>
    <t>IDC MarketScape: Worldwide Distributed Scale-Out File ...</t>
  </si>
  <si>
    <t>https://solutions.asbis.com/api/uploads/files/40/wp-worldwide-distributed-scale-out-file-system-2022.pdf</t>
  </si>
  <si>
    <t>Urgency Driving AIOps into the Enterprise</t>
  </si>
  <si>
    <t>https://em360tech.com/tech-articles/urgency-driving-aiops-enterprise</t>
  </si>
  <si>
    <t>https://stevieawards.com/iba/data-dynamics-upper-saddle-river-new-jersey-united-states-data-dynamics-1</t>
  </si>
  <si>
    <t>Top 20 Enterprise Data Storage Providers to Look Up in 2024</t>
  </si>
  <si>
    <t>https://cioinfluence.com/it-and-devops/top-20-enterprise-data-storage-providers-to-look-up-in-2024/</t>
  </si>
  <si>
    <t>Duplicate of #524</t>
  </si>
  <si>
    <t>IMT Joins the Active Archive Alliance</t>
  </si>
  <si>
    <t>https://www.prweb.com/releases/imt-joins-the-active-archive-alliance-868162510.html</t>
  </si>
  <si>
    <t>What are some common challenges facing bank terms of ...</t>
  </si>
  <si>
    <t>https://www.quora.com/What-are-some-common-challenges-facing-bank-terms-of-data-management</t>
  </si>
  <si>
    <t>Tape Backup Alternatives – Modernize Data Storage</t>
  </si>
  <si>
    <t>https://www.datacore.com/glossary/tape-backup-alternatives/</t>
  </si>
  <si>
    <t>Understanding Storage Virtualization and Software ...</t>
  </si>
  <si>
    <t>https://www.sbm.com.sa/sites/default/files/IBM_Storage_Virtualization_Whitepaper_Final.pdf</t>
  </si>
  <si>
    <t>Sydney Blanchard</t>
  </si>
  <si>
    <t>https://www.dbta.com/Authors/Sydney-Blanchard-9611.aspx</t>
  </si>
  <si>
    <t>Distributed File Systems and Object Storage Market</t>
  </si>
  <si>
    <t>https://dataintelo.com/report/global-distributed-file-systems-and-object-storage-market</t>
  </si>
  <si>
    <t>Position Duty Statement Form</t>
  </si>
  <si>
    <t>https://calcareers.ca.gov/CalHrPublic/FileDownload.aspx?aid=17327507&amp;name=406-1414-007DS_082022_FINAL.pdf</t>
  </si>
  <si>
    <t>https://builtin.com/job/senior-manager-data-management/3911479</t>
  </si>
  <si>
    <t>Ask OCTO: Our new enterprise tech advice column</t>
  </si>
  <si>
    <t>https://cloud.google.com/transform/ask-octo-google-cloud-enterprise-tech-advice-column</t>
  </si>
  <si>
    <t>Enterprise Blockchain vs. Traditional Databases</t>
  </si>
  <si>
    <t>https://www.rapidinnovation.io/post/enterprise-blockchain-vs-traditional-databases-comprehensive-comparison</t>
  </si>
  <si>
    <t>Egnyte's AEC Data Insights Report</t>
  </si>
  <si>
    <t>https://pages.egnyte.com/rs/038-PTQ-391/images/2022_AEC_Data_Insights_Report_2022.pdf</t>
  </si>
  <si>
    <t>10 Key Success Factors for Software-Defined Storage with ...</t>
  </si>
  <si>
    <t>https://marketing.peerspot.com/wp-content/uploads/2024/05/Nutanix_Unified_Storage_PeerSpot_PeerPaper_March-2024.pdf</t>
  </si>
  <si>
    <t>Tape Storage Market Analysis &amp; Forecast | $9.87 Bn by 2033</t>
  </si>
  <si>
    <t>https://evolvebi.com/report/tape-storage-market-analysis/</t>
  </si>
  <si>
    <t>Automatic Data Management for HPC Multi-tiered Storage ...</t>
  </si>
  <si>
    <t>https://xiexbing.github.io/files/ipdps19.pdf</t>
  </si>
  <si>
    <t>Proactive Infrastructure Management</t>
  </si>
  <si>
    <t>https://fastercapital.com/topics/proactive-infrastructure-management.html</t>
  </si>
  <si>
    <t>Videos</t>
  </si>
  <si>
    <t>https://theitmediagroup.com/videos.html</t>
  </si>
  <si>
    <t>Data Governance: From the Fundamentals to Real Cases ...</t>
  </si>
  <si>
    <t>https://dokumen.pub/data-governance-from-the-fundamentals-to-real-cases-3031437721-9783031437724.html</t>
  </si>
  <si>
    <t>Pirated content</t>
  </si>
  <si>
    <t>Active Archive Alliance Releases State of the Industry 2020 ...</t>
  </si>
  <si>
    <t>https://www.hpcwire.com/off-the-wire/active-archive-alliance-releases-state-of-the-industry-2020-report/</t>
  </si>
  <si>
    <t>Report unavailable</t>
  </si>
  <si>
    <t>Understanding the Lifecycle: Archiving vs ILM</t>
  </si>
  <si>
    <t>https://sapinsider.org/articles/understanding-the-key-components-of-sap-information-lifecycle-management-ilm/</t>
  </si>
  <si>
    <t>Membership required</t>
  </si>
  <si>
    <t>Discover Bio-IT World Conference and Expo's Online ...</t>
  </si>
  <si>
    <t>https://www.bio-itworldexpo.com/online-learning</t>
  </si>
  <si>
    <t>Podcast</t>
  </si>
  <si>
    <t>Proact Higher Education</t>
  </si>
  <si>
    <t>https://www.proact.co.uk/higher-education/</t>
  </si>
  <si>
    <t>Hyperscale Data Center Market | Growth | Share | Size</t>
  </si>
  <si>
    <t>https://www.reanin.com/reports/global-hyperscale-data-center-market</t>
  </si>
  <si>
    <t>CommVault Addresses Demand for Data Management ...</t>
  </si>
  <si>
    <t>https://www.prnewswire.com/news-releases/commvault-addresses-demand-for-data-management-optimization-with-new-consulting-services-267154251.html</t>
  </si>
  <si>
    <t>Digital Asset Management Market Size - Industry Report ...</t>
  </si>
  <si>
    <t>https://www.mordorintelligence.com/industry-reports/digital-asset-management-dam-market</t>
  </si>
  <si>
    <t>Top Enterprise Data Management Services in Virudhunagar</t>
  </si>
  <si>
    <t>https://www.justdial.com/Virudhunagar/Enterprise-Data-Management-Services/nct-12045573</t>
  </si>
  <si>
    <t>Maximising Data Efficiency with Ceph Storage</t>
  </si>
  <si>
    <t>https://uneos.au/maximising-data-efficiency-with-ceph-storage-a-comprehensive-guide/</t>
  </si>
  <si>
    <t>Leveraging SAP Information Lifecycle Management (ILM)</t>
  </si>
  <si>
    <t>https://ijemh.com/issue_dcp/Leveraging%20SAP%20Information%20Lifecycle%20Management%20ILM%20Latest%20Insights%20and%20Applications.pdf</t>
  </si>
  <si>
    <t>anton maklakov design and implementation of information ...</t>
  </si>
  <si>
    <t>https://trepo.tuni.fi/bitstream/handle/123456789/22160/Maklakov.pdf?sequence=3&amp;isAllowed=y</t>
  </si>
  <si>
    <t>What Is Enterprise Storage? | phoenixNAP IT Glossary</t>
  </si>
  <si>
    <t>https://phoenixnap.com/glossary/enterprise-storage</t>
  </si>
  <si>
    <t>What is Data Explosion?</t>
  </si>
  <si>
    <t>https://www.geeksforgeeks.org/what-is-data-explosion/</t>
  </si>
  <si>
    <t>Challenges and opportunities of Data Governance in ...</t>
  </si>
  <si>
    <t>https://aic.ai.wu.ac.at/~polleres/supervised_theses/Christian_Bruck_BSc_2017.pdf</t>
  </si>
  <si>
    <t>https://osf.io/sq4m4/?action=download&amp;version=1</t>
  </si>
  <si>
    <t>Closer to the edge</t>
  </si>
  <si>
    <t>https://storagemagazine.co.uk/articles/?article_id=11521&amp;Mag=Storage</t>
  </si>
  <si>
    <t>India Cloud Storage Market By Size, Share and Forecast ...</t>
  </si>
  <si>
    <t>https://www.techsciresearch.com/report/india-cloud-storage-market/1987.html</t>
  </si>
  <si>
    <t>A Framework for Current and New Data Quality Dimensions</t>
  </si>
  <si>
    <t>https://www.mdpi.com/2306-5729/9/12/151</t>
  </si>
  <si>
    <t>What are the challenges faced by organization in ...</t>
  </si>
  <si>
    <t>https://www.quora.com/What-are-the-challenges-faced-by-organization-in-information-and-data-management</t>
  </si>
  <si>
    <t>Starburst - Products, Competitors, Financials, Employees ...</t>
  </si>
  <si>
    <t>https://www.cbinsights.com/company/starburst</t>
  </si>
  <si>
    <t>Clusters Unveiled: The Secret Weapon of Modern ...</t>
  </si>
  <si>
    <t>https://medium.com/data-analytics-magazine/clusters-unveiled-the-secret-weapon-of-modern-computing-unraveled-ac8d7c61b59b</t>
  </si>
  <si>
    <t>Commvault concludes biggest Connections event in Dubai ...</t>
  </si>
  <si>
    <t>https://www.zawya.com/en/press-release/events-and-conferences/commvault-concludes-biggest-connections-event-in-dubai-to-date-r8wq010x</t>
  </si>
  <si>
    <t>How does Topological Data Analysis improve ML ...</t>
  </si>
  <si>
    <t>https://em360tech.com/tech-articles/how-does-topological-data-analysis-improve-ml-applications</t>
  </si>
  <si>
    <t>Stephanie Simone</t>
  </si>
  <si>
    <t>https://www.dbta.com/Authors/Stephanie-Simone-6842.aspx</t>
  </si>
  <si>
    <t>Data Analytics and Digital Transformation</t>
  </si>
  <si>
    <t>https://dokumen.pub/data-analytics-and-digital-transformation.html</t>
  </si>
  <si>
    <t>On-Premises vs. Cloud Data Warehouses: Pros and Cons</t>
  </si>
  <si>
    <t>https://www.techtarget.com/searchdatamanagement/tip/On-premises-vs-cloud-data-warehouses-Pros-and-cons</t>
  </si>
  <si>
    <t>Oil &amp; Gas Technology Summer 2023 by cavendish-group</t>
  </si>
  <si>
    <t>https://issuu.com/cavendish-group/docs/ong_43_230621_digital</t>
  </si>
  <si>
    <t>RIIO-ED2 Non-Operational IT and Telecoms Business Plan</t>
  </si>
  <si>
    <t>https://www.spenergynetworks.co.uk/userfiles/file/Annex_4C.1_IT_Digitalisation_Strategy.pdf</t>
  </si>
  <si>
    <t>Global Data Archiving Software Market Insights</t>
  </si>
  <si>
    <t>https://www.verifiedmarketreports.com/product/data-archiving-software-market/</t>
  </si>
  <si>
    <t>Big Data Analytics</t>
  </si>
  <si>
    <t>http://103.203.175.90:81/fdScript/RootOfEBooks/E%20Book%20collection%20-%202024%20-%20G/CSE%20%20IT%20AIDS%20ML/Big%20Data%20Analytics%20(2024).pdf</t>
  </si>
  <si>
    <t>Episode: 25 - Effective Data Management Strategies With ...</t>
  </si>
  <si>
    <t>https://podtail.com/it/podcast/trends-from-the-trenches/episode-25-effective-data-management-strategies-wi/</t>
  </si>
  <si>
    <t>Dolphin Enterprise Solutions Corporation to Showcase ...</t>
  </si>
  <si>
    <t>https://www.prweb.com/releases/dolphin_enterprise_solutions_corporation_to_showcase_proven_data_management_strategies_at_sapinsider_hana_2016/prweb13216746.htm</t>
  </si>
  <si>
    <t>Appeared as hit form 2016 due to Google misclassification</t>
  </si>
  <si>
    <t>Efficient placement design and storage cost saving for big ...</t>
  </si>
  <si>
    <t>https://theses.hal.science/tel-02412887v1/file/these-Sonia-IKKEN.pdf</t>
  </si>
  <si>
    <t>Thesis published in 2019</t>
  </si>
  <si>
    <t>Network Attached Storage (NAS) Market Size &amp; Forecast</t>
  </si>
  <si>
    <t>https://www.verifiedmarketresearch.com/product/global-network-attached-storage-nas-market-size-and-forecast/</t>
  </si>
  <si>
    <t>Data Storage and Analytics Trends and Predictions 2025 ...</t>
  </si>
  <si>
    <t>https://www.itprotoday.com/data-storage/data-storage-and-analytics-trends-and-predictions-2025-from-industry-insiders</t>
  </si>
  <si>
    <t>Common Data Types</t>
  </si>
  <si>
    <t>https://fastercapital.com/keyword/common-data-types.html</t>
  </si>
  <si>
    <t>Optimizing Traffic Mobility Simulations: a Study on Data ...</t>
  </si>
  <si>
    <t>https://sigarra.up.pt/feup/pt/pub_geral.show_file?pi_doc_id=412659</t>
  </si>
  <si>
    <t>Thesis, mentions data reduction</t>
  </si>
  <si>
    <t>Predictions of Storage Vendors for 2023</t>
  </si>
  <si>
    <t>https://www.storagenewsletter.com/2023/01/10/predictions-of-storage-vendors-for-2023/</t>
  </si>
  <si>
    <t>CIO Roundtables</t>
  </si>
  <si>
    <t>http://theitmediagroup.com/for-it-vendors/19-video-gallery/127-latest-video.html</t>
  </si>
  <si>
    <t>Video</t>
  </si>
  <si>
    <t>Network Attached Storage (NAS) Systems Market</t>
  </si>
  <si>
    <t>https://dataintelo.com/report/network-attached-storage-nas-systems-market</t>
  </si>
  <si>
    <t>DATABASE ARCHIVING</t>
  </si>
  <si>
    <t>https://www.leanspike.com/database-archiving/</t>
  </si>
  <si>
    <t>Modeling-Fuzzy-Based-Replication-Strategy-To-Improv- ...</t>
  </si>
  <si>
    <t>https://aetsjournal.com/journal_uploads/Modeling-Fuzzy-Based-Replication-Strategy-To-Improv-Data-Availability-In-Cloud-Data-Centers-.pdf</t>
  </si>
  <si>
    <t>Information Lifecycle Management in An SAP Environment</t>
  </si>
  <si>
    <t>https://www.scribd.com/document/479461897/303-information-lifecycle-management-in-an-sap-environment</t>
  </si>
  <si>
    <t>Big Data Management and Analytics.pdf - World Scientific...</t>
  </si>
  <si>
    <t>https://www.coursehero.com/file/225575300/Big-Data-Management-and-Analyticspdf/</t>
  </si>
  <si>
    <t>Included
primary study</t>
  </si>
  <si>
    <t>Included
secondary study</t>
  </si>
  <si>
    <t>Included from paper (ID)</t>
  </si>
  <si>
    <t>Snowballing Direction</t>
  </si>
  <si>
    <t>Goals</t>
  </si>
  <si>
    <t>DRIVEN: A framework for efficient Data Retrieval and clustering in Vehicular Networks,</t>
  </si>
  <si>
    <t>Bastian Havers, Romaric Duvignau, Hannaneh Najdataei, Vincenzo Gulisano, Marina Papatriantafilou, Ashok Chaitanya Koppisetty,</t>
  </si>
  <si>
    <t>https://www.sciencedirect.com/science/article/pii/S0167739X19310507</t>
  </si>
  <si>
    <t>Compresses the data transmissions from vehicles through PLA</t>
  </si>
  <si>
    <t>Streaming piecewise linear approximation for efficient data management in edge computing</t>
  </si>
  <si>
    <t>Romaric Duvignau, Vincenzo Gulisano, Marina Papatriantafilou, Vladimir Savic</t>
  </si>
  <si>
    <t>https://dl.acm.org/doi/10.1145/3297280.3297552</t>
  </si>
  <si>
    <t>SAC '19: Proceedings of the 34th ACM/SIGAPP Symposium on Applied Computing</t>
  </si>
  <si>
    <t>How PLA reduces data transmissions and storage</t>
  </si>
  <si>
    <t>F</t>
  </si>
  <si>
    <t>Time Series Compression for IoT: A Systematic
Literature Review</t>
  </si>
  <si>
    <t>de Oliveira, Marcos A., da Rocha, Anderson M., Puntel, Fernando E., Cavalheiro, Gerson Geraldo H.</t>
  </si>
  <si>
    <t>https://onlinelibrary.wiley.com/doi/epdf/10.1155/2023/5025255</t>
  </si>
  <si>
    <t>Wireless Communications and Mobile Computing
Volume 2023, Article ID 5025255, 23 pages</t>
  </si>
  <si>
    <t>Compression of time series</t>
  </si>
  <si>
    <t>Edge-as-a-Service: Towards Distributed Cloud Architectures</t>
  </si>
  <si>
    <t>Blesson Varghese, Nan Wang, Jianyu Li, Dimitrios S. Nikolopoulos</t>
  </si>
  <si>
    <t>https://pureadmin.qub.ac.uk/ws/files/137354149/Varghese_Edge_as_a_Service_2017.pdf</t>
  </si>
  <si>
    <t>IOS Press</t>
  </si>
  <si>
    <t>International Conference on Parallel Computing</t>
  </si>
  <si>
    <t>ICPC</t>
  </si>
  <si>
    <t>Reducing data traffic to the cloud</t>
  </si>
  <si>
    <t xml:space="preserve"> Cusz: An efficient gpu-based error-bounded lossy compression framework for sci-
entific data.</t>
  </si>
  <si>
    <t>Jiannan Tian, Sheng Di, Kai Zhao, Cody Rivera, Megan Hickman Fulp, Robert Underwood, Sian Jin, Xin Liang, Jon
Calhoun, Dingwen Tao, et al.</t>
  </si>
  <si>
    <t>https://dl.acm.org/doi/pdf/10.1145/3410463.3414624</t>
  </si>
  <si>
    <t>Proceedings of the ACM International Conference on Parallel Architectures and Compilation Techniques.</t>
  </si>
  <si>
    <t>ICPACT</t>
  </si>
  <si>
    <t>Compression for scientific data</t>
  </si>
  <si>
    <t xml:space="preserve"> An optimal text compression algorithm based on frequent pattern mining</t>
  </si>
  <si>
    <t>C. Oswald and B. Sivaselvan</t>
  </si>
  <si>
    <t>https://link.springer.com/article/10.1007/s12652-017-0540-2</t>
  </si>
  <si>
    <t>Journal of Ambient Intell. Human. Comput. 9, 3 (2018), 803–822.</t>
  </si>
  <si>
    <t>Reduces space in DB via pattern recognition</t>
  </si>
  <si>
    <t>Lane compression: A lightweight lossless com-
pression method for machine learning on embedded systems</t>
  </si>
  <si>
    <t>Yousun Ko, Alex Chadwick, Daniel Bates, and Robert Mullins</t>
  </si>
  <si>
    <t>https://www.repository.cam.ac.uk/bitstreams/f50f3791-0883-45db-8055-ab390424080e/download</t>
  </si>
  <si>
    <t>ACM Trans. Embed. Comput. Syst. 20, 2 (2021), 1–26.</t>
  </si>
  <si>
    <t>Deduplication on Encrypted Big Data in Cloud</t>
  </si>
  <si>
    <t>W. Ding, X. Yu, H. Zhu, Z. Yan, and R. H. Deng</t>
  </si>
  <si>
    <t>https://ieeexplore.ieee.org/stamp/stamp.jsp?tp=&amp;arnumber=7511769</t>
  </si>
  <si>
    <t>IEEE Trans. Big Data, vol. 2, no. 2, pp. 138–150, 2016.</t>
  </si>
  <si>
    <t>A new Prefetching-aware Data Replication to decrease access latency in cloud environment,</t>
  </si>
  <si>
    <t>N. Mansouri and M. M. Javidi</t>
  </si>
  <si>
    <t>https://www.sciencedirect.com/science/article/pii/S0164121218301055</t>
  </si>
  <si>
    <t>DPRS: A dynamic popularity aware replication strategy with parallel download scheme in cloud environments</t>
  </si>
  <si>
    <t xml:space="preserve"> N. Mansouri, M. K. Rafsanjani, and M. M. Javidi</t>
  </si>
  <si>
    <t>https://www.sciencedirect.com/science/article/pii/S1569190X1730103X</t>
  </si>
  <si>
    <t>Simulation Modelling Practice and Theory</t>
  </si>
  <si>
    <t>ASIC Design of a Canonical Huffman Encoder for Computational Storage Drives</t>
  </si>
  <si>
    <t>Huang, Y., Song, A., Lu, T. and Yang, Y.</t>
  </si>
  <si>
    <t>https://ietresearch.onlinelibrary.wiley.com/doi/10.1049/ell2.70224</t>
  </si>
  <si>
    <t>IET</t>
  </si>
  <si>
    <t>Electronics Letters</t>
  </si>
  <si>
    <t>XFM: Accelerated Software-Defined Far Memory</t>
  </si>
  <si>
    <t>Neel Patel, Amin Mamandipoor, Derrick Quinn, and Mohammad Alian</t>
  </si>
  <si>
    <t>https://doi.org/10.1145/3613424.3623776</t>
  </si>
  <si>
    <t>In Proceedings of the 56th Annual IEEE/ACM International Symposium on Microarchitecture (MICRO '23)</t>
  </si>
  <si>
    <t>MICRO</t>
  </si>
  <si>
    <t>An Enterprise-Grade Open-Source Data Reduction Architecture for All-Flash Storage Systems</t>
  </si>
  <si>
    <t>Mohammadamin Ajdari, Patrick Raaf, Mostafa Kishani, Reza Salkhordeh, Hossein Asadi, and André Brinkmann</t>
  </si>
  <si>
    <t>https://doi.org/10.1145/3530896</t>
  </si>
  <si>
    <t xml:space="preserve">Proc. ACM Meas. Anal. Comput. Syst. 6, 2, Article 30 </t>
  </si>
  <si>
    <t>SMRTS: A Performance and Cost-Effectiveness Optimized SSD-SMR Tiered File System with Data Deduplication</t>
  </si>
  <si>
    <t>Z. Cao, H. Wen, F. Wu and D. H. C. Du,</t>
  </si>
  <si>
    <t>https://ieeexplore.ieee.org/document/10360958</t>
  </si>
  <si>
    <t>IEEE 41st International Conference on Computer Design (ICCD)</t>
  </si>
  <si>
    <t>ICCD</t>
  </si>
  <si>
    <t>Palantir: Hierarchical Similarity Detection for Post-Deduplication Delta Compression</t>
  </si>
  <si>
    <t>Hongming Huang, Peng Wang, Qiang Su, Hong Xu, Chun Jason Xue, and André Brinkmann</t>
  </si>
  <si>
    <t>https://doi-org.vu-nl.idm.oclc.org/10.1145/3620665.3640353</t>
  </si>
  <si>
    <t>Proceedings of the 29th ACM International Conference on Architectural Support for Programming Languages and Operating Systems, Volume 2 (ASPLOS '24), Vol. 2</t>
  </si>
  <si>
    <t>ASPLOS</t>
  </si>
  <si>
    <t>A long-term user-centric analysis of deduplication patterns</t>
  </si>
  <si>
    <t>Zhen Sun; Geoff Kuenning; Sonam Mandal; Philip Shilane; Vasily Tarasov; Nong Xiao</t>
  </si>
  <si>
    <t>https://ieeexplore-ieee-org.vu-nl.idm.oclc.org/document/7897080/</t>
  </si>
  <si>
    <t>32nd Symposium on Mass Storage Systems and Technologies (MSST)</t>
  </si>
  <si>
    <t>MSST</t>
  </si>
  <si>
    <t>HPDedup: A hybrid prioritized data deduplication mechanism for primary storage in the cloud</t>
  </si>
  <si>
    <t>Huijun Wu, Chen Wang, Yinjin Fu, Sherif Sakr, Liming Zhu, and Kai Lu</t>
  </si>
  <si>
    <t>https://msstconference.org/MSST-history/2017/Papers/HybridPrioritizedDataDeduplication.pdf</t>
  </si>
  <si>
    <t>Proceedings of the 33rd International Conference on Massive Storage Systems and Technology (MSST’17).</t>
  </si>
  <si>
    <t>The dilemma between deduplication and locality: Can both be achieved?</t>
  </si>
  <si>
    <t>Xiangyu Zou, Jingsong Yuan, Philip Shilane, Wen Xia, Haijun Zhang, and Xuan Wang</t>
  </si>
  <si>
    <t>https://www.usenix.org/system/files/fast21-zou.pdf</t>
  </si>
  <si>
    <t>USENIX</t>
  </si>
  <si>
    <t>Proceedings of the 19th USENIX Conference on File and Storage Technologies (FAST’21). 171–185.</t>
  </si>
  <si>
    <t>FAST</t>
  </si>
  <si>
    <t>Length preserving compression: marrying encryption with compression</t>
  </si>
  <si>
    <t>Doron Chen, Michael Factor, Danny Harnik, Ronen Kat, and Eliad
Tsfadia</t>
  </si>
  <si>
    <t>https://dl-acm-org.vu-nl.idm.oclc.org/doi/pdf/10.1145/3456727.3463780</t>
  </si>
  <si>
    <t>International Conference on Systems and Storage (SYSTOR '21)</t>
  </si>
  <si>
    <t>SYSTOR</t>
  </si>
  <si>
    <t>Enabling encrypted delta compression for outsourced storage systems via preserving similarity</t>
  </si>
  <si>
    <t>Yuchong Hu, Chuang Gan, Leyan Zhao, Xin Zhao, Pengyu Gong, Wenhao ZWhang, Lin Wang, and Dan Feng</t>
  </si>
  <si>
    <t>https://ieeexplore-ieee-org.vu-nl.idm.oclc.org/stamp/stamp.jsp?tp=&amp;arnumber=10361026</t>
  </si>
  <si>
    <t>Proceedings of the 2023 IEEE International Conference on Computer Design (ICCD’23). 231–238</t>
  </si>
  <si>
    <t>Data domain cloud tier: Backup here, backup there, deduplicated everywhere!</t>
  </si>
  <si>
    <t>Abhinav Duggal, Fani Jenkins, Philip Shilane, Ramprasad Chinthekindi, Ritesh Shah, and Mahesh Kamat</t>
  </si>
  <si>
    <t>https://www.usenix.org/system/files/atc19-duggal.pdf</t>
  </si>
  <si>
    <t>Proceedings of the 2019 USENIX Annual Technical Conference (USENIX ATC’19). 647–660.</t>
  </si>
  <si>
    <t>USENIX ATC</t>
  </si>
  <si>
    <t>Enabling secure and space-efficient metadata management in encrypted deduplication.</t>
  </si>
  <si>
    <t>Jingwei Li, Suyu Huang, Yanjing Ren, Zuoru Yang, Patrick P. C. Lee, Xiao-song Zhang, and Yao Hao</t>
  </si>
  <si>
    <t>https://ieeexplore-ieee-org.vu-nl.idm.oclc.org/stamp/stamp.jsp?tp=&amp;arnumber=9381688</t>
  </si>
  <si>
    <t>IEEE Transactions on Computers 71, 4 (2021), 959–970.</t>
  </si>
  <si>
    <t>Mitigating deduplucation metadata</t>
  </si>
  <si>
    <t>Toward reliable, secure, and cost-efficient cloud storage via convergent dispersal</t>
  </si>
  <si>
    <t>Mingqiang Li, Chuan Qin, and Patrick P. C. Lee.</t>
  </si>
  <si>
    <t>https://www.usenix.org/system/files/conference/atc15/atc15-paper-li-mingqiang.pdf</t>
  </si>
  <si>
    <t>2Dedup: SGX-enabled secure deduplication</t>
  </si>
  <si>
    <t>Mariana Miranda, Tânia Esteves, Bernardo Portela, and João Paulo</t>
  </si>
  <si>
    <t>https://dl-acm-org.vu-nl.idm.oclc.org/doi/pdf/10.1145/3456727.3463773</t>
  </si>
  <si>
    <t>Proceedings of the 2021 ACM International Conference on Systems and Storage (SYSTOR’21). 1–12.</t>
  </si>
  <si>
    <t>SYSSTOR</t>
  </si>
  <si>
    <t>DeepSketch: A new machine learning-based reference search technique for post-deduplication delta compression.</t>
  </si>
  <si>
    <t>Jisung Park, Jeonggyun Kim, Yeseong Kim, Sungjin Lee, and Onur Mutlu</t>
  </si>
  <si>
    <t>https://www.usenix.org/system/files/fast22-park.pdf</t>
  </si>
  <si>
    <t>Proceedings of the 20th USENIX Conference on File and Storage Technologies (FAST’22). 247–264.</t>
  </si>
  <si>
    <t>Exploring the potential of fast delta encoding: Marching to a higher compression ratio.</t>
  </si>
  <si>
    <t>Haoliang Tan, Zhiyuan Zhang, Xiangyu Zou, Qing Liao, and Wen Xia</t>
  </si>
  <si>
    <t>https://ieeexplore-ieee-org.vu-nl.idm.oclc.org/document/9229609</t>
  </si>
  <si>
    <t>Proceedings of the 2020 IEEE International Conference on Cluster Computing (CLUSTER’20).</t>
  </si>
  <si>
    <t>CLUSTER</t>
  </si>
  <si>
    <t>DARE: A deduplication-aware resemblance detection and elimination scheme for data reduction with low overheads.</t>
  </si>
  <si>
    <t>Wen Xia, Hong Jiang, Dan Feng, and Lei Tian</t>
  </si>
  <si>
    <t>https://dl-acm-org.vu-nl.idm.oclc.org/doi/10.1109/TC.2015.2456015</t>
  </si>
  <si>
    <t>IEEE Transactions on Computers 65, 6 (2015), 1692–1705.</t>
  </si>
  <si>
    <t>FastCDC: A fast and efficient content-defined chunking approach for data deduplication.F</t>
  </si>
  <si>
    <t>Wen Xia, Yukun Zhou, Hong Jiang, Dan Feng, Yu Hua, Yuchong Hu, Qing Liu, and Yucheng Zhang.</t>
  </si>
  <si>
    <t>https://www.usenix.org/system/files/conference/atc16/atc16-paper-xia.pdf</t>
  </si>
  <si>
    <t>Proceedings of the 2016 USENIX Annual Technical Conference (USENIX ATC’16). 101–114.</t>
  </si>
  <si>
    <t>Secure and lightweight deduplicated storage via shielded deduplication-before-encryption.</t>
  </si>
  <si>
    <t>Zuoru Yang, Jingwei Li, and Patrick P. C. Lee</t>
  </si>
  <si>
    <t>https://www.usenix.org/system/files/atc22-yang-zuoru.pdf</t>
  </si>
  <si>
    <t>Proceedings of the 2022 USENIX Annual Technical Conference (USENIX ATC’22). 37–52.</t>
  </si>
  <si>
    <t xml:space="preserve">Tunable encrypted deduplication with attack-resilient key management. </t>
  </si>
  <si>
    <t>Zuoru Yang, Jingwei Li, Yanjing Ren, and Patrick P. C. Lee.</t>
  </si>
  <si>
    <t>https://dl-acm-org.vu-nl.idm.oclc.org/doi/10.1145/3510614</t>
  </si>
  <si>
    <t>ACM Transactions on Storage 18, 4 (2022), 32:1–32:38.</t>
  </si>
  <si>
    <t>Finesse: Fine-grained feature locality based fast resemblance detection for post-deduplication delta compression.</t>
  </si>
  <si>
    <t>https://www.usenix.org/system/files/fast19-zhang.pdf</t>
  </si>
  <si>
    <t>Proceedings of the 17th USENIX Conference on File and Storage Technologies (FAST’19). 121–128.</t>
  </si>
  <si>
    <t>MiniCrypt: Reconciling encryption and compression for big data stores.</t>
  </si>
  <si>
    <t>Wenting Zheng, Frank Li, Raluca Ada Popa, Ion Stoica, and Rachit Agarwal</t>
  </si>
  <si>
    <t>https://dl-acm-org.vu-nl.idm.oclc.org/doi/pdf/10.1145/3064176.3064184</t>
  </si>
  <si>
    <t>Proceedings of the 2017 ACM European Conference on Computer Systems (EuroSys’17). 191–204.</t>
  </si>
  <si>
    <t>EuroSys</t>
  </si>
  <si>
    <t>SecDep: A user-aware efficient fine-grained secure deduplication scheme with multi-level key management.</t>
  </si>
  <si>
    <t>Yukun Zhou, Dan Feng, Wen Xia, Min Fu, Fangting Huang, Yucheng Zhang, and Chunguang Li.</t>
  </si>
  <si>
    <t>https://ieeexplore-ieee-org.vu-nl.idm.oclc.org/document/7208297</t>
  </si>
  <si>
    <t>Proceedings of the 31st IEEE Symposium on Mass Storage Systems and Technologies (MSST’15). 1–14.</t>
  </si>
  <si>
    <t>MMST</t>
  </si>
  <si>
    <t>Odess: Speeding up resemblance detection for redundancy elimination by fast content-defined sampling</t>
  </si>
  <si>
    <t>Xiangyu Zou, Cai Deng, Wen Xia, Philip Shilane, Haoliang Tan, Haijun Zhang, and Xuan Wang</t>
  </si>
  <si>
    <t>https://ieeexplore-ieee-org.vu-nl.idm.oclc.org/document/9458911</t>
  </si>
  <si>
    <t>Proceedings of the 37th IEEE International Conference on Data Engineering (ICDE’21). 480–491.</t>
  </si>
  <si>
    <t>Building a high-performance fine-grained deduplication framework for backup storage with high deduplication ratio.</t>
  </si>
  <si>
    <t>Xiangyu Zou, Wen Xia, Philip Shilane, Haijun Zhang, and Xuan Wang</t>
  </si>
  <si>
    <t>Proceedings of the 2022 USENIX Annual Technical Conference (USENIX ATC’22). 19–36.</t>
  </si>
  <si>
    <t>Design of global data deduplication for a scale-out distributed storage system</t>
  </si>
  <si>
    <t>M. Oh, S. Park, J. Yoon, S. Kim, K. Lee, S. Weil, H. Y. Yeom, and M. Jung</t>
  </si>
  <si>
    <t>https://ieeexplore-ieee-org.vu-nl.idm.oclc.org/stamp/stamp.jsp?tp=&amp;arnumber=8416369</t>
  </si>
  <si>
    <t>Proceedings of the IEEE 38th International Conference on Distributed Computing Systems (ICDCS’18). 1063–1073.</t>
  </si>
  <si>
    <t>ICDCS</t>
  </si>
  <si>
    <t>Cimplifier: Automatically Debloating Containers.</t>
  </si>
  <si>
    <t>Vaibhav Rastogi, Drew Davidson, Lorenzo De Carli, Somesh Jha, and Patrick McDaniel</t>
  </si>
  <si>
    <t>https://dl-acm-org.vu-nl.idm.oclc.org/doi/pdf/10.1145/3106237.3106271</t>
  </si>
  <si>
    <t>In Proceedings of the 11th Joint Meeting on Foundations of Software Engineering (FSE’17).</t>
  </si>
  <si>
    <t>FSE</t>
  </si>
  <si>
    <t>Large-scale analysis of the docker Hub dataset</t>
  </si>
  <si>
    <t>Nannan Zhao, Vasily Tarasov, Hadeel Albahar, Ali Anwar, Lukas Rupprecht, Dimitrios Skourtis, Amit S. Warke, Mohamed Mohamed, and Ali R. Butt</t>
  </si>
  <si>
    <t>https://ieeexplore-ieee-org.vu-nl.idm.oclc.org/document/8891000</t>
  </si>
  <si>
    <t>Proceedings of the IEEE International Conference on Cluster Computing (CLUSTER’19)</t>
  </si>
  <si>
    <t>Mentions duplicate files, but not strategies to mitigate</t>
  </si>
  <si>
    <t>Cowic: A column-wise independent compression for log stream analysis</t>
  </si>
  <si>
    <t>H. Lin, J. Zhou, B. Yao, M. Guo and J. Li</t>
  </si>
  <si>
    <t>https://ieeexplore-ieee-org.vu-nl.idm.oclc.org/document/7152468</t>
  </si>
  <si>
    <t>IEEE/ACM</t>
  </si>
  <si>
    <t>Proceedings of the 15th IEEE/ACM International Symposium on Cluster Cloud and Grid Computing (CCGrid), pp. 21-30, 2015</t>
  </si>
  <si>
    <t>MLC: an efficient multi-level log compression method for cloud backup systems</t>
  </si>
  <si>
    <t>B. Feng, C. Wu and J. Li</t>
  </si>
  <si>
    <t>https://ieeexplore-ieee-org.vu-nl.idm.oclc.org/document/7847098</t>
  </si>
  <si>
    <t>IEEE Trustcom/BigDataSE/ISPA, pp. 1358-1365, 2016.</t>
  </si>
  <si>
    <t>Trustcom/BigDataSE/ISP</t>
  </si>
  <si>
    <t>A Distributed Storage System for System Logs Based on Hybrid Compression Scheme</t>
  </si>
  <si>
    <t>Baoming Chang, Fengxi Zhou, Zhaoyang Wang, Yu Wen, Boyang Zhang</t>
  </si>
  <si>
    <t>https://ieeexplore-ieee-org.vu-nl.idm.oclc.org/document/10491728</t>
  </si>
  <si>
    <t>2023 IEEE Intl Conf on Parallel &amp; Distributed Processing with Applications, Big Data &amp; Cloud Computing, Sustainable Computing &amp; Communications, Social Computing &amp; Networking (ISPA/BDCloud/SocialCom/SustainCom), pp.724-735, 2023</t>
  </si>
  <si>
    <t>SPA/BDCloud/SocialCom/SustainCom</t>
  </si>
  <si>
    <t>LogReducer: Identify and Reduce Log Hotspots in Kernel on the Fly</t>
  </si>
  <si>
    <t>Guangba Yu, Pengfei Chen, Pairui Li, Tianjun Weng, Haibing Zheng, Yuetang Deng, Zibin Zheng</t>
  </si>
  <si>
    <t>https://ieeexplore-ieee-org.vu-nl.idm.oclc.org/document/10172863</t>
  </si>
  <si>
    <t>2023 IEEE/ACM 45th International Conference on Software Engineering (ICSE), pp.1763-1775, 2023</t>
  </si>
  <si>
    <t>ICSE</t>
  </si>
  <si>
    <t>Hadoop Data Reduction Framework: Applying Data Reduction at the DFS Layer</t>
  </si>
  <si>
    <t>Ryan Nathanael Soenjoto Widodo, Hirotake Abe, Kazuhiko Kato</t>
  </si>
  <si>
    <t>https://ieeexplore-ieee-org.vu-nl.idm.oclc.org/document/9612160</t>
  </si>
  <si>
    <t>IEEE Access, vol.9, pp.152704-152717, 2021.</t>
  </si>
  <si>
    <t>LogShrink: Effective Log Compression by Leveraging Commonality and Variability of Log Data</t>
  </si>
  <si>
    <t>Xiaoyun Li, Hongyu Zhang, Van-Hoang Le, Pengfei Chen</t>
  </si>
  <si>
    <t>https://ieeexplore-ieee-org.vu-nl.idm.oclc.org/stamp/stamp.jsp?tp=&amp;arnumber=10548753</t>
  </si>
  <si>
    <t>2024 IEEE/ACM 46th International Conference on Software Engineering (ICSE), pp.254-265, 2024.</t>
  </si>
  <si>
    <t>High-Ratio Compression for Machine-Generated Data</t>
  </si>
  <si>
    <t>Jiujing Zhang, Zhitao Shen, Shiyu Yang, Lingkai Meng, Chuan Xiao, Wei Jia, Yue Li, Qinhui Sun, Wenjie Zhang, Xuemin Lin</t>
  </si>
  <si>
    <t>https://dl-acm-org.vu-nl.idm.oclc.org/doi/10.1145/3626732</t>
  </si>
  <si>
    <t>Proceedings of the ACM on Management of Data, vol.1, no.4, pp.1, 2023</t>
  </si>
  <si>
    <t>MoD</t>
  </si>
  <si>
    <t>A Novel Dictionary-Based Method to Compress Log Files with Different Message Frequency Distributions</t>
  </si>
  <si>
    <t>Peter Marjai, Peter Lehotay-Kery, Attila Kiss</t>
  </si>
  <si>
    <t>https://www.mdpi.com/2076-3417/12/4/2044</t>
  </si>
  <si>
    <t>Appl. Sci. 2022, 12(4), 2044</t>
  </si>
  <si>
    <t>Gorilla: a fast, scalable, in-memory time series database</t>
  </si>
  <si>
    <t>Tuomas Pelkonen, Scott Franklin, Justin Teller, Paul Cavallaro, Qi Huang, Justin Meza, and Kaushik Veeraraghavan</t>
  </si>
  <si>
    <t>https://dl-acm-org.vu-nl.idm.oclc.org/doi/10.14778/2824032.2824078</t>
  </si>
  <si>
    <t>Proc. VLDB Endow. 8, 12 (August 2015), 1816–1827</t>
  </si>
  <si>
    <t>Sprintz: Time series compression for the internet of things</t>
  </si>
  <si>
    <t>D. Blalock, S. Madden, and J. Guttag</t>
  </si>
  <si>
    <t>https://dl-acm-org.vu-nl.idm.oclc.org/doi/10.1145/3264903</t>
  </si>
  <si>
    <t>Proceedings of the ACM on Interactive, Mobile, Wearable and Ubiquitous Technologies, 2(3):1--23, 2018.</t>
  </si>
  <si>
    <t>IMWUT</t>
  </si>
  <si>
    <t>Video Caching, Analytics, and Delivery at the
Wireless Edge: A Survey and Future Directions</t>
  </si>
  <si>
    <t>B. Jedari, G. Premsankar, G. Illahi, M. D. Francesco, A. Mehrabi and
A. Ylä-Jääsk</t>
  </si>
  <si>
    <t>https://ieeexplore-ieee-org.vu-nl.idm.oclc.org/document/9252131</t>
  </si>
  <si>
    <t>IEEE
Communications Surveys &amp; Tutorials, vol. 23, no. 1, pp. 431-471</t>
  </si>
  <si>
    <t>Eyeriss: A spatial architecture for
energy-efficient dataflow for convolutional neural networks</t>
  </si>
  <si>
    <t>Y.-H. Chen, J. Emer, and V. Sze</t>
  </si>
  <si>
    <t>https://dl-acm-org.vu-nl.idm.oclc.org/doi/10.1145/3007787.3001177</t>
  </si>
  <si>
    <t>Proceed-
ings of the 43rd International Symposium on Computer Architecture, ser.
ISCA ’16</t>
  </si>
  <si>
    <t>ISCA</t>
  </si>
  <si>
    <t>Machine Learning and Modeling of Ultrasonic Signals
for High-Fidelity Data Compression</t>
  </si>
  <si>
    <t>Saniie, J., Govindan, P., Wang, B., Zhang, X., Lu, Y., &amp; Oruklu, E.</t>
  </si>
  <si>
    <t>https://ieeexplore-ieee-org.vu-nl.idm.oclc.org/document/9957732</t>
  </si>
  <si>
    <t>IEEE International
Ultrasonics Symposium (IUS) (pp. 1-9).</t>
  </si>
  <si>
    <t>IUS</t>
  </si>
  <si>
    <t>A survey on
data compression techniques: From the perspective of data quality,
coding schemes, data type and applications</t>
  </si>
  <si>
    <t>Jayasankar, U., Thirumal, V., &amp; Ponnurangam, D</t>
  </si>
  <si>
    <t>https://www-sciencedirect-com.vu-nl.idm.oclc.org/science/article/pii/S1319157818301101</t>
  </si>
  <si>
    <t xml:space="preserve"> Journal of King Saud
University-Computer and Information Sciences, 33(2), 119-140.</t>
  </si>
  <si>
    <t>An efficient secure data compression technique based on chaos and
adaptive Huffman coding</t>
  </si>
  <si>
    <t xml:space="preserve">Usama, M., Malluhi, Q. M., Zakaria, N., Razzak, I., &amp; Iqbal, W. </t>
  </si>
  <si>
    <t>https://link-springer-com.vu-nl.idm.oclc.org/article/10.1007/s12083-020-00981-8</t>
  </si>
  <si>
    <t>Peer-to-Peer Networking and Applications,
14, 2651-2664.</t>
  </si>
  <si>
    <t>A new MRF-based lossy
compression for encrypted binary images</t>
  </si>
  <si>
    <t xml:space="preserve">Wang, C., Li, T., Ni, J., &amp; Huang, Q. </t>
  </si>
  <si>
    <t>https://ieeexplore-ieee-org.vu-nl.idm.oclc.org/stamp/stamp.jsp?arnumber=8946616</t>
  </si>
  <si>
    <t>IEEE Access, 8, 11328-
11341</t>
  </si>
  <si>
    <t>Lossy data compression for iot sensors: A review</t>
  </si>
  <si>
    <t>Correa, J. D. A., Pinto, A. S. R., &amp; Montez, C. (</t>
  </si>
  <si>
    <t>https://www-sciencedirect-com.vu-nl.idm.oclc.org/science/article/pii/S2542660522000208?via%3Dihub</t>
  </si>
  <si>
    <t>Internet of Things, 19, 100516</t>
  </si>
  <si>
    <t>Energy-Efficient Traffic in Cloud-Based IoT</t>
  </si>
  <si>
    <t>H. M. Al-Kadhim and H. S. Al-Raweshidy</t>
  </si>
  <si>
    <t>https://ieeexplore-ieee-org.vu-nl.idm.oclc.org/document/10287244</t>
  </si>
  <si>
    <t>IEEE Sensors Journal, vol. 23, no. 22, pp. 28035-28043</t>
  </si>
  <si>
    <t>Spintronics for energy- efficient computing: An overview and outlook</t>
  </si>
  <si>
    <t>Guo, Zongxia and Yin, Jialiang and Bai, Yue and Zhu, Daoqian and Shi, Kewen and Wang, Gefei and Cao, Kaihua and Zhao, Weisheng</t>
  </si>
  <si>
    <t>https://ieeexplore.ieee.org/document/9452065</t>
  </si>
  <si>
    <t>Proceedings of the IEEE, vol. 109, no. 8, pp. 1398-1417</t>
  </si>
  <si>
    <t>An overview of in-memory processing with
emerging non-volatile memory for data-intensive applications</t>
  </si>
  <si>
    <t>B. Li, B. Yan, and H. L</t>
  </si>
  <si>
    <t>https://dl.acm.org/doi/pdf/10.1145/3299874.3319452</t>
  </si>
  <si>
    <t>Proc. ACM Great Lakes Symp. VLSI, 2019, pp. 381–386</t>
  </si>
  <si>
    <t>JPEG XL next-generation image compression architecture and coding tools</t>
  </si>
  <si>
    <t xml:space="preserve">Alakuijala, Jyrki ; van Asseldonk, Ruud ; Boukortt, Sami ; Bruse, Martin ; Comía, Iulia-Maria ; Firsching, Moritz ; Fischbacher, Thomas ; Kliuchnikov, Evgenii ; Gomez, Sebastian ; Obryk, Robert ; Potempa, Krzysztof ; Rhatushnyak, Alexander ; Sneyers, Jon ; Szabadka, Zoltan ; Vandervenne, Lode ; Versari, Luca ; Wassenberg, Jan </t>
  </si>
  <si>
    <t>https://doi.org/10.1117/12.2529237</t>
  </si>
  <si>
    <t>SPIE</t>
  </si>
  <si>
    <t>Proceedings Volume 11137, Applications of Digital Image Processing XLII; 111370K</t>
  </si>
  <si>
    <t>ADIP</t>
  </si>
  <si>
    <t>Benchmarking JPEG XL image compression</t>
  </si>
  <si>
    <t xml:space="preserve">Jyrki Alakuijala, Sami Boukortt, Touradj Ebrahimi, Evgenii Kliuchnikov, Jon Sneyers, Evgeniy Upenik, Lode Vandevenne‎, Luca Versari, Jan Wassenberg </t>
  </si>
  <si>
    <t>https://doi.org/10.1117/12.2556264</t>
  </si>
  <si>
    <t>Proceedings Volume 11353, Optics, Photonics and Digital Technologies for Imaging Applications VI; 113530X</t>
  </si>
  <si>
    <t>OPDTIA</t>
  </si>
  <si>
    <t>Reduced-complexity end-to-end variational autoen-
coder for on board satellite image compression.</t>
  </si>
  <si>
    <t>Vinicius Alves de Oliveira, Marie Chabert, Thomas Oberlin,
Charly Poulliat, Mickael Bruno, Christophe Latry, Mikael
Carlavan, Simon Henrot, Frederic Falzon, and Roberto Ca-
marero</t>
  </si>
  <si>
    <t>https://doi.org/10.3390/rs13030447</t>
  </si>
  <si>
    <t>Remote
Sensing, 13(3):447</t>
  </si>
  <si>
    <t>Cubesat cloud detection based on jpeg2000 compression and deep
learning.</t>
  </si>
  <si>
    <t>Zhaoxiang Zhang, Guodong Xu, and Jianing Song</t>
  </si>
  <si>
    <t>https://journals-sagepub-com.vu-nl.idm.oclc.org/doi/10.1177/1687814018808178</t>
  </si>
  <si>
    <t>Sage</t>
  </si>
  <si>
    <t>Advances in Mechanical Engineering. 2018;10(10).</t>
  </si>
  <si>
    <t>TVStore: Automatically bounding time series storage via Time-Varying compression.</t>
  </si>
  <si>
    <t>Y. An, Y. Su, Y. Zhu, and J. Wang.</t>
  </si>
  <si>
    <t>https://www.usenix.org/system/files/fast22-an.pdf</t>
  </si>
  <si>
    <t>20th USENIX Conference on File and Storage Technologies (FAST 22), pages 83–100</t>
  </si>
  <si>
    <t>Robust and budget-constrained encoding configurations for
in-memory database systems</t>
  </si>
  <si>
    <t>M. Boissier</t>
  </si>
  <si>
    <t>https://dl-acm-org.vu-nl.idm.oclc.org/doi/pdf/10.14778/3503585.3503588</t>
  </si>
  <si>
    <t>Proceedings of the VLDB Endowment,
15(4):780–793</t>
  </si>
  <si>
    <t>Lea: A learned encoding advisor for column stores</t>
  </si>
  <si>
    <t>L. Cen, A. Kipf, R. Marcus, and T. Kraska.</t>
  </si>
  <si>
    <t>https://dl-acm-org.vu-nl.idm.oclc.org/doi/10.1145/3464509.3464885</t>
  </si>
  <si>
    <t>Fourth Workshop in Exploiting AI
Techniques for Data Management, pages 32–35</t>
  </si>
  <si>
    <t>aiDM</t>
  </si>
  <si>
    <t>Pids: attribute decomposition for improved compression and query performance in
columnar storage</t>
  </si>
  <si>
    <t>H. Jiang, C. Liu, Q. Jin, J. Paparrizos, and A. J. Elmore</t>
  </si>
  <si>
    <t>https://dl-acm-org.vu-nl.idm.oclc.org/doi/pdf/10.14778/3380750.3380761</t>
  </si>
  <si>
    <t>Proceedings of the VLDB Endowment, 13(6):925–
938</t>
  </si>
  <si>
    <t>Good to the last bit: Data-driven encoding with codecdb</t>
  </si>
  <si>
    <t>H. Jiang, C. Liu, J. Paparrizos, A. A. Chien, J. Ma, and A. J. Elmore.</t>
  </si>
  <si>
    <t>https://dl-acm-org.vu-nl.idm.oclc.org/doi/10.1145/3448016.3457283</t>
  </si>
  <si>
    <t>Proceedings of the 2021 International Conference on Management of Data, pages 843–856</t>
  </si>
  <si>
    <t>Btrblocks: Efficient columnar compression for data lakes</t>
  </si>
  <si>
    <t>M. Kuschewski, D. Sauerwein, A. Alhomssi, and V. Leis.</t>
  </si>
  <si>
    <t>https://dl-acm-org.vu-nl.idm.oclc.org/doi/10.1145/3589263</t>
  </si>
  <si>
    <t>Proceedings of the ACM
on Management of Data, 1(2):1–26,</t>
  </si>
  <si>
    <t>ACMMD</t>
  </si>
  <si>
    <t>Elf: Erasing-based lossless floating-point compression</t>
  </si>
  <si>
    <t>R. Li, Z. Li, Y. Wu, C. Chen, and Y. Zheng</t>
  </si>
  <si>
    <t>https://dl-acm-org.vu-nl.idm.oclc.org/doi/abs/10.14778/3587136.3587149</t>
  </si>
  <si>
    <t>Proceedings of the VLDB Endowment,
16(7):1763–1776</t>
  </si>
  <si>
    <t xml:space="preserve"> x</t>
  </si>
  <si>
    <t>Chimp: efficient lossless floating point compression for time series databases.</t>
  </si>
  <si>
    <t>P. Liakos, K. Papakonstantinopoulou, and Y. Kotidis</t>
  </si>
  <si>
    <t>https://dl-acm-org.vu-nl.idm.oclc.org/doi/abs/10.14778/3551793.3551852</t>
  </si>
  <si>
    <t>Proceed-
ings of the VLDB Endowment, 15(11):3058–3070</t>
  </si>
  <si>
    <t>TADOC: Text analytics directly on compression,</t>
  </si>
  <si>
    <t>F. Zhang, J. Zhai, X. Shen, D. Wang, Z. Chen, O. Mutlu, W. Chen, and
X. Du</t>
  </si>
  <si>
    <t>https://link-springer-com.vu-nl.idm.oclc.org/article/10.1007/s00778-020-00636-3</t>
  </si>
  <si>
    <t>The VLDB Journal</t>
  </si>
  <si>
    <t>Zwift: A Programming Framework for High Performance Text Analytics on Compressed
Data</t>
  </si>
  <si>
    <t>F. Zhang, J. Zhai, X. Shen, O. Mutlu, and W. Chen</t>
  </si>
  <si>
    <t>https://dl-acm-org.vu-nl.idm.oclc.org/doi/10.1145/3205289.3205325</t>
  </si>
  <si>
    <t>ICS '18: Proceedings of the 2018 International Conference on Supercomputing
Pages 195 - 206</t>
  </si>
  <si>
    <t>ICS</t>
  </si>
  <si>
    <t>Efficient Document Analytics on Compressed Data: Method, Challenges, Algorithms,
Insights</t>
  </si>
  <si>
    <t>https://dl-acm-org.vu-nl.idm.oclc.org/doi/10.14778/3236187.3236203</t>
  </si>
  <si>
    <t>Proceedings of the VLDB Endowment, Volume 11, Issue 11
Pages 1522 - 1535</t>
  </si>
  <si>
    <t>Duplicate of #882</t>
  </si>
  <si>
    <t>G-TADOC: Enabling Efficient GPU-Based Text Analytics without
Decompression</t>
  </si>
  <si>
    <t>F. Zhang, J. Zhai, X. Shen, O. Mutlu, and X. Du,</t>
  </si>
  <si>
    <t>https://ieeexplore-ieee-org.vu-nl.idm.oclc.org/document/9458752</t>
  </si>
  <si>
    <t>IEEE 36th International Conference on Data Engineering (ICDE)</t>
  </si>
  <si>
    <t>Compressgraph: Efficient parallel graph analytics with rule-
based compression</t>
  </si>
  <si>
    <t>Z. Chen, F. Zhang, J. Guan, J. Zhai, X. Shen, H. Zhang, W. Shu, and
X. Du,</t>
  </si>
  <si>
    <t>https://dl-acm-org.vu-nl.idm.oclc.org/doi/10.1145/3588684</t>
  </si>
  <si>
    <t>Proceedings of the ACM on Management of Data, Volume 1, Issue 1
Article No.: 4, Pages 1 - 31</t>
  </si>
  <si>
    <t>Compressing graphs by grammars</t>
  </si>
  <si>
    <t>S. Maneth and F. Peternek</t>
  </si>
  <si>
    <t>https://ieeexplore-ieee-org.vu-nl.idm.oclc.org/document/7498233</t>
  </si>
  <si>
    <t>IEEE Computer Society, 2016, pp. 109–120</t>
  </si>
  <si>
    <t>Improving matrix-vector multiplication via lossless grammar-
compressed matrices</t>
  </si>
  <si>
    <t>P. Ferragina, G. Manzini, T. Gagie, D. K¨oppl, G. Navarro, M. Striani, and
F. Tosoni</t>
  </si>
  <si>
    <t>https://dl-acm-org.vu-nl.idm.oclc.org/doi/10.14778/3547305.3547321</t>
  </si>
  <si>
    <t>Proc. VLDB Endow., vol. 15, no. 10, pp. 2175–
2187.</t>
  </si>
  <si>
    <t>A Survey of Hierarchical Energy Optimization for Mobile Edge Computing: A Perspective from End Devices to the Cloud</t>
  </si>
  <si>
    <t>Cong, P., Zhou, J., Li, L., Cao, K., Wei, T., Li, K.</t>
  </si>
  <si>
    <t>https://dl-acm-org.vu-nl.idm.oclc.org/doi/10.1145/3378935</t>
  </si>
  <si>
    <t xml:space="preserve">
ACM Computing Surveys, 53 (2), art. no. 3378935</t>
  </si>
  <si>
    <t>Understanding Energy Efficiency of Databases on Single Board Computers for Edge Computing</t>
  </si>
  <si>
    <t xml:space="preserve">
Liu, J., Wang, K., Chen, F.</t>
  </si>
  <si>
    <t>https://ieeexplore-ieee-org.vu-nl.idm.oclc.org/document/9614300</t>
  </si>
  <si>
    <t>Proceedings - IEEE Computer Society's Annual International Symposium on Modeling, Analysis, and Simulation of Computer and Telecommunications Systems, MASCOTS</t>
  </si>
  <si>
    <t>MASCOTS</t>
  </si>
  <si>
    <t xml:space="preserve">
Guo, B., Yu, J., Yang, D., Leng, H., Liao, B.</t>
  </si>
  <si>
    <t>https://dl-acm-org.vu-nl.idm.oclc.org/doi/10.1145/3538225</t>
  </si>
  <si>
    <t>ACM Computing Surveys, 55 (6), art. no. 3538225</t>
  </si>
  <si>
    <t>Duplicate #385</t>
  </si>
  <si>
    <t>Online Energy Estimation of Relational Operations in Database Systems</t>
  </si>
  <si>
    <t>Xu, Z., Tu, Y.-C., Wang, X.</t>
  </si>
  <si>
    <t>https://ieeexplore-ieee-org.vu-nl.idm.oclc.org/document/7024097</t>
  </si>
  <si>
    <t>IEEE Transactions on Computers, 64 (11), art. no. 7024097, pp. 3223-3236</t>
  </si>
  <si>
    <t>Estimation tool but no mention of DM strategies</t>
  </si>
  <si>
    <t>EDOM: Improving energy efficiency of database operations on multicore servers</t>
  </si>
  <si>
    <t>Zhou, Y., Taneja, S., Qin, X., Ku, W.-S., Zhang, J.</t>
  </si>
  <si>
    <t>https://doi.org/10.1016/j.future.2017.02.043</t>
  </si>
  <si>
    <t>Future Generation Computer Systems, 105, pp. 1002-1015</t>
  </si>
  <si>
    <t>Improving energy efficiency of database operations on multicore servers, measurement and tooling</t>
  </si>
  <si>
    <t>Eco-Physic: Eco-Physical design initiative for very large databases</t>
  </si>
  <si>
    <t>Roukh, A., Bellatreche, L., Bouarar, S., Boukorca, A.</t>
  </si>
  <si>
    <t>https://doi.org/10.1016/j.is.2017.01.003</t>
  </si>
  <si>
    <t>Information Systems, 68, pp. 44-63</t>
  </si>
  <si>
    <t>Save energy while optimizing queries through materialized views structures.</t>
  </si>
  <si>
    <t>A green framework for DBMS based on energy-aware query optimization and energy-efficient query processing</t>
  </si>
  <si>
    <t>Guo, B., Yu, J., Liao, B., Yang, D., Lu, L.</t>
  </si>
  <si>
    <t>https://doi.org/10.1016/j.jnca.2017.02.015</t>
  </si>
  <si>
    <t>Journal of Network and Computer Applications, 84, pp. 118-130</t>
  </si>
  <si>
    <t>Adaptive Energy-Control for In-Memory Database Systems</t>
  </si>
  <si>
    <t>Kissinger, T., Habich, D., Lehner, W.</t>
  </si>
  <si>
    <t>https://dl-acm-org.vu-nl.idm.oclc.org/doi/10.1145/3183713.3183756</t>
  </si>
  <si>
    <t>Proceedings of the ACM SIGMOD International Conference on Management of Data, pp. 351-364</t>
  </si>
  <si>
    <t>Improving the energy efficiency of relational and NoSQL databases via query optimizations</t>
  </si>
  <si>
    <t>Mahajan, D., Blakeney, C., Zong, Z.</t>
  </si>
  <si>
    <t>https://doi.org/10.1016/j.suscom.2019.01.017</t>
  </si>
  <si>
    <t>Sustainable Computing: Informatics and Systems, 22, pp. 120-133</t>
  </si>
  <si>
    <t>Towards Green Query Processing - Auditing Power before Deploying</t>
  </si>
  <si>
    <t>Dembele, S.P., Bellatreche, L., Ordonez, C.</t>
  </si>
  <si>
    <t>https://ieeexplore-ieee-org.vu-nl.idm.oclc.org/document/9377819</t>
  </si>
  <si>
    <t>Proceedings - 2020 IEEE International Conference on Big Data, Big Data 2020, art. no. 9377819, pp. 2492-2501</t>
  </si>
  <si>
    <t>Think big, start small: a good initiative to design green query optimizers</t>
  </si>
  <si>
    <t xml:space="preserve"> Dembele, S.P., Bellatreche, L., Ordonez, C., Roukh, A</t>
  </si>
  <si>
    <t>https://link-springer-com.vu-nl.idm.oclc.org/article/10.1007/s10586-019-03005-0</t>
  </si>
  <si>
    <t>Cluster Computing, 23 (3), pp. 2323-2345.</t>
  </si>
  <si>
    <t>#898 is the more mature version of the same.</t>
  </si>
  <si>
    <t>Power-aware throughput control for containerized relational operation</t>
  </si>
  <si>
    <t>Xu, Z., Bai, G., Cui, A., Wang, S.</t>
  </si>
  <si>
    <t>https://link-springer-com.vu-nl.idm.oclc.org/article/10.1007/s42514-020-00061-6</t>
  </si>
  <si>
    <t>CCF Transactions on High Performance Computing, 3 (1), pp. 70-84</t>
  </si>
  <si>
    <t>The Impact of Multicore CPUs on Eco-Friendly Query Processors in Big Data Warehouses</t>
  </si>
  <si>
    <t>Bouhatous, A., Bellatreche, L., Abdelwahed, E.H., Ordonez, C.</t>
  </si>
  <si>
    <t>https://ieeexplore-ieee-org.vu-nl.idm.oclc.org/document/10020703</t>
  </si>
  <si>
    <t>Proceedings - 2022 IEEE International Conference on Big Data, Big Data 2022, pp. 4463-4472</t>
  </si>
  <si>
    <t>An energy-efficient stream join for the internet of things</t>
  </si>
  <si>
    <t>Michalke, A., Grulich, P.M., Lutz, C., Zeucht, S., Markl, V.</t>
  </si>
  <si>
    <t>https://dl-acm-org.vu-nl.idm.oclc.org/doi/10.1145/3465998.3466005</t>
  </si>
  <si>
    <t>Proceedings of the 17th International Workshop on Data Management on New Hardware, DaMoN 2021, art. no. 8.</t>
  </si>
  <si>
    <t>DaMoN</t>
  </si>
  <si>
    <t xml:space="preserve">A survey: ICT enabled energy efficiency techniques for big data applications </t>
  </si>
  <si>
    <t>Arora, S., Bala, A.</t>
  </si>
  <si>
    <t>https://link-springer-com.vu-nl.idm.oclc.org/article/10.1007/s10586-019-02958-6</t>
  </si>
  <si>
    <t>Cluster Computing, 23 (2), pp. 775-796</t>
  </si>
  <si>
    <t>EnerQuery: Energy-aware query processing</t>
  </si>
  <si>
    <t>Roukh, A., Bellatreche, L., Ordonez, C.</t>
  </si>
  <si>
    <t>https://dl-acm-org.vu-nl.idm.oclc.org/doi/10.1145/2983323.2983334</t>
  </si>
  <si>
    <t>International Conference on Information and Knowledge Management, Proceedings, 24-28-October-2016, pp. 2465-2468</t>
  </si>
  <si>
    <t>ICIKM</t>
  </si>
  <si>
    <t>Energy-utility function-based resource control for in-memory database systems live</t>
  </si>
  <si>
    <t xml:space="preserve">
Kissinger, T., Hähnel, M., Smejkal, T., Habich, D., Härtig, H., Lehner, W.</t>
  </si>
  <si>
    <t>https://dl-acm-org.vu-nl.idm.oclc.org/doi/10.1145/3183713.3193554</t>
  </si>
  <si>
    <t>Proceedings of the ACM SIGMOD International Conference on Management of Data, pp. 1717-1720.</t>
  </si>
  <si>
    <t>#896 same results</t>
  </si>
  <si>
    <t>Frequency Selection Approach for Energy Aware Cloud Database</t>
  </si>
  <si>
    <t>Guo, C., Pierson, J.-M., Liu, H., Song, J.</t>
  </si>
  <si>
    <t>https://ieeexplore-ieee-org.vu-nl.idm.oclc.org/document/8567908</t>
  </si>
  <si>
    <t>IEEE Access, 7, art. no. 8567908, pp. 1927-1942.</t>
  </si>
  <si>
    <t>Hot-N-Cold model for energy aware cloud databases</t>
  </si>
  <si>
    <t>Guo, C., Pierson, J.-M., Song, J., Herzog, C.</t>
  </si>
  <si>
    <t>https://doi.org/10.1016/j.jpdc.2018.09.012</t>
  </si>
  <si>
    <t xml:space="preserve">Journal of Parallel and Distributed Computing, 123, pp. 130-144. </t>
  </si>
  <si>
    <t>#906 same results</t>
  </si>
  <si>
    <t>GreenDB: Energy-efficient prefetching and caching in database clusters</t>
  </si>
  <si>
    <t>Zhou, Y., Taneja, S., Zhang, C., Qin, X.</t>
  </si>
  <si>
    <t>https://ieeexplore-ieee-org.vu-nl.idm.oclc.org/document/8481569</t>
  </si>
  <si>
    <t>IEEE Transactions on Parallel and Distributed Systems, 30 (5), art. no. 8481569, pp. 1091-1104.</t>
  </si>
  <si>
    <t>Resource Utilization of Distributed Databases in Edge-Cloud Environment</t>
  </si>
  <si>
    <t>Mansouri, Y., Prokhorenko, V., Ullah, F., Babar, M.A.</t>
  </si>
  <si>
    <t>https://ieeexplore-ieee-org.vu-nl.idm.oclc.org/document/10012453</t>
  </si>
  <si>
    <t xml:space="preserve">IEEE Internet of Things Journal, 10 (11), pp. 9423-9437. </t>
  </si>
  <si>
    <t>Analyzing Hadoop power consumption and impact on application QoS</t>
  </si>
  <si>
    <t>Conejero J., Rana O., Burnap P., Morgan J., Caminero B., Carrión C.</t>
  </si>
  <si>
    <t>https://doi.org/10.1016/j.future.2015.03.009</t>
  </si>
  <si>
    <t>Futur. Gener. Comput. Syst. 55, 213–223</t>
  </si>
  <si>
    <t>Performance and energy efficiency of big data applications in cloud environments: A Hadoop case study</t>
  </si>
  <si>
    <t>Feller E., Ramakrishnan L., Morin C.</t>
  </si>
  <si>
    <t>https://doi.org/10.1016/j.jpdc.2015.01.001</t>
  </si>
  <si>
    <t>J. Parallel Distrib. Comput. 79, 80–89</t>
  </si>
  <si>
    <t>Guo B., Yu J., Yang D., Leng H., Liao B.</t>
  </si>
  <si>
    <t>https://doi.org/10.1145/3538225</t>
  </si>
  <si>
    <t>ACM Computing Surveys, Volume 55, Issue 6
Article No.: 111, Pages 1 - 53</t>
  </si>
  <si>
    <t>An energy-aware scheduling algorithm for big data applications in Spark</t>
  </si>
  <si>
    <t>Li H., Wang H., Fang S., Zou Y., Tian W.</t>
  </si>
  <si>
    <t>https://doi.org/10.1007/s10586-019-02947-9</t>
  </si>
  <si>
    <t>Monitoring energy hotspots in software: Energy profiling of software code</t>
  </si>
  <si>
    <t>Noureddine A., Rouvoy R., Seinturier L.</t>
  </si>
  <si>
    <t>https://doi.org/10.1007/s10515-014-0171-1</t>
  </si>
  <si>
    <t>Automated Software Engineering Volume 22, pages 291–332</t>
  </si>
  <si>
    <t>Hadoop energy consumption reduction with hybrid HDFS</t>
  </si>
  <si>
    <t>Polato I., Barbosa D., Hindle A., Kon F.</t>
  </si>
  <si>
    <t>https://doi.org/10.1145/2851613.2851623</t>
  </si>
  <si>
    <t>SAC '16: Proceedings of the 31st Annual ACM Symposium on Applied Computing
Pages 406 - 411</t>
  </si>
  <si>
    <t>ACMSAC</t>
  </si>
  <si>
    <t>Energy-efficient hadoop for big data analytics and computing: A systematic review and research insights</t>
  </si>
  <si>
    <t>Wu W., Lin W., Hsu C.-H., He L.</t>
  </si>
  <si>
    <t>https://doi.org/10.1016/j.future.2017.11.010</t>
  </si>
  <si>
    <t>Future Generation Computer Systems Volume 86, September 2018, Pages 1351-1367</t>
  </si>
  <si>
    <t>Hybrid Storage Systems: A Survey of Architectures and Algorithms</t>
  </si>
  <si>
    <t>Niu J., Xu J., Xie L.</t>
  </si>
  <si>
    <t>https://doi.org/10.1109/ACCESS.2018.2803302</t>
  </si>
  <si>
    <t>IEEE Access, 6, pp. 13385-13406.</t>
  </si>
  <si>
    <t>CSEA: A Fine-Grained Framework of Climate-Season-Based Energy-Aware in Cloud Storage Systems</t>
  </si>
  <si>
    <t>Yuan Z., Lv X., Xie P., Ge H., You X.</t>
  </si>
  <si>
    <t>https://doi.org/10.1093/comjnl/bxac184</t>
  </si>
  <si>
    <t>OXFORD ACADEMIC</t>
  </si>
  <si>
    <t>Computer Journal, 67 (2), pp. 423-436</t>
  </si>
  <si>
    <t>An intelligent energy efficient storage system for cloud based big data applications</t>
  </si>
  <si>
    <t>Arora S., Bala A.</t>
  </si>
  <si>
    <t>https://doi.org/10.1016/j.simpat.2020.102260</t>
  </si>
  <si>
    <t>Simulation Modelling Practice and Theory, 108, art. no. 102260</t>
  </si>
  <si>
    <t>Energy-efficient algorithms for distributed storage system based on block storage structure reconfiguration</t>
  </si>
  <si>
    <t>Liao B., Yu J., Zhang T., Binglei G., Hua S., Ying C.</t>
  </si>
  <si>
    <t>https://doi.org/10.1016/j.jnca.2014.10.008</t>
  </si>
  <si>
    <t>Journal of Network and Computer Applications, 48, pp. 71-86</t>
  </si>
  <si>
    <t>K-ear: Extracting data access periodic characteristics for energy-aware data clustering and storing in cloud storage systems</t>
  </si>
  <si>
    <t>You X., Sun T., Sun D., Liu X., Lv X., Buyya R.</t>
  </si>
  <si>
    <t>https://doi.org/10.1002/cpe.6096</t>
  </si>
  <si>
    <t>Concurrency and Computation: Practice and Experience, 33 (9), art. no. e6096</t>
  </si>
  <si>
    <t xml:space="preserve">	
Energy-aware and adaptive fog storage mechanism with data replication ruled by spatio-temporal content popularity</t>
  </si>
  <si>
    <t>Vales R., Moura J., Marinheiro R.</t>
  </si>
  <si>
    <t>https://doi.org/10.1016/j.jnca.2019.03.001</t>
  </si>
  <si>
    <t>Journal of Network and Computer Applications, 135, pp. 84 - 96</t>
  </si>
  <si>
    <t>Reduce Energy Consumption by Intelligent Decision-Making in a Fog-Cloud Environment</t>
  </si>
  <si>
    <t xml:space="preserve">Ghaleb Abdkhaleq, Mohamed H. Zamanifar, Kamran </t>
  </si>
  <si>
    <t>https://doi.org/10.1007/s11277-023-10707-7</t>
  </si>
  <si>
    <t>Wireless Personal Communications</t>
  </si>
  <si>
    <t>An Efficient Data Duplication System based on Hadoop Distributed File System</t>
  </si>
  <si>
    <t>D. Veeraiah and J. N. Rao</t>
  </si>
  <si>
    <t>https://doi.org/10.1109/ICICT48043.2020.9112567</t>
  </si>
  <si>
    <t>International Conference on Inventive Computation Technologies (ICICT), Coimbatore, India, 2020, pp. 197-200</t>
  </si>
  <si>
    <t>ICICT</t>
  </si>
  <si>
    <t>Y. Yan, Y. Song and B. Wang</t>
  </si>
  <si>
    <t>https://ieeexplore.ieee.org/document/9633522</t>
  </si>
  <si>
    <t>IEEE 3rd International Conference on Civil Aviation Safety and Information Technology (ICCASIT), Changsha, China, 2021, pp. 974-979</t>
  </si>
  <si>
    <t>Dynamic replica management based on SVR in IPFS</t>
  </si>
  <si>
    <t>D. Huang and L. Chen</t>
  </si>
  <si>
    <t>https://ieeexplore.ieee.org/document/9170274</t>
  </si>
  <si>
    <t>Proc. IEEE 14th Int. Conf. Intell. Syst. Knowl. Eng. (ISKE), pp. 591-597</t>
  </si>
  <si>
    <t>ISKE</t>
  </si>
  <si>
    <t>An improved technique for increasing availability in big data replication</t>
  </si>
  <si>
    <t>M. R. Kaseb, M. H. Khafagy, I. A. Ali and E. M. Saad</t>
  </si>
  <si>
    <t>https://www.sciencedirect.com/science/article/pii/S0167739X18311129</t>
  </si>
  <si>
    <t>Future Gener. Comput. Syst., vol. 91, pp. 493-505</t>
  </si>
  <si>
    <t>Ldfs: a low latency in-line data deduplication file system</t>
  </si>
  <si>
    <t>Y. Zhou, Y. Deng, L.T. Yang, R. Yang, L. Si</t>
  </si>
  <si>
    <t>https://ieeexplore-ieee-org.vu-nl.idm.oclc.org/document/8278179/</t>
  </si>
  <si>
    <t>IEEE Access (2018), pp. 15743-15753</t>
  </si>
  <si>
    <t>imDedup: A Lossless Deduplication Scheme to Eliminate Fine-grained Redundancy among Images</t>
  </si>
  <si>
    <t>C. Deng, Q. Chen, X. Zou, E. Xu, B. Tang and W. Xia</t>
  </si>
  <si>
    <t>https://ieeexplore-ieee-org.vu-nl.idm.oclc.org/document/9835287</t>
  </si>
  <si>
    <t>IEEE 38th International Conference on Data Engineering (ICDE)</t>
  </si>
  <si>
    <t>Geometric consistent tree partitioning min-hash for large-scale partial duplicate image discovery</t>
  </si>
  <si>
    <t>Q. Zhang, G. Qiu</t>
  </si>
  <si>
    <t>https://ieeexplore.ieee.org/stamp/stamp.jsp?tp=&amp;arnumber=7153883</t>
  </si>
  <si>
    <t>The IEEE International Conference on Multimedia Big Data (2015), pp. 220-227</t>
  </si>
  <si>
    <t>MBD</t>
  </si>
  <si>
    <t>Similarity and Locality Based Indexing for High Performance Data Deduplication</t>
  </si>
  <si>
    <t>W. Xia, H. Jiang, D. Feng and Y. Hua</t>
  </si>
  <si>
    <t>https://ieeexplore.ieee.org/abstract/document/6747963</t>
  </si>
  <si>
    <t>IEEE Transactions on Computers, vol. 64, no. 4, pp. 1162-1176</t>
  </si>
  <si>
    <t>Efficient Data Aggregation and Duplicate Removal Using Grid-Based Hashing in Cloud-Assisted Industrial IoT</t>
  </si>
  <si>
    <t>Saleh M. Altowaijri</t>
  </si>
  <si>
    <t>https://ieeexplore-ieee-org.vu-nl.idm.oclc.org/document/10701281</t>
  </si>
  <si>
    <t>IEEE Access, vol.12, pp.145350-145365</t>
  </si>
  <si>
    <t>Deduplication-Aware Healthcare Data Distribution in IoMT</t>
  </si>
  <si>
    <t>https://www.mdpi.com/2227-7390/12/16/2482</t>
  </si>
  <si>
    <t>Mathematics, vol.12, no.16, pp.2482</t>
  </si>
  <si>
    <t>The promise and challenges of computation deduplication and reuse at the network edge</t>
  </si>
  <si>
    <t>M. W. Al Azad and S. Mastorakis</t>
  </si>
  <si>
    <t>https://ieeexplore-ieee-org.vu-nl.idm.oclc.org/document/9771323</t>
  </si>
  <si>
    <t>IEEE Wireless Commun., vol. 29, no. 6, pp. 112-118</t>
  </si>
  <si>
    <t>A review on data deduplication techniques in cloud</t>
  </si>
  <si>
    <t>B. Mahesh, K. P. Kumar, S. Ramasubbareddy and E. Swetha</t>
  </si>
  <si>
    <t>https://doi-org.vu-nl.idm.oclc.org/10.1007/978-981-15-0947-6_78</t>
  </si>
  <si>
    <t>Proc. Embedded Syst. Artif. Intell. (ESAI), pp. 825-833</t>
  </si>
  <si>
    <t>ESAI</t>
  </si>
  <si>
    <t>RapidCDC: Leveraging duplicate locality to accelerate chunking in CDC-based deduplication systems</t>
  </si>
  <si>
    <t>F. Ni and S. Jiang</t>
  </si>
  <si>
    <t>https://dl-acm-org.vu-nl.idm.oclc.org/doi/10.1145/3357223.3362731</t>
  </si>
  <si>
    <t>Proc. ACM Symp. Cloud Comput., pp. 220-232</t>
  </si>
  <si>
    <t>SS-CDC: a two-stage parallel content-defined chunking for deduplicating backup storage</t>
  </si>
  <si>
    <t>Ni, Fan and Lin, Xing and Jiang, Song</t>
  </si>
  <si>
    <t>https://dl-acm-org.vu-nl.idm.oclc.org/doi/10.1145/3319647.3325834</t>
  </si>
  <si>
    <t>Proceedings of the 12th ACM International Conference on Systems and Storage</t>
  </si>
  <si>
    <t>A secure data deduplication system for integrated cloud-edge networks</t>
  </si>
  <si>
    <t>P. G. Shynu, R. K. Nadesh, V. G. Menon, P. Venu, M. Abbasi and M. R. Khosravi</t>
  </si>
  <si>
    <t>https://doi-org.vu-nl.idm.oclc.org/10.1186/s13677-020-00214-6</t>
  </si>
  <si>
    <t>J. Cloud Comput., vol. 9, no. 1, pp. 1-12</t>
  </si>
  <si>
    <t>A Review on Secure Data Deduplication: Cloud Storage Security Issue</t>
  </si>
  <si>
    <t>P. Prajapati and P. Shah</t>
  </si>
  <si>
    <t>https://doi.org/10.1016/j.jksuci.2020.10.021</t>
  </si>
  <si>
    <t>J. King Saud Univ.-Comput. Inf. Sci., vol. 34, no. 7, pp. 3996-4007</t>
  </si>
  <si>
    <t>Accelerating content-defined-chunking based data deduplication by exploiting parallelism</t>
  </si>
  <si>
    <t>W. Xia, D. Feng, H. Jiang, Y. Zhang, V. Chang and X. Zou</t>
  </si>
  <si>
    <t>https://doi.org/10.1016/j.future.2019.02.008</t>
  </si>
  <si>
    <t>Future Gener. Comput. Syst., vol. 98, pp. 406-418</t>
  </si>
  <si>
    <t>Blockchain-based public auditing and secure deduplication with fair arbitration</t>
  </si>
  <si>
    <t>H. Yuan, X. Chen, J. Wang, J. Yuan, H. Yan and W. Susilo</t>
  </si>
  <si>
    <t>https://doi.org/10.1016/j.ins.2020.07.005</t>
  </si>
  <si>
    <t>Inf. Sci., vol. 541, pp. 409-425</t>
  </si>
  <si>
    <t>A fast asymmetric extremum content defined chunking algorithm for data deduplication in backup storage systems</t>
  </si>
  <si>
    <t>Yucheng Zhang; Dan Feng; Hong Jiang; Wen Xia; Min Fu; Fangting Huang</t>
  </si>
  <si>
    <t>https://ieeexplore-ieee-org.vu-nl.idm.oclc.org/document/7524782</t>
  </si>
  <si>
    <t>IEEE Trans. Comput., vol. 66, no. 2, pp. 199-211</t>
  </si>
  <si>
    <t>AE: An asymmetric extremum content defined chunking algorithm for fast and bandwidth-efficient data deduplication</t>
  </si>
  <si>
    <t>Y. Zhang, H. Jiang, D. Feng, W. Xia, M. Fu, F. Huang, et al.</t>
  </si>
  <si>
    <t>https://ieeexplore-ieee-org.vu-nl.idm.oclc.org/document/7218510</t>
  </si>
  <si>
    <t>Proc. IEEE Conf. Comput. Commun. (INFOCOM), pp. 1337-1345</t>
  </si>
  <si>
    <t>INFOCOM</t>
  </si>
  <si>
    <t xml:space="preserve">Energy-efficient communication using data aggregation and data compression techniques in wireless sensor networks: A survey. </t>
  </si>
  <si>
    <t>Pushpalatha S, Shivaprakasha KS</t>
  </si>
  <si>
    <t>https://link-springer-com.vu-nl.idm.oclc.org/chapter/10.1007/978-981-15-0626-0_14</t>
  </si>
  <si>
    <t>Advances in communication, signal processing, VLSI, and embedded systems, pp 161–179</t>
  </si>
  <si>
    <t>VSPICE</t>
  </si>
  <si>
    <t>A survey about prediction-based data reduction in wireless sensor networks</t>
  </si>
  <si>
    <t>Dias GM, Bellalta B, Oechsner S</t>
  </si>
  <si>
    <t>https://dl-acm-org.vu-nl.idm.oclc.org/doi/10.1145/2996356</t>
  </si>
  <si>
    <t>ACM Computing Surveys (CSUR) 49(3):1–35</t>
  </si>
  <si>
    <t>Energy-efficient sensor data collection approach for industrial process monitoring</t>
  </si>
  <si>
    <t>Harb H, Makhoul A</t>
  </si>
  <si>
    <t>https://ieeexplore-ieee-org.vu-nl.idm.oclc.org/document/8115313</t>
  </si>
  <si>
    <t>IEEE Trans Industr Inform 14(2):661–672</t>
  </si>
  <si>
    <t>Entropy-driven data aggregation method for energy-efficient wireless sensor networks</t>
  </si>
  <si>
    <t>Zhang J, Lin Z, Tsai Pei-Wei, Xu L</t>
  </si>
  <si>
    <t>https://doi.org/10.1016/j.inffus.2019.10.008</t>
  </si>
  <si>
    <t>Information Fusion 56:103–113</t>
  </si>
  <si>
    <t>A hybrid data compression scheme for power reduction in wireless sensors for IoT</t>
  </si>
  <si>
    <t>Deepu CJ, Heng C-H, Lian Y</t>
  </si>
  <si>
    <t>https://ieeexplore-ieee-org.vu-nl.idm.oclc.org/abstract/document/7737055</t>
  </si>
  <si>
    <t>IEEE Trans Biomed Circuits Sys 2:245–254</t>
  </si>
  <si>
    <t>An improved adaptive dual prediction scheme for reducing data transmission in wireless sensor networks</t>
  </si>
  <si>
    <t>Liazid H, Lehsaini M, Liazid A</t>
  </si>
  <si>
    <t>https://link-springer-com.vu-nl.idm.oclc.org/article/10.1007/s11276-019-01950-7</t>
  </si>
  <si>
    <t>Wireless Netw 25(6):3545–3555</t>
  </si>
  <si>
    <t xml:space="preserve">Prediction </t>
  </si>
  <si>
    <t>Energy saving in a wireless sensor network by data prediction by using self-organized maps</t>
  </si>
  <si>
    <t>Russo A, Verdier F, Miramond B</t>
  </si>
  <si>
    <t>https://doi.org/10.1016/j.procs.2018.04.161</t>
  </si>
  <si>
    <t>Procedia computer science 130:1090–1095</t>
  </si>
  <si>
    <t>Layered adaptive compression design for efficient data collection in industrial wireless sensor networks.</t>
  </si>
  <si>
    <t xml:space="preserve">Chen S, Zhang S, Zheng X, Ruan X </t>
  </si>
  <si>
    <t>https://doi.org/10.1016/j.jnca.2019.01.002</t>
  </si>
  <si>
    <t>J Netw Comput Appl 129:37–45</t>
  </si>
  <si>
    <t>Optimized Cluster-Based Dynamic Energy-Aware Routing Protocol for Wireless Sensor Networks in Agriculture Precision</t>
  </si>
  <si>
    <t>Qureshi, Kashif Naseer, Bashir, Muhammad Umair, Lloret, Jaime, Leon, Antonio</t>
  </si>
  <si>
    <t>https://doi.org/10.1155/2020/9040395</t>
  </si>
  <si>
    <t>Journal of Sensors 9040395, 19 pages</t>
  </si>
  <si>
    <t>Adaptive data acquisition with energy efficiency and critical-sensing guarantee for wireless sensor networks</t>
  </si>
  <si>
    <t>Rao Y, Zhao G, Wang W, Zhang J, Jiang Z, Wang R</t>
  </si>
  <si>
    <t>https://doi.org/10.3390/s19122654</t>
  </si>
  <si>
    <t>Sensors 19(12):2654</t>
  </si>
  <si>
    <t>Residual energy-based adaptive data collection approach for periodic sensor networks</t>
  </si>
  <si>
    <t>Makhoul A, Harb H, Laiymani D</t>
  </si>
  <si>
    <t>https://doi.org/10.1016/j.adhoc.2015.08.009</t>
  </si>
  <si>
    <t>Ad Hoc Netw 35:149–160</t>
  </si>
  <si>
    <t>Quality of service aware energy efficient multipath routing protocol for internet of things using hybrid optimization algorithm</t>
  </si>
  <si>
    <t xml:space="preserve">Srinivasulu, M., Shivamurthy, G. &amp; Venkataramana, B. </t>
  </si>
  <si>
    <r>
      <rPr/>
      <t xml:space="preserve"> </t>
    </r>
    <r>
      <rPr>
        <color rgb="FF1155CC"/>
        <u/>
      </rPr>
      <t>https://doi-org.vu-nl.idm.oclc.org/10.1007/s11042-022-14285-x</t>
    </r>
  </si>
  <si>
    <t>Multimed Tools Appl 82, 26829–26858</t>
  </si>
  <si>
    <t>Automatic learning-based data optimization method for autonomous driving</t>
  </si>
  <si>
    <t>Y Wang, J Zhang, Y Chen, H Yuan, C Wu</t>
  </si>
  <si>
    <t>https://doi.org/10.1016/j.dsp.2024.104428</t>
  </si>
  <si>
    <t>Digital Signal Processing
Volume 148, 104428</t>
  </si>
  <si>
    <t>To Transmit or Predict: An Efficient Industrial Data Transmission Scheme With Deep Learning and Cloud-Edge Collaboration</t>
  </si>
  <si>
    <t>Wu, Yu and Yang, Bo and Zhu, Dafeng and Liu, Qi and Li, Cheng and Chen, Cailian and Guan, Xinping</t>
  </si>
  <si>
    <t>https://ieeexplore-ieee-org.vu-nl.idm.oclc.org/stamp/stamp.jsp?tp=&amp;arnumber=10045829</t>
  </si>
  <si>
    <t>IEEE Transactions on Industrial Informatics, vol. 19, no. 11, pp. 11322-11332</t>
  </si>
  <si>
    <t>An efficient energy supply policy and optimized self-adaptive data aggregation with deep learning in heterogeneous wireless sensor network</t>
  </si>
  <si>
    <t>Tharmalingam, R., Nachimuthu, N. &amp; Prakash, G.</t>
  </si>
  <si>
    <t>https://doi-org.vu-nl.idm.oclc.org/10.1007/s12083-024-01791-y</t>
  </si>
  <si>
    <t>Peer-to-Peer Netw. Appl. 17, 3991–4012</t>
  </si>
  <si>
    <t>EDaTAD: Energy-Aware Data Transmission Approach with Decision-Making for Fog Computing-Based IoT Applications</t>
  </si>
  <si>
    <t>Idrees, A.K., Ali-Yahiya, T., Idrees, S.K. et al</t>
  </si>
  <si>
    <t>https://doi-org.vu-nl.idm.oclc.org/10.1007/s10922-024-09828-6</t>
  </si>
  <si>
    <t>J Netw Syst Manage 32, 54</t>
  </si>
  <si>
    <t>LI-DPS: A Long Sequence Dual Prediction Scheme Based on Informer for Efficient High-Frequency Data Transmission</t>
  </si>
  <si>
    <t>Y. Wu, B. Yang, D. Zhu and C. Chen</t>
  </si>
  <si>
    <t>https://ieeexplore-ieee-org.vu-nl.idm.oclc.org/abstract/document/10906024</t>
  </si>
  <si>
    <t>IECON 2024 - 50th Annual Conference of the IEEE Industrial Electronics Society, Chicago, IL, USA, 2024, pp. 1-6</t>
  </si>
  <si>
    <t>IECON</t>
  </si>
  <si>
    <t>A Deep Learning Based Efficient Data Transmission for Industrial Cloud-Edge Collaboration,</t>
  </si>
  <si>
    <t>Y. Wu, B. Yang, C. Li, Q. Liu, Y. Liu and D. Zhu</t>
  </si>
  <si>
    <t>https://ieeexplore-ieee-org.vu-nl.idm.oclc.org/abstract/document/9831607</t>
  </si>
  <si>
    <t>IEEE 31st International Symposium on Industrial Electronics (ISIE), Anchorage, AK, USA, 2022, pp. 1202-1207</t>
  </si>
  <si>
    <t>ISIE</t>
  </si>
  <si>
    <t>Venue acronymn</t>
  </si>
  <si>
    <t>Venue type</t>
  </si>
  <si>
    <t>Notes</t>
  </si>
  <si>
    <t>Research type</t>
  </si>
  <si>
    <t>Goals relating to RQ1</t>
  </si>
  <si>
    <t>Thematic analysis, means</t>
  </si>
  <si>
    <t>Scholarly publishing houses</t>
  </si>
  <si>
    <t>Identified type 1</t>
  </si>
  <si>
    <t>Identified type 2</t>
  </si>
  <si>
    <t>Identified type 3</t>
  </si>
  <si>
    <t>2024</t>
  </si>
  <si>
    <t>Validation</t>
  </si>
  <si>
    <t>D</t>
  </si>
  <si>
    <t>Compression edge, Data reduction of times series or sensor data through downsampling, Data placement edge processing</t>
  </si>
  <si>
    <t>Compression and deduplication</t>
  </si>
  <si>
    <t>Downsampling</t>
  </si>
  <si>
    <t>2021</t>
  </si>
  <si>
    <t>Data reduction of times series or sensor data through downsampling, Compression edge, Data placement edge processing</t>
  </si>
  <si>
    <t>Data classification and replication policies according to acces frequency</t>
  </si>
  <si>
    <t>2022</t>
  </si>
  <si>
    <t>Compression cloud</t>
  </si>
  <si>
    <t>Deduplication cloud, Data placement HDD or SDD or memory or tape</t>
  </si>
  <si>
    <t>Data placement SDD, HDD, memory or tape</t>
  </si>
  <si>
    <t>Deduplication of encrypted data, Deduplication cloud</t>
  </si>
  <si>
    <t>Deduplication of containers/VM, Deduplication cloud</t>
  </si>
  <si>
    <t>2019</t>
  </si>
  <si>
    <t>Evaluation</t>
  </si>
  <si>
    <t>Compression of logs</t>
  </si>
  <si>
    <t>Compression cloud, DB query optimisation cloud</t>
  </si>
  <si>
    <t>VLDB/ACM</t>
  </si>
  <si>
    <t>Database optimisation</t>
  </si>
  <si>
    <t>2023</t>
  </si>
  <si>
    <t>Solution</t>
  </si>
  <si>
    <t>Data placement edge processing, Routing or network optimisation, Compression of images/video</t>
  </si>
  <si>
    <t>Routing and network optimisation</t>
  </si>
  <si>
    <t>D, E</t>
  </si>
  <si>
    <t>Data placement edge processing, Routing or network optimisation</t>
  </si>
  <si>
    <t>Prediction and measuring of energy consumption and data operations</t>
  </si>
  <si>
    <t>Compression edge, Data placement edge processing</t>
  </si>
  <si>
    <t>Data placement HDD or SDD or memory or tape</t>
  </si>
  <si>
    <t>Compression edge, Compression of images/video</t>
  </si>
  <si>
    <t>Compression cloud, Direct use of compressed data without decompression first</t>
  </si>
  <si>
    <t>Measuring or benchmarking energy, DB query optimisation cloud, Prediction methods energy</t>
  </si>
  <si>
    <t>Measuring or benchmarking energy, DB query optimisation cloud</t>
  </si>
  <si>
    <t>Data classification and replication policies according to other patterns</t>
  </si>
  <si>
    <t>SAGE</t>
  </si>
  <si>
    <t>2020</t>
  </si>
  <si>
    <t>Data classification and replication policies according to acces frequency, Data placement fog processing</t>
  </si>
  <si>
    <r>
      <rPr>
        <rFont val="Arial"/>
        <color rgb="FF1155CC"/>
        <u/>
      </rPr>
      <t>http://dx.doi.org/10.1109/ACCESS.2023.3247190</t>
    </r>
  </si>
  <si>
    <r>
      <rPr>
        <rFont val="Arial"/>
        <color rgb="FF1155CC"/>
        <u/>
      </rPr>
      <t>http://dx.doi.org/10.1109/ACCESS.2023.3305506</t>
    </r>
  </si>
  <si>
    <t>Compression of encrypted data, Compression cloud</t>
  </si>
  <si>
    <r>
      <rPr>
        <rFont val="Arial"/>
        <color rgb="FF1155CC"/>
        <u/>
      </rPr>
      <t>http://dx.doi.org/10.1016/j.bdr.2020.100171</t>
    </r>
  </si>
  <si>
    <t>Deduplication cloud, Compression of images/video</t>
  </si>
  <si>
    <r>
      <rPr>
        <rFont val="Arial"/>
        <color rgb="FF1155CC"/>
        <u/>
      </rPr>
      <t>http://dx.doi.org/10.1109/ACCESS.2023.3276785</t>
    </r>
  </si>
  <si>
    <t>Deduplication cloud, Prediction methods data</t>
  </si>
  <si>
    <t>Deduplication edge, Compression edge, Data reduction of times series or sensor data through downsampling, Prediction methods data</t>
  </si>
  <si>
    <t>Accelerating Green Datacenter Progress with Sustainable
Storage Strategies</t>
  </si>
  <si>
    <t>C, E</t>
  </si>
  <si>
    <t>Scheduling cloud, Prediction methods energy</t>
  </si>
  <si>
    <t>Task Scheduling</t>
  </si>
  <si>
    <t>Compression edge, Deduplication edge, Data placement edge processing, Data reduction of times series or sensor data through downsampling</t>
  </si>
  <si>
    <t>Compression edge, Compression of time series or sensor data, Data reduction of times series or sensor data through downsampling, Data placement edge processing</t>
  </si>
  <si>
    <t xml:space="preserve"> Cusz: An efficient gpu-based error-bounded lossy compression framework for scientific data.</t>
  </si>
  <si>
    <t>2018</t>
  </si>
  <si>
    <t>Compression of ML learning data</t>
  </si>
  <si>
    <t>Compression of time series or sensor data, Compression edge</t>
  </si>
  <si>
    <t>2016</t>
  </si>
  <si>
    <t>Deduplication of encrypted data</t>
  </si>
  <si>
    <t>Less accessed files get lower replication to save disk space</t>
  </si>
  <si>
    <t>2017</t>
  </si>
  <si>
    <t>Replication according to file popularity</t>
  </si>
  <si>
    <t>2025</t>
  </si>
  <si>
    <t>Hardware-based data compression</t>
  </si>
  <si>
    <t>Data reduction on SSD arrays</t>
  </si>
  <si>
    <t>Deduplication cloud, Compression cloud, Data placement HDD or SDD or memory or tape</t>
  </si>
  <si>
    <t>File system for SSD-SMR tiered storage with data deduplication</t>
  </si>
  <si>
    <t>Deduplication of compressed fles</t>
  </si>
  <si>
    <t>Deduplication of compressed data, Deduplication cloud, Compression cloud</t>
  </si>
  <si>
    <t>Deduplication of backup systems</t>
  </si>
  <si>
    <t>Deduplication backup systems</t>
  </si>
  <si>
    <t xml:space="preserve">
Inline and post-processing process for deduplication of VM and colocated data.</t>
  </si>
  <si>
    <t>Deduplication and data layout</t>
  </si>
  <si>
    <t>Compression and encryption</t>
  </si>
  <si>
    <t>Compression of encrypted data</t>
  </si>
  <si>
    <t>Delta compression, deduplication of encrypted files</t>
  </si>
  <si>
    <t>Compression of encrypted data, Deduplication of encrypted data</t>
  </si>
  <si>
    <t>Deduplicated storage tiers</t>
  </si>
  <si>
    <t>Deduplication backup systems, Deduplication cloud</t>
  </si>
  <si>
    <t>Encrypted deduplication sys-
tem that suppresses metadata storage</t>
  </si>
  <si>
    <t>2015</t>
  </si>
  <si>
    <t>Multicloud deduplication</t>
  </si>
  <si>
    <t>Secure deduplication at third-party storage services</t>
  </si>
  <si>
    <t>Post-deduplication delta compression</t>
  </si>
  <si>
    <t>Delta compression</t>
  </si>
  <si>
    <t>Compression cloud, Deduplication of compressed data, Deduplication cloud</t>
  </si>
  <si>
    <t>Delta deduplication</t>
  </si>
  <si>
    <t>FastCDC: A fast and efficient content-defined chunking approach for data deduplication.</t>
  </si>
  <si>
    <t>CDC deduplication</t>
  </si>
  <si>
    <t>Deduplication cloud</t>
  </si>
  <si>
    <t>Deduplication before encryption</t>
  </si>
  <si>
    <t>Deduplication cloud, Deduplication before encryption</t>
  </si>
  <si>
    <t>Encrypted deduplication</t>
  </si>
  <si>
    <t>Yucheng Zhang and Wen Xia and Dan Feng and Hong Jiang and Yu Hua and Qiang Wang</t>
  </si>
  <si>
    <t>delta compression in deduplication-based storage sys-
tem</t>
  </si>
  <si>
    <t>Deduplication cloud, Compression cloud</t>
  </si>
  <si>
    <t>Encryption and compression</t>
  </si>
  <si>
    <t>Compression cloud, Compression of encrypted data</t>
  </si>
  <si>
    <t>Secure deduplication scheme</t>
  </si>
  <si>
    <t>Deduplication cloud, Deduplication of encrypted data</t>
  </si>
  <si>
    <t>Similarity-based delta compression</t>
  </si>
  <si>
    <t>Compression cloud, Deduplication cloud</t>
  </si>
  <si>
    <t>Deduplication and delta compressed</t>
  </si>
  <si>
    <t>Deduplication of scale-out storage</t>
  </si>
  <si>
    <t xml:space="preserve">Reducing container size </t>
  </si>
  <si>
    <t>Compression approach for logs</t>
  </si>
  <si>
    <t>Compression of logs, Compression cloud</t>
  </si>
  <si>
    <t>Log compression</t>
  </si>
  <si>
    <t>Compression cloud, Compression of logs, Compression backup systems</t>
  </si>
  <si>
    <t>Log compression and reduction</t>
  </si>
  <si>
    <t>Compression cloud, Compression of logs, Data reduction of times series or sensor data through downsampling, Deduplication logs</t>
  </si>
  <si>
    <t>Identify log hotspots and reduce them</t>
  </si>
  <si>
    <t>Deduplication logs, Data reduction of times series or sensor data through downsampling</t>
  </si>
  <si>
    <t>Distributed file systems software for storage reduction in Hadoop</t>
  </si>
  <si>
    <t>Logfile compression based on commonality and variability</t>
  </si>
  <si>
    <t>Compression cloud, Compression of logs, Data reduction of times series or sensor data through downsampling</t>
  </si>
  <si>
    <t>Compression on a per-record basis</t>
  </si>
  <si>
    <t>Data reduction of times series or sensor data through downsampling, Compression cloud</t>
  </si>
  <si>
    <t>Log file reduction by encoding events to save only the parameters</t>
  </si>
  <si>
    <t>Compression of time series data</t>
  </si>
  <si>
    <t>Compression cloud, Compression of time series or sensor data</t>
  </si>
  <si>
    <t>Time series compression algorithm for IoT.</t>
  </si>
  <si>
    <t>Compression edge, Compression of time series or sensor data</t>
  </si>
  <si>
    <t>Reducing data movement in CNN</t>
  </si>
  <si>
    <t>Prediction methods energy</t>
  </si>
  <si>
    <t>Compressed ultrasonic RF signals through ML</t>
  </si>
  <si>
    <t>Data reduction of times series or sensor data through downsampling, Compression edge</t>
  </si>
  <si>
    <t>Data encrypted and compressed in a single step</t>
  </si>
  <si>
    <t xml:space="preserve"> Compression of encrypted images</t>
  </si>
  <si>
    <t>Compression of encrypted data, Compression of images/video</t>
  </si>
  <si>
    <t>Traffic power consump-
tion minimization in ioT</t>
  </si>
  <si>
    <t>Compression of high-quality images</t>
  </si>
  <si>
    <t>Compression of images/video</t>
  </si>
  <si>
    <t>SPIE DIGITAL LIBRARY</t>
  </si>
  <si>
    <t>Complexity-reduced variational image autoencoder in sattelites (insights which can be used in IoT also)</t>
  </si>
  <si>
    <t>Control the storage space of time series by time-
varying compression, which compresses data in a sequence
of ratios defined by a time-dependent function</t>
  </si>
  <si>
    <t>Compression of time series or sensor data, Data classification and replication policies according to acces frequency</t>
  </si>
  <si>
    <t>ML technique for choosing optimal column encodings</t>
  </si>
  <si>
    <t>Encoding for columnar DB to reduce size.</t>
  </si>
  <si>
    <t>Combining encoding schemes that cover different data distributions, achieve a high compression ratio while keeping decompression fast.</t>
  </si>
  <si>
    <t>Compression for time series data, removing zeros</t>
  </si>
  <si>
    <t>Algorithm for compressing floating
point time series</t>
  </si>
  <si>
    <t>Text analytics directly on compression without decompression</t>
  </si>
  <si>
    <t>Text analytics directly on compression without decompression through GPU</t>
  </si>
  <si>
    <t>Compress graphs, make the compressed data suitable for direct processing.</t>
  </si>
  <si>
    <t>Compression cloud, Compressing graphs</t>
  </si>
  <si>
    <t xml:space="preserve">Grammar-based lossless compression scheme
for real-valued matrices </t>
  </si>
  <si>
    <t>Energy consumption of modern databases on edge systems, bandwith</t>
  </si>
  <si>
    <t>Data placement edge processing, Measuring or benchmarking energy, DB query optimisation edge</t>
  </si>
  <si>
    <t>Improving energy efficiency of database applications running on multicore servers, measuring and evaluation</t>
  </si>
  <si>
    <t>DB query optimisation cloud, Measuring or benchmarking energy</t>
  </si>
  <si>
    <t>Query optimization techniques for improving the energy-efficiency of relational databases and NoSQL databases.</t>
  </si>
  <si>
    <t>Optimizing query processors through measuring, mathematical cost models</t>
  </si>
  <si>
    <t>Energy savings in relational operations using the low-power mode of hardware</t>
  </si>
  <si>
    <t>Benchmarked model to measure and predict energy consumption of analytical queries when using multi-core processors and different frequency configurations.</t>
  </si>
  <si>
    <t>Mathematical linear
cost model used to select the best query plans</t>
  </si>
  <si>
    <t>Frequency selection and workload migration to gain energy efficiency</t>
  </si>
  <si>
    <t>Data classification and replication policies according to acces frequency, Scheduling cloud, Prediction methods energy, DB query optimisation cloud</t>
  </si>
  <si>
    <t>Popular data tables in hot nodes, keep cold nodes in the low-power mode</t>
  </si>
  <si>
    <t>Data classification and replication policies according to acces frequency, DB query optimisation cloud, Measuring or benchmarking energy</t>
  </si>
  <si>
    <t>Which database under which offloading scenario is more efficient in terms of energy, bandwidth, and storage consumption</t>
  </si>
  <si>
    <t>Data placement edge processing, DB query optimisation edge, Measuring or benchmarking energy</t>
  </si>
  <si>
    <t>Collocate data and compute configuration presented the best energy profile.</t>
  </si>
  <si>
    <t>Measuring or benchmarking energy</t>
  </si>
  <si>
    <t>Energy-aware scheduling algorithm for Spark big data applications</t>
  </si>
  <si>
    <t>Scheduling cloud, Measuring or benchmarking energy</t>
  </si>
  <si>
    <t>Combination of Hard Disks and
Solid-State Disks to achieve higher performance while saving
power in Hadoop computations, data placement.</t>
  </si>
  <si>
    <t>Oxford University Press</t>
  </si>
  <si>
    <t>Data classification, storage areas</t>
  </si>
  <si>
    <t>OXFORD UNIVERSITY PRESS</t>
  </si>
  <si>
    <t>Frequently used files in hot disks (SDD) and the other files in cold disks (HDD).</t>
  </si>
  <si>
    <t>Workload scheduling in DFS</t>
  </si>
  <si>
    <t>Energy-aware data clustering through ML to include  seasonal and tidal characteristics in cloud storage systems.</t>
  </si>
  <si>
    <t>Efficient data transport in fog nodes through algorithm</t>
  </si>
  <si>
    <t>Routing or network optimisation, Data placement fog processing</t>
  </si>
  <si>
    <t>Data replication policy that reduces the copies of unused files</t>
  </si>
  <si>
    <t>Replication according to file popularity in blockchain</t>
  </si>
  <si>
    <t>Data classification and replication policies according to acces frequency, Prediction methods data</t>
  </si>
  <si>
    <t>DFS replica reduction by splitting in 3 parts and 1 parity block</t>
  </si>
  <si>
    <t>Data deduplication, decouples the unique data block address and fingerprint index by writing the address of data block to file recipe and fingerprint index</t>
  </si>
  <si>
    <t>Decodes images to expose similarity, then eliminates fine-grained redundancy on the decoded data by delta compres-sion, and finally re-compresses the remaining data by image compression encoding.</t>
  </si>
  <si>
    <t>Deduplication cloud, Compression cloud, Compression of images/video</t>
  </si>
  <si>
    <t>Deduplication that exploits both similarity and locality</t>
  </si>
  <si>
    <t>Deduplication in industrial IoT setting</t>
  </si>
  <si>
    <t>Deduplication edge, Data reduction of times series or sensor data through downsampling</t>
  </si>
  <si>
    <t>Deduplication in medical IoT setting</t>
  </si>
  <si>
    <t>Deduplication and reuse of computation at the network edge</t>
  </si>
  <si>
    <t>Improved content-defined chunking deduplication</t>
  </si>
  <si>
    <t>https://doi.org/10.1145/3319647.3325834</t>
  </si>
  <si>
    <t>Improved content-defined chunking deduplication in backup systems.</t>
  </si>
  <si>
    <t xml:space="preserve">Pipelined and parallelized data deduplication system </t>
  </si>
  <si>
    <t>Improved CDC</t>
  </si>
  <si>
    <t>Adaptive data collection methods IoT</t>
  </si>
  <si>
    <t>Deduplication edge, Data reduction of times series or sensor data through downsampling, Data placement edge processing</t>
  </si>
  <si>
    <t>Minimize data transmission distance in the transmission process by reducing the number of hops required in the path, keeping the abnormal area sensors with the sensing ability functional but others put into the sleep mode.</t>
  </si>
  <si>
    <t>Reduce data transmissions IoT through predictions</t>
  </si>
  <si>
    <t>Prediction methods data, Data placement edge processing, Routing or network optimisation</t>
  </si>
  <si>
    <t>This model will be exploited in a network of sensors to reduce the number of transmission on the network through unsupervised machine learning.</t>
  </si>
  <si>
    <t>Prediction methods data, Routing or network optimisation, Data placement edge processing</t>
  </si>
  <si>
    <t>Reduce sensor energy consumption through smart data transmission in IoT.</t>
  </si>
  <si>
    <t>Prediction methods data, Prediction methods energy, Data placement edge processing, Routing or network optimisation</t>
  </si>
  <si>
    <t>Adaptive data acquisition scheme with prediction, reducing sample points to save energy on transmission.</t>
  </si>
  <si>
    <t>Routing or network optimisation, Data placement edge processing, Prediction methods data, Data reduction of times series or sensor data through downsampling</t>
  </si>
  <si>
    <t>Adaptive sampling approach for Periodic Sensor Networks</t>
  </si>
  <si>
    <t>Data reduction of times series or sensor data through downsampling</t>
  </si>
  <si>
    <r>
      <rPr>
        <rFont val="arial,sans,sans-serif"/>
      </rPr>
      <t xml:space="preserve"> </t>
    </r>
    <r>
      <rPr>
        <rFont val="arial,sans,sans-serif"/>
        <color rgb="FF1155CC"/>
        <u/>
      </rPr>
      <t>https://doi-org.vu-nl.idm.oclc.org/10.1007/s11042-022-14285-x</t>
    </r>
  </si>
  <si>
    <t>IoT routing, network optimisation via DNN</t>
  </si>
  <si>
    <t>Routing or network optimisation, Data placement edge processing, Prediction methods energy</t>
  </si>
  <si>
    <t>Data optimization method based on reinforcement learning, only upload what is needed for model training.</t>
  </si>
  <si>
    <t>Data reduction of times series or sensor data through downsampling, Data placement edge processing</t>
  </si>
  <si>
    <t>Data transmission reduction architecture based on prediction and cloud-edge collabo-
ration to reduce large-scale real-time data transmission</t>
  </si>
  <si>
    <t>Prediction methods data, Data reduction of times series or sensor data through downsampling, Data placement edge processing</t>
  </si>
  <si>
    <t>Minimize redundant data transmission of sensors and improve the efficiency of data aggregation which includes compression via ML</t>
  </si>
  <si>
    <t>Remove redundant and repetative data in sensor networks. Works via algorithm at sensor level, fog level and cloud.</t>
  </si>
  <si>
    <t>Deduplication edge, Deduplication fog, Data reduction of times series or sensor data through downsampling, Data placement edge processing</t>
  </si>
  <si>
    <t>Long sequence DPS to reduce the volume of high-frequency data transmission in real time.</t>
  </si>
  <si>
    <t>Prediction methods data, Data placement edge processing, Data reduction of times series or sensor data through downsampling</t>
  </si>
  <si>
    <t>Reduce data transmission between cloud server and edge gateways based on deep learning for industry while ensuring accuracy.</t>
  </si>
  <si>
    <t>Tag</t>
  </si>
  <si>
    <t>Name</t>
  </si>
  <si>
    <t>Publication Venue</t>
  </si>
  <si>
    <t>Workshop</t>
  </si>
  <si>
    <t>Conference</t>
  </si>
  <si>
    <t>Journal</t>
  </si>
  <si>
    <t>Book</t>
  </si>
  <si>
    <t>Grey</t>
  </si>
  <si>
    <t>Magazine, peer reviewed</t>
  </si>
  <si>
    <t>Snowballing direction</t>
  </si>
  <si>
    <t>Forward</t>
  </si>
  <si>
    <t>Backward</t>
  </si>
  <si>
    <t>Classification framework</t>
  </si>
  <si>
    <t>Evaluation. Used in practice, implementation</t>
  </si>
  <si>
    <t>Solution. Proposes a novel solution, proof of concept, limited evaluation</t>
  </si>
  <si>
    <t>Validation. Thorough empirical evaluation, lab conditions, not used in practice.</t>
  </si>
  <si>
    <t>Concept</t>
  </si>
  <si>
    <t>Concept proposal. Structures an area in the form of a taxonomy or
conceptual framework, includes review.</t>
  </si>
  <si>
    <t>Opinion</t>
  </si>
  <si>
    <t>Opinion. Expresses an opinion about something.</t>
  </si>
  <si>
    <t>Experience</t>
  </si>
  <si>
    <t>Experience. Personal experiences, lessons learnt.</t>
  </si>
  <si>
    <t>Goals according to RQ1</t>
  </si>
  <si>
    <t>Energy efficiency</t>
  </si>
  <si>
    <t>Mitigating growth</t>
  </si>
  <si>
    <t>Carbon/climate</t>
  </si>
  <si>
    <t>Deduplication edge</t>
  </si>
  <si>
    <t>Deduplication fog</t>
  </si>
  <si>
    <t>Deduplication blockchain</t>
  </si>
  <si>
    <t>Deduplication of containers/VM</t>
  </si>
  <si>
    <t>Deduplication of encrypted data without decrypting first</t>
  </si>
  <si>
    <t>Deduplication of compressed data</t>
  </si>
  <si>
    <t>Deduplication logs</t>
  </si>
  <si>
    <t>Compression edge</t>
  </si>
  <si>
    <t>Compression fog</t>
  </si>
  <si>
    <t>Compression blockchain</t>
  </si>
  <si>
    <t>Compression of time series or sensor data</t>
  </si>
  <si>
    <t>Direct use of compressed data without decompression first</t>
  </si>
  <si>
    <t>Routing or network optimisation</t>
  </si>
  <si>
    <t>Data placement edge processing</t>
  </si>
  <si>
    <t>Data placement fog processing</t>
  </si>
  <si>
    <t>DB query optimisation edge</t>
  </si>
  <si>
    <t>DB query optimisation cloud</t>
  </si>
  <si>
    <t>Scheduling edge</t>
  </si>
  <si>
    <t>Scheduling cloud</t>
  </si>
  <si>
    <t>Scheduling fog</t>
  </si>
  <si>
    <t>Prediction methods data</t>
  </si>
  <si>
    <t>Compression backup systems</t>
  </si>
  <si>
    <t>Compressing graphs</t>
  </si>
  <si>
    <t>Family</t>
  </si>
  <si>
    <t>Data compression is a technique to reduce the number of bits needed to represent data at the transport or storage level. Deduplication eliminates redundant copies of identical data.</t>
  </si>
  <si>
    <t>By selecting a representative subset of data points that reflect the general distribution of information, data downsampling can improve computational efficiency, reduce storage needs, and simplify (big)data analysis. In this mapping, downsampling is related to lossy compression as a means of reducing data dimensionality, but is semantically related to data science.</t>
  </si>
  <si>
    <t>Data classification methods determine how data should be managed, stored, and protected throughout its lifecycle.</t>
  </si>
  <si>
    <t>--</t>
  </si>
  <si>
    <t>No longer used</t>
  </si>
  <si>
    <t>Noticeable developments regarding data placement on solid-state drives (SSDs), hard disk drives (HDDs), in memory, or tape.</t>
  </si>
  <si>
    <t>Database optimisation aims to enhance the energy efficiency and reduce disk space, while maintining required performance levels..</t>
  </si>
  <si>
    <t>Predicting and measuring energy consumption when performing data operations, as well as to predict and measure the data itself</t>
  </si>
  <si>
    <t>Efficiency gains in network traffic between nodes.</t>
  </si>
  <si>
    <t>Scheduling of data processes related to energy efficiency, data reduction, or lower carbon emissions</t>
  </si>
</sst>
</file>

<file path=xl/styles.xml><?xml version="1.0" encoding="utf-8"?>
<styleSheet xmlns="http://schemas.openxmlformats.org/spreadsheetml/2006/main" xmlns:x14ac="http://schemas.microsoft.com/office/spreadsheetml/2009/9/ac" xmlns:mc="http://schemas.openxmlformats.org/markup-compatibility/2006">
  <fonts count="47">
    <font>
      <sz val="10.0"/>
      <color rgb="FF000000"/>
      <name val="Arial"/>
    </font>
    <font>
      <b/>
      <name val="Arial"/>
    </font>
    <font>
      <b/>
      <sz val="10.0"/>
      <color rgb="FF000000"/>
      <name val="Arial"/>
    </font>
    <font>
      <b/>
      <sz val="10.0"/>
      <color rgb="FF000000"/>
      <name val="Calibri"/>
    </font>
    <font>
      <b/>
      <sz val="10.0"/>
      <name val="Calibri"/>
    </font>
    <font>
      <b/>
      <sz val="10.0"/>
      <name val="Arial"/>
    </font>
    <font/>
    <font>
      <name val="Arial"/>
    </font>
    <font>
      <u/>
      <color rgb="FF1155CC"/>
      <name val="Arial"/>
    </font>
    <font>
      <color rgb="FF000000"/>
    </font>
    <font>
      <u/>
      <color rgb="FF0000FF"/>
      <name val="Arial"/>
    </font>
    <font>
      <color rgb="FF000000"/>
      <name val="Arial"/>
    </font>
    <font>
      <u/>
      <color rgb="FF1155CC"/>
      <name val="Arial"/>
    </font>
    <font>
      <u/>
      <color rgb="FF0000FF"/>
    </font>
    <font>
      <u/>
      <color rgb="FF0000FF"/>
    </font>
    <font>
      <u/>
      <color rgb="FF000000"/>
    </font>
    <font>
      <u/>
      <color rgb="FF0000FF"/>
      <name val="Arial"/>
    </font>
    <font>
      <u/>
      <color rgb="FF0000FF"/>
      <name val="Arial"/>
    </font>
    <font>
      <u/>
      <color rgb="FF0000FF"/>
      <name val="Arial"/>
    </font>
    <font>
      <color rgb="FF274E13"/>
    </font>
    <font>
      <u/>
      <color rgb="FF274E13"/>
    </font>
    <font>
      <u/>
      <color rgb="FF274E13"/>
    </font>
    <font>
      <u/>
      <color rgb="FF0000FF"/>
    </font>
    <font>
      <sz val="11.0"/>
      <color rgb="FF1F1F1F"/>
      <name val="Monospace"/>
    </font>
    <font>
      <u/>
      <color rgb="FF0000FF"/>
    </font>
    <font>
      <u/>
      <color rgb="FF274E13"/>
    </font>
    <font>
      <b/>
      <sz val="12.0"/>
      <name val="Arial"/>
    </font>
    <font>
      <b/>
      <sz val="12.0"/>
      <name val="Calibri"/>
    </font>
    <font>
      <u/>
      <color rgb="FF0000FF"/>
    </font>
    <font>
      <u/>
      <color rgb="FF0000FF"/>
    </font>
    <font>
      <u/>
      <color rgb="FF0000FF"/>
    </font>
    <font>
      <i/>
    </font>
    <font>
      <u/>
      <color rgb="FF0000FF"/>
      <name val="Arial"/>
    </font>
    <font>
      <u/>
      <color rgb="FF1155CC"/>
      <name val="Arial"/>
    </font>
    <font>
      <u/>
      <color rgb="FF0000FF"/>
      <name val="Arial"/>
    </font>
    <font>
      <u/>
      <color rgb="FF1155CC"/>
      <name val="Arial"/>
    </font>
    <font>
      <color rgb="FF274E13"/>
      <name val="Arial"/>
    </font>
    <font>
      <u/>
      <color rgb="FF274E13"/>
      <name val="Arial"/>
    </font>
    <font>
      <u/>
      <color rgb="FF274E13"/>
      <name val="Arial"/>
    </font>
    <font>
      <u/>
      <color rgb="FF0000FF"/>
      <name val="Arial"/>
    </font>
    <font>
      <u/>
      <color rgb="FF1155CC"/>
      <name val="Arial"/>
    </font>
    <font>
      <u/>
      <color rgb="FF1155CC"/>
      <name val="Arial"/>
    </font>
    <font>
      <u/>
      <color rgb="FF0000FF"/>
      <name val="Arial"/>
    </font>
    <font>
      <u/>
      <color rgb="FF1155CC"/>
      <name val="Arial"/>
    </font>
    <font>
      <i/>
      <name val="Arial"/>
    </font>
    <font>
      <u/>
      <color rgb="FF0000FF"/>
      <name val="Arial"/>
    </font>
    <font>
      <b/>
    </font>
  </fonts>
  <fills count="16">
    <fill>
      <patternFill patternType="none"/>
    </fill>
    <fill>
      <patternFill patternType="lightGray"/>
    </fill>
    <fill>
      <patternFill patternType="solid">
        <fgColor rgb="FFB7E1CD"/>
        <bgColor rgb="FFB7E1CD"/>
      </patternFill>
    </fill>
    <fill>
      <patternFill patternType="solid">
        <fgColor rgb="FF8EE26A"/>
        <bgColor rgb="FF8EE26A"/>
      </patternFill>
    </fill>
    <fill>
      <patternFill patternType="solid">
        <fgColor rgb="FFE06666"/>
        <bgColor rgb="FFE06666"/>
      </patternFill>
    </fill>
    <fill>
      <patternFill patternType="solid">
        <fgColor rgb="FF00A3F1"/>
        <bgColor rgb="FF00A3F1"/>
      </patternFill>
    </fill>
    <fill>
      <patternFill patternType="solid">
        <fgColor rgb="FF9FC5E8"/>
        <bgColor rgb="FF9FC5E8"/>
      </patternFill>
    </fill>
    <fill>
      <patternFill patternType="solid">
        <fgColor rgb="FFE7F9EF"/>
        <bgColor rgb="FFE7F9EF"/>
      </patternFill>
    </fill>
    <fill>
      <patternFill patternType="solid">
        <fgColor rgb="FFFFE599"/>
        <bgColor rgb="FFFFE599"/>
      </patternFill>
    </fill>
    <fill>
      <patternFill patternType="solid">
        <fgColor rgb="FFFF0000"/>
        <bgColor rgb="FFFF0000"/>
      </patternFill>
    </fill>
    <fill>
      <patternFill patternType="solid">
        <fgColor rgb="FFD9D9D9"/>
        <bgColor rgb="FFD9D9D9"/>
      </patternFill>
    </fill>
    <fill>
      <patternFill patternType="solid">
        <fgColor rgb="FFD9EAD3"/>
        <bgColor rgb="FFD9EAD3"/>
      </patternFill>
    </fill>
    <fill>
      <patternFill patternType="solid">
        <fgColor rgb="FF63D297"/>
        <bgColor rgb="FF63D297"/>
      </patternFill>
    </fill>
    <fill>
      <patternFill patternType="solid">
        <fgColor rgb="FFFCE5CD"/>
        <bgColor rgb="FFFCE5CD"/>
      </patternFill>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0" fontId="1" numFmtId="0" xfId="0" applyAlignment="1" applyFont="1">
      <alignment horizontal="center" shrinkToFit="0" vertical="top" wrapText="1"/>
    </xf>
    <xf borderId="0" fillId="0" fontId="1" numFmtId="0" xfId="0" applyAlignment="1" applyFont="1">
      <alignment horizontal="center" shrinkToFit="0" vertical="top" wrapText="0"/>
    </xf>
    <xf borderId="0" fillId="0" fontId="1" numFmtId="0" xfId="0" applyAlignment="1" applyFont="1">
      <alignment horizontal="center" readingOrder="0" shrinkToFit="0" vertical="top" wrapText="0"/>
    </xf>
    <xf borderId="0" fillId="2" fontId="1" numFmtId="0" xfId="0" applyAlignment="1" applyFill="1" applyFont="1">
      <alignment horizontal="center" readingOrder="0" shrinkToFit="0" vertical="top" wrapText="1"/>
    </xf>
    <xf borderId="0" fillId="3" fontId="2" numFmtId="0" xfId="0" applyAlignment="1" applyFill="1" applyFont="1">
      <alignment horizontal="center" readingOrder="0" shrinkToFit="0" vertical="bottom" wrapText="1"/>
    </xf>
    <xf borderId="0" fillId="3" fontId="3" numFmtId="0" xfId="0" applyAlignment="1" applyFont="1">
      <alignment horizontal="center" shrinkToFit="0" vertical="bottom" wrapText="1"/>
    </xf>
    <xf borderId="0" fillId="4" fontId="4" numFmtId="0" xfId="0" applyAlignment="1" applyFill="1" applyFont="1">
      <alignment horizontal="center" shrinkToFit="0" vertical="bottom" wrapText="1"/>
    </xf>
    <xf borderId="0" fillId="4" fontId="4" numFmtId="0" xfId="0" applyAlignment="1" applyFont="1">
      <alignment horizontal="center" readingOrder="0" shrinkToFit="0" vertical="bottom" wrapText="1"/>
    </xf>
    <xf borderId="0" fillId="4" fontId="5" numFmtId="0" xfId="0" applyAlignment="1" applyFont="1">
      <alignment horizontal="center" readingOrder="0" shrinkToFit="0" vertical="bottom" wrapText="1"/>
    </xf>
    <xf borderId="0" fillId="5" fontId="5" numFmtId="0" xfId="0" applyAlignment="1" applyFill="1" applyFont="1">
      <alignment horizontal="center" readingOrder="0" shrinkToFit="0" vertical="bottom" wrapText="1"/>
    </xf>
    <xf borderId="0" fillId="6" fontId="5" numFmtId="0" xfId="0" applyAlignment="1" applyFill="1" applyFont="1">
      <alignment readingOrder="0" shrinkToFit="0" vertical="bottom" wrapText="1"/>
    </xf>
    <xf borderId="0" fillId="6" fontId="4" numFmtId="0" xfId="0" applyAlignment="1" applyFont="1">
      <alignment shrinkToFit="0" vertical="bottom" wrapText="1"/>
    </xf>
    <xf borderId="0" fillId="7" fontId="6" numFmtId="0" xfId="0" applyAlignment="1" applyFill="1" applyFont="1">
      <alignment readingOrder="0" shrinkToFit="0" wrapText="1"/>
    </xf>
    <xf borderId="0" fillId="0" fontId="7" numFmtId="0" xfId="0" applyAlignment="1" applyFont="1">
      <alignment readingOrder="0" shrinkToFit="0" vertical="bottom" wrapText="0"/>
    </xf>
    <xf borderId="0" fillId="0" fontId="8" numFmtId="0" xfId="0" applyAlignment="1" applyFont="1">
      <alignment vertical="bottom"/>
    </xf>
    <xf borderId="0" fillId="0" fontId="7" numFmtId="0" xfId="0" applyAlignment="1" applyFont="1">
      <alignment readingOrder="0" shrinkToFit="0" vertical="bottom" wrapText="0"/>
    </xf>
    <xf borderId="0" fillId="0" fontId="7" numFmtId="0" xfId="0" applyAlignment="1" applyFont="1">
      <alignment horizontal="right" readingOrder="0" shrinkToFit="0" vertical="bottom" wrapText="0"/>
    </xf>
    <xf borderId="0" fillId="7" fontId="9" numFmtId="0" xfId="0" applyAlignment="1" applyFont="1">
      <alignment horizontal="center" readingOrder="0" shrinkToFit="0" wrapText="1"/>
    </xf>
    <xf borderId="0" fillId="7" fontId="6" numFmtId="0" xfId="0" applyAlignment="1" applyFont="1">
      <alignment horizontal="center" readingOrder="0" shrinkToFit="0" wrapText="1"/>
    </xf>
    <xf borderId="0" fillId="7" fontId="6" numFmtId="0" xfId="0" applyAlignment="1" applyFont="1">
      <alignment shrinkToFit="0" wrapText="1"/>
    </xf>
    <xf borderId="0" fillId="7" fontId="6" numFmtId="0" xfId="0" applyAlignment="1" applyFont="1">
      <alignment horizontal="center" shrinkToFit="0" wrapText="1"/>
    </xf>
    <xf borderId="0" fillId="0" fontId="10" numFmtId="0" xfId="0" applyAlignment="1" applyFont="1">
      <alignment readingOrder="0" vertical="bottom"/>
    </xf>
    <xf borderId="0" fillId="8" fontId="11" numFmtId="0" xfId="0" applyAlignment="1" applyFill="1" applyFont="1">
      <alignment horizontal="center" readingOrder="0" shrinkToFit="0" vertical="top" wrapText="1"/>
    </xf>
    <xf borderId="0" fillId="9" fontId="9" numFmtId="0" xfId="0" applyAlignment="1" applyFill="1" applyFont="1">
      <alignment readingOrder="0" shrinkToFit="0" wrapText="1"/>
    </xf>
    <xf borderId="0" fillId="9" fontId="11" numFmtId="0" xfId="0" applyAlignment="1" applyFont="1">
      <alignment readingOrder="0" shrinkToFit="0" vertical="bottom" wrapText="0"/>
    </xf>
    <xf borderId="0" fillId="0" fontId="11" numFmtId="0" xfId="0" applyAlignment="1" applyFont="1">
      <alignment vertical="bottom"/>
    </xf>
    <xf borderId="0" fillId="9" fontId="11" numFmtId="0" xfId="0" applyAlignment="1" applyFont="1">
      <alignment readingOrder="0" shrinkToFit="0" vertical="bottom" wrapText="0"/>
    </xf>
    <xf borderId="0" fillId="9" fontId="11" numFmtId="0" xfId="0" applyAlignment="1" applyFont="1">
      <alignment horizontal="right" readingOrder="0" shrinkToFit="0" vertical="bottom" wrapText="0"/>
    </xf>
    <xf borderId="0" fillId="9" fontId="9" numFmtId="0" xfId="0" applyAlignment="1" applyFont="1">
      <alignment horizontal="center" readingOrder="0" shrinkToFit="0" wrapText="1"/>
    </xf>
    <xf borderId="0" fillId="9" fontId="9" numFmtId="0" xfId="0" applyAlignment="1" applyFont="1">
      <alignment horizontal="center" shrinkToFit="0" wrapText="1"/>
    </xf>
    <xf borderId="0" fillId="7" fontId="7" numFmtId="0" xfId="0" applyAlignment="1" applyFont="1">
      <alignment readingOrder="0" shrinkToFit="0" vertical="bottom" wrapText="0"/>
    </xf>
    <xf borderId="0" fillId="7" fontId="12" numFmtId="0" xfId="0" applyAlignment="1" applyFont="1">
      <alignment vertical="bottom"/>
    </xf>
    <xf borderId="0" fillId="7" fontId="7" numFmtId="0" xfId="0" applyAlignment="1" applyFont="1">
      <alignment readingOrder="0" shrinkToFit="0" vertical="bottom" wrapText="0"/>
    </xf>
    <xf borderId="0" fillId="7" fontId="7" numFmtId="0" xfId="0" applyAlignment="1" applyFont="1">
      <alignment horizontal="right" readingOrder="0" shrinkToFit="0" vertical="bottom" wrapText="0"/>
    </xf>
    <xf borderId="0" fillId="0" fontId="7" numFmtId="0" xfId="0" applyAlignment="1" applyFont="1">
      <alignment vertical="bottom"/>
    </xf>
    <xf borderId="0" fillId="7" fontId="9" numFmtId="0" xfId="0" applyAlignment="1" applyFont="1">
      <alignment horizontal="center" shrinkToFit="0" wrapText="1"/>
    </xf>
    <xf borderId="0" fillId="7" fontId="6" numFmtId="0" xfId="0" applyAlignment="1" applyFont="1">
      <alignment readingOrder="0" shrinkToFit="0" wrapText="0"/>
    </xf>
    <xf borderId="0" fillId="7" fontId="6" numFmtId="0" xfId="0" applyAlignment="1" applyFont="1">
      <alignment readingOrder="0"/>
    </xf>
    <xf borderId="0" fillId="7" fontId="13" numFmtId="0" xfId="0" applyAlignment="1" applyFont="1">
      <alignment readingOrder="0" shrinkToFit="0" wrapText="0"/>
    </xf>
    <xf borderId="0" fillId="7" fontId="14" numFmtId="0" xfId="0" applyAlignment="1" applyFont="1">
      <alignment readingOrder="0" shrinkToFit="0" wrapText="0"/>
    </xf>
    <xf borderId="0" fillId="7" fontId="9" numFmtId="0" xfId="0" applyAlignment="1" applyFont="1">
      <alignment readingOrder="0" shrinkToFit="0" wrapText="1"/>
    </xf>
    <xf borderId="0" fillId="7" fontId="9" numFmtId="0" xfId="0" applyAlignment="1" applyFont="1">
      <alignment readingOrder="0" shrinkToFit="0" wrapText="0"/>
    </xf>
    <xf borderId="0" fillId="7" fontId="15" numFmtId="0" xfId="0" applyAlignment="1" applyFont="1">
      <alignment readingOrder="0" shrinkToFit="0" wrapText="0"/>
    </xf>
    <xf borderId="0" fillId="7" fontId="9" numFmtId="0" xfId="0" applyAlignment="1" applyFont="1">
      <alignment readingOrder="0"/>
    </xf>
    <xf borderId="0" fillId="7" fontId="9" numFmtId="0" xfId="0" applyAlignment="1" applyFont="1">
      <alignment shrinkToFit="0" wrapText="1"/>
    </xf>
    <xf borderId="0" fillId="0" fontId="9" numFmtId="0" xfId="0" applyAlignment="1" applyFont="1">
      <alignment horizontal="center" readingOrder="0" shrinkToFit="0" wrapText="1"/>
    </xf>
    <xf borderId="0" fillId="0" fontId="6" numFmtId="0" xfId="0" applyAlignment="1" applyFont="1">
      <alignment readingOrder="0"/>
    </xf>
    <xf borderId="0" fillId="0" fontId="16" numFmtId="0" xfId="0" applyAlignment="1" applyFont="1">
      <alignment readingOrder="0" shrinkToFit="0" vertical="bottom" wrapText="0"/>
    </xf>
    <xf borderId="0" fillId="0" fontId="7" numFmtId="0" xfId="0" applyAlignment="1" applyFont="1">
      <alignment shrinkToFit="0" vertical="bottom" wrapText="0"/>
    </xf>
    <xf borderId="0" fillId="0" fontId="17" numFmtId="0" xfId="0" applyAlignment="1" applyFont="1">
      <alignment readingOrder="0" shrinkToFit="0" vertical="bottom" wrapText="0"/>
    </xf>
    <xf borderId="0" fillId="7" fontId="18" numFmtId="0" xfId="0" applyAlignment="1" applyFont="1">
      <alignment readingOrder="0" shrinkToFit="0" vertical="bottom" wrapText="0"/>
    </xf>
    <xf borderId="0" fillId="7" fontId="6" numFmtId="0" xfId="0" applyAlignment="1" applyFont="1">
      <alignment shrinkToFit="0" wrapText="0"/>
    </xf>
    <xf borderId="0" fillId="7" fontId="19" numFmtId="0" xfId="0" applyAlignment="1" applyFont="1">
      <alignment readingOrder="0" shrinkToFit="0" wrapText="1"/>
    </xf>
    <xf borderId="0" fillId="7" fontId="19" numFmtId="0" xfId="0" applyAlignment="1" applyFont="1">
      <alignment readingOrder="0" shrinkToFit="0" wrapText="0"/>
    </xf>
    <xf borderId="0" fillId="7" fontId="20" numFmtId="0" xfId="0" applyAlignment="1" applyFont="1">
      <alignment readingOrder="0" shrinkToFit="0" wrapText="0"/>
    </xf>
    <xf borderId="0" fillId="7" fontId="19" numFmtId="0" xfId="0" applyAlignment="1" applyFont="1">
      <alignment shrinkToFit="0" wrapText="0"/>
    </xf>
    <xf borderId="0" fillId="7" fontId="19" numFmtId="0" xfId="0" applyAlignment="1" applyFont="1">
      <alignment horizontal="center" readingOrder="0" shrinkToFit="0" wrapText="1"/>
    </xf>
    <xf borderId="0" fillId="7" fontId="19" numFmtId="0" xfId="0" applyAlignment="1" applyFont="1">
      <alignment horizontal="center" shrinkToFit="0" wrapText="1"/>
    </xf>
    <xf borderId="0" fillId="7" fontId="19" numFmtId="0" xfId="0" applyAlignment="1" applyFont="1">
      <alignment shrinkToFit="0" wrapText="1"/>
    </xf>
    <xf borderId="0" fillId="7" fontId="21" numFmtId="0" xfId="0" applyAlignment="1" applyFont="1">
      <alignment readingOrder="0" shrinkToFit="0" wrapText="0"/>
    </xf>
    <xf borderId="0" fillId="0" fontId="1" numFmtId="0" xfId="0" applyAlignment="1" applyFont="1">
      <alignment horizontal="center" readingOrder="0" shrinkToFit="0" vertical="top" wrapText="1"/>
    </xf>
    <xf borderId="0" fillId="3" fontId="5" numFmtId="0" xfId="0" applyAlignment="1" applyFont="1">
      <alignment horizontal="center" readingOrder="0" shrinkToFit="0" vertical="bottom" wrapText="1"/>
    </xf>
    <xf borderId="0" fillId="3" fontId="4" numFmtId="0" xfId="0" applyAlignment="1" applyFont="1">
      <alignment horizontal="center" shrinkToFit="0" vertical="bottom" wrapText="1"/>
    </xf>
    <xf borderId="0" fillId="7" fontId="22" numFmtId="0" xfId="0" applyAlignment="1" applyFont="1">
      <alignment readingOrder="0" shrinkToFit="0" wrapText="1"/>
    </xf>
    <xf borderId="0" fillId="7" fontId="23" numFmtId="0" xfId="0" applyAlignment="1" applyFont="1">
      <alignment horizontal="center"/>
    </xf>
    <xf borderId="0" fillId="7" fontId="24" numFmtId="0" xfId="0" applyAlignment="1" applyFont="1">
      <alignment shrinkToFit="0" wrapText="1"/>
    </xf>
    <xf borderId="0" fillId="7" fontId="6" numFmtId="0" xfId="0" applyFont="1"/>
    <xf borderId="0" fillId="10" fontId="19" numFmtId="0" xfId="0" applyAlignment="1" applyFill="1" applyFont="1">
      <alignment readingOrder="0" shrinkToFit="0" wrapText="1"/>
    </xf>
    <xf borderId="0" fillId="10" fontId="25" numFmtId="0" xfId="0" applyAlignment="1" applyFont="1">
      <alignment readingOrder="0" shrinkToFit="0" wrapText="1"/>
    </xf>
    <xf borderId="0" fillId="10" fontId="19" numFmtId="0" xfId="0" applyAlignment="1" applyFont="1">
      <alignment readingOrder="0"/>
    </xf>
    <xf borderId="0" fillId="10" fontId="19" numFmtId="0" xfId="0" applyAlignment="1" applyFont="1">
      <alignment horizontal="center" readingOrder="0" shrinkToFit="0" wrapText="1"/>
    </xf>
    <xf borderId="0" fillId="10" fontId="19" numFmtId="0" xfId="0" applyAlignment="1" applyFont="1">
      <alignment horizontal="center" shrinkToFit="0" wrapText="1"/>
    </xf>
    <xf borderId="0" fillId="11" fontId="6" numFmtId="0" xfId="0" applyAlignment="1" applyFill="1" applyFont="1">
      <alignment readingOrder="0" shrinkToFit="0" wrapText="1"/>
    </xf>
    <xf borderId="0" fillId="11" fontId="6" numFmtId="0" xfId="0" applyAlignment="1" applyFont="1">
      <alignment shrinkToFit="0" wrapText="1"/>
    </xf>
    <xf borderId="0" fillId="11" fontId="6" numFmtId="0" xfId="0" applyAlignment="1" applyFont="1">
      <alignment readingOrder="0"/>
    </xf>
    <xf borderId="0" fillId="11" fontId="6" numFmtId="0" xfId="0" applyAlignment="1" applyFont="1">
      <alignment horizontal="center" shrinkToFit="0" wrapText="1"/>
    </xf>
    <xf borderId="0" fillId="11" fontId="6" numFmtId="0" xfId="0" applyAlignment="1" applyFont="1">
      <alignment horizontal="center" readingOrder="0" shrinkToFit="0" wrapText="1"/>
    </xf>
    <xf borderId="0" fillId="11" fontId="6" numFmtId="0" xfId="0" applyFont="1"/>
    <xf borderId="0" fillId="3" fontId="26" numFmtId="0" xfId="0" applyAlignment="1" applyFont="1">
      <alignment horizontal="center" readingOrder="0" shrinkToFit="0" vertical="bottom" wrapText="1"/>
    </xf>
    <xf borderId="0" fillId="3" fontId="27" numFmtId="0" xfId="0" applyAlignment="1" applyFont="1">
      <alignment horizontal="center" shrinkToFit="0" vertical="bottom" wrapText="1"/>
    </xf>
    <xf borderId="0" fillId="4" fontId="27" numFmtId="0" xfId="0" applyAlignment="1" applyFont="1">
      <alignment horizontal="center" shrinkToFit="0" vertical="bottom" wrapText="1"/>
    </xf>
    <xf borderId="0" fillId="4" fontId="27" numFmtId="0" xfId="0" applyAlignment="1" applyFont="1">
      <alignment horizontal="center" readingOrder="0" shrinkToFit="0" vertical="bottom" wrapText="1"/>
    </xf>
    <xf borderId="0" fillId="5" fontId="26" numFmtId="0" xfId="0" applyAlignment="1" applyFont="1">
      <alignment horizontal="center" readingOrder="0" shrinkToFit="0" vertical="bottom" wrapText="1"/>
    </xf>
    <xf borderId="0" fillId="6" fontId="26" numFmtId="0" xfId="0" applyAlignment="1" applyFont="1">
      <alignment readingOrder="0" shrinkToFit="0" vertical="bottom" wrapText="1"/>
    </xf>
    <xf borderId="0" fillId="7" fontId="28" numFmtId="0" xfId="0" applyAlignment="1" applyFont="1">
      <alignment readingOrder="0" shrinkToFit="0" wrapText="1"/>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6" numFmtId="0" xfId="0" applyAlignment="1" applyFont="1">
      <alignment readingOrder="0"/>
    </xf>
    <xf borderId="0" fillId="0" fontId="6" numFmtId="0" xfId="0" applyAlignment="1" applyFont="1">
      <alignment horizontal="left" readingOrder="0"/>
    </xf>
    <xf borderId="0" fillId="0" fontId="1" numFmtId="49" xfId="0" applyAlignment="1" applyFont="1" applyNumberFormat="1">
      <alignment horizontal="center" readingOrder="0" shrinkToFit="0" vertical="top" wrapText="1"/>
    </xf>
    <xf borderId="0" fillId="0" fontId="1" numFmtId="0" xfId="0" applyAlignment="1" applyFont="1">
      <alignment horizontal="center" readingOrder="0" shrinkToFit="0" vertical="top" wrapText="1"/>
    </xf>
    <xf borderId="0" fillId="0" fontId="1" numFmtId="49" xfId="0" applyAlignment="1" applyFont="1" applyNumberFormat="1">
      <alignment horizontal="center" readingOrder="0" shrinkToFit="0" vertical="top" wrapText="1"/>
    </xf>
    <xf borderId="0" fillId="12" fontId="1" numFmtId="0" xfId="0" applyAlignment="1" applyFill="1" applyFont="1">
      <alignment horizontal="center" readingOrder="0" shrinkToFit="0" vertical="top" wrapText="1"/>
    </xf>
    <xf borderId="0" fillId="7" fontId="7" numFmtId="0" xfId="0" applyAlignment="1" applyFont="1">
      <alignment horizontal="right" shrinkToFit="0" vertical="bottom" wrapText="1"/>
    </xf>
    <xf borderId="0" fillId="7" fontId="7" numFmtId="0" xfId="0" applyAlignment="1" applyFont="1">
      <alignment shrinkToFit="0" vertical="bottom" wrapText="0"/>
    </xf>
    <xf borderId="0" fillId="7" fontId="7" numFmtId="49" xfId="0" applyAlignment="1" applyFont="1" applyNumberFormat="1">
      <alignment readingOrder="0" shrinkToFit="0" vertical="bottom" wrapText="0"/>
    </xf>
    <xf borderId="0" fillId="7" fontId="7" numFmtId="0" xfId="0" applyAlignment="1" applyFont="1">
      <alignment vertical="bottom"/>
    </xf>
    <xf borderId="0" fillId="7" fontId="7" numFmtId="0" xfId="0" applyAlignment="1" applyFont="1">
      <alignment readingOrder="0" shrinkToFit="0" vertical="bottom" wrapText="1"/>
    </xf>
    <xf borderId="0" fillId="7" fontId="7" numFmtId="49" xfId="0" applyAlignment="1" applyFont="1" applyNumberFormat="1">
      <alignment horizontal="right" vertical="bottom"/>
    </xf>
    <xf borderId="0" fillId="7" fontId="7" numFmtId="2" xfId="0" applyAlignment="1" applyFont="1" applyNumberFormat="1">
      <alignment shrinkToFit="0" vertical="bottom" wrapText="1"/>
    </xf>
    <xf borderId="0" fillId="7" fontId="7" numFmtId="0" xfId="0" applyAlignment="1" applyFont="1">
      <alignment readingOrder="0" vertical="bottom"/>
    </xf>
    <xf borderId="0" fillId="7" fontId="32" numFmtId="0" xfId="0" applyAlignment="1" applyFont="1">
      <alignment readingOrder="0" vertical="bottom"/>
    </xf>
    <xf borderId="0" fillId="7" fontId="7" numFmtId="0" xfId="0" applyAlignment="1" applyFont="1">
      <alignment shrinkToFit="0" vertical="bottom" wrapText="1"/>
    </xf>
    <xf borderId="0" fillId="7" fontId="7" numFmtId="0" xfId="0" applyAlignment="1" applyFont="1">
      <alignment vertical="bottom"/>
    </xf>
    <xf borderId="0" fillId="7" fontId="7" numFmtId="0" xfId="0" applyAlignment="1" applyFont="1">
      <alignment shrinkToFit="0" vertical="bottom" wrapText="0"/>
    </xf>
    <xf borderId="0" fillId="7" fontId="7" numFmtId="49" xfId="0" applyAlignment="1" applyFont="1" applyNumberFormat="1">
      <alignment horizontal="right" vertical="bottom"/>
    </xf>
    <xf borderId="0" fillId="7" fontId="7" numFmtId="49" xfId="0" applyAlignment="1" applyFont="1" applyNumberFormat="1">
      <alignment readingOrder="0" shrinkToFit="0" vertical="bottom" wrapText="0"/>
    </xf>
    <xf borderId="0" fillId="7" fontId="7" numFmtId="49" xfId="0" applyAlignment="1" applyFont="1" applyNumberFormat="1">
      <alignment horizontal="right" readingOrder="0" vertical="bottom"/>
    </xf>
    <xf borderId="0" fillId="7" fontId="7" numFmtId="2" xfId="0" applyAlignment="1" applyFont="1" applyNumberFormat="1">
      <alignment shrinkToFit="0" vertical="bottom" wrapText="1"/>
    </xf>
    <xf borderId="0" fillId="7" fontId="33" numFmtId="0" xfId="0" applyAlignment="1" applyFont="1">
      <alignment shrinkToFit="0" vertical="bottom" wrapText="0"/>
    </xf>
    <xf borderId="0" fillId="7" fontId="7" numFmtId="0" xfId="0" applyAlignment="1" applyFont="1">
      <alignment shrinkToFit="0" vertical="bottom" wrapText="1"/>
    </xf>
    <xf borderId="0" fillId="7" fontId="34" numFmtId="0" xfId="0" applyAlignment="1" applyFont="1">
      <alignment readingOrder="0" shrinkToFit="0" vertical="bottom" wrapText="0"/>
    </xf>
    <xf borderId="0" fillId="7" fontId="35" numFmtId="0" xfId="0" applyAlignment="1" applyFont="1">
      <alignment shrinkToFit="0" vertical="bottom" wrapText="0"/>
    </xf>
    <xf borderId="0" fillId="7" fontId="7" numFmtId="49" xfId="0" applyAlignment="1" applyFont="1" applyNumberFormat="1">
      <alignment shrinkToFit="0" vertical="bottom" wrapText="0"/>
    </xf>
    <xf borderId="0" fillId="7" fontId="7" numFmtId="0" xfId="0" applyAlignment="1" applyFont="1">
      <alignment vertical="bottom"/>
    </xf>
    <xf borderId="0" fillId="13" fontId="36" numFmtId="0" xfId="0" applyAlignment="1" applyFill="1" applyFont="1">
      <alignment horizontal="right" shrinkToFit="0" vertical="bottom" wrapText="1"/>
    </xf>
    <xf borderId="0" fillId="13" fontId="36" numFmtId="0" xfId="0" applyAlignment="1" applyFont="1">
      <alignment readingOrder="0" shrinkToFit="0" vertical="bottom" wrapText="0"/>
    </xf>
    <xf borderId="0" fillId="13" fontId="36" numFmtId="0" xfId="0" applyAlignment="1" applyFont="1">
      <alignment shrinkToFit="0" vertical="bottom" wrapText="0"/>
    </xf>
    <xf borderId="0" fillId="13" fontId="37" numFmtId="0" xfId="0" applyAlignment="1" applyFont="1">
      <alignment readingOrder="0" shrinkToFit="0" vertical="bottom" wrapText="0"/>
    </xf>
    <xf borderId="0" fillId="13" fontId="36" numFmtId="49" xfId="0" applyAlignment="1" applyFont="1" applyNumberFormat="1">
      <alignment shrinkToFit="0" vertical="bottom" wrapText="0"/>
    </xf>
    <xf borderId="0" fillId="13" fontId="36" numFmtId="0" xfId="0" applyAlignment="1" applyFont="1">
      <alignment vertical="bottom"/>
    </xf>
    <xf borderId="0" fillId="13" fontId="36" numFmtId="0" xfId="0" applyAlignment="1" applyFont="1">
      <alignment shrinkToFit="0" vertical="bottom" wrapText="1"/>
    </xf>
    <xf borderId="0" fillId="13" fontId="36" numFmtId="0" xfId="0" applyAlignment="1" applyFont="1">
      <alignment shrinkToFit="0" vertical="bottom" wrapText="1"/>
    </xf>
    <xf borderId="0" fillId="13" fontId="36" numFmtId="49" xfId="0" applyAlignment="1" applyFont="1" applyNumberFormat="1">
      <alignment horizontal="right" shrinkToFit="0" vertical="bottom" wrapText="1"/>
    </xf>
    <xf borderId="0" fillId="13" fontId="36" numFmtId="2" xfId="0" applyAlignment="1" applyFont="1" applyNumberFormat="1">
      <alignment shrinkToFit="0" vertical="bottom" wrapText="1"/>
    </xf>
    <xf borderId="0" fillId="13" fontId="36" numFmtId="0" xfId="0" applyAlignment="1" applyFont="1">
      <alignment readingOrder="0" shrinkToFit="0" vertical="bottom" wrapText="1"/>
    </xf>
    <xf borderId="0" fillId="13" fontId="36" numFmtId="0" xfId="0" applyAlignment="1" applyFont="1">
      <alignment readingOrder="0" vertical="bottom"/>
    </xf>
    <xf borderId="0" fillId="13" fontId="38" numFmtId="0" xfId="0" applyAlignment="1" applyFont="1">
      <alignment shrinkToFit="0" vertical="bottom" wrapText="0"/>
    </xf>
    <xf borderId="0" fillId="13" fontId="36" numFmtId="49" xfId="0" applyAlignment="1" applyFont="1" applyNumberFormat="1">
      <alignment readingOrder="0" vertical="bottom"/>
    </xf>
    <xf borderId="0" fillId="7" fontId="39" numFmtId="0" xfId="0" applyAlignment="1" applyFont="1">
      <alignment readingOrder="0" shrinkToFit="0" vertical="bottom" wrapText="1"/>
    </xf>
    <xf borderId="0" fillId="7" fontId="7" numFmtId="49" xfId="0" applyAlignment="1" applyFont="1" applyNumberFormat="1">
      <alignment readingOrder="0" shrinkToFit="0" vertical="bottom" wrapText="1"/>
    </xf>
    <xf borderId="0" fillId="7" fontId="40" numFmtId="0" xfId="0" applyAlignment="1" applyFont="1">
      <alignment shrinkToFit="0" vertical="bottom" wrapText="1"/>
    </xf>
    <xf borderId="0" fillId="7" fontId="7" numFmtId="49" xfId="0" applyAlignment="1" applyFont="1" applyNumberFormat="1">
      <alignment shrinkToFit="0" vertical="bottom" wrapText="1"/>
    </xf>
    <xf borderId="0" fillId="0" fontId="6" numFmtId="0" xfId="0" applyAlignment="1" applyFont="1">
      <alignment readingOrder="0" shrinkToFit="0" wrapText="1"/>
    </xf>
    <xf borderId="0" fillId="7" fontId="7" numFmtId="0" xfId="0" applyAlignment="1" applyFont="1">
      <alignment horizontal="center" readingOrder="0" shrinkToFit="0" vertical="bottom" wrapText="1"/>
    </xf>
    <xf borderId="0" fillId="0" fontId="6" numFmtId="0" xfId="0" applyAlignment="1" applyFont="1">
      <alignment readingOrder="0" shrinkToFit="0" wrapText="1"/>
    </xf>
    <xf borderId="0" fillId="7" fontId="7" numFmtId="49" xfId="0" applyAlignment="1" applyFont="1" applyNumberFormat="1">
      <alignment horizontal="right" shrinkToFit="0" vertical="bottom" wrapText="1"/>
    </xf>
    <xf borderId="0" fillId="7" fontId="41" numFmtId="0" xfId="0" applyAlignment="1" applyFont="1">
      <alignment vertical="bottom"/>
    </xf>
    <xf borderId="0" fillId="7" fontId="7" numFmtId="49" xfId="0" applyAlignment="1" applyFont="1" applyNumberFormat="1">
      <alignment readingOrder="0" vertical="bottom"/>
    </xf>
    <xf borderId="0" fillId="7" fontId="42" numFmtId="0" xfId="0" applyAlignment="1" applyFont="1">
      <alignment readingOrder="0" vertical="bottom"/>
    </xf>
    <xf borderId="0" fillId="7" fontId="43" numFmtId="0" xfId="0" applyAlignment="1" applyFont="1">
      <alignment shrinkToFit="0" vertical="bottom" wrapText="1"/>
    </xf>
    <xf borderId="0" fillId="7" fontId="6" numFmtId="0" xfId="0" applyAlignment="1" applyFont="1">
      <alignment readingOrder="0"/>
    </xf>
    <xf borderId="0" fillId="7" fontId="7" numFmtId="0" xfId="0" applyAlignment="1" applyFont="1">
      <alignment horizontal="right" shrinkToFit="0" vertical="bottom" wrapText="1"/>
    </xf>
    <xf borderId="0" fillId="7" fontId="44" numFmtId="0" xfId="0" applyAlignment="1" applyFont="1">
      <alignment vertical="bottom"/>
    </xf>
    <xf borderId="0" fillId="7" fontId="6" numFmtId="49" xfId="0" applyAlignment="1" applyFont="1" applyNumberFormat="1">
      <alignment readingOrder="0"/>
    </xf>
    <xf borderId="0" fillId="7" fontId="45" numFmtId="0" xfId="0" applyAlignment="1" applyFont="1">
      <alignment shrinkToFit="0" vertical="bottom" wrapText="1"/>
    </xf>
    <xf borderId="0" fillId="0" fontId="6" numFmtId="0" xfId="0" applyFont="1"/>
    <xf borderId="0" fillId="0" fontId="6" numFmtId="49" xfId="0" applyFont="1" applyNumberFormat="1"/>
    <xf borderId="0" fillId="14" fontId="6" numFmtId="0" xfId="0" applyFill="1" applyFont="1"/>
    <xf borderId="0" fillId="15" fontId="6" numFmtId="0" xfId="0" applyFill="1" applyFont="1"/>
    <xf borderId="0" fillId="0" fontId="46" numFmtId="0" xfId="0" applyAlignment="1" applyFont="1">
      <alignment readingOrder="0"/>
    </xf>
    <xf borderId="0" fillId="0" fontId="7" numFmtId="0" xfId="0" applyAlignment="1" applyFont="1">
      <alignment readingOrder="0" vertical="bottom"/>
    </xf>
    <xf borderId="0" fillId="0" fontId="7" numFmtId="0" xfId="0" applyAlignment="1" applyFont="1">
      <alignment shrinkToFit="0" vertical="bottom" wrapText="1"/>
    </xf>
    <xf borderId="0" fillId="0" fontId="7" numFmtId="0" xfId="0" applyAlignment="1" applyFont="1">
      <alignment shrinkToFit="0" vertical="bottom" wrapText="1"/>
    </xf>
    <xf borderId="0" fillId="0" fontId="7" numFmtId="0" xfId="0" applyAlignment="1" applyFont="1">
      <alignment readingOrder="0" shrinkToFit="0" vertical="bottom" wrapText="1"/>
    </xf>
    <xf borderId="0" fillId="0" fontId="7" numFmtId="0" xfId="0" applyAlignment="1" applyFont="1">
      <alignment vertical="bottom"/>
    </xf>
    <xf borderId="0" fillId="14" fontId="11" numFmtId="0" xfId="0" applyAlignment="1" applyFont="1">
      <alignment horizontal="left" readingOrder="0"/>
    </xf>
    <xf borderId="0" fillId="0" fontId="6" numFmtId="0" xfId="0" applyAlignment="1" applyFont="1">
      <alignment shrinkToFit="0" wrapText="1"/>
    </xf>
  </cellXfs>
  <cellStyles count="1">
    <cellStyle xfId="0" name="Normal" builtinId="0"/>
  </cellStyles>
  <dxfs count="6">
    <dxf>
      <font/>
      <fill>
        <patternFill patternType="solid">
          <fgColor rgb="FFB7E1CD"/>
          <bgColor rgb="FFB7E1CD"/>
        </patternFill>
      </fill>
      <border/>
    </dxf>
    <dxf>
      <font/>
      <fill>
        <patternFill patternType="solid">
          <fgColor rgb="FFFFF2CC"/>
          <bgColor rgb="FFFFF2CC"/>
        </patternFill>
      </fill>
      <border/>
    </dxf>
    <dxf>
      <font/>
      <fill>
        <patternFill patternType="none"/>
      </fill>
      <border/>
    </dxf>
    <dxf>
      <font/>
      <fill>
        <patternFill patternType="solid">
          <fgColor rgb="FFFFFFFF"/>
          <bgColor rgb="FFFFFFFF"/>
        </patternFill>
      </fill>
      <border/>
    </dxf>
    <dxf>
      <font/>
      <fill>
        <patternFill patternType="solid">
          <fgColor rgb="FFE7F9EF"/>
          <bgColor rgb="FFE7F9EF"/>
        </patternFill>
      </fill>
      <border/>
    </dxf>
    <dxf>
      <font/>
      <fill>
        <patternFill patternType="solid">
          <fgColor rgb="FF63D297"/>
          <bgColor rgb="FF63D297"/>
        </patternFill>
      </fill>
      <border/>
    </dxf>
  </dxfs>
  <tableStyles count="4">
    <tableStyle count="2" pivot="0" name="Automated Query Results and Stu-style">
      <tableStyleElement dxfId="3" type="firstRowStripe"/>
      <tableStyleElement dxfId="4" type="secondRowStripe"/>
    </tableStyle>
    <tableStyle count="2" pivot="0" name="Included Automated Query primar-style">
      <tableStyleElement dxfId="3" type="firstRowStripe"/>
      <tableStyleElement dxfId="4" type="secondRowStripe"/>
    </tableStyle>
    <tableStyle count="2" pivot="0" name="Included Snowballed Papers-style">
      <tableStyleElement dxfId="3" type="firstRowStripe"/>
      <tableStyleElement dxfId="4" type="secondRowStripe"/>
    </tableStyle>
    <tableStyle count="3" pivot="0" name="Data extraction-style">
      <tableStyleElement dxfId="5"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AH1000" displayName="Table_1" name="Table_1" id="1">
  <tableColumns count="3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s>
  <tableStyleInfo name="Automated Query Results and Stu-style" showColumnStripes="0" showFirstColumn="1" showLastColumn="1" showRowStripes="1"/>
</table>
</file>

<file path=xl/tables/table2.xml><?xml version="1.0" encoding="utf-8"?>
<table xmlns="http://schemas.openxmlformats.org/spreadsheetml/2006/main" headerRowCount="0" ref="A2:AF1000" displayName="Table_2" name="Table_2" id="2">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Included Automated Query primar-style" showColumnStripes="0" showFirstColumn="1" showLastColumn="1" showRowStripes="1"/>
</table>
</file>

<file path=xl/tables/table3.xml><?xml version="1.0" encoding="utf-8"?>
<table xmlns="http://schemas.openxmlformats.org/spreadsheetml/2006/main" headerRowCount="0" ref="A2:AA820" displayName="Table_3" name="Table_3" id="3">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Included Snowballed Papers-style" showColumnStripes="0" showFirstColumn="1" showLastColumn="1" showRowStripes="1"/>
</table>
</file>

<file path=xl/tables/table4.xml><?xml version="1.0" encoding="utf-8"?>
<table xmlns="http://schemas.openxmlformats.org/spreadsheetml/2006/main" ref="A1:Q973" displayName="Table_4" name="Table_4" id="4">
  <tableColumns count="17">
    <tableColumn name="ID" id="1"/>
    <tableColumn name="Title" id="2"/>
    <tableColumn name="Authors" id="3"/>
    <tableColumn name="URL" id="4"/>
    <tableColumn name="Publisher" id="5"/>
    <tableColumn name="Venue" id="6"/>
    <tableColumn name="Venue acronymn" id="7"/>
    <tableColumn name="Venue type" id="8"/>
    <tableColumn name="Year" id="9"/>
    <tableColumn name="Notes" id="10"/>
    <tableColumn name="Research type" id="11"/>
    <tableColumn name="Goals relating to RQ1" id="12"/>
    <tableColumn name="Thematic analysis, means" id="13"/>
    <tableColumn name="Scholarly publishing houses" id="14"/>
    <tableColumn name="Identified type 1" id="15"/>
    <tableColumn name="Identified type 2" id="16"/>
    <tableColumn name="Identified type 3" id="17"/>
  </tableColumns>
  <tableStyleInfo name="Data extraction-style" showColumnStripes="0" showFirstColumn="1" showLastColumn="1" showRowStripes="1"/>
</table>
</file>

<file path=xl/worksheets/_rels/sheet1.xml.rels><?xml version="1.0" encoding="UTF-8" standalone="yes"?><Relationships xmlns="http://schemas.openxmlformats.org/package/2006/relationships"><Relationship Id="rId190" Type="http://schemas.openxmlformats.org/officeDocument/2006/relationships/hyperlink" Target="https://ieeexplore.ieee.org/stamp/stamp.jsp?arnumber=10426563" TargetMode="External"/><Relationship Id="rId194" Type="http://schemas.openxmlformats.org/officeDocument/2006/relationships/hyperlink" Target="https://ieeexplore.ieee.org/stamp/stamp.jsp?arnumber=10425386" TargetMode="External"/><Relationship Id="rId193" Type="http://schemas.openxmlformats.org/officeDocument/2006/relationships/hyperlink" Target="https://ieeexplore.ieee.org/stamp/stamp.jsp?arnumber=10171505" TargetMode="External"/><Relationship Id="rId192" Type="http://schemas.openxmlformats.org/officeDocument/2006/relationships/hyperlink" Target="https://ieeexplore-ieee-org.vu-nl.idm.oclc.org/document/10668985" TargetMode="External"/><Relationship Id="rId191" Type="http://schemas.openxmlformats.org/officeDocument/2006/relationships/hyperlink" Target="https://ieeexplore.ieee.org/stamp/stamp.jsp?arnumber=9391745" TargetMode="External"/><Relationship Id="rId187" Type="http://schemas.openxmlformats.org/officeDocument/2006/relationships/hyperlink" Target="https://ieeexplore.ieee.org/stamp/stamp.jsp?arnumber=10205780" TargetMode="External"/><Relationship Id="rId186" Type="http://schemas.openxmlformats.org/officeDocument/2006/relationships/hyperlink" Target="https://ieeexplore.ieee.org/stamp/stamp.jsp?arnumber=10794222" TargetMode="External"/><Relationship Id="rId185" Type="http://schemas.openxmlformats.org/officeDocument/2006/relationships/hyperlink" Target="https://ieeexplore.ieee.org/stamp/stamp.jsp?arnumber=9599272" TargetMode="External"/><Relationship Id="rId184" Type="http://schemas.openxmlformats.org/officeDocument/2006/relationships/hyperlink" Target="https://ieeexplore.ieee.org/stamp/stamp.jsp?arnumber=9177585" TargetMode="External"/><Relationship Id="rId189" Type="http://schemas.openxmlformats.org/officeDocument/2006/relationships/hyperlink" Target="https://ieeexplore.ieee.org/stamp/stamp.jsp?arnumber=10855475" TargetMode="External"/><Relationship Id="rId188" Type="http://schemas.openxmlformats.org/officeDocument/2006/relationships/hyperlink" Target="https://ieeexplore.ieee.org/stamp/stamp.jsp?arnumber=10696473" TargetMode="External"/><Relationship Id="rId183" Type="http://schemas.openxmlformats.org/officeDocument/2006/relationships/hyperlink" Target="https://ieeexplore.ieee.org/stamp/stamp.jsp?arnumber=10560786" TargetMode="External"/><Relationship Id="rId182" Type="http://schemas.openxmlformats.org/officeDocument/2006/relationships/hyperlink" Target="https://ieeexplore.ieee.org/stamp/stamp.jsp?arnumber=10577802" TargetMode="External"/><Relationship Id="rId181" Type="http://schemas.openxmlformats.org/officeDocument/2006/relationships/hyperlink" Target="https://ieeexplore.ieee.org/stamp/stamp.jsp?arnumber=9176506" TargetMode="External"/><Relationship Id="rId180" Type="http://schemas.openxmlformats.org/officeDocument/2006/relationships/hyperlink" Target="https://ieeexplore.ieee.org/stamp/stamp.jsp?arnumber=10323737" TargetMode="External"/><Relationship Id="rId176" Type="http://schemas.openxmlformats.org/officeDocument/2006/relationships/hyperlink" Target="https://ieeexplore.ieee.org/stamp/stamp.jsp?arnumber=10339774" TargetMode="External"/><Relationship Id="rId297" Type="http://schemas.openxmlformats.org/officeDocument/2006/relationships/hyperlink" Target="https://ieeexplore.ieee.org/stamp/stamp.jsp?arnumber=10852153" TargetMode="External"/><Relationship Id="rId175" Type="http://schemas.openxmlformats.org/officeDocument/2006/relationships/hyperlink" Target="https://ieeexplore.ieee.org/stamp/stamp.jsp?arnumber=9449754" TargetMode="External"/><Relationship Id="rId296" Type="http://schemas.openxmlformats.org/officeDocument/2006/relationships/hyperlink" Target="https://ieeexplore.ieee.org/stamp/stamp.jsp?arnumber=10849743" TargetMode="External"/><Relationship Id="rId174" Type="http://schemas.openxmlformats.org/officeDocument/2006/relationships/hyperlink" Target="https://ieeexplore.ieee.org/stamp/stamp.jsp?arnumber=10276269" TargetMode="External"/><Relationship Id="rId295" Type="http://schemas.openxmlformats.org/officeDocument/2006/relationships/hyperlink" Target="https://ieeexplore.ieee.org/stamp/stamp.jsp?arnumber=9557566" TargetMode="External"/><Relationship Id="rId173" Type="http://schemas.openxmlformats.org/officeDocument/2006/relationships/hyperlink" Target="https://ieeexplore.ieee.org/stamp/stamp.jsp?arnumber=9458457" TargetMode="External"/><Relationship Id="rId294" Type="http://schemas.openxmlformats.org/officeDocument/2006/relationships/hyperlink" Target="https://ieeexplore.ieee.org/xpl/ebooks/bookPdfWithBanner.jsp?fileName=10769389.pdf&amp;bkn=10769388&amp;pdfType=book" TargetMode="External"/><Relationship Id="rId179" Type="http://schemas.openxmlformats.org/officeDocument/2006/relationships/hyperlink" Target="https://ieeexplore.ieee.org/stamp/stamp.jsp?arnumber=10164046" TargetMode="External"/><Relationship Id="rId178" Type="http://schemas.openxmlformats.org/officeDocument/2006/relationships/hyperlink" Target="https://ieeexplore.ieee.org/stamp/stamp.jsp?arnumber=9286009" TargetMode="External"/><Relationship Id="rId299" Type="http://schemas.openxmlformats.org/officeDocument/2006/relationships/hyperlink" Target="https://ieeexplore.ieee.org/stamp/stamp.jsp?arnumber=9091961" TargetMode="External"/><Relationship Id="rId177" Type="http://schemas.openxmlformats.org/officeDocument/2006/relationships/hyperlink" Target="https://ieeexplore.ieee.org/stamp/stamp.jsp?arnumber=9498302" TargetMode="External"/><Relationship Id="rId298" Type="http://schemas.openxmlformats.org/officeDocument/2006/relationships/hyperlink" Target="https://ieeexplore.ieee.org/stamp/stamp.jsp?arnumber=9120409" TargetMode="External"/><Relationship Id="rId198" Type="http://schemas.openxmlformats.org/officeDocument/2006/relationships/hyperlink" Target="https://ieeexplore.ieee.org/stamp/stamp.jsp?arnumber=9772938" TargetMode="External"/><Relationship Id="rId197" Type="http://schemas.openxmlformats.org/officeDocument/2006/relationships/hyperlink" Target="https://ieeexplore.ieee.org/stamp/stamp.jsp?arnumber=10854807" TargetMode="External"/><Relationship Id="rId196" Type="http://schemas.openxmlformats.org/officeDocument/2006/relationships/hyperlink" Target="https://ieeexplore.ieee.org/stamp/stamp.jsp?arnumber=10532884" TargetMode="External"/><Relationship Id="rId195" Type="http://schemas.openxmlformats.org/officeDocument/2006/relationships/hyperlink" Target="https://ieeexplore.ieee.org/stamp/stamp.jsp?arnumber=10817017" TargetMode="External"/><Relationship Id="rId199" Type="http://schemas.openxmlformats.org/officeDocument/2006/relationships/hyperlink" Target="https://ieeexplore.ieee.org/stamp/stamp.jsp?arnumber=9241477" TargetMode="External"/><Relationship Id="rId150" Type="http://schemas.openxmlformats.org/officeDocument/2006/relationships/hyperlink" Target="https://doi.org/10.1145/3450569.3463564" TargetMode="External"/><Relationship Id="rId271" Type="http://schemas.openxmlformats.org/officeDocument/2006/relationships/hyperlink" Target="https://ieeexplore.ieee.org/xpl/ebooks/bookPdfWithBanner.jsp?fileName=10554541.pdf&amp;bkn=10554376&amp;pdfType=chapter" TargetMode="External"/><Relationship Id="rId392" Type="http://schemas.openxmlformats.org/officeDocument/2006/relationships/hyperlink" Target="https://www.scopus.com/inward/record.uri?eid=2-s2.0-85103237714&amp;doi=10.1109%2fJIOT.2021.3068056&amp;partnerID=40&amp;md5=d978d1837890b19e0007501083e4f075" TargetMode="External"/><Relationship Id="rId270" Type="http://schemas.openxmlformats.org/officeDocument/2006/relationships/hyperlink" Target="https://ieeexplore.ieee.org/stamp/stamp.jsp?arnumber=10849744" TargetMode="External"/><Relationship Id="rId391" Type="http://schemas.openxmlformats.org/officeDocument/2006/relationships/hyperlink" Target="https://www.scopus.com/inward/record.uri?eid=2-s2.0-85182679712&amp;doi=10.1007%2fs10723-023-09739-x&amp;partnerID=40&amp;md5=fcb6d52e10965af1762424343575ab10" TargetMode="External"/><Relationship Id="rId390" Type="http://schemas.openxmlformats.org/officeDocument/2006/relationships/hyperlink" Target="https://www.scopus.com/inward/record.uri?eid=2-s2.0-85139257776&amp;doi=10.1145%2f3533855&amp;partnerID=40&amp;md5=46b7ba9efe5947849b498948e51f514c" TargetMode="External"/><Relationship Id="rId1" Type="http://schemas.openxmlformats.org/officeDocument/2006/relationships/comments" Target="../comments1.xml"/><Relationship Id="rId2" Type="http://schemas.openxmlformats.org/officeDocument/2006/relationships/hyperlink" Target="https://doi.org/10.1145/3698820" TargetMode="External"/><Relationship Id="rId3" Type="http://schemas.openxmlformats.org/officeDocument/2006/relationships/hyperlink" Target="https://doi.org/10.1145/3589285" TargetMode="External"/><Relationship Id="rId149" Type="http://schemas.openxmlformats.org/officeDocument/2006/relationships/hyperlink" Target="https://doi.org/10.1145/3401025.3401764" TargetMode="External"/><Relationship Id="rId4" Type="http://schemas.openxmlformats.org/officeDocument/2006/relationships/hyperlink" Target="https://doi.org/10.1145/3650729" TargetMode="External"/><Relationship Id="rId148" Type="http://schemas.openxmlformats.org/officeDocument/2006/relationships/hyperlink" Target="https://doi.org/10.1145/3383583.3398542" TargetMode="External"/><Relationship Id="rId269" Type="http://schemas.openxmlformats.org/officeDocument/2006/relationships/hyperlink" Target="https://ieeexplore.ieee.org/stamp/stamp.jsp?arnumber=10389948" TargetMode="External"/><Relationship Id="rId9" Type="http://schemas.openxmlformats.org/officeDocument/2006/relationships/hyperlink" Target="https://doi.org/10.1145/3696500.3696513" TargetMode="External"/><Relationship Id="rId143" Type="http://schemas.openxmlformats.org/officeDocument/2006/relationships/hyperlink" Target="https://doi.org/10.1145/3502846" TargetMode="External"/><Relationship Id="rId264" Type="http://schemas.openxmlformats.org/officeDocument/2006/relationships/hyperlink" Target="https://ieeexplore.ieee.org/stamp/stamp.jsp?arnumber=10511245" TargetMode="External"/><Relationship Id="rId385" Type="http://schemas.openxmlformats.org/officeDocument/2006/relationships/hyperlink" Target="https://www.scopus.com/inward/record.uri?eid=2-s2.0-85135084226&amp;doi=10.1371%2fjournal.pone.0271875&amp;partnerID=40&amp;md5=87ebe85d87cfe1f0331874f5e76f3150" TargetMode="External"/><Relationship Id="rId142" Type="http://schemas.openxmlformats.org/officeDocument/2006/relationships/hyperlink" Target="https://doi.org/10.1145/3643819" TargetMode="External"/><Relationship Id="rId263" Type="http://schemas.openxmlformats.org/officeDocument/2006/relationships/hyperlink" Target="https://ieeexplore.ieee.org/stamp/stamp.jsp?arnumber=10774810" TargetMode="External"/><Relationship Id="rId384" Type="http://schemas.openxmlformats.org/officeDocument/2006/relationships/hyperlink" Target="https://www.scopus.com/inward/record.uri?eid=2-s2.0-85200211134&amp;doi=10.3837%2ftiis.2024.07.013&amp;partnerID=40&amp;md5=9723868808ce0a52a48db67170f79a21" TargetMode="External"/><Relationship Id="rId141" Type="http://schemas.openxmlformats.org/officeDocument/2006/relationships/hyperlink" Target="https://doi.org/10.1145/3401335.3401361" TargetMode="External"/><Relationship Id="rId262" Type="http://schemas.openxmlformats.org/officeDocument/2006/relationships/hyperlink" Target="https://ieeexplore.ieee.org/stamp/stamp.jsp?arnumber=10767643" TargetMode="External"/><Relationship Id="rId383" Type="http://schemas.openxmlformats.org/officeDocument/2006/relationships/hyperlink" Target="https://www.scopus.com/inward/record.uri?eid=2-s2.0-85191457437&amp;doi=10.1016%2fj.iot.2024.101197&amp;partnerID=40&amp;md5=edf18e6c5eed1a6421b8ad920cecb8c6" TargetMode="External"/><Relationship Id="rId140" Type="http://schemas.openxmlformats.org/officeDocument/2006/relationships/hyperlink" Target="https://doi.org/10.1145/3442632.3442634" TargetMode="External"/><Relationship Id="rId261" Type="http://schemas.openxmlformats.org/officeDocument/2006/relationships/hyperlink" Target="https://ieeexplore.ieee.org/stamp/stamp.jsp?arnumber=10752325" TargetMode="External"/><Relationship Id="rId382" Type="http://schemas.openxmlformats.org/officeDocument/2006/relationships/hyperlink" Target="https://www.scopus.com/inward/record.uri?eid=2-s2.0-85142738864&amp;doi=10.3390%2fapp122211491&amp;partnerID=40&amp;md5=d906b6b9f8c066601f4e49afa76dd851" TargetMode="External"/><Relationship Id="rId5" Type="http://schemas.openxmlformats.org/officeDocument/2006/relationships/hyperlink" Target="https://doi.org/10.1145/3457119" TargetMode="External"/><Relationship Id="rId147" Type="http://schemas.openxmlformats.org/officeDocument/2006/relationships/hyperlink" Target="https://doi.org/10.1145/3404397.3404427" TargetMode="External"/><Relationship Id="rId268" Type="http://schemas.openxmlformats.org/officeDocument/2006/relationships/hyperlink" Target="https://ieeexplore.ieee.org/stamp/stamp.jsp?arnumber=10459067" TargetMode="External"/><Relationship Id="rId389" Type="http://schemas.openxmlformats.org/officeDocument/2006/relationships/hyperlink" Target="https://www.scopus.com/inward/record.uri?eid=2-s2.0-85207595525&amp;doi=10.1016%2fj.aei.2024.102884&amp;partnerID=40&amp;md5=43e70ed806e8499d7022b8ffc0d501a8" TargetMode="External"/><Relationship Id="rId6" Type="http://schemas.openxmlformats.org/officeDocument/2006/relationships/hyperlink" Target="https://doi.org/10.1145/3324884.3415294" TargetMode="External"/><Relationship Id="rId146" Type="http://schemas.openxmlformats.org/officeDocument/2006/relationships/hyperlink" Target="https://doi.org/10.1145/3404397.3404444" TargetMode="External"/><Relationship Id="rId267" Type="http://schemas.openxmlformats.org/officeDocument/2006/relationships/hyperlink" Target="https://ieeexplore.ieee.org/stamp/stamp.jsp?arnumber=10788389" TargetMode="External"/><Relationship Id="rId388" Type="http://schemas.openxmlformats.org/officeDocument/2006/relationships/hyperlink" Target="https://www.scopus.com/inward/record.uri?eid=2-s2.0-85201354659&amp;doi=10.1049%2fpbte109e_ch3&amp;partnerID=40&amp;md5=cd80c7b24d5c1ca10b91523fcf9c808c" TargetMode="External"/><Relationship Id="rId7" Type="http://schemas.openxmlformats.org/officeDocument/2006/relationships/hyperlink" Target="https://doi.org/10.1145/3533855" TargetMode="External"/><Relationship Id="rId145" Type="http://schemas.openxmlformats.org/officeDocument/2006/relationships/hyperlink" Target="https://doi.org/10.1145/3394486.3403299" TargetMode="External"/><Relationship Id="rId266" Type="http://schemas.openxmlformats.org/officeDocument/2006/relationships/hyperlink" Target="https://ieeexplore.ieee.org/stamp/stamp.jsp?arnumber=10840394" TargetMode="External"/><Relationship Id="rId387" Type="http://schemas.openxmlformats.org/officeDocument/2006/relationships/hyperlink" Target="https://www.scopus.com/inward/record.uri?eid=2-s2.0-85202965521&amp;doi=10.1109%2fSEB4SDG60871.2024.10630134&amp;partnerID=40&amp;md5=1f3f23d9fd0d83f774766daba01ca089" TargetMode="External"/><Relationship Id="rId8" Type="http://schemas.openxmlformats.org/officeDocument/2006/relationships/hyperlink" Target="https://doi.org/10.1145/3626564.3629089" TargetMode="External"/><Relationship Id="rId144" Type="http://schemas.openxmlformats.org/officeDocument/2006/relationships/hyperlink" Target="https://doi.org/10.1145/3609503" TargetMode="External"/><Relationship Id="rId265" Type="http://schemas.openxmlformats.org/officeDocument/2006/relationships/hyperlink" Target="https://ieeexplore.ieee.org/xpl/ebooks/bookPdfWithBanner.jsp?fileName=10522545.pdf&amp;bkn=10522544&amp;pdfType=book" TargetMode="External"/><Relationship Id="rId386" Type="http://schemas.openxmlformats.org/officeDocument/2006/relationships/hyperlink" Target="https://www.scopus.com/inward/record.uri?eid=2-s2.0-85198039183&amp;doi=10.12263%2fDZXB.20231129&amp;partnerID=40&amp;md5=e66406981e5edd57ee8f1473067c3cbd" TargetMode="External"/><Relationship Id="rId260" Type="http://schemas.openxmlformats.org/officeDocument/2006/relationships/hyperlink" Target="https://ieeexplore.ieee.org/xpl/ebooks/bookPdfWithBanner.jsp?fileName=10568914.pdf&amp;bkn=10568913&amp;pdfType=book" TargetMode="External"/><Relationship Id="rId381" Type="http://schemas.openxmlformats.org/officeDocument/2006/relationships/hyperlink" Target="https://www.scopus.com/inward/record.uri?eid=2-s2.0-85178126192&amp;doi=10.3390%2fdata8110159&amp;partnerID=40&amp;md5=6230093082df38628c3feceb4decc486" TargetMode="External"/><Relationship Id="rId380" Type="http://schemas.openxmlformats.org/officeDocument/2006/relationships/hyperlink" Target="https://www.scopus.com/inward/record.uri?eid=2-s2.0-85207109855&amp;doi=10.36688%2fewtec-2023-285&amp;partnerID=40&amp;md5=c87cba69a1007f0851c49fe48b7dbaf3" TargetMode="External"/><Relationship Id="rId139" Type="http://schemas.openxmlformats.org/officeDocument/2006/relationships/hyperlink" Target="https://doi.org/10.1145/3532640.3532649" TargetMode="External"/><Relationship Id="rId138" Type="http://schemas.openxmlformats.org/officeDocument/2006/relationships/hyperlink" Target="https://doi.org/10.1145/3626758" TargetMode="External"/><Relationship Id="rId259" Type="http://schemas.openxmlformats.org/officeDocument/2006/relationships/hyperlink" Target="https://ieeexplore.ieee.org/stamp/stamp.jsp?arnumber=10750569" TargetMode="External"/><Relationship Id="rId137" Type="http://schemas.openxmlformats.org/officeDocument/2006/relationships/hyperlink" Target="https://doi.org/10.1145/3469890" TargetMode="External"/><Relationship Id="rId258" Type="http://schemas.openxmlformats.org/officeDocument/2006/relationships/hyperlink" Target="https://ieeexplore.ieee.org/stamp/stamp.jsp?arnumber=10721934" TargetMode="External"/><Relationship Id="rId379" Type="http://schemas.openxmlformats.org/officeDocument/2006/relationships/hyperlink" Target="https://www.scopus.com/inward/record.uri?eid=2-s2.0-85193940848&amp;doi=10.5220%2f0012708000003687&amp;partnerID=40&amp;md5=9f44956ec68ec33fbb2ccb2b3e6d1889" TargetMode="External"/><Relationship Id="rId132" Type="http://schemas.openxmlformats.org/officeDocument/2006/relationships/hyperlink" Target="https://doi.org/10.1145/3374587.3374650" TargetMode="External"/><Relationship Id="rId253" Type="http://schemas.openxmlformats.org/officeDocument/2006/relationships/hyperlink" Target="https://ieeexplore.ieee.org/stamp/stamp.jsp?arnumber=10346675" TargetMode="External"/><Relationship Id="rId374" Type="http://schemas.openxmlformats.org/officeDocument/2006/relationships/hyperlink" Target="https://www.scopus.com/inward/record.uri?eid=2-s2.0-85202295722&amp;doi=10.1016%2fj.ocecoaman.2024.107309&amp;partnerID=40&amp;md5=f2c12e749983c753d4c5b5269caa36b1" TargetMode="External"/><Relationship Id="rId495" Type="http://schemas.openxmlformats.org/officeDocument/2006/relationships/hyperlink" Target="http://dx.doi.org/10.1109/TGCN.2021.3062972" TargetMode="External"/><Relationship Id="rId131" Type="http://schemas.openxmlformats.org/officeDocument/2006/relationships/hyperlink" Target="https://doi.org/10.1145/3428089" TargetMode="External"/><Relationship Id="rId252" Type="http://schemas.openxmlformats.org/officeDocument/2006/relationships/hyperlink" Target="https://ieeexplore.ieee.org/xpl/ebooks/bookPdfWithBanner.jsp?fileName=10850586.pdf&amp;bkn=10850510&amp;pdfType=chapter" TargetMode="External"/><Relationship Id="rId373" Type="http://schemas.openxmlformats.org/officeDocument/2006/relationships/hyperlink" Target="https://www.scopus.com/inward/record.uri?eid=2-s2.0-85213355925&amp;doi=10.1109%2fICA-ACCA62622.2024.10766823&amp;partnerID=40&amp;md5=47222973d87af74eeb8276c32514d2c1" TargetMode="External"/><Relationship Id="rId494" Type="http://schemas.openxmlformats.org/officeDocument/2006/relationships/hyperlink" Target="http://dx.doi.org/10.3389/fnins.2021.713054" TargetMode="External"/><Relationship Id="rId130" Type="http://schemas.openxmlformats.org/officeDocument/2006/relationships/hyperlink" Target="https://doi.org/10.1109/TNET.2019.2963792" TargetMode="External"/><Relationship Id="rId251" Type="http://schemas.openxmlformats.org/officeDocument/2006/relationships/hyperlink" Target="https://ieeexplore.ieee.org/stamp/stamp.jsp?arnumber=10811014" TargetMode="External"/><Relationship Id="rId372" Type="http://schemas.openxmlformats.org/officeDocument/2006/relationships/hyperlink" Target="https://www.scopus.com/inward/record.uri?eid=2-s2.0-85160770959&amp;doi=10.1039%2fd3dd00022b&amp;partnerID=40&amp;md5=00cbb1f193f7bfed69f5f6af8a36ff3e" TargetMode="External"/><Relationship Id="rId493" Type="http://schemas.openxmlformats.org/officeDocument/2006/relationships/hyperlink" Target="http://dx.doi.org/10.1016/j.cageo.2023.105495" TargetMode="External"/><Relationship Id="rId250" Type="http://schemas.openxmlformats.org/officeDocument/2006/relationships/hyperlink" Target="https://ieeexplore.ieee.org/stamp/stamp.jsp?arnumber=10674615" TargetMode="External"/><Relationship Id="rId371" Type="http://schemas.openxmlformats.org/officeDocument/2006/relationships/hyperlink" Target="https://www.scopus.com/inward/record.uri?eid=2-s2.0-85195009101&amp;doi=10.4018%2f979-8-3693-2909-2&amp;partnerID=40&amp;md5=0d3745fc427a51f4f751da09d5f1b9a4" TargetMode="External"/><Relationship Id="rId492" Type="http://schemas.openxmlformats.org/officeDocument/2006/relationships/hyperlink" Target="http://dx.doi.org/10.1038/s41568-022-00502-0" TargetMode="External"/><Relationship Id="rId136" Type="http://schemas.openxmlformats.org/officeDocument/2006/relationships/hyperlink" Target="https://doi.org/10.1145/3404687.3404693" TargetMode="External"/><Relationship Id="rId257" Type="http://schemas.openxmlformats.org/officeDocument/2006/relationships/hyperlink" Target="https://ieeexplore.ieee.org/stamp/stamp.jsp?arnumber=10823390" TargetMode="External"/><Relationship Id="rId378" Type="http://schemas.openxmlformats.org/officeDocument/2006/relationships/hyperlink" Target="https://www.scopus.com/inward/record.uri?eid=2-s2.0-85200369253&amp;doi=10.1007%2f978-3-031-56544-1_12&amp;partnerID=40&amp;md5=bea28d11180639cfebff9004d066d07d" TargetMode="External"/><Relationship Id="rId499" Type="http://schemas.openxmlformats.org/officeDocument/2006/relationships/hyperlink" Target="http://dx.doi.org/10.1155/2022/2990649" TargetMode="External"/><Relationship Id="rId135" Type="http://schemas.openxmlformats.org/officeDocument/2006/relationships/hyperlink" Target="https://doi.org/10.1145/3386164.3390518" TargetMode="External"/><Relationship Id="rId256" Type="http://schemas.openxmlformats.org/officeDocument/2006/relationships/hyperlink" Target="https://ieeexplore.ieee.org/stamp/stamp.jsp?arnumber=10263750" TargetMode="External"/><Relationship Id="rId377" Type="http://schemas.openxmlformats.org/officeDocument/2006/relationships/hyperlink" Target="https://www.scopus.com/inward/record.uri?eid=2-s2.0-85177085782&amp;doi=10.1088%2f1361-6501%2fad05a2&amp;partnerID=40&amp;md5=97da2657aa589d209f09f0748a6a99b0" TargetMode="External"/><Relationship Id="rId498" Type="http://schemas.openxmlformats.org/officeDocument/2006/relationships/hyperlink" Target="http://dx.doi.org/10.1016/j.compeleceng.2024.109216" TargetMode="External"/><Relationship Id="rId134" Type="http://schemas.openxmlformats.org/officeDocument/2006/relationships/hyperlink" Target="https://doi.org/10.1145/3654948" TargetMode="External"/><Relationship Id="rId255" Type="http://schemas.openxmlformats.org/officeDocument/2006/relationships/hyperlink" Target="https://ieeexplore.ieee.org/stamp/stamp.jsp?arnumber=10829820" TargetMode="External"/><Relationship Id="rId376" Type="http://schemas.openxmlformats.org/officeDocument/2006/relationships/hyperlink" Target="https://www.scopus.com/inward/record.uri?eid=2-s2.0-85201735710&amp;doi=10.1016%2fj.matdes.2024.113306&amp;partnerID=40&amp;md5=0de82c178fc01dc7aeb3454c44c336f3" TargetMode="External"/><Relationship Id="rId497" Type="http://schemas.openxmlformats.org/officeDocument/2006/relationships/hyperlink" Target="http://dx.doi.org/10.1139/cjfr-2021-0255" TargetMode="External"/><Relationship Id="rId133" Type="http://schemas.openxmlformats.org/officeDocument/2006/relationships/hyperlink" Target="https://doi.org/10.1145/3708994" TargetMode="External"/><Relationship Id="rId254" Type="http://schemas.openxmlformats.org/officeDocument/2006/relationships/hyperlink" Target="https://ieeexplore.ieee.org/stamp/stamp.jsp?arnumber=10620276" TargetMode="External"/><Relationship Id="rId375" Type="http://schemas.openxmlformats.org/officeDocument/2006/relationships/hyperlink" Target="https://www.scopus.com/inward/record.uri?eid=2-s2.0-85213083729&amp;doi=10.3390%2finfo15120764&amp;partnerID=40&amp;md5=952274e77ba5999deae4fcbbe1516b92" TargetMode="External"/><Relationship Id="rId496" Type="http://schemas.openxmlformats.org/officeDocument/2006/relationships/hyperlink" Target="http://dx.doi.org/10.1109/ACCESS.2022.3210248" TargetMode="External"/><Relationship Id="rId172" Type="http://schemas.openxmlformats.org/officeDocument/2006/relationships/hyperlink" Target="https://ieeexplore.ieee.org/stamp/stamp.jsp?arnumber=10251799" TargetMode="External"/><Relationship Id="rId293" Type="http://schemas.openxmlformats.org/officeDocument/2006/relationships/hyperlink" Target="https://ieeexplore.ieee.org/xpl/ebooks/bookPdfWithBanner.jsp?fileName=10251322.pdf&amp;bkn=10251321&amp;pdfType=book" TargetMode="External"/><Relationship Id="rId171" Type="http://schemas.openxmlformats.org/officeDocument/2006/relationships/hyperlink" Target="https://ieeexplore.ieee.org/stamp/stamp.jsp?arnumber=10141110" TargetMode="External"/><Relationship Id="rId292" Type="http://schemas.openxmlformats.org/officeDocument/2006/relationships/hyperlink" Target="https://ieeexplore.ieee.org/stamp/stamp.jsp?arnumber=10767359" TargetMode="External"/><Relationship Id="rId170" Type="http://schemas.openxmlformats.org/officeDocument/2006/relationships/hyperlink" Target="https://ieeexplore.ieee.org/stamp/stamp.jsp?arnumber=10356172" TargetMode="External"/><Relationship Id="rId291" Type="http://schemas.openxmlformats.org/officeDocument/2006/relationships/hyperlink" Target="https://ieeexplore.ieee.org/xpl/ebooks/bookPdfWithBanner.jsp?fileName=10769387.pdf&amp;bkn=10769386&amp;pdfType=book" TargetMode="External"/><Relationship Id="rId290" Type="http://schemas.openxmlformats.org/officeDocument/2006/relationships/hyperlink" Target="https://ieeexplore.ieee.org/stamp/stamp.jsp?arnumber=10794320" TargetMode="External"/><Relationship Id="rId165" Type="http://schemas.openxmlformats.org/officeDocument/2006/relationships/hyperlink" Target="https://ieeexplore.ieee.org/stamp/stamp.jsp?arnumber=10092487" TargetMode="External"/><Relationship Id="rId286" Type="http://schemas.openxmlformats.org/officeDocument/2006/relationships/hyperlink" Target="https://ieeexplore.ieee.org/xpl/ebooks/bookPdfWithBanner.jsp?fileName=10163258.pdf&amp;bkn=10163257&amp;pdfType=book" TargetMode="External"/><Relationship Id="rId164" Type="http://schemas.openxmlformats.org/officeDocument/2006/relationships/hyperlink" Target="https://ieeexplore.ieee.org/stamp/stamp.jsp?arnumber=10214579" TargetMode="External"/><Relationship Id="rId285" Type="http://schemas.openxmlformats.org/officeDocument/2006/relationships/hyperlink" Target="https://ieeexplore.ieee.org/stamp/stamp.jsp?arnumber=10725656" TargetMode="External"/><Relationship Id="rId163" Type="http://schemas.openxmlformats.org/officeDocument/2006/relationships/hyperlink" Target="https://ieeexplore.ieee.org/stamp/stamp.jsp?arnumber=9087894" TargetMode="External"/><Relationship Id="rId284" Type="http://schemas.openxmlformats.org/officeDocument/2006/relationships/hyperlink" Target="https://ieeexplore.ieee.org/xpl/ebooks/bookPdfWithBanner.jsp?fileName=10769273.pdf&amp;bkn=10769272&amp;pdfType=book" TargetMode="External"/><Relationship Id="rId162" Type="http://schemas.openxmlformats.org/officeDocument/2006/relationships/hyperlink" Target="https://doi.org/10.1145/3447573" TargetMode="External"/><Relationship Id="rId283" Type="http://schemas.openxmlformats.org/officeDocument/2006/relationships/hyperlink" Target="https://ieeexplore.ieee.org/xpl/ebooks/bookPdfWithBanner.jsp?fileName=10830658.pdf&amp;bkn=10830553&amp;pdfType=chapter" TargetMode="External"/><Relationship Id="rId169" Type="http://schemas.openxmlformats.org/officeDocument/2006/relationships/hyperlink" Target="https://ieeexplore.ieee.org/stamp/stamp.jsp?arnumber=10073796" TargetMode="External"/><Relationship Id="rId168" Type="http://schemas.openxmlformats.org/officeDocument/2006/relationships/hyperlink" Target="https://ieeexplore.ieee.org/stamp/stamp.jsp?arnumber=10441655" TargetMode="External"/><Relationship Id="rId289" Type="http://schemas.openxmlformats.org/officeDocument/2006/relationships/hyperlink" Target="https://ieeexplore.ieee.org/stamp/stamp.jsp?arnumber=10612968" TargetMode="External"/><Relationship Id="rId167" Type="http://schemas.openxmlformats.org/officeDocument/2006/relationships/hyperlink" Target="https://ieeexplore.ieee.org/stamp/stamp.jsp?arnumber=10433003" TargetMode="External"/><Relationship Id="rId288" Type="http://schemas.openxmlformats.org/officeDocument/2006/relationships/hyperlink" Target="https://ieeexplore.ieee.org/stamp/stamp.jsp?arnumber=9061287" TargetMode="External"/><Relationship Id="rId166" Type="http://schemas.openxmlformats.org/officeDocument/2006/relationships/hyperlink" Target="https://ieeexplore.ieee.org/stamp/stamp.jsp?arnumber=9687179" TargetMode="External"/><Relationship Id="rId287" Type="http://schemas.openxmlformats.org/officeDocument/2006/relationships/hyperlink" Target="https://ieeexplore.ieee.org/xpl/ebooks/bookPdfWithBanner.jsp?fileName=10460889.pdf&amp;bkn=10460888&amp;pdfType=book" TargetMode="External"/><Relationship Id="rId161" Type="http://schemas.openxmlformats.org/officeDocument/2006/relationships/hyperlink" Target="https://doi.org/10.1145/3485129" TargetMode="External"/><Relationship Id="rId282" Type="http://schemas.openxmlformats.org/officeDocument/2006/relationships/hyperlink" Target="https://ieeexplore.ieee.org/stamp/stamp.jsp?arnumber=10825709" TargetMode="External"/><Relationship Id="rId160" Type="http://schemas.openxmlformats.org/officeDocument/2006/relationships/hyperlink" Target="https://doi.org/10.1145/3418414" TargetMode="External"/><Relationship Id="rId281" Type="http://schemas.openxmlformats.org/officeDocument/2006/relationships/hyperlink" Target="https://ieeexplore.ieee.org/stamp/stamp.jsp?arnumber=10778873" TargetMode="External"/><Relationship Id="rId280" Type="http://schemas.openxmlformats.org/officeDocument/2006/relationships/hyperlink" Target="https://ieeexplore.ieee.org/stamp/stamp.jsp?arnumber=10596576" TargetMode="External"/><Relationship Id="rId159" Type="http://schemas.openxmlformats.org/officeDocument/2006/relationships/hyperlink" Target="https://doi.org/10.1145/3472753" TargetMode="External"/><Relationship Id="rId154" Type="http://schemas.openxmlformats.org/officeDocument/2006/relationships/hyperlink" Target="https://doi.org/10.14778/3476249.3476305" TargetMode="External"/><Relationship Id="rId275" Type="http://schemas.openxmlformats.org/officeDocument/2006/relationships/hyperlink" Target="https://ieeexplore.ieee.org/stamp/stamp.jsp?arnumber=10597868" TargetMode="External"/><Relationship Id="rId396" Type="http://schemas.openxmlformats.org/officeDocument/2006/relationships/hyperlink" Target="https://www.scopus.com/inward/record.uri?eid=2-s2.0-85202040766&amp;doi=10.1007%2f978-3-031-60358-7_7&amp;partnerID=40&amp;md5=8ebcdcd9b9e6543d6dddf6e382272c71" TargetMode="External"/><Relationship Id="rId153" Type="http://schemas.openxmlformats.org/officeDocument/2006/relationships/hyperlink" Target="https://doi.org/10.1109/TCBB.2018.2885296" TargetMode="External"/><Relationship Id="rId274" Type="http://schemas.openxmlformats.org/officeDocument/2006/relationships/hyperlink" Target="https://ieeexplore.ieee.org/stamp/stamp.jsp?arnumber=10824290" TargetMode="External"/><Relationship Id="rId395" Type="http://schemas.openxmlformats.org/officeDocument/2006/relationships/hyperlink" Target="https://www.scopus.com/inward/record.uri?eid=2-s2.0-85189165083&amp;doi=10.3390%2fw16060853&amp;partnerID=40&amp;md5=302a42d98fcb13fbc412f5978a4958ed" TargetMode="External"/><Relationship Id="rId152" Type="http://schemas.openxmlformats.org/officeDocument/2006/relationships/hyperlink" Target="https://doi.org/10.1145/3473038" TargetMode="External"/><Relationship Id="rId273" Type="http://schemas.openxmlformats.org/officeDocument/2006/relationships/hyperlink" Target="https://ieeexplore.ieee.org/stamp/stamp.jsp?arnumber=10550684" TargetMode="External"/><Relationship Id="rId394" Type="http://schemas.openxmlformats.org/officeDocument/2006/relationships/hyperlink" Target="https://www.scopus.com/inward/record.uri?eid=2-s2.0-85161246887&amp;doi=10.1007%2f978-3-031-16677-8_14&amp;partnerID=40&amp;md5=6ba3065db025d3e550d75400105089cb" TargetMode="External"/><Relationship Id="rId151" Type="http://schemas.openxmlformats.org/officeDocument/2006/relationships/hyperlink" Target="https://doi.org/10.1109/ASE.2019.00085" TargetMode="External"/><Relationship Id="rId272" Type="http://schemas.openxmlformats.org/officeDocument/2006/relationships/hyperlink" Target="https://ieeexplore.ieee.org/xpl/ebooks/bookPdfWithBanner.jsp?fileName=10769249.pdf&amp;bkn=10769248&amp;pdfType=book" TargetMode="External"/><Relationship Id="rId393" Type="http://schemas.openxmlformats.org/officeDocument/2006/relationships/hyperlink" Target="https://www.scopus.com/inward/record.uri?eid=2-s2.0-85184481408&amp;doi=10.1016%2fj.aej.2024.01.067&amp;partnerID=40&amp;md5=7c6d9b67f0fd60f77c0b4f5dd9751be2" TargetMode="External"/><Relationship Id="rId158" Type="http://schemas.openxmlformats.org/officeDocument/2006/relationships/hyperlink" Target="https://doi.org/10.1145/3507904" TargetMode="External"/><Relationship Id="rId279" Type="http://schemas.openxmlformats.org/officeDocument/2006/relationships/hyperlink" Target="https://ieeexplore.ieee.org/xpl/ebooks/bookPdfWithBanner.jsp?fileName=10643805.pdf&amp;bkn=10643765&amp;pdfType=chapter" TargetMode="External"/><Relationship Id="rId157" Type="http://schemas.openxmlformats.org/officeDocument/2006/relationships/hyperlink" Target="https://doi.org/10.1145/3555308" TargetMode="External"/><Relationship Id="rId278" Type="http://schemas.openxmlformats.org/officeDocument/2006/relationships/hyperlink" Target="https://ieeexplore.ieee.org/stamp/stamp.jsp?arnumber=10571506" TargetMode="External"/><Relationship Id="rId399" Type="http://schemas.openxmlformats.org/officeDocument/2006/relationships/hyperlink" Target="https://www.scopus.com/inward/record.uri?eid=2-s2.0-85214308544&amp;doi=10.1039%2fd4cp03879g&amp;partnerID=40&amp;md5=312fadb40b3277cbb3bd9103d19e78d2" TargetMode="External"/><Relationship Id="rId156" Type="http://schemas.openxmlformats.org/officeDocument/2006/relationships/hyperlink" Target="https://doi.org/10.1145/3448016.3457552" TargetMode="External"/><Relationship Id="rId277" Type="http://schemas.openxmlformats.org/officeDocument/2006/relationships/hyperlink" Target="https://ieeexplore.ieee.org/stamp/stamp.jsp?arnumber=10776363" TargetMode="External"/><Relationship Id="rId398" Type="http://schemas.openxmlformats.org/officeDocument/2006/relationships/hyperlink" Target="https://www.scopus.com/inward/record.uri?eid=2-s2.0-85134197487&amp;doi=10.1038%2fs41597-022-01491-3&amp;partnerID=40&amp;md5=5e796731b9e15b6446d9db0882029dfd" TargetMode="External"/><Relationship Id="rId155" Type="http://schemas.openxmlformats.org/officeDocument/2006/relationships/hyperlink" Target="https://doi.org/10.1145/3448016.3457553" TargetMode="External"/><Relationship Id="rId276" Type="http://schemas.openxmlformats.org/officeDocument/2006/relationships/hyperlink" Target="https://ieeexplore.ieee.org/stamp/stamp.jsp?arnumber=10620949" TargetMode="External"/><Relationship Id="rId397" Type="http://schemas.openxmlformats.org/officeDocument/2006/relationships/hyperlink" Target="https://www.scopus.com/inward/record.uri?eid=2-s2.0-85160827761&amp;doi=10.3390%2fapp13106257&amp;partnerID=40&amp;md5=ca5e3985453b1cb07da6d5a6a1d4f9a8" TargetMode="External"/><Relationship Id="rId40" Type="http://schemas.openxmlformats.org/officeDocument/2006/relationships/hyperlink" Target="https://doi.org/10.1145/3624062.3624164" TargetMode="External"/><Relationship Id="rId42" Type="http://schemas.openxmlformats.org/officeDocument/2006/relationships/hyperlink" Target="https://doi.org/10.1145/3589769" TargetMode="External"/><Relationship Id="rId41" Type="http://schemas.openxmlformats.org/officeDocument/2006/relationships/hyperlink" Target="https://doi.org/10.1145/3705927.3705944" TargetMode="External"/><Relationship Id="rId44" Type="http://schemas.openxmlformats.org/officeDocument/2006/relationships/hyperlink" Target="https://doi.org/10.1145/3696409.3700252" TargetMode="External"/><Relationship Id="rId43" Type="http://schemas.openxmlformats.org/officeDocument/2006/relationships/hyperlink" Target="https://doi.org/10.1145/3696952.3696983" TargetMode="External"/><Relationship Id="rId46" Type="http://schemas.openxmlformats.org/officeDocument/2006/relationships/hyperlink" Target="https://doi.org/10.1145/3700297.3700370" TargetMode="External"/><Relationship Id="rId45" Type="http://schemas.openxmlformats.org/officeDocument/2006/relationships/hyperlink" Target="https://doi.org/10.1145/3578245.3585339" TargetMode="External"/><Relationship Id="rId509" Type="http://schemas.openxmlformats.org/officeDocument/2006/relationships/hyperlink" Target="http://dx.doi.org/10.34133/icomputing.0054" TargetMode="External"/><Relationship Id="rId508" Type="http://schemas.openxmlformats.org/officeDocument/2006/relationships/hyperlink" Target="http://dx.doi.org/10.1109/ACCESS.2023.3270889" TargetMode="External"/><Relationship Id="rId629" Type="http://schemas.openxmlformats.org/officeDocument/2006/relationships/hyperlink" Target="https://www.computacenter.com/en-gb/partners/ibm" TargetMode="External"/><Relationship Id="rId503" Type="http://schemas.openxmlformats.org/officeDocument/2006/relationships/hyperlink" Target="http://dx.doi.org/10.1016/j.telpol.2024.102766" TargetMode="External"/><Relationship Id="rId624" Type="http://schemas.openxmlformats.org/officeDocument/2006/relationships/hyperlink" Target="https://www.directpointe7.com/database-management-design/" TargetMode="External"/><Relationship Id="rId745" Type="http://schemas.openxmlformats.org/officeDocument/2006/relationships/hyperlink" Target="https://www.leanspike.com/database-archiving/" TargetMode="External"/><Relationship Id="rId502" Type="http://schemas.openxmlformats.org/officeDocument/2006/relationships/hyperlink" Target="http://dx.doi.org/10.1093/bib/bbaa034" TargetMode="External"/><Relationship Id="rId623" Type="http://schemas.openxmlformats.org/officeDocument/2006/relationships/hyperlink" Target="https://www.preprints.org/manuscript/202410.0059/v1" TargetMode="External"/><Relationship Id="rId744" Type="http://schemas.openxmlformats.org/officeDocument/2006/relationships/hyperlink" Target="https://dataintelo.com/report/network-attached-storage-nas-systems-market" TargetMode="External"/><Relationship Id="rId501" Type="http://schemas.openxmlformats.org/officeDocument/2006/relationships/hyperlink" Target="http://dx.doi.org/10.1016/j.ijepes.2021.106977" TargetMode="External"/><Relationship Id="rId622" Type="http://schemas.openxmlformats.org/officeDocument/2006/relationships/hyperlink" Target="https://ciosea.economictimes.indiatimes.com/news/cloud-computing/revitalising-data-and-infrastructure-management-through-cloud/94907988" TargetMode="External"/><Relationship Id="rId743" Type="http://schemas.openxmlformats.org/officeDocument/2006/relationships/hyperlink" Target="http://theitmediagroup.com/for-it-vendors/19-video-gallery/127-latest-video.html" TargetMode="External"/><Relationship Id="rId500" Type="http://schemas.openxmlformats.org/officeDocument/2006/relationships/hyperlink" Target="http://dx.doi.org/10.3390/data9080095" TargetMode="External"/><Relationship Id="rId621" Type="http://schemas.openxmlformats.org/officeDocument/2006/relationships/hyperlink" Target="https://editverse.com/big-data-in-research-harnessing-the-power-of-large-datasets-in-2024/" TargetMode="External"/><Relationship Id="rId742" Type="http://schemas.openxmlformats.org/officeDocument/2006/relationships/hyperlink" Target="https://www.storagenewsletter.com/2023/01/10/predictions-of-storage-vendors-for-2023/" TargetMode="External"/><Relationship Id="rId507" Type="http://schemas.openxmlformats.org/officeDocument/2006/relationships/hyperlink" Target="http://dx.doi.org/10.1109/ACCESS.2023.3305506" TargetMode="External"/><Relationship Id="rId628" Type="http://schemas.openxmlformats.org/officeDocument/2006/relationships/hyperlink" Target="https://www.credenceresearch.com/report/united-states-data-center-storage-market" TargetMode="External"/><Relationship Id="rId749" Type="http://schemas.openxmlformats.org/officeDocument/2006/relationships/drawing" Target="../drawings/drawing1.xml"/><Relationship Id="rId506" Type="http://schemas.openxmlformats.org/officeDocument/2006/relationships/hyperlink" Target="http://dx.doi.org/10.3390/f13091425" TargetMode="External"/><Relationship Id="rId627" Type="http://schemas.openxmlformats.org/officeDocument/2006/relationships/hyperlink" Target="https://www.techtarget.com/searchdatamanagement/news/2240111227/Why-Are-Data-Warehouses-Growing-So-Fast" TargetMode="External"/><Relationship Id="rId748" Type="http://schemas.openxmlformats.org/officeDocument/2006/relationships/hyperlink" Target="https://www.coursehero.com/file/225575300/Big-Data-Management-and-Analyticspdf/" TargetMode="External"/><Relationship Id="rId505" Type="http://schemas.openxmlformats.org/officeDocument/2006/relationships/hyperlink" Target="http://dx.doi.org/10.1186/s13638-022-02136-0" TargetMode="External"/><Relationship Id="rId626" Type="http://schemas.openxmlformats.org/officeDocument/2006/relationships/hyperlink" Target="https://www.storagenewsletter.com/2024/06/21/report-on-unstructured-data-management/" TargetMode="External"/><Relationship Id="rId747" Type="http://schemas.openxmlformats.org/officeDocument/2006/relationships/hyperlink" Target="https://www.scribd.com/document/479461897/303-information-lifecycle-management-in-an-sap-environment" TargetMode="External"/><Relationship Id="rId504" Type="http://schemas.openxmlformats.org/officeDocument/2006/relationships/hyperlink" Target="http://dx.doi.org/10.1109/TNNLS.2024.3402108" TargetMode="External"/><Relationship Id="rId625" Type="http://schemas.openxmlformats.org/officeDocument/2006/relationships/hyperlink" Target="https://www.ziaconsulting.com/sap/a-comprehensive-sap-s-4hana-archiving-strategy-with-zia-consulting/" TargetMode="External"/><Relationship Id="rId746" Type="http://schemas.openxmlformats.org/officeDocument/2006/relationships/hyperlink" Target="https://aetsjournal.com/journal_uploads/Modeling-Fuzzy-Based-Replication-Strategy-To-Improv-Data-Availability-In-Cloud-Data-Centers-.pdf" TargetMode="External"/><Relationship Id="rId48" Type="http://schemas.openxmlformats.org/officeDocument/2006/relationships/hyperlink" Target="https://doi.org/10.1145/3576840.3578275" TargetMode="External"/><Relationship Id="rId47" Type="http://schemas.openxmlformats.org/officeDocument/2006/relationships/hyperlink" Target="https://doi.org/10.1145/3691720.3691755" TargetMode="External"/><Relationship Id="rId49" Type="http://schemas.openxmlformats.org/officeDocument/2006/relationships/hyperlink" Target="https://doi.org/10.1145/3528114.3528122" TargetMode="External"/><Relationship Id="rId620" Type="http://schemas.openxmlformats.org/officeDocument/2006/relationships/hyperlink" Target="https://www.timextender.com/blog/product-technology/the-ultimate-guide-to-semantic-layers" TargetMode="External"/><Relationship Id="rId741" Type="http://schemas.openxmlformats.org/officeDocument/2006/relationships/hyperlink" Target="https://sigarra.up.pt/feup/pt/pub_geral.show_file?pi_doc_id=412659" TargetMode="External"/><Relationship Id="rId740" Type="http://schemas.openxmlformats.org/officeDocument/2006/relationships/hyperlink" Target="https://fastercapital.com/keyword/common-data-types.html" TargetMode="External"/><Relationship Id="rId31" Type="http://schemas.openxmlformats.org/officeDocument/2006/relationships/hyperlink" Target="https://doi.org/10.1145/3701100.3701165" TargetMode="External"/><Relationship Id="rId30" Type="http://schemas.openxmlformats.org/officeDocument/2006/relationships/hyperlink" Target="https://doi.org/10.1145/3675806" TargetMode="External"/><Relationship Id="rId33" Type="http://schemas.openxmlformats.org/officeDocument/2006/relationships/hyperlink" Target="https://doi.org/10.1145/3639302" TargetMode="External"/><Relationship Id="rId32" Type="http://schemas.openxmlformats.org/officeDocument/2006/relationships/hyperlink" Target="https://doi.org/10.1145/3707637" TargetMode="External"/><Relationship Id="rId35" Type="http://schemas.openxmlformats.org/officeDocument/2006/relationships/hyperlink" Target="https://doi.org/10.1145/3677138" TargetMode="External"/><Relationship Id="rId34" Type="http://schemas.openxmlformats.org/officeDocument/2006/relationships/hyperlink" Target="https://doi.org/10.1145/3606305.3606309" TargetMode="External"/><Relationship Id="rId619" Type="http://schemas.openxmlformats.org/officeDocument/2006/relationships/hyperlink" Target="https://www.komprise.com/glossary_terms/cloud-data-management/" TargetMode="External"/><Relationship Id="rId618" Type="http://schemas.openxmlformats.org/officeDocument/2006/relationships/hyperlink" Target="https://www.fortunebusinessinsights.com/data-fabric-market-105979" TargetMode="External"/><Relationship Id="rId739" Type="http://schemas.openxmlformats.org/officeDocument/2006/relationships/hyperlink" Target="https://www.itprotoday.com/data-storage/data-storage-and-analytics-trends-and-predictions-2025-from-industry-insiders" TargetMode="External"/><Relationship Id="rId613" Type="http://schemas.openxmlformats.org/officeDocument/2006/relationships/hyperlink" Target="https://www.spglobal.com/content/dam/spglobal/mi/en/documents/secure/Exploring-the-Geoscience-Data-Management-Landscape.pdf" TargetMode="External"/><Relationship Id="rId734" Type="http://schemas.openxmlformats.org/officeDocument/2006/relationships/hyperlink" Target="http://103.203.175.90:81/fdScript/RootOfEBooks/E%20Book%20collection%20-%202024%20-%20G/CSE%20%20IT%20AIDS%20ML/Big%20Data%20Analytics%20(2024).pdf" TargetMode="External"/><Relationship Id="rId612" Type="http://schemas.openxmlformats.org/officeDocument/2006/relationships/hyperlink" Target="https://uu.diva-portal.org/smash/get/diva2:1874454/FULLTEXT01.pdf" TargetMode="External"/><Relationship Id="rId733" Type="http://schemas.openxmlformats.org/officeDocument/2006/relationships/hyperlink" Target="https://www.verifiedmarketreports.com/product/data-archiving-software-market/" TargetMode="External"/><Relationship Id="rId611" Type="http://schemas.openxmlformats.org/officeDocument/2006/relationships/hyperlink" Target="https://techbullion.com/cloud-architecture-evolution-new-data-management-strategies-reshape-enterprise-computing/" TargetMode="External"/><Relationship Id="rId732" Type="http://schemas.openxmlformats.org/officeDocument/2006/relationships/hyperlink" Target="https://www.spenergynetworks.co.uk/userfiles/file/Annex_4C.1_IT_Digitalisation_Strategy.pdf" TargetMode="External"/><Relationship Id="rId610" Type="http://schemas.openxmlformats.org/officeDocument/2006/relationships/hyperlink" Target="https://www.xenonstack.com/blog/finops-for-data-management" TargetMode="External"/><Relationship Id="rId731" Type="http://schemas.openxmlformats.org/officeDocument/2006/relationships/hyperlink" Target="https://issuu.com/cavendish-group/docs/ong_43_230621_digital" TargetMode="External"/><Relationship Id="rId617" Type="http://schemas.openxmlformats.org/officeDocument/2006/relationships/hyperlink" Target="https://aibusiness.com/data/how-embracing-data-fabric-can-enhance-the-value-of-ai-initiative" TargetMode="External"/><Relationship Id="rId738" Type="http://schemas.openxmlformats.org/officeDocument/2006/relationships/hyperlink" Target="https://www.verifiedmarketresearch.com/product/global-network-attached-storage-nas-market-size-and-forecast/" TargetMode="External"/><Relationship Id="rId616" Type="http://schemas.openxmlformats.org/officeDocument/2006/relationships/hyperlink" Target="https://www.ijfmr.com/papers/2024/6/33503.pdf" TargetMode="External"/><Relationship Id="rId737" Type="http://schemas.openxmlformats.org/officeDocument/2006/relationships/hyperlink" Target="https://theses.hal.science/tel-02412887v1/file/these-Sonia-IKKEN.pdf" TargetMode="External"/><Relationship Id="rId615" Type="http://schemas.openxmlformats.org/officeDocument/2006/relationships/hyperlink" Target="https://pentaho.com/insights/blogs/having-trouble-funding-gen-ai-increase-innovation-investment-through-smarter-data-and-storage-management/" TargetMode="External"/><Relationship Id="rId736" Type="http://schemas.openxmlformats.org/officeDocument/2006/relationships/hyperlink" Target="https://www.prweb.com/releases/dolphin_enterprise_solutions_corporation_to_showcase_proven_data_management_strategies_at_sapinsider_hana_2016/prweb13216746.htm" TargetMode="External"/><Relationship Id="rId614" Type="http://schemas.openxmlformats.org/officeDocument/2006/relationships/hyperlink" Target="https://www.researchgate.net/publication/382881847_Optimizing_Data_Management_Strategies_Analyzing_Snowflake_and_DynamoDB_for_SQL_and_NoSQL" TargetMode="External"/><Relationship Id="rId735" Type="http://schemas.openxmlformats.org/officeDocument/2006/relationships/hyperlink" Target="https://podtail.com/it/podcast/trends-from-the-trenches/episode-25-effective-data-management-strategies-wi/" TargetMode="External"/><Relationship Id="rId37" Type="http://schemas.openxmlformats.org/officeDocument/2006/relationships/hyperlink" Target="https://doi.org/10.1145/3663338.3663680" TargetMode="External"/><Relationship Id="rId36" Type="http://schemas.openxmlformats.org/officeDocument/2006/relationships/hyperlink" Target="https://doi.org/10.1145/3628096.3628743" TargetMode="External"/><Relationship Id="rId39" Type="http://schemas.openxmlformats.org/officeDocument/2006/relationships/hyperlink" Target="https://doi.org/10.1145/3699954" TargetMode="External"/><Relationship Id="rId38" Type="http://schemas.openxmlformats.org/officeDocument/2006/relationships/hyperlink" Target="https://doi.org/10.1145/3715883" TargetMode="External"/><Relationship Id="rId730" Type="http://schemas.openxmlformats.org/officeDocument/2006/relationships/hyperlink" Target="https://www.techtarget.com/searchdatamanagement/tip/On-premises-vs-cloud-data-warehouses-Pros-and-cons" TargetMode="External"/><Relationship Id="rId20" Type="http://schemas.openxmlformats.org/officeDocument/2006/relationships/hyperlink" Target="https://doi.org/10.1145/3472456.3474450" TargetMode="External"/><Relationship Id="rId22" Type="http://schemas.openxmlformats.org/officeDocument/2006/relationships/hyperlink" Target="https://doi.org/10.1145/3529395" TargetMode="External"/><Relationship Id="rId21" Type="http://schemas.openxmlformats.org/officeDocument/2006/relationships/hyperlink" Target="https://doi.org/10.14778/3415478.3415542" TargetMode="External"/><Relationship Id="rId24" Type="http://schemas.openxmlformats.org/officeDocument/2006/relationships/hyperlink" Target="https://doi.org/10.1145/3560107.3560133" TargetMode="External"/><Relationship Id="rId23" Type="http://schemas.openxmlformats.org/officeDocument/2006/relationships/hyperlink" Target="https://doi.org/10.1145/3626203.3670561" TargetMode="External"/><Relationship Id="rId409" Type="http://schemas.openxmlformats.org/officeDocument/2006/relationships/hyperlink" Target="https://www.scopus.com/inward/record.uri?eid=2-s2.0-85087474079&amp;doi=10.1109%2fJBHI.2020.2991043&amp;partnerID=40&amp;md5=88f75a062b3e2d9749d9bad4f56b6592" TargetMode="External"/><Relationship Id="rId404" Type="http://schemas.openxmlformats.org/officeDocument/2006/relationships/hyperlink" Target="https://www.scopus.com/inward/record.uri?eid=2-s2.0-85158127932&amp;partnerID=40&amp;md5=c8ccbe3c2d99c247f1c1b4abd9143836" TargetMode="External"/><Relationship Id="rId525" Type="http://schemas.openxmlformats.org/officeDocument/2006/relationships/hyperlink" Target="http://dx.doi.org/10.1007/s11042-023-18020-y" TargetMode="External"/><Relationship Id="rId646" Type="http://schemas.openxmlformats.org/officeDocument/2006/relationships/hyperlink" Target="https://ijrpr.com/uploads/V5ISSUE2/IJRPR22682.pdf" TargetMode="External"/><Relationship Id="rId403" Type="http://schemas.openxmlformats.org/officeDocument/2006/relationships/hyperlink" Target="https://www.scopus.com/inward/record.uri?eid=2-s2.0-85119073759&amp;doi=10.1016%2fj.ress.2021.108179&amp;partnerID=40&amp;md5=40aa7ccc2a6608f871f36e7bd50cf0c4" TargetMode="External"/><Relationship Id="rId524" Type="http://schemas.openxmlformats.org/officeDocument/2006/relationships/hyperlink" Target="http://dx.doi.org/10.1016/j.eja.2022.126690" TargetMode="External"/><Relationship Id="rId645" Type="http://schemas.openxmlformats.org/officeDocument/2006/relationships/hyperlink" Target="https://www.osti.gov/servlets/purl/1558554" TargetMode="External"/><Relationship Id="rId402" Type="http://schemas.openxmlformats.org/officeDocument/2006/relationships/hyperlink" Target="https://www.scopus.com/inward/record.uri?eid=2-s2.0-85190821122&amp;doi=10.23762%2fFSO_VOL12_NO1_1&amp;partnerID=40&amp;md5=2661dfd1b2a9342a02adaa49a1dfb38c" TargetMode="External"/><Relationship Id="rId523" Type="http://schemas.openxmlformats.org/officeDocument/2006/relationships/hyperlink" Target="http://dx.doi.org/10.1186/s13634-022-00845-8" TargetMode="External"/><Relationship Id="rId644" Type="http://schemas.openxmlformats.org/officeDocument/2006/relationships/hyperlink" Target="https://www.belmontforum.org/data" TargetMode="External"/><Relationship Id="rId401" Type="http://schemas.openxmlformats.org/officeDocument/2006/relationships/hyperlink" Target="https://www.scopus.com/inward/record.uri?eid=2-s2.0-85156106732&amp;doi=10.4043%2f32576-MS&amp;partnerID=40&amp;md5=c1233e4c1c079a8e5d3bdc1cc5c9d179" TargetMode="External"/><Relationship Id="rId522" Type="http://schemas.openxmlformats.org/officeDocument/2006/relationships/hyperlink" Target="http://dx.doi.org/10.1109/TNSM.2020.3036875" TargetMode="External"/><Relationship Id="rId643" Type="http://schemas.openxmlformats.org/officeDocument/2006/relationships/hyperlink" Target="https://www.sap.com/cmp/oth/na-webcast-lounge-replays/index.html" TargetMode="External"/><Relationship Id="rId408" Type="http://schemas.openxmlformats.org/officeDocument/2006/relationships/hyperlink" Target="https://www.scopus.com/inward/record.uri?eid=2-s2.0-85102268418&amp;doi=10.36688%2fimej.3.65-71&amp;partnerID=40&amp;md5=d582c317f081bb934c1b0c67bdc4443a" TargetMode="External"/><Relationship Id="rId529" Type="http://schemas.openxmlformats.org/officeDocument/2006/relationships/hyperlink" Target="http://dx.doi.org/10.32604/cmc.2023.041167" TargetMode="External"/><Relationship Id="rId407" Type="http://schemas.openxmlformats.org/officeDocument/2006/relationships/hyperlink" Target="https://www.scopus.com/inward/record.uri?eid=2-s2.0-85095971856&amp;doi=10.3233%2fMGS-200333&amp;partnerID=40&amp;md5=31f980e8a53c30aa16446eac2d267272" TargetMode="External"/><Relationship Id="rId528" Type="http://schemas.openxmlformats.org/officeDocument/2006/relationships/hyperlink" Target="http://dx.doi.org/10.3928/01477447-20221129-06" TargetMode="External"/><Relationship Id="rId649" Type="http://schemas.openxmlformats.org/officeDocument/2006/relationships/hyperlink" Target="https://www.spenergynetworks.co.uk/userfiles/file/SPEN_Digitalisation_Strategy_Update-31_March_2023.pdf" TargetMode="External"/><Relationship Id="rId406" Type="http://schemas.openxmlformats.org/officeDocument/2006/relationships/hyperlink" Target="https://www.scopus.com/inward/record.uri?eid=2-s2.0-85099237160&amp;doi=10.1145%2f3324884.3415294&amp;partnerID=40&amp;md5=dd3977fc00a9d7cdf03d3dd36130355a" TargetMode="External"/><Relationship Id="rId527" Type="http://schemas.openxmlformats.org/officeDocument/2006/relationships/hyperlink" Target="http://dx.doi.org/10.1108/FS-02-2021-0059" TargetMode="External"/><Relationship Id="rId648" Type="http://schemas.openxmlformats.org/officeDocument/2006/relationships/hyperlink" Target="https://www.eziblank.com/what-is-a-colocation-data-center/" TargetMode="External"/><Relationship Id="rId405" Type="http://schemas.openxmlformats.org/officeDocument/2006/relationships/hyperlink" Target="https://www.scopus.com/inward/record.uri?eid=2-s2.0-85098953242&amp;doi=10.11959%2fj.issn.2096-109x.2020029&amp;partnerID=40&amp;md5=6982db8e64d4de1ded3430d63c8c50ba" TargetMode="External"/><Relationship Id="rId526" Type="http://schemas.openxmlformats.org/officeDocument/2006/relationships/hyperlink" Target="http://dx.doi.org/10.1109/JLT.2023.3239743" TargetMode="External"/><Relationship Id="rId647" Type="http://schemas.openxmlformats.org/officeDocument/2006/relationships/hyperlink" Target="https://www.delltechnologies.com/asset/fr-fr/solutions/business-solutions/briefs-summaries/unleash-innovation-with-multicloud-by-design-ebook.pdf" TargetMode="External"/><Relationship Id="rId26" Type="http://schemas.openxmlformats.org/officeDocument/2006/relationships/hyperlink" Target="https://doi.org/10.1145/3705754.3705769" TargetMode="External"/><Relationship Id="rId25" Type="http://schemas.openxmlformats.org/officeDocument/2006/relationships/hyperlink" Target="https://doi.org/10.1145/3498728" TargetMode="External"/><Relationship Id="rId28" Type="http://schemas.openxmlformats.org/officeDocument/2006/relationships/hyperlink" Target="https://doi.org/10.1145/3711820" TargetMode="External"/><Relationship Id="rId27" Type="http://schemas.openxmlformats.org/officeDocument/2006/relationships/hyperlink" Target="https://doi.org/10.1145/3676288.3676304" TargetMode="External"/><Relationship Id="rId400" Type="http://schemas.openxmlformats.org/officeDocument/2006/relationships/hyperlink" Target="https://www.scopus.com/inward/record.uri?eid=2-s2.0-85182950907&amp;doi=10.3390%2fsu152015034&amp;partnerID=40&amp;md5=d9c44481d5a18b007a23b4b6c39006ed" TargetMode="External"/><Relationship Id="rId521" Type="http://schemas.openxmlformats.org/officeDocument/2006/relationships/hyperlink" Target="http://dx.doi.org/10.1002/advs.202411354" TargetMode="External"/><Relationship Id="rId642" Type="http://schemas.openxmlformats.org/officeDocument/2006/relationships/hyperlink" Target="https://enterprisetalk.com/tag/data-management" TargetMode="External"/><Relationship Id="rId29" Type="http://schemas.openxmlformats.org/officeDocument/2006/relationships/hyperlink" Target="https://doi.org/10.1145/3652620.3688202" TargetMode="External"/><Relationship Id="rId520" Type="http://schemas.openxmlformats.org/officeDocument/2006/relationships/hyperlink" Target="http://dx.doi.org/10.3389/fhumd.2021.688487" TargetMode="External"/><Relationship Id="rId641" Type="http://schemas.openxmlformats.org/officeDocument/2006/relationships/hyperlink" Target="https://builtin.com/job/senior-manager-data-management/3500072" TargetMode="External"/><Relationship Id="rId640" Type="http://schemas.openxmlformats.org/officeDocument/2006/relationships/hyperlink" Target="https://exertisenterprise.com/summit/" TargetMode="External"/><Relationship Id="rId11" Type="http://schemas.openxmlformats.org/officeDocument/2006/relationships/hyperlink" Target="https://doi.org/10.1145/3627673.3680034" TargetMode="External"/><Relationship Id="rId10" Type="http://schemas.openxmlformats.org/officeDocument/2006/relationships/hyperlink" Target="https://doi.org/10.1145/3640115.3640225" TargetMode="External"/><Relationship Id="rId13" Type="http://schemas.openxmlformats.org/officeDocument/2006/relationships/hyperlink" Target="https://doi.org/10.1145/3629104.3672430" TargetMode="External"/><Relationship Id="rId12" Type="http://schemas.openxmlformats.org/officeDocument/2006/relationships/hyperlink" Target="https://doi.org/10.1145/3638985.3638989" TargetMode="External"/><Relationship Id="rId519" Type="http://schemas.openxmlformats.org/officeDocument/2006/relationships/hyperlink" Target="http://dx.doi.org/10.1139/cjfr-2022-0051" TargetMode="External"/><Relationship Id="rId514" Type="http://schemas.openxmlformats.org/officeDocument/2006/relationships/hyperlink" Target="http://dx.doi.org/10.3390/app13020780" TargetMode="External"/><Relationship Id="rId635" Type="http://schemas.openxmlformats.org/officeDocument/2006/relationships/hyperlink" Target="https://www.proact.co.uk/our-customers/university-of-nottingham/" TargetMode="External"/><Relationship Id="rId513" Type="http://schemas.openxmlformats.org/officeDocument/2006/relationships/hyperlink" Target="http://dx.doi.org/10.1080/11263504.2022.2089763" TargetMode="External"/><Relationship Id="rId634" Type="http://schemas.openxmlformats.org/officeDocument/2006/relationships/hyperlink" Target="http://softwarestrategiesblog.com/tag/analytics/page/2/" TargetMode="External"/><Relationship Id="rId512" Type="http://schemas.openxmlformats.org/officeDocument/2006/relationships/hyperlink" Target="http://dx.doi.org/10.1016/j.optcom.2022.129056" TargetMode="External"/><Relationship Id="rId633" Type="http://schemas.openxmlformats.org/officeDocument/2006/relationships/hyperlink" Target="https://www.scribd.com/document/520705835/How-to-Create-Data" TargetMode="External"/><Relationship Id="rId511" Type="http://schemas.openxmlformats.org/officeDocument/2006/relationships/hyperlink" Target="http://dx.doi.org/10.1007/s11227-024-06510-1" TargetMode="External"/><Relationship Id="rId632" Type="http://schemas.openxmlformats.org/officeDocument/2006/relationships/hyperlink" Target="https://www.slideshare.net/slideshow/slides-empowering-data-consumers-to-deliver-business-value/238696820" TargetMode="External"/><Relationship Id="rId518" Type="http://schemas.openxmlformats.org/officeDocument/2006/relationships/hyperlink" Target="http://dx.doi.org/10.1016/j.asoc.2020.107026" TargetMode="External"/><Relationship Id="rId639" Type="http://schemas.openxmlformats.org/officeDocument/2006/relationships/hyperlink" Target="https://resources.atisfyreach.com/news-and-events/event/atisfy-showcases-innovative-data-strategies-at-data-architecture-melbourne-2023/" TargetMode="External"/><Relationship Id="rId517" Type="http://schemas.openxmlformats.org/officeDocument/2006/relationships/hyperlink" Target="http://dx.doi.org/10.4000/11wvb" TargetMode="External"/><Relationship Id="rId638" Type="http://schemas.openxmlformats.org/officeDocument/2006/relationships/hyperlink" Target="https://www.lawencon.com/en/services/professional-services/database-administrator/" TargetMode="External"/><Relationship Id="rId516" Type="http://schemas.openxmlformats.org/officeDocument/2006/relationships/hyperlink" Target="http://dx.doi.org/10.3390/electronics10121471" TargetMode="External"/><Relationship Id="rId637" Type="http://schemas.openxmlformats.org/officeDocument/2006/relationships/hyperlink" Target="https://www.matellio.com/blog/data-warehousing-consulting-services/" TargetMode="External"/><Relationship Id="rId515" Type="http://schemas.openxmlformats.org/officeDocument/2006/relationships/hyperlink" Target="http://dx.doi.org/10.1016/j.apsusc.2024.161642" TargetMode="External"/><Relationship Id="rId636" Type="http://schemas.openxmlformats.org/officeDocument/2006/relationships/hyperlink" Target="https://tdwi.org/~/media/CEE77EB54F94426D81F6503E79CFDE52.PDF" TargetMode="External"/><Relationship Id="rId15" Type="http://schemas.openxmlformats.org/officeDocument/2006/relationships/hyperlink" Target="https://doi.org/10.1145/3600046.3600052" TargetMode="External"/><Relationship Id="rId14" Type="http://schemas.openxmlformats.org/officeDocument/2006/relationships/hyperlink" Target="https://doi.org/10.1145/3708036.3708104" TargetMode="External"/><Relationship Id="rId17" Type="http://schemas.openxmlformats.org/officeDocument/2006/relationships/hyperlink" Target="https://doi.org/10.1145/3529372.3530936" TargetMode="External"/><Relationship Id="rId16" Type="http://schemas.openxmlformats.org/officeDocument/2006/relationships/hyperlink" Target="https://doi.org/10.1145/3457388.3458621" TargetMode="External"/><Relationship Id="rId19" Type="http://schemas.openxmlformats.org/officeDocument/2006/relationships/hyperlink" Target="https://doi.org/10.1145/3482632.3483132" TargetMode="External"/><Relationship Id="rId510" Type="http://schemas.openxmlformats.org/officeDocument/2006/relationships/hyperlink" Target="http://dx.doi.org/10.1109/ACCESS.2021.3077069" TargetMode="External"/><Relationship Id="rId631" Type="http://schemas.openxmlformats.org/officeDocument/2006/relationships/hyperlink" Target="https://www.sciencedirect.com/science/article/pii/S1570963913002264" TargetMode="External"/><Relationship Id="rId752" Type="http://schemas.openxmlformats.org/officeDocument/2006/relationships/table" Target="../tables/table1.xml"/><Relationship Id="rId18" Type="http://schemas.openxmlformats.org/officeDocument/2006/relationships/hyperlink" Target="https://doi.org/10.1145/3548785.3548802" TargetMode="External"/><Relationship Id="rId630" Type="http://schemas.openxmlformats.org/officeDocument/2006/relationships/hyperlink" Target="https://www.academia.edu/81538748/The_main_challenges_and_issues_of_big_data_management" TargetMode="External"/><Relationship Id="rId750" Type="http://schemas.openxmlformats.org/officeDocument/2006/relationships/vmlDrawing" Target="../drawings/vmlDrawing1.vml"/><Relationship Id="rId84" Type="http://schemas.openxmlformats.org/officeDocument/2006/relationships/hyperlink" Target="https://doi.org/10.1145/3495018.3495406" TargetMode="External"/><Relationship Id="rId83" Type="http://schemas.openxmlformats.org/officeDocument/2006/relationships/hyperlink" Target="https://doi.org/10.1145/3626090" TargetMode="External"/><Relationship Id="rId86" Type="http://schemas.openxmlformats.org/officeDocument/2006/relationships/hyperlink" Target="https://doi.org/10.1145/3545897.3545903" TargetMode="External"/><Relationship Id="rId85" Type="http://schemas.openxmlformats.org/officeDocument/2006/relationships/hyperlink" Target="https://doi.org/10.1145/3482632.3484037" TargetMode="External"/><Relationship Id="rId88" Type="http://schemas.openxmlformats.org/officeDocument/2006/relationships/hyperlink" Target="https://doi.org/10.1109/TCBB.2024.3366240" TargetMode="External"/><Relationship Id="rId87" Type="http://schemas.openxmlformats.org/officeDocument/2006/relationships/hyperlink" Target="https://doi.org/10.1145/3673038.3673046" TargetMode="External"/><Relationship Id="rId89" Type="http://schemas.openxmlformats.org/officeDocument/2006/relationships/hyperlink" Target="https://doi.org/10.1109/SC41406.2024.00101" TargetMode="External"/><Relationship Id="rId709" Type="http://schemas.openxmlformats.org/officeDocument/2006/relationships/hyperlink" Target="https://www.prnewswire.com/news-releases/commvault-addresses-demand-for-data-management-optimization-with-new-consulting-services-267154251.html" TargetMode="External"/><Relationship Id="rId708" Type="http://schemas.openxmlformats.org/officeDocument/2006/relationships/hyperlink" Target="https://www.reanin.com/reports/global-hyperscale-data-center-market" TargetMode="External"/><Relationship Id="rId707" Type="http://schemas.openxmlformats.org/officeDocument/2006/relationships/hyperlink" Target="https://www.proact.co.uk/higher-education/" TargetMode="External"/><Relationship Id="rId706" Type="http://schemas.openxmlformats.org/officeDocument/2006/relationships/hyperlink" Target="https://www.bio-itworldexpo.com/online-learning" TargetMode="External"/><Relationship Id="rId80" Type="http://schemas.openxmlformats.org/officeDocument/2006/relationships/hyperlink" Target="https://doi.org/10.1145/3573942.3574005" TargetMode="External"/><Relationship Id="rId82" Type="http://schemas.openxmlformats.org/officeDocument/2006/relationships/hyperlink" Target="https://doi.org/10.1145/3495018.3501223" TargetMode="External"/><Relationship Id="rId81" Type="http://schemas.openxmlformats.org/officeDocument/2006/relationships/hyperlink" Target="https://doi.org/10.1145/3581971.3581995" TargetMode="External"/><Relationship Id="rId701" Type="http://schemas.openxmlformats.org/officeDocument/2006/relationships/hyperlink" Target="https://fastercapital.com/topics/proactive-infrastructure-management.html" TargetMode="External"/><Relationship Id="rId700" Type="http://schemas.openxmlformats.org/officeDocument/2006/relationships/hyperlink" Target="https://xiexbing.github.io/files/ipdps19.pdf" TargetMode="External"/><Relationship Id="rId705" Type="http://schemas.openxmlformats.org/officeDocument/2006/relationships/hyperlink" Target="https://sapinsider.org/articles/understanding-the-key-components-of-sap-information-lifecycle-management-ilm/" TargetMode="External"/><Relationship Id="rId704" Type="http://schemas.openxmlformats.org/officeDocument/2006/relationships/hyperlink" Target="https://www.hpcwire.com/off-the-wire/active-archive-alliance-releases-state-of-the-industry-2020-report/" TargetMode="External"/><Relationship Id="rId703" Type="http://schemas.openxmlformats.org/officeDocument/2006/relationships/hyperlink" Target="https://dokumen.pub/data-governance-from-the-fundamentals-to-real-cases-3031437721-9783031437724.html" TargetMode="External"/><Relationship Id="rId702" Type="http://schemas.openxmlformats.org/officeDocument/2006/relationships/hyperlink" Target="https://theitmediagroup.com/videos.html" TargetMode="External"/><Relationship Id="rId73" Type="http://schemas.openxmlformats.org/officeDocument/2006/relationships/hyperlink" Target="https://doi.org/10.1145/3644713.3644806" TargetMode="External"/><Relationship Id="rId72" Type="http://schemas.openxmlformats.org/officeDocument/2006/relationships/hyperlink" Target="https://doi.org/10.1145/3573382.3616082" TargetMode="External"/><Relationship Id="rId75" Type="http://schemas.openxmlformats.org/officeDocument/2006/relationships/hyperlink" Target="https://doi.org/10.1145/3533737.3535090" TargetMode="External"/><Relationship Id="rId74" Type="http://schemas.openxmlformats.org/officeDocument/2006/relationships/hyperlink" Target="https://doi.org/10.1145/3590003.3590007" TargetMode="External"/><Relationship Id="rId77" Type="http://schemas.openxmlformats.org/officeDocument/2006/relationships/hyperlink" Target="https://doi.org/10.1145/3605731.3605888" TargetMode="External"/><Relationship Id="rId76" Type="http://schemas.openxmlformats.org/officeDocument/2006/relationships/hyperlink" Target="https://doi.org/10.1145/3448016.3450570" TargetMode="External"/><Relationship Id="rId79" Type="http://schemas.openxmlformats.org/officeDocument/2006/relationships/hyperlink" Target="https://doi.org/10.1145/3564858.3564861" TargetMode="External"/><Relationship Id="rId78" Type="http://schemas.openxmlformats.org/officeDocument/2006/relationships/hyperlink" Target="https://doi.org/10.1145/3495018.3501124" TargetMode="External"/><Relationship Id="rId71" Type="http://schemas.openxmlformats.org/officeDocument/2006/relationships/hyperlink" Target="https://doi.org/10.1109/TCBB.2024.3418078" TargetMode="External"/><Relationship Id="rId70" Type="http://schemas.openxmlformats.org/officeDocument/2006/relationships/hyperlink" Target="https://doi.org/10.1145/3462676.3462677" TargetMode="External"/><Relationship Id="rId62" Type="http://schemas.openxmlformats.org/officeDocument/2006/relationships/hyperlink" Target="https://doi.org/10.1145/3613905.3650814" TargetMode="External"/><Relationship Id="rId61" Type="http://schemas.openxmlformats.org/officeDocument/2006/relationships/hyperlink" Target="https://doi.org/10.1145/3533737.3535095" TargetMode="External"/><Relationship Id="rId64" Type="http://schemas.openxmlformats.org/officeDocument/2006/relationships/hyperlink" Target="https://doi.org/10.1145/3664200" TargetMode="External"/><Relationship Id="rId63" Type="http://schemas.openxmlformats.org/officeDocument/2006/relationships/hyperlink" Target="https://doi.org/10.1145/3617184.3618038" TargetMode="External"/><Relationship Id="rId66" Type="http://schemas.openxmlformats.org/officeDocument/2006/relationships/hyperlink" Target="https://doi.org/10.1145/3573926.3573928" TargetMode="External"/><Relationship Id="rId65" Type="http://schemas.openxmlformats.org/officeDocument/2006/relationships/hyperlink" Target="https://doi.org/10.14778/3611540.3611602" TargetMode="External"/><Relationship Id="rId68" Type="http://schemas.openxmlformats.org/officeDocument/2006/relationships/hyperlink" Target="https://doi.org/10.1145/3628797.3628978" TargetMode="External"/><Relationship Id="rId67" Type="http://schemas.openxmlformats.org/officeDocument/2006/relationships/hyperlink" Target="https://doi.org/10.14778/3457390.3457402" TargetMode="External"/><Relationship Id="rId609" Type="http://schemas.openxmlformats.org/officeDocument/2006/relationships/hyperlink" Target="https://semarchy.com/blog/the-future-of-data-management-ai-driven-mdm-vs-traditional-mdm/" TargetMode="External"/><Relationship Id="rId608" Type="http://schemas.openxmlformats.org/officeDocument/2006/relationships/hyperlink" Target="https://ocient.com/blog/the-data-deluge-in-telecommunications/" TargetMode="External"/><Relationship Id="rId729" Type="http://schemas.openxmlformats.org/officeDocument/2006/relationships/hyperlink" Target="https://dokumen.pub/data-analytics-and-digital-transformation.html" TargetMode="External"/><Relationship Id="rId607" Type="http://schemas.openxmlformats.org/officeDocument/2006/relationships/hyperlink" Target="https://8944547.fs1.hubspotusercontent-na1.net/hubfs/8944547/IDC%20Report%202022/IDC%20Engine%20and%20Data%20Management.pdf" TargetMode="External"/><Relationship Id="rId728" Type="http://schemas.openxmlformats.org/officeDocument/2006/relationships/hyperlink" Target="https://www.dbta.com/Authors/Stephanie-Simone-6842.aspx" TargetMode="External"/><Relationship Id="rId60" Type="http://schemas.openxmlformats.org/officeDocument/2006/relationships/hyperlink" Target="https://doi.org/10.1145/3603781.3603868" TargetMode="External"/><Relationship Id="rId602" Type="http://schemas.openxmlformats.org/officeDocument/2006/relationships/hyperlink" Target="https://www.information-age.com/unstructured-data-will-be-key-to-analytics-2022-19155/" TargetMode="External"/><Relationship Id="rId723" Type="http://schemas.openxmlformats.org/officeDocument/2006/relationships/hyperlink" Target="https://www.quora.com/What-are-the-challenges-faced-by-organization-in-information-and-data-management" TargetMode="External"/><Relationship Id="rId601" Type="http://schemas.openxmlformats.org/officeDocument/2006/relationships/hyperlink" Target="https://www.researchgate.net/publication/386342200_Exploring_Data_Veracity_Management_in_a_Post-Truth_Business_Environment" TargetMode="External"/><Relationship Id="rId722" Type="http://schemas.openxmlformats.org/officeDocument/2006/relationships/hyperlink" Target="https://www.mdpi.com/2306-5729/9/12/151" TargetMode="External"/><Relationship Id="rId600" Type="http://schemas.openxmlformats.org/officeDocument/2006/relationships/hyperlink" Target="https://trailhead.salesforce.com/content/learn/modules/scalability-with-salesforce/manage-data-at-scale-with-salesforce" TargetMode="External"/><Relationship Id="rId721" Type="http://schemas.openxmlformats.org/officeDocument/2006/relationships/hyperlink" Target="https://www.techsciresearch.com/report/india-cloud-storage-market/1987.html" TargetMode="External"/><Relationship Id="rId720" Type="http://schemas.openxmlformats.org/officeDocument/2006/relationships/hyperlink" Target="https://storagemagazine.co.uk/articles/?article_id=11521&amp;Mag=Storage" TargetMode="External"/><Relationship Id="rId606" Type="http://schemas.openxmlformats.org/officeDocument/2006/relationships/hyperlink" Target="https://mactores.com/blog/data-management-strategies-for-internet-software-with-amazon-timestream" TargetMode="External"/><Relationship Id="rId727" Type="http://schemas.openxmlformats.org/officeDocument/2006/relationships/hyperlink" Target="https://em360tech.com/tech-articles/how-does-topological-data-analysis-improve-ml-applications" TargetMode="External"/><Relationship Id="rId605" Type="http://schemas.openxmlformats.org/officeDocument/2006/relationships/hyperlink" Target="https://www.preprints.org/manuscript/202409.1913/v1" TargetMode="External"/><Relationship Id="rId726" Type="http://schemas.openxmlformats.org/officeDocument/2006/relationships/hyperlink" Target="https://www.zawya.com/en/press-release/events-and-conferences/commvault-concludes-biggest-connections-event-in-dubai-to-date-r8wq010x" TargetMode="External"/><Relationship Id="rId604" Type="http://schemas.openxmlformats.org/officeDocument/2006/relationships/hyperlink" Target="https://datastorage-na.fujifilm.com/in-a-world-of-storage-busting-data-growth-active-archiving-can-save-the-day-and-your-data/" TargetMode="External"/><Relationship Id="rId725" Type="http://schemas.openxmlformats.org/officeDocument/2006/relationships/hyperlink" Target="https://medium.com/data-analytics-magazine/clusters-unveiled-the-secret-weapon-of-modern-computing-unraveled-ac8d7c61b59b" TargetMode="External"/><Relationship Id="rId603" Type="http://schemas.openxmlformats.org/officeDocument/2006/relationships/hyperlink" Target="http://www.s-ox.com/dsp_getFeaturesDetails.cfm?CID=2177" TargetMode="External"/><Relationship Id="rId724" Type="http://schemas.openxmlformats.org/officeDocument/2006/relationships/hyperlink" Target="https://www.cbinsights.com/company/starburst" TargetMode="External"/><Relationship Id="rId69" Type="http://schemas.openxmlformats.org/officeDocument/2006/relationships/hyperlink" Target="https://doi.org/10.1145/3484717" TargetMode="External"/><Relationship Id="rId51" Type="http://schemas.openxmlformats.org/officeDocument/2006/relationships/hyperlink" Target="https://doi.org/10.1145/3696500.3696522" TargetMode="External"/><Relationship Id="rId50" Type="http://schemas.openxmlformats.org/officeDocument/2006/relationships/hyperlink" Target="https://doi.org/10.1145/3660043.3660091" TargetMode="External"/><Relationship Id="rId53" Type="http://schemas.openxmlformats.org/officeDocument/2006/relationships/hyperlink" Target="https://doi.org/10.1145/3426020.3426082" TargetMode="External"/><Relationship Id="rId52" Type="http://schemas.openxmlformats.org/officeDocument/2006/relationships/hyperlink" Target="https://doi.org/10.1145/3555776.3577820" TargetMode="External"/><Relationship Id="rId55" Type="http://schemas.openxmlformats.org/officeDocument/2006/relationships/hyperlink" Target="https://doi.org/10.1145/3608251.3608260" TargetMode="External"/><Relationship Id="rId54" Type="http://schemas.openxmlformats.org/officeDocument/2006/relationships/hyperlink" Target="https://doi.org/10.1145/3494583.3494608" TargetMode="External"/><Relationship Id="rId57" Type="http://schemas.openxmlformats.org/officeDocument/2006/relationships/hyperlink" Target="https://doi.org/10.1145/3639233.3639347" TargetMode="External"/><Relationship Id="rId56" Type="http://schemas.openxmlformats.org/officeDocument/2006/relationships/hyperlink" Target="https://doi.org/10.1145/3579342.3579352" TargetMode="External"/><Relationship Id="rId719" Type="http://schemas.openxmlformats.org/officeDocument/2006/relationships/hyperlink" Target="https://osf.io/sq4m4/?action=download&amp;version=1" TargetMode="External"/><Relationship Id="rId718" Type="http://schemas.openxmlformats.org/officeDocument/2006/relationships/hyperlink" Target="https://osf.io/sq4m4/?action=download&amp;version=1" TargetMode="External"/><Relationship Id="rId717" Type="http://schemas.openxmlformats.org/officeDocument/2006/relationships/hyperlink" Target="https://aic.ai.wu.ac.at/~polleres/supervised_theses/Christian_Bruck_BSc_2017.pdf" TargetMode="External"/><Relationship Id="rId712" Type="http://schemas.openxmlformats.org/officeDocument/2006/relationships/hyperlink" Target="https://uneos.au/maximising-data-efficiency-with-ceph-storage-a-comprehensive-guide/" TargetMode="External"/><Relationship Id="rId711" Type="http://schemas.openxmlformats.org/officeDocument/2006/relationships/hyperlink" Target="https://www.justdial.com/Virudhunagar/Enterprise-Data-Management-Services/nct-12045573" TargetMode="External"/><Relationship Id="rId710" Type="http://schemas.openxmlformats.org/officeDocument/2006/relationships/hyperlink" Target="https://www.mordorintelligence.com/industry-reports/digital-asset-management-dam-market" TargetMode="External"/><Relationship Id="rId716" Type="http://schemas.openxmlformats.org/officeDocument/2006/relationships/hyperlink" Target="https://www.geeksforgeeks.org/what-is-data-explosion/" TargetMode="External"/><Relationship Id="rId715" Type="http://schemas.openxmlformats.org/officeDocument/2006/relationships/hyperlink" Target="https://phoenixnap.com/glossary/enterprise-storage" TargetMode="External"/><Relationship Id="rId714" Type="http://schemas.openxmlformats.org/officeDocument/2006/relationships/hyperlink" Target="https://trepo.tuni.fi/bitstream/handle/123456789/22160/Maklakov.pdf?sequence=3&amp;isAllowed=y" TargetMode="External"/><Relationship Id="rId713" Type="http://schemas.openxmlformats.org/officeDocument/2006/relationships/hyperlink" Target="https://ijemh.com/issue_dcp/Leveraging%20SAP%20Information%20Lifecycle%20Management%20ILM%20Latest%20Insights%20and%20Applications.pdf" TargetMode="External"/><Relationship Id="rId59" Type="http://schemas.openxmlformats.org/officeDocument/2006/relationships/hyperlink" Target="https://doi.org/10.1145/3603781.3603818" TargetMode="External"/><Relationship Id="rId58" Type="http://schemas.openxmlformats.org/officeDocument/2006/relationships/hyperlink" Target="https://doi.org/10.1145/3644523.3644557" TargetMode="External"/><Relationship Id="rId590" Type="http://schemas.openxmlformats.org/officeDocument/2006/relationships/hyperlink" Target="https://www.seagate.com/blog/best-practices-energy-and-cost-effective-data-storage/" TargetMode="External"/><Relationship Id="rId107" Type="http://schemas.openxmlformats.org/officeDocument/2006/relationships/hyperlink" Target="https://doi.org/10.1145/3579830" TargetMode="External"/><Relationship Id="rId228" Type="http://schemas.openxmlformats.org/officeDocument/2006/relationships/hyperlink" Target="https://ieeexplore.ieee.org/stamp/stamp.jsp?arnumber=9428012" TargetMode="External"/><Relationship Id="rId349" Type="http://schemas.openxmlformats.org/officeDocument/2006/relationships/hyperlink" Target="https://www.scopus.com/inward/record.uri?eid=2-s2.0-85122402984&amp;doi=10.1007%2fs10586-021-03512-z&amp;partnerID=40&amp;md5=43cdacf8d846cf3df486d9a7257a2efc" TargetMode="External"/><Relationship Id="rId106" Type="http://schemas.openxmlformats.org/officeDocument/2006/relationships/hyperlink" Target="https://doi.org/10.14778/3685800.3685812" TargetMode="External"/><Relationship Id="rId227" Type="http://schemas.openxmlformats.org/officeDocument/2006/relationships/hyperlink" Target="https://ieeexplore.ieee.org/stamp/stamp.jsp?arnumber=9806341" TargetMode="External"/><Relationship Id="rId348" Type="http://schemas.openxmlformats.org/officeDocument/2006/relationships/hyperlink" Target="https://www.scopus.com/inward/record.uri?eid=2-s2.0-85170361432&amp;doi=10.3390%2fapp13179767&amp;partnerID=40&amp;md5=cf770517249e325d68333ef00c6d89ba" TargetMode="External"/><Relationship Id="rId469" Type="http://schemas.openxmlformats.org/officeDocument/2006/relationships/hyperlink" Target="http://dx.doi.org/10.15446/bitacora.v33n2.106147" TargetMode="External"/><Relationship Id="rId105" Type="http://schemas.openxmlformats.org/officeDocument/2006/relationships/hyperlink" Target="https://doi.org/10.1145/3585088.3589363" TargetMode="External"/><Relationship Id="rId226" Type="http://schemas.openxmlformats.org/officeDocument/2006/relationships/hyperlink" Target="https://ieeexplore.ieee.org/stamp/stamp.jsp?arnumber=10433502" TargetMode="External"/><Relationship Id="rId347" Type="http://schemas.openxmlformats.org/officeDocument/2006/relationships/hyperlink" Target="https://www.scopus.com/inward/record.uri?eid=2-s2.0-85173017049&amp;doi=10.3389%2ffpubh.2023.1199912&amp;partnerID=40&amp;md5=56c3e4c1e8e57ec4f7c2649d19760cd3" TargetMode="External"/><Relationship Id="rId468" Type="http://schemas.openxmlformats.org/officeDocument/2006/relationships/hyperlink" Target="http://dx.doi.org/10.1016/j.autcon.2024.105777" TargetMode="External"/><Relationship Id="rId589" Type="http://schemas.openxmlformats.org/officeDocument/2006/relationships/hyperlink" Target="https://medium.com/@Kaneshwari.Patil/sustainable-data-management-for-enterprises-ed6f31b3914a" TargetMode="External"/><Relationship Id="rId104" Type="http://schemas.openxmlformats.org/officeDocument/2006/relationships/hyperlink" Target="https://doi.org/10.1145/3494583.3494599" TargetMode="External"/><Relationship Id="rId225" Type="http://schemas.openxmlformats.org/officeDocument/2006/relationships/hyperlink" Target="https://ieeexplore.ieee.org/stamp/stamp.jsp?arnumber=9611521" TargetMode="External"/><Relationship Id="rId346" Type="http://schemas.openxmlformats.org/officeDocument/2006/relationships/hyperlink" Target="https://www.scopus.com/inward/record.uri?eid=2-s2.0-85206961282&amp;partnerID=40&amp;md5=1c2e4db923439515a1e4ab14521826bb" TargetMode="External"/><Relationship Id="rId467" Type="http://schemas.openxmlformats.org/officeDocument/2006/relationships/hyperlink" Target="http://dx.doi.org/10.1093/nar/gkaa1097" TargetMode="External"/><Relationship Id="rId588" Type="http://schemas.openxmlformats.org/officeDocument/2006/relationships/hyperlink" Target="https://www.sciencedirect.com/science/article/pii/S0301421524004245" TargetMode="External"/><Relationship Id="rId109" Type="http://schemas.openxmlformats.org/officeDocument/2006/relationships/hyperlink" Target="https://doi.org/10.1145/3384544.3384588" TargetMode="External"/><Relationship Id="rId108" Type="http://schemas.openxmlformats.org/officeDocument/2006/relationships/hyperlink" Target="https://doi.org/10.1145/3658672" TargetMode="External"/><Relationship Id="rId229" Type="http://schemas.openxmlformats.org/officeDocument/2006/relationships/hyperlink" Target="https://ieeexplore.ieee.org/stamp/stamp.jsp?arnumber=8941259" TargetMode="External"/><Relationship Id="rId220" Type="http://schemas.openxmlformats.org/officeDocument/2006/relationships/hyperlink" Target="https://ieeexplore.ieee.org/stamp/stamp.jsp?arnumber=9347446" TargetMode="External"/><Relationship Id="rId341" Type="http://schemas.openxmlformats.org/officeDocument/2006/relationships/hyperlink" Target="https://www.scopus.com/inward/record.uri?eid=2-s2.0-85186503589&amp;doi=10.1109%2fICCCIS60361.2023.10425386&amp;partnerID=40&amp;md5=5f1b324f0949cdb6e5bf00bea6ece3b2" TargetMode="External"/><Relationship Id="rId462" Type="http://schemas.openxmlformats.org/officeDocument/2006/relationships/hyperlink" Target="http://dx.doi.org/10.1093/bioinformatics/btac492" TargetMode="External"/><Relationship Id="rId583" Type="http://schemas.openxmlformats.org/officeDocument/2006/relationships/hyperlink" Target="http://dx.doi.org/10.1128/spectrum.02743-22" TargetMode="External"/><Relationship Id="rId340" Type="http://schemas.openxmlformats.org/officeDocument/2006/relationships/hyperlink" Target="https://www.scopus.com/inward/record.uri?eid=2-s2.0-85192500103&amp;doi=10.3390%2fapp14031159&amp;partnerID=40&amp;md5=f643065d0655eda6ada93a96d725e61a" TargetMode="External"/><Relationship Id="rId461" Type="http://schemas.openxmlformats.org/officeDocument/2006/relationships/hyperlink" Target="http://dx.doi.org/10.24215/16666038.22.e04" TargetMode="External"/><Relationship Id="rId582" Type="http://schemas.openxmlformats.org/officeDocument/2006/relationships/hyperlink" Target="http://dx.doi.org/10.1016/j.foodcont.2022.108900" TargetMode="External"/><Relationship Id="rId460" Type="http://schemas.openxmlformats.org/officeDocument/2006/relationships/hyperlink" Target="http://dx.doi.org/10.4018/IJGHPC.2021010102" TargetMode="External"/><Relationship Id="rId581" Type="http://schemas.openxmlformats.org/officeDocument/2006/relationships/hyperlink" Target="http://dx.doi.org/10.1145/3498728" TargetMode="External"/><Relationship Id="rId580" Type="http://schemas.openxmlformats.org/officeDocument/2006/relationships/hyperlink" Target="http://dx.doi.org/10.6688/JISE.20240940(5).0013" TargetMode="External"/><Relationship Id="rId103" Type="http://schemas.openxmlformats.org/officeDocument/2006/relationships/hyperlink" Target="https://doi.org/10.1145/3555802" TargetMode="External"/><Relationship Id="rId224" Type="http://schemas.openxmlformats.org/officeDocument/2006/relationships/hyperlink" Target="https://ieeexplore.ieee.org/stamp/stamp.jsp?arnumber=10003192" TargetMode="External"/><Relationship Id="rId345" Type="http://schemas.openxmlformats.org/officeDocument/2006/relationships/hyperlink" Target="https://www.scopus.com/inward/record.uri?eid=2-s2.0-85195362745&amp;doi=10.1016%2fj.jmsy.2024.05.021&amp;partnerID=40&amp;md5=8ed259fcd2adad1419db6544bdeb2168" TargetMode="External"/><Relationship Id="rId466" Type="http://schemas.openxmlformats.org/officeDocument/2006/relationships/hyperlink" Target="http://dx.doi.org/10.3389/frcmn.2024.1486488" TargetMode="External"/><Relationship Id="rId587" Type="http://schemas.openxmlformats.org/officeDocument/2006/relationships/hyperlink" Target="https://greensmallbusiness.com/the-digital-dilemma-balancing-data-growth-with-the-carbon-costs/" TargetMode="External"/><Relationship Id="rId102" Type="http://schemas.openxmlformats.org/officeDocument/2006/relationships/hyperlink" Target="https://doi.org/10.1145/3543507.3583219" TargetMode="External"/><Relationship Id="rId223" Type="http://schemas.openxmlformats.org/officeDocument/2006/relationships/hyperlink" Target="https://ieeexplore.ieee.org/stamp/stamp.jsp?arnumber=10049600" TargetMode="External"/><Relationship Id="rId344" Type="http://schemas.openxmlformats.org/officeDocument/2006/relationships/hyperlink" Target="https://www.scopus.com/inward/record.uri?eid=2-s2.0-85205135558&amp;doi=10.1016%2fj.jobe.2024.110873&amp;partnerID=40&amp;md5=adaf985e6100e15ea242187d271a7125" TargetMode="External"/><Relationship Id="rId465" Type="http://schemas.openxmlformats.org/officeDocument/2006/relationships/hyperlink" Target="http://dx.doi.org/10.1016/j.enpol.2024.114404" TargetMode="External"/><Relationship Id="rId586" Type="http://schemas.openxmlformats.org/officeDocument/2006/relationships/hyperlink" Target="http://dx.doi.org/10.3788/AOS230741" TargetMode="External"/><Relationship Id="rId101" Type="http://schemas.openxmlformats.org/officeDocument/2006/relationships/hyperlink" Target="https://doi.org/10.1145/3479645.3479669" TargetMode="External"/><Relationship Id="rId222" Type="http://schemas.openxmlformats.org/officeDocument/2006/relationships/hyperlink" Target="https://ieeexplore.ieee.org/stamp/stamp.jsp?arnumber=9586568" TargetMode="External"/><Relationship Id="rId343" Type="http://schemas.openxmlformats.org/officeDocument/2006/relationships/hyperlink" Target="https://www.scopus.com/inward/record.uri?eid=2-s2.0-85205243304&amp;doi=10.3390%2fapp14188288&amp;partnerID=40&amp;md5=82ce6cf7a035c566a925c3a66ebd0a9b" TargetMode="External"/><Relationship Id="rId464" Type="http://schemas.openxmlformats.org/officeDocument/2006/relationships/hyperlink" Target="http://dx.doi.org/10.1155/2021/4672688" TargetMode="External"/><Relationship Id="rId585" Type="http://schemas.openxmlformats.org/officeDocument/2006/relationships/hyperlink" Target="http://dx.doi.org/10.1093/jas/skae154" TargetMode="External"/><Relationship Id="rId100" Type="http://schemas.openxmlformats.org/officeDocument/2006/relationships/hyperlink" Target="https://doi.org/10.1145/3522760" TargetMode="External"/><Relationship Id="rId221" Type="http://schemas.openxmlformats.org/officeDocument/2006/relationships/hyperlink" Target="https://ieeexplore.ieee.org/stamp/stamp.jsp?arnumber=9129880" TargetMode="External"/><Relationship Id="rId342" Type="http://schemas.openxmlformats.org/officeDocument/2006/relationships/hyperlink" Target="https://www.scopus.com/inward/record.uri?eid=2-s2.0-85129942289&amp;doi=10.1016%2fj.ijhydene.2022.04.048&amp;partnerID=40&amp;md5=a34d21f6a5492c8d9a71920648a8e238" TargetMode="External"/><Relationship Id="rId463" Type="http://schemas.openxmlformats.org/officeDocument/2006/relationships/hyperlink" Target="http://dx.doi.org/10.1021/acsanm.3c00943" TargetMode="External"/><Relationship Id="rId584" Type="http://schemas.openxmlformats.org/officeDocument/2006/relationships/hyperlink" Target="http://dx.doi.org/10.1155/2022/5876035" TargetMode="External"/><Relationship Id="rId217" Type="http://schemas.openxmlformats.org/officeDocument/2006/relationships/hyperlink" Target="https://ieeexplore.ieee.org/stamp/stamp.jsp?arnumber=9431185" TargetMode="External"/><Relationship Id="rId338" Type="http://schemas.openxmlformats.org/officeDocument/2006/relationships/hyperlink" Target="https://www.scopus.com/inward/record.uri?eid=2-s2.0-85151456768&amp;doi=10.3390%2fmachines11030395&amp;partnerID=40&amp;md5=2125cdd2e8e00ca8c6b8cb3ea5131485" TargetMode="External"/><Relationship Id="rId459" Type="http://schemas.openxmlformats.org/officeDocument/2006/relationships/hyperlink" Target="http://dx.doi.org/10.1109/MIS.2023.3287409" TargetMode="External"/><Relationship Id="rId216" Type="http://schemas.openxmlformats.org/officeDocument/2006/relationships/hyperlink" Target="https://ieeexplore.ieee.org/stamp/stamp.jsp?arnumber=10428408" TargetMode="External"/><Relationship Id="rId337" Type="http://schemas.openxmlformats.org/officeDocument/2006/relationships/hyperlink" Target="https://www.scopus.com/inward/record.uri?eid=2-s2.0-85156130173&amp;doi=10.1109%2fICECE58062.2023.10092487&amp;partnerID=40&amp;md5=9dd8ca2d926cc03d9c7457e3433df427" TargetMode="External"/><Relationship Id="rId458" Type="http://schemas.openxmlformats.org/officeDocument/2006/relationships/hyperlink" Target="http://dx.doi.org/10.1139/gen-2020-0096" TargetMode="External"/><Relationship Id="rId579" Type="http://schemas.openxmlformats.org/officeDocument/2006/relationships/hyperlink" Target="http://dx.doi.org/10.1016/j.asoc.2022.109608" TargetMode="External"/><Relationship Id="rId215" Type="http://schemas.openxmlformats.org/officeDocument/2006/relationships/hyperlink" Target="https://ieeexplore.ieee.org/stamp/stamp.jsp?arnumber=10496234" TargetMode="External"/><Relationship Id="rId336" Type="http://schemas.openxmlformats.org/officeDocument/2006/relationships/hyperlink" Target="https://www.scopus.com/inward/record.uri?eid=2-s2.0-85195011080&amp;doi=10.4018%2f979-8-3693-2909-2.ch002&amp;partnerID=40&amp;md5=bc4e68e3f9b334be25131be73f58c4fe" TargetMode="External"/><Relationship Id="rId457" Type="http://schemas.openxmlformats.org/officeDocument/2006/relationships/hyperlink" Target="http://dx.doi.org/10.1109/TMAG.2021.3081042" TargetMode="External"/><Relationship Id="rId578" Type="http://schemas.openxmlformats.org/officeDocument/2006/relationships/hyperlink" Target="http://dx.doi.org/10.1016/j.physrep.2022.02.001" TargetMode="External"/><Relationship Id="rId699" Type="http://schemas.openxmlformats.org/officeDocument/2006/relationships/hyperlink" Target="https://evolvebi.com/report/tape-storage-market-analysis/" TargetMode="External"/><Relationship Id="rId214" Type="http://schemas.openxmlformats.org/officeDocument/2006/relationships/hyperlink" Target="https://ieeexplore.ieee.org/stamp/stamp.jsp?arnumber=9627790" TargetMode="External"/><Relationship Id="rId335" Type="http://schemas.openxmlformats.org/officeDocument/2006/relationships/hyperlink" Target="https://www.scopus.com/inward/record.uri?eid=2-s2.0-85200161487&amp;doi=10.1109%2fICETCI61221.2024.10594322&amp;partnerID=40&amp;md5=4b6a29c99785a11fcee67eeb7b1d35a9" TargetMode="External"/><Relationship Id="rId456" Type="http://schemas.openxmlformats.org/officeDocument/2006/relationships/hyperlink" Target="http://dx.doi.org/10.1007/s13369-021-06028-1" TargetMode="External"/><Relationship Id="rId577" Type="http://schemas.openxmlformats.org/officeDocument/2006/relationships/hyperlink" Target="http://dx.doi.org/10.2147/JMDH.S491596" TargetMode="External"/><Relationship Id="rId698" Type="http://schemas.openxmlformats.org/officeDocument/2006/relationships/hyperlink" Target="https://marketing.peerspot.com/wp-content/uploads/2024/05/Nutanix_Unified_Storage_PeerSpot_PeerPaper_March-2024.pdf" TargetMode="External"/><Relationship Id="rId219" Type="http://schemas.openxmlformats.org/officeDocument/2006/relationships/hyperlink" Target="https://ieeexplore.ieee.org/stamp/stamp.jsp?arnumber=9759302" TargetMode="External"/><Relationship Id="rId218" Type="http://schemas.openxmlformats.org/officeDocument/2006/relationships/hyperlink" Target="https://ieeexplore.ieee.org/stamp/stamp.jsp?arnumber=9103568" TargetMode="External"/><Relationship Id="rId339" Type="http://schemas.openxmlformats.org/officeDocument/2006/relationships/hyperlink" Target="https://www.scopus.com/inward/record.uri?eid=2-s2.0-85211214677&amp;doi=10.1016%2fj.heliyon.2024.e40920&amp;partnerID=40&amp;md5=9044c3d0b8781aff973efc038496b66d" TargetMode="External"/><Relationship Id="rId330" Type="http://schemas.openxmlformats.org/officeDocument/2006/relationships/hyperlink" Target="https://www.scopus.com/inward/record.uri?eid=2-s2.0-85192886750&amp;doi=10.1007%2fs13132-024-01868-2&amp;partnerID=40&amp;md5=5897cd132c4a8cbd74e6e408bb3c20f3" TargetMode="External"/><Relationship Id="rId451" Type="http://schemas.openxmlformats.org/officeDocument/2006/relationships/hyperlink" Target="http://dx.doi.org/10.1002/aisy.202300633" TargetMode="External"/><Relationship Id="rId572" Type="http://schemas.openxmlformats.org/officeDocument/2006/relationships/hyperlink" Target="http://dx.doi.org/10.1108/JES-08-2023-0459" TargetMode="External"/><Relationship Id="rId693" Type="http://schemas.openxmlformats.org/officeDocument/2006/relationships/hyperlink" Target="https://calcareers.ca.gov/CalHrPublic/FileDownload.aspx?aid=17327507&amp;name=406-1414-007DS_082022_FINAL.pdf" TargetMode="External"/><Relationship Id="rId450" Type="http://schemas.openxmlformats.org/officeDocument/2006/relationships/hyperlink" Target="http://dx.doi.org/10.1145/3457119" TargetMode="External"/><Relationship Id="rId571" Type="http://schemas.openxmlformats.org/officeDocument/2006/relationships/hyperlink" Target="http://dx.doi.org/10.3389/fmars.2022.862379" TargetMode="External"/><Relationship Id="rId692" Type="http://schemas.openxmlformats.org/officeDocument/2006/relationships/hyperlink" Target="https://dataintelo.com/report/global-distributed-file-systems-and-object-storage-market" TargetMode="External"/><Relationship Id="rId570" Type="http://schemas.openxmlformats.org/officeDocument/2006/relationships/hyperlink" Target="http://dx.doi.org/10.3390/eng4010006" TargetMode="External"/><Relationship Id="rId691" Type="http://schemas.openxmlformats.org/officeDocument/2006/relationships/hyperlink" Target="https://www.dbta.com/Authors/Sydney-Blanchard-9611.aspx" TargetMode="External"/><Relationship Id="rId690" Type="http://schemas.openxmlformats.org/officeDocument/2006/relationships/hyperlink" Target="https://www.sbm.com.sa/sites/default/files/IBM_Storage_Virtualization_Whitepaper_Final.pdf" TargetMode="External"/><Relationship Id="rId213" Type="http://schemas.openxmlformats.org/officeDocument/2006/relationships/hyperlink" Target="https://ieeexplore.ieee.org/stamp/stamp.jsp?arnumber=9308164" TargetMode="External"/><Relationship Id="rId334" Type="http://schemas.openxmlformats.org/officeDocument/2006/relationships/hyperlink" Target="https://www.scopus.com/inward/record.uri?eid=2-s2.0-85135377481&amp;doi=10.1016%2fj.comcom.2022.07.008&amp;partnerID=40&amp;md5=7be040cbd628081d546e6a0dbfe4cea7" TargetMode="External"/><Relationship Id="rId455" Type="http://schemas.openxmlformats.org/officeDocument/2006/relationships/hyperlink" Target="http://dx.doi.org/10.1016/j.flowmeasinst.2021.101931" TargetMode="External"/><Relationship Id="rId576" Type="http://schemas.openxmlformats.org/officeDocument/2006/relationships/hyperlink" Target="http://dx.doi.org/10.3390/app14062613" TargetMode="External"/><Relationship Id="rId697" Type="http://schemas.openxmlformats.org/officeDocument/2006/relationships/hyperlink" Target="https://pages.egnyte.com/rs/038-PTQ-391/images/2022_AEC_Data_Insights_Report_2022.pdf" TargetMode="External"/><Relationship Id="rId212" Type="http://schemas.openxmlformats.org/officeDocument/2006/relationships/hyperlink" Target="https://ieeexplore.ieee.org/stamp/stamp.jsp?arnumber=9377836" TargetMode="External"/><Relationship Id="rId333" Type="http://schemas.openxmlformats.org/officeDocument/2006/relationships/hyperlink" Target="https://www.scopus.com/inward/record.uri?eid=2-s2.0-85196045042&amp;doi=10.1007%2fs11276-024-03791-5&amp;partnerID=40&amp;md5=5b2135d24681a390fc5459a9cdaff24d" TargetMode="External"/><Relationship Id="rId454" Type="http://schemas.openxmlformats.org/officeDocument/2006/relationships/hyperlink" Target="http://dx.doi.org/10.1145/3533855" TargetMode="External"/><Relationship Id="rId575" Type="http://schemas.openxmlformats.org/officeDocument/2006/relationships/hyperlink" Target="http://dx.doi.org/10.1016/j.bdr.2021.100219" TargetMode="External"/><Relationship Id="rId696" Type="http://schemas.openxmlformats.org/officeDocument/2006/relationships/hyperlink" Target="https://www.rapidinnovation.io/post/enterprise-blockchain-vs-traditional-databases-comprehensive-comparison" TargetMode="External"/><Relationship Id="rId211" Type="http://schemas.openxmlformats.org/officeDocument/2006/relationships/hyperlink" Target="https://ieeexplore.ieee.org/stamp/stamp.jsp?arnumber=9820699" TargetMode="External"/><Relationship Id="rId332" Type="http://schemas.openxmlformats.org/officeDocument/2006/relationships/hyperlink" Target="https://www.scopus.com/inward/record.uri?eid=2-s2.0-85160701390&amp;doi=10.1002%2fanie.202302971&amp;partnerID=40&amp;md5=9cd75584f1530153ea138954a9904fc3" TargetMode="External"/><Relationship Id="rId453" Type="http://schemas.openxmlformats.org/officeDocument/2006/relationships/hyperlink" Target="http://dx.doi.org/10.1038/s41597-022-01491-3" TargetMode="External"/><Relationship Id="rId574" Type="http://schemas.openxmlformats.org/officeDocument/2006/relationships/hyperlink" Target="http://dx.doi.org/10.1515/jisys-2022-0067" TargetMode="External"/><Relationship Id="rId695" Type="http://schemas.openxmlformats.org/officeDocument/2006/relationships/hyperlink" Target="https://cloud.google.com/transform/ask-octo-google-cloud-enterprise-tech-advice-column" TargetMode="External"/><Relationship Id="rId210" Type="http://schemas.openxmlformats.org/officeDocument/2006/relationships/hyperlink" Target="https://ieeexplore.ieee.org/stamp/stamp.jsp?arnumber=10820570" TargetMode="External"/><Relationship Id="rId331" Type="http://schemas.openxmlformats.org/officeDocument/2006/relationships/hyperlink" Target="https://www.scopus.com/inward/record.uri?eid=2-s2.0-85192508967&amp;doi=10.3390%2fapp14062656&amp;partnerID=40&amp;md5=92f7f68bc2c80b251b7a7dd6d69a65bf" TargetMode="External"/><Relationship Id="rId452" Type="http://schemas.openxmlformats.org/officeDocument/2006/relationships/hyperlink" Target="http://dx.doi.org/10.1016/j.expneurol.2024.114815" TargetMode="External"/><Relationship Id="rId573" Type="http://schemas.openxmlformats.org/officeDocument/2006/relationships/hyperlink" Target="http://dx.doi.org/10.1007/s12083-021-01095-5" TargetMode="External"/><Relationship Id="rId694" Type="http://schemas.openxmlformats.org/officeDocument/2006/relationships/hyperlink" Target="https://builtin.com/job/senior-manager-data-management/3911479" TargetMode="External"/><Relationship Id="rId370" Type="http://schemas.openxmlformats.org/officeDocument/2006/relationships/hyperlink" Target="https://www.scopus.com/inward/record.uri?eid=2-s2.0-85192071983&amp;doi=10.5334%2fdsj-2024-020&amp;partnerID=40&amp;md5=08d16a7b4e81557b7e1e20da70bfba95" TargetMode="External"/><Relationship Id="rId491" Type="http://schemas.openxmlformats.org/officeDocument/2006/relationships/hyperlink" Target="http://dx.doi.org/10.3390/math11081867" TargetMode="External"/><Relationship Id="rId490" Type="http://schemas.openxmlformats.org/officeDocument/2006/relationships/hyperlink" Target="http://dx.doi.org/10.3233/JIFS-200366" TargetMode="External"/><Relationship Id="rId129" Type="http://schemas.openxmlformats.org/officeDocument/2006/relationships/hyperlink" Target="https://doi.org/10.1145/3685278" TargetMode="External"/><Relationship Id="rId128" Type="http://schemas.openxmlformats.org/officeDocument/2006/relationships/hyperlink" Target="https://doi.org/10.1145/3503516.3503528" TargetMode="External"/><Relationship Id="rId249" Type="http://schemas.openxmlformats.org/officeDocument/2006/relationships/hyperlink" Target="https://ieeexplore.ieee.org/stamp/stamp.jsp?arnumber=10597763" TargetMode="External"/><Relationship Id="rId127" Type="http://schemas.openxmlformats.org/officeDocument/2006/relationships/hyperlink" Target="https://doi.org/10.1145/3649447" TargetMode="External"/><Relationship Id="rId248" Type="http://schemas.openxmlformats.org/officeDocument/2006/relationships/hyperlink" Target="https://ieeexplore.ieee.org/xpl/ebooks/bookPdfWithBanner.jsp?fileName=10473720.pdf&amp;bkn=10473747&amp;pdfType=chapter" TargetMode="External"/><Relationship Id="rId369" Type="http://schemas.openxmlformats.org/officeDocument/2006/relationships/hyperlink" Target="https://www.scopus.com/inward/record.uri?eid=2-s2.0-85199874999&amp;doi=10.1016%2fj.jmsy.2024.07.010&amp;partnerID=40&amp;md5=eaa130f9f46e389480814d731703b6ef" TargetMode="External"/><Relationship Id="rId126" Type="http://schemas.openxmlformats.org/officeDocument/2006/relationships/hyperlink" Target="https://doi.org/10.1145/3442518" TargetMode="External"/><Relationship Id="rId247" Type="http://schemas.openxmlformats.org/officeDocument/2006/relationships/hyperlink" Target="https://ieeexplore.ieee.org/stamp/stamp.jsp?arnumber=10424074" TargetMode="External"/><Relationship Id="rId368" Type="http://schemas.openxmlformats.org/officeDocument/2006/relationships/hyperlink" Target="https://www.scopus.com/inward/record.uri?eid=2-s2.0-85195638684&amp;doi=10.1038%2fs41598-024-63990-0&amp;partnerID=40&amp;md5=e2fae1b8c39bff0f9990f7e03c18c524" TargetMode="External"/><Relationship Id="rId489" Type="http://schemas.openxmlformats.org/officeDocument/2006/relationships/hyperlink" Target="http://dx.doi.org/10.1177/18344909221144703" TargetMode="External"/><Relationship Id="rId121" Type="http://schemas.openxmlformats.org/officeDocument/2006/relationships/hyperlink" Target="https://doi.org/10.1145/3410886.3410910" TargetMode="External"/><Relationship Id="rId242" Type="http://schemas.openxmlformats.org/officeDocument/2006/relationships/hyperlink" Target="https://ieeexplore.ieee.org/stamp/stamp.jsp?arnumber=10461798" TargetMode="External"/><Relationship Id="rId363" Type="http://schemas.openxmlformats.org/officeDocument/2006/relationships/hyperlink" Target="https://www.scopus.com/inward/record.uri?eid=2-s2.0-85181587471&amp;doi=10.21595%2fjme.2023.23319&amp;partnerID=40&amp;md5=d57744bce00974f0ca5a6d98c5b60eba" TargetMode="External"/><Relationship Id="rId484" Type="http://schemas.openxmlformats.org/officeDocument/2006/relationships/hyperlink" Target="http://dx.doi.org/10.1109/ACCESS.2023.3247190" TargetMode="External"/><Relationship Id="rId120" Type="http://schemas.openxmlformats.org/officeDocument/2006/relationships/hyperlink" Target="https://doi.org/10.1145/3497701.3497712" TargetMode="External"/><Relationship Id="rId241" Type="http://schemas.openxmlformats.org/officeDocument/2006/relationships/hyperlink" Target="https://ieeexplore.ieee.org/stamp/stamp.jsp?arnumber=9923984" TargetMode="External"/><Relationship Id="rId362" Type="http://schemas.openxmlformats.org/officeDocument/2006/relationships/hyperlink" Target="https://www.scopus.com/inward/record.uri?eid=2-s2.0-85167878599&amp;doi=10.3390%2fapp13158581&amp;partnerID=40&amp;md5=95363b1256cd3876be7e5c988642af46" TargetMode="External"/><Relationship Id="rId483" Type="http://schemas.openxmlformats.org/officeDocument/2006/relationships/hyperlink" Target="http://dx.doi.org/10.3390/electronics11081257" TargetMode="External"/><Relationship Id="rId240" Type="http://schemas.openxmlformats.org/officeDocument/2006/relationships/hyperlink" Target="https://ieeexplore.ieee.org/stamp/stamp.jsp?arnumber=10522189" TargetMode="External"/><Relationship Id="rId361" Type="http://schemas.openxmlformats.org/officeDocument/2006/relationships/hyperlink" Target="https://www.scopus.com/inward/record.uri?eid=2-s2.0-85174825565&amp;doi=10.3389%2ffmars.2023.1223197&amp;partnerID=40&amp;md5=be712a28c51bc88cfa17b6f208eb9714" TargetMode="External"/><Relationship Id="rId482" Type="http://schemas.openxmlformats.org/officeDocument/2006/relationships/hyperlink" Target="http://dx.doi.org/10.3390/app13148346" TargetMode="External"/><Relationship Id="rId360" Type="http://schemas.openxmlformats.org/officeDocument/2006/relationships/hyperlink" Target="https://www.scopus.com/inward/record.uri?eid=2-s2.0-85147962971&amp;doi=10.3390%2fsu15032762&amp;partnerID=40&amp;md5=fcbde363a9e8b3605e585328a2eb595c" TargetMode="External"/><Relationship Id="rId481" Type="http://schemas.openxmlformats.org/officeDocument/2006/relationships/hyperlink" Target="http://dx.doi.org/10.22075/ijnaa.2021.23544.2555" TargetMode="External"/><Relationship Id="rId125" Type="http://schemas.openxmlformats.org/officeDocument/2006/relationships/hyperlink" Target="https://doi.org/10.1145/3390566.3391681" TargetMode="External"/><Relationship Id="rId246" Type="http://schemas.openxmlformats.org/officeDocument/2006/relationships/hyperlink" Target="https://ieeexplore.ieee.org/stamp/stamp.jsp?arnumber=10721916" TargetMode="External"/><Relationship Id="rId367" Type="http://schemas.openxmlformats.org/officeDocument/2006/relationships/hyperlink" Target="https://www.scopus.com/inward/record.uri?eid=2-s2.0-85144248526&amp;doi=10.1016%2fj.matt.2022.10.007&amp;partnerID=40&amp;md5=24e5109fae322550d8f99ca9d1fa2841" TargetMode="External"/><Relationship Id="rId488" Type="http://schemas.openxmlformats.org/officeDocument/2006/relationships/hyperlink" Target="http://dx.doi.org/10.3991/ijoe.v17i14.26059" TargetMode="External"/><Relationship Id="rId124" Type="http://schemas.openxmlformats.org/officeDocument/2006/relationships/hyperlink" Target="https://doi.org/10.1145/3394941.3394943" TargetMode="External"/><Relationship Id="rId245" Type="http://schemas.openxmlformats.org/officeDocument/2006/relationships/hyperlink" Target="https://ieeexplore.ieee.org/xpl/ebooks/bookPdfWithBanner.jsp?fileName=10770775.pdf&amp;bkn=10770699&amp;pdfType=chapter" TargetMode="External"/><Relationship Id="rId366" Type="http://schemas.openxmlformats.org/officeDocument/2006/relationships/hyperlink" Target="https://www.scopus.com/inward/record.uri?eid=2-s2.0-85152366675&amp;doi=10.1016%2fj.pnucene.2023.104689&amp;partnerID=40&amp;md5=b45e2b8cee6c83a5ff98e166b8b68d77" TargetMode="External"/><Relationship Id="rId487" Type="http://schemas.openxmlformats.org/officeDocument/2006/relationships/hyperlink" Target="http://dx.doi.org/10.1166/jno.2023.3492" TargetMode="External"/><Relationship Id="rId123" Type="http://schemas.openxmlformats.org/officeDocument/2006/relationships/hyperlink" Target="https://doi.org/10.1145/3387263.3387271" TargetMode="External"/><Relationship Id="rId244" Type="http://schemas.openxmlformats.org/officeDocument/2006/relationships/hyperlink" Target="https://ieeexplore.ieee.org/stamp/stamp.jsp?arnumber=10338947" TargetMode="External"/><Relationship Id="rId365" Type="http://schemas.openxmlformats.org/officeDocument/2006/relationships/hyperlink" Target="https://www.scopus.com/inward/record.uri?eid=2-s2.0-85172031051&amp;doi=10.1109%2fSIST58284.2023.10223582&amp;partnerID=40&amp;md5=32ff5ce4aac96e74fd6684d7b8028217" TargetMode="External"/><Relationship Id="rId486" Type="http://schemas.openxmlformats.org/officeDocument/2006/relationships/hyperlink" Target="http://dx.doi.org/10.32604/cmc.2022.021149" TargetMode="External"/><Relationship Id="rId122" Type="http://schemas.openxmlformats.org/officeDocument/2006/relationships/hyperlink" Target="https://doi.org/10.1145/3384544.3384563" TargetMode="External"/><Relationship Id="rId243" Type="http://schemas.openxmlformats.org/officeDocument/2006/relationships/hyperlink" Target="https://ieeexplore.ieee.org/stamp/stamp.jsp?arnumber=10020847" TargetMode="External"/><Relationship Id="rId364" Type="http://schemas.openxmlformats.org/officeDocument/2006/relationships/hyperlink" Target="https://www.scopus.com/inward/record.uri?eid=2-s2.0-85214086864&amp;doi=10.3389%2ffmars.2024.1467439&amp;partnerID=40&amp;md5=252e9385d76e642408f4309865de4bfa" TargetMode="External"/><Relationship Id="rId485" Type="http://schemas.openxmlformats.org/officeDocument/2006/relationships/hyperlink" Target="http://dx.doi.org/10.47750/jptcp.2023.30.08.028" TargetMode="External"/><Relationship Id="rId95" Type="http://schemas.openxmlformats.org/officeDocument/2006/relationships/hyperlink" Target="https://doi.org/10.1145/3400286.3418278" TargetMode="External"/><Relationship Id="rId94" Type="http://schemas.openxmlformats.org/officeDocument/2006/relationships/hyperlink" Target="https://doi.org/10.1145/3489517.3530450" TargetMode="External"/><Relationship Id="rId97" Type="http://schemas.openxmlformats.org/officeDocument/2006/relationships/hyperlink" Target="https://doi.org/10.14778/3685800.3685814" TargetMode="External"/><Relationship Id="rId96" Type="http://schemas.openxmlformats.org/officeDocument/2006/relationships/hyperlink" Target="https://doi.org/10.1145/3571697.3571707" TargetMode="External"/><Relationship Id="rId99" Type="http://schemas.openxmlformats.org/officeDocument/2006/relationships/hyperlink" Target="https://doi.org/10.1145/3508072.3508193" TargetMode="External"/><Relationship Id="rId480" Type="http://schemas.openxmlformats.org/officeDocument/2006/relationships/hyperlink" Target="http://dx.doi.org/10.1007/s11356-022-22739-w" TargetMode="External"/><Relationship Id="rId98" Type="http://schemas.openxmlformats.org/officeDocument/2006/relationships/hyperlink" Target="https://doi.org/10.1145/3678250" TargetMode="External"/><Relationship Id="rId91" Type="http://schemas.openxmlformats.org/officeDocument/2006/relationships/hyperlink" Target="https://doi.org/10.1145/3465998.3466004" TargetMode="External"/><Relationship Id="rId90" Type="http://schemas.openxmlformats.org/officeDocument/2006/relationships/hyperlink" Target="https://doi.org/10.1145/3589334.3645526" TargetMode="External"/><Relationship Id="rId93" Type="http://schemas.openxmlformats.org/officeDocument/2006/relationships/hyperlink" Target="https://doi.org/10.1145/3482632.3482743" TargetMode="External"/><Relationship Id="rId92" Type="http://schemas.openxmlformats.org/officeDocument/2006/relationships/hyperlink" Target="https://doi.org/10.1145/3573942.3574091" TargetMode="External"/><Relationship Id="rId118" Type="http://schemas.openxmlformats.org/officeDocument/2006/relationships/hyperlink" Target="https://doi.org/10.1145/3400934.3400997" TargetMode="External"/><Relationship Id="rId239" Type="http://schemas.openxmlformats.org/officeDocument/2006/relationships/hyperlink" Target="https://ieeexplore.ieee.org/stamp/stamp.jsp?arnumber=10479352" TargetMode="External"/><Relationship Id="rId117" Type="http://schemas.openxmlformats.org/officeDocument/2006/relationships/hyperlink" Target="https://doi.org/10.1145/3465332.3470881" TargetMode="External"/><Relationship Id="rId238" Type="http://schemas.openxmlformats.org/officeDocument/2006/relationships/hyperlink" Target="https://ieeexplore.ieee.org/stamp/stamp.jsp?arnumber=10225667" TargetMode="External"/><Relationship Id="rId359" Type="http://schemas.openxmlformats.org/officeDocument/2006/relationships/hyperlink" Target="https://www.scopus.com/inward/record.uri?eid=2-s2.0-85172734882&amp;doi=10.1007%2f978-3-031-42310-9_13&amp;partnerID=40&amp;md5=4e08debec236b6c06b96c31d73124e5b" TargetMode="External"/><Relationship Id="rId116" Type="http://schemas.openxmlformats.org/officeDocument/2006/relationships/hyperlink" Target="https://doi.org/10.1145/3463531.3463539" TargetMode="External"/><Relationship Id="rId237" Type="http://schemas.openxmlformats.org/officeDocument/2006/relationships/hyperlink" Target="https://ieeexplore.ieee.org/stamp/stamp.jsp?arnumber=9652609" TargetMode="External"/><Relationship Id="rId358" Type="http://schemas.openxmlformats.org/officeDocument/2006/relationships/hyperlink" Target="https://www.scopus.com/inward/record.uri?eid=2-s2.0-85209989192&amp;doi=10.1016%2fj.adhoc.2024.103715&amp;partnerID=40&amp;md5=c57fa9d0965ab3bb614426ba3277a020" TargetMode="External"/><Relationship Id="rId479" Type="http://schemas.openxmlformats.org/officeDocument/2006/relationships/hyperlink" Target="http://dx.doi.org/10.3390/s21082793" TargetMode="External"/><Relationship Id="rId115" Type="http://schemas.openxmlformats.org/officeDocument/2006/relationships/hyperlink" Target="https://doi.org/10.1145/3465332.3470876" TargetMode="External"/><Relationship Id="rId236" Type="http://schemas.openxmlformats.org/officeDocument/2006/relationships/hyperlink" Target="https://ieeexplore.ieee.org/stamp/stamp.jsp?arnumber=10678148" TargetMode="External"/><Relationship Id="rId357" Type="http://schemas.openxmlformats.org/officeDocument/2006/relationships/hyperlink" Target="https://www.scopus.com/inward/record.uri?eid=2-s2.0-85205286335&amp;doi=10.3390%2fsu16188043&amp;partnerID=40&amp;md5=e5b3eca3b44926555d482d612f470f45" TargetMode="External"/><Relationship Id="rId478" Type="http://schemas.openxmlformats.org/officeDocument/2006/relationships/hyperlink" Target="http://dx.doi.org/10.3390/math10081298" TargetMode="External"/><Relationship Id="rId599" Type="http://schemas.openxmlformats.org/officeDocument/2006/relationships/hyperlink" Target="https://newtraell.cs.uchicago.edu/files/tr_authentic/TR-2024-02.pdf" TargetMode="External"/><Relationship Id="rId119" Type="http://schemas.openxmlformats.org/officeDocument/2006/relationships/hyperlink" Target="https://doi.org/10.1145/3705725" TargetMode="External"/><Relationship Id="rId110" Type="http://schemas.openxmlformats.org/officeDocument/2006/relationships/hyperlink" Target="https://doi.org/10.1145/3440943.3444728" TargetMode="External"/><Relationship Id="rId231" Type="http://schemas.openxmlformats.org/officeDocument/2006/relationships/hyperlink" Target="https://ieeexplore.ieee.org/stamp/stamp.jsp?arnumber=9257516" TargetMode="External"/><Relationship Id="rId352" Type="http://schemas.openxmlformats.org/officeDocument/2006/relationships/hyperlink" Target="https://www.scopus.com/inward/record.uri?eid=2-s2.0-85213422988&amp;doi=10.3390%2fbdcc8120188&amp;partnerID=40&amp;md5=3407b5fa4e0fc337e6256ecd8d53e31d" TargetMode="External"/><Relationship Id="rId473" Type="http://schemas.openxmlformats.org/officeDocument/2006/relationships/hyperlink" Target="http://dx.doi.org/10.4018/IJDST.2021070103" TargetMode="External"/><Relationship Id="rId594" Type="http://schemas.openxmlformats.org/officeDocument/2006/relationships/hyperlink" Target="https://www.komprise.com/blog/file-data-metrics-to-live-by/" TargetMode="External"/><Relationship Id="rId230" Type="http://schemas.openxmlformats.org/officeDocument/2006/relationships/hyperlink" Target="https://ieeexplore.ieee.org/stamp/stamp.jsp?arnumber=9922501" TargetMode="External"/><Relationship Id="rId351" Type="http://schemas.openxmlformats.org/officeDocument/2006/relationships/hyperlink" Target="https://www.scopus.com/inward/record.uri?eid=2-s2.0-85211821898&amp;doi=10.3390%2ffoods13233959&amp;partnerID=40&amp;md5=a4bd81193ce70464abad9e291ef1c121" TargetMode="External"/><Relationship Id="rId472" Type="http://schemas.openxmlformats.org/officeDocument/2006/relationships/hyperlink" Target="http://dx.doi.org/10.1109/ACCESS.2023.3300231" TargetMode="External"/><Relationship Id="rId593" Type="http://schemas.openxmlformats.org/officeDocument/2006/relationships/hyperlink" Target="https://www.linkedin.com/pulse/data-centre-trends-preparing-surge-2025-maplworld-5j5pc" TargetMode="External"/><Relationship Id="rId350" Type="http://schemas.openxmlformats.org/officeDocument/2006/relationships/hyperlink" Target="https://www.scopus.com/inward/record.uri?eid=2-s2.0-85151394949&amp;doi=10.1038%2fs41598-023-31479-x&amp;partnerID=40&amp;md5=7d3650eeee95801c87f50353fffb6abf" TargetMode="External"/><Relationship Id="rId471" Type="http://schemas.openxmlformats.org/officeDocument/2006/relationships/hyperlink" Target="http://dx.doi.org/10.1007/s43508-022-00052-z" TargetMode="External"/><Relationship Id="rId592" Type="http://schemas.openxmlformats.org/officeDocument/2006/relationships/hyperlink" Target="https://netzero-events.com/the-impact-of-data-compression-on-storage-and-energy-efficiency/" TargetMode="External"/><Relationship Id="rId470" Type="http://schemas.openxmlformats.org/officeDocument/2006/relationships/hyperlink" Target="http://dx.doi.org/10.4018/IJEHMC.20210901.oa5" TargetMode="External"/><Relationship Id="rId591" Type="http://schemas.openxmlformats.org/officeDocument/2006/relationships/hyperlink" Target="https://asset.fujifilm.com/www/mm/files/2023-03/c380054a69154d3902d9e092400b9b87/205532_US48252321.pdf" TargetMode="External"/><Relationship Id="rId114" Type="http://schemas.openxmlformats.org/officeDocument/2006/relationships/hyperlink" Target="https://doi.org/10.1145/3487553.3524857" TargetMode="External"/><Relationship Id="rId235" Type="http://schemas.openxmlformats.org/officeDocument/2006/relationships/hyperlink" Target="https://ieeexplore.ieee.org/stamp/stamp.jsp?arnumber=10636816" TargetMode="External"/><Relationship Id="rId356" Type="http://schemas.openxmlformats.org/officeDocument/2006/relationships/hyperlink" Target="https://www.scopus.com/inward/record.uri?eid=2-s2.0-85213273404&amp;doi=10.1016%2fj.watres.2024.123041&amp;partnerID=40&amp;md5=9d64e1a40ddc25944950a72599310576" TargetMode="External"/><Relationship Id="rId477" Type="http://schemas.openxmlformats.org/officeDocument/2006/relationships/hyperlink" Target="http://dx.doi.org/10.1155/2022/1816315" TargetMode="External"/><Relationship Id="rId598" Type="http://schemas.openxmlformats.org/officeDocument/2006/relationships/hyperlink" Target="https://activearchive.com/wp-content/uploads/2023/04/AAA-Annual-Report-2023-Final.pdf" TargetMode="External"/><Relationship Id="rId113" Type="http://schemas.openxmlformats.org/officeDocument/2006/relationships/hyperlink" Target="https://doi.org/10.14778/3485450.3485461" TargetMode="External"/><Relationship Id="rId234" Type="http://schemas.openxmlformats.org/officeDocument/2006/relationships/hyperlink" Target="https://ieeexplore.ieee.org/stamp/stamp.jsp?arnumber=10364356" TargetMode="External"/><Relationship Id="rId355" Type="http://schemas.openxmlformats.org/officeDocument/2006/relationships/hyperlink" Target="https://www.scopus.com/inward/record.uri?eid=2-s2.0-85130496998&amp;doi=10.11925%2finfotech.2096-3467.2021.0967&amp;partnerID=40&amp;md5=6e596087ad99e5671a08a237e80388a6" TargetMode="External"/><Relationship Id="rId476" Type="http://schemas.openxmlformats.org/officeDocument/2006/relationships/hyperlink" Target="http://dx.doi.org/10.1109/TDSC.2023.3237221" TargetMode="External"/><Relationship Id="rId597" Type="http://schemas.openxmlformats.org/officeDocument/2006/relationships/hyperlink" Target="https://tbtech.co/news/how-better-data-management-cuts-costs-and-improves-efficiency/" TargetMode="External"/><Relationship Id="rId112" Type="http://schemas.openxmlformats.org/officeDocument/2006/relationships/hyperlink" Target="https://doi.org/10.1145/3460537.3460561" TargetMode="External"/><Relationship Id="rId233" Type="http://schemas.openxmlformats.org/officeDocument/2006/relationships/hyperlink" Target="https://ieeexplore.ieee.org/stamp/stamp.jsp?arnumber=10670401" TargetMode="External"/><Relationship Id="rId354" Type="http://schemas.openxmlformats.org/officeDocument/2006/relationships/hyperlink" Target="https://doi.org/10.3390/su162310341" TargetMode="External"/><Relationship Id="rId475" Type="http://schemas.openxmlformats.org/officeDocument/2006/relationships/hyperlink" Target="http://dx.doi.org/10.1080/10256016.2021.2008380" TargetMode="External"/><Relationship Id="rId596" Type="http://schemas.openxmlformats.org/officeDocument/2006/relationships/hyperlink" Target="https://www.tjc-group.com/blogs/sap-data-archiving-everything-you-need-to-know-benefits-processes-and-more/" TargetMode="External"/><Relationship Id="rId111" Type="http://schemas.openxmlformats.org/officeDocument/2006/relationships/hyperlink" Target="https://doi.org/10.1145/3457784.3457816" TargetMode="External"/><Relationship Id="rId232" Type="http://schemas.openxmlformats.org/officeDocument/2006/relationships/hyperlink" Target="https://ieeexplore.ieee.org/stamp/stamp.jsp?arnumber=10664538" TargetMode="External"/><Relationship Id="rId353" Type="http://schemas.openxmlformats.org/officeDocument/2006/relationships/hyperlink" Target="https://www.scopus.com/inward/record.uri?eid=2-s2.0-85212626747&amp;doi=10.14233%2fajchem.2024.32653&amp;partnerID=40&amp;md5=96747ed0ce7259592e5b1b7f2e276b31" TargetMode="External"/><Relationship Id="rId474" Type="http://schemas.openxmlformats.org/officeDocument/2006/relationships/hyperlink" Target="http://dx.doi.org/10.1109/JIOT.2021.3051290" TargetMode="External"/><Relationship Id="rId595" Type="http://schemas.openxmlformats.org/officeDocument/2006/relationships/hyperlink" Target="https://www.linkedin.com/pulse/cost-savings-through-effective-data-storage-strategies-blazingcdn-b26vf" TargetMode="External"/><Relationship Id="rId305" Type="http://schemas.openxmlformats.org/officeDocument/2006/relationships/hyperlink" Target="https://www.scopus.com/inward/record.uri?eid=2-s2.0-85186697779&amp;doi=10.1109%2fICCSAI59793.2023.10421701&amp;partnerID=40&amp;md5=772d0caa00ac7afa7d6e3a04c6f75021" TargetMode="External"/><Relationship Id="rId426" Type="http://schemas.openxmlformats.org/officeDocument/2006/relationships/hyperlink" Target="https://www.scopus.com/inward/record.uri?eid=2-s2.0-85103692898&amp;doi=10.1016%2fj.jii.2021.100214&amp;partnerID=40&amp;md5=90049c582324e8b716a859d5819e57c1" TargetMode="External"/><Relationship Id="rId547" Type="http://schemas.openxmlformats.org/officeDocument/2006/relationships/hyperlink" Target="http://dx.doi.org/10.1111/rec.13889" TargetMode="External"/><Relationship Id="rId668" Type="http://schemas.openxmlformats.org/officeDocument/2006/relationships/hyperlink" Target="https://www.defenserelatedpost.com/2025/02/All-about-Datafication.html?m=1" TargetMode="External"/><Relationship Id="rId304" Type="http://schemas.openxmlformats.org/officeDocument/2006/relationships/hyperlink" Target="https://www.scopus.com/inward/record.uri?eid=2-s2.0-85162753116&amp;doi=10.1016%2fj.jmsy.2023.05.023&amp;partnerID=40&amp;md5=260c9fc0f77e628a91df2f3fbb8219cc" TargetMode="External"/><Relationship Id="rId425" Type="http://schemas.openxmlformats.org/officeDocument/2006/relationships/hyperlink" Target="https://www.scopus.com/inward/record.uri?eid=2-s2.0-85141581196&amp;doi=10.1109%2fACCESS.2022.3220695&amp;partnerID=40&amp;md5=53e22155ccef4656e2a4b048d102b61b" TargetMode="External"/><Relationship Id="rId546" Type="http://schemas.openxmlformats.org/officeDocument/2006/relationships/hyperlink" Target="http://dx.doi.org/10.1371/journal.pone.0298652" TargetMode="External"/><Relationship Id="rId667" Type="http://schemas.openxmlformats.org/officeDocument/2006/relationships/hyperlink" Target="https://www.ijprems.com/uploadedfiles/paper//issue_1_january_2024/32424/final/fin_ijprems1732829553.pdf" TargetMode="External"/><Relationship Id="rId303" Type="http://schemas.openxmlformats.org/officeDocument/2006/relationships/hyperlink" Target="https://www.scopus.com/inward/record.uri?eid=2-s2.0-85193513384&amp;doi=10.3389%2ffnins.2024.1382341&amp;partnerID=40&amp;md5=11bf6a519dd24ebd6b7a4f6b04f9030f" TargetMode="External"/><Relationship Id="rId424" Type="http://schemas.openxmlformats.org/officeDocument/2006/relationships/hyperlink" Target="https://www.scopus.com/inward/record.uri?eid=2-s2.0-85118723183&amp;doi=10.1016%2fj.energy.2021.122479&amp;partnerID=40&amp;md5=9180af8f4177580043424c0c3356171a" TargetMode="External"/><Relationship Id="rId545" Type="http://schemas.openxmlformats.org/officeDocument/2006/relationships/hyperlink" Target="http://dx.doi.org/10.21037/mhealth-21-15" TargetMode="External"/><Relationship Id="rId666" Type="http://schemas.openxmlformats.org/officeDocument/2006/relationships/hyperlink" Target="https://pmc.ncbi.nlm.nih.gov/articles/PMC7544557/" TargetMode="External"/><Relationship Id="rId302" Type="http://schemas.openxmlformats.org/officeDocument/2006/relationships/hyperlink" Target="https://ieeexplore.ieee.org/stamp/stamp.jsp?arnumber=10663074" TargetMode="External"/><Relationship Id="rId423" Type="http://schemas.openxmlformats.org/officeDocument/2006/relationships/hyperlink" Target="https://www.scopus.com/inward/record.uri?eid=2-s2.0-85109476620&amp;doi=10.3390%2felectronics10141660&amp;partnerID=40&amp;md5=0b18a9c4c8fef9bfc3bb951cd4fa874f" TargetMode="External"/><Relationship Id="rId544" Type="http://schemas.openxmlformats.org/officeDocument/2006/relationships/hyperlink" Target="http://dx.doi.org/10.22937/IJCSNS.2022.22.2.52" TargetMode="External"/><Relationship Id="rId665" Type="http://schemas.openxmlformats.org/officeDocument/2006/relationships/hyperlink" Target="https://www.ltoultrium.com/software/ltfs-tape/" TargetMode="External"/><Relationship Id="rId309" Type="http://schemas.openxmlformats.org/officeDocument/2006/relationships/hyperlink" Target="https://www.scopus.com/inward/record.uri?eid=2-s2.0-85182570238&amp;doi=10.1109%2fGCAT59970.2023.10353520&amp;partnerID=40&amp;md5=82babac2824d95c1cc382d7cfb0e8ce8" TargetMode="External"/><Relationship Id="rId308" Type="http://schemas.openxmlformats.org/officeDocument/2006/relationships/hyperlink" Target="https://www.scopus.com/inward/record.uri?eid=2-s2.0-85203196557&amp;doi=10.1007%2f978-3-031-68628-3_1&amp;partnerID=40&amp;md5=2843fdbf519f526dd4abc91b24f5f2ea" TargetMode="External"/><Relationship Id="rId429" Type="http://schemas.openxmlformats.org/officeDocument/2006/relationships/hyperlink" Target="https://www.scopus.com/inward/record.uri?eid=2-s2.0-85120984999&amp;doi=10.1016%2fj.engappai.2021.104552&amp;partnerID=40&amp;md5=53cfe35b9addf0f271693f3219f68171" TargetMode="External"/><Relationship Id="rId307" Type="http://schemas.openxmlformats.org/officeDocument/2006/relationships/hyperlink" Target="https://www.scopus.com/inward/record.uri?eid=2-s2.0-85197319964&amp;doi=10.2478%2fbjes-2024-0013&amp;partnerID=40&amp;md5=d87fe75a67efd0278ac3b7b8f6cc2c6c" TargetMode="External"/><Relationship Id="rId428" Type="http://schemas.openxmlformats.org/officeDocument/2006/relationships/hyperlink" Target="https://www.scopus.com/inward/record.uri?eid=2-s2.0-85130134589&amp;partnerID=40&amp;md5=75972486c672f08c3a8938a232449aff" TargetMode="External"/><Relationship Id="rId549" Type="http://schemas.openxmlformats.org/officeDocument/2006/relationships/hyperlink" Target="http://dx.doi.org/10.1109/ACCESS.2024.3467375" TargetMode="External"/><Relationship Id="rId306" Type="http://schemas.openxmlformats.org/officeDocument/2006/relationships/hyperlink" Target="https://www.scopus.com/inward/record.uri?eid=2-s2.0-85207506707&amp;doi=10.3390%2finfo15100616&amp;partnerID=40&amp;md5=55ab4ffe3f53f1dd81cac5fc10d23017" TargetMode="External"/><Relationship Id="rId427" Type="http://schemas.openxmlformats.org/officeDocument/2006/relationships/hyperlink" Target="https://www.scopus.com/inward/record.uri?eid=2-s2.0-85136029630&amp;doi=10.1080%2f07011784.2021.2004931&amp;partnerID=40&amp;md5=29cae9c131bde29bb43d2ff97cbdf55e" TargetMode="External"/><Relationship Id="rId548" Type="http://schemas.openxmlformats.org/officeDocument/2006/relationships/hyperlink" Target="http://dx.doi.org/10.1016/j.ecoenv.2023.114886" TargetMode="External"/><Relationship Id="rId669" Type="http://schemas.openxmlformats.org/officeDocument/2006/relationships/hyperlink" Target="https://ijsret.com/wp-content/uploads/2023/03/IJSRET_V9_issue2_196.pdf" TargetMode="External"/><Relationship Id="rId660" Type="http://schemas.openxmlformats.org/officeDocument/2006/relationships/hyperlink" Target="https://www.tapetember.com/portals/0/tapetember/resources/a00119755enw.pdf" TargetMode="External"/><Relationship Id="rId301" Type="http://schemas.openxmlformats.org/officeDocument/2006/relationships/hyperlink" Target="https://ieeexplore.ieee.org/stamp/stamp.jsp?arnumber=10643728" TargetMode="External"/><Relationship Id="rId422" Type="http://schemas.openxmlformats.org/officeDocument/2006/relationships/hyperlink" Target="https://www.scopus.com/inward/record.uri?eid=2-s2.0-85143727686&amp;doi=10.1109%2fICOSEC54921.2022.9952038&amp;partnerID=40&amp;md5=971dc628050f98c4f7e96a564282624d" TargetMode="External"/><Relationship Id="rId543" Type="http://schemas.openxmlformats.org/officeDocument/2006/relationships/hyperlink" Target="http://dx.doi.org/10.1016/j.ecoinf.2022.101609" TargetMode="External"/><Relationship Id="rId664" Type="http://schemas.openxmlformats.org/officeDocument/2006/relationships/hyperlink" Target="https://www.igi-global.com/viewtitle.aspx?TitleId=217928&amp;isxn=9781522575016" TargetMode="External"/><Relationship Id="rId300" Type="http://schemas.openxmlformats.org/officeDocument/2006/relationships/hyperlink" Target="https://ieeexplore.ieee.org/stamp/stamp.jsp?arnumber=9939235" TargetMode="External"/><Relationship Id="rId421" Type="http://schemas.openxmlformats.org/officeDocument/2006/relationships/hyperlink" Target="https://www.scopus.com/inward/record.uri?eid=2-s2.0-85114938963&amp;doi=10.3390%2fsu131810181&amp;partnerID=40&amp;md5=b0d5978a6ce4672caeb619205803ed62" TargetMode="External"/><Relationship Id="rId542" Type="http://schemas.openxmlformats.org/officeDocument/2006/relationships/hyperlink" Target="http://dx.doi.org/10.1007/s42835-023-01585-x" TargetMode="External"/><Relationship Id="rId663" Type="http://schemas.openxmlformats.org/officeDocument/2006/relationships/hyperlink" Target="https://www.hitachivantara.com/en-us/pdf/analyst-content/2023-24-dcig-top-5-hci-providers-report.pdf" TargetMode="External"/><Relationship Id="rId420" Type="http://schemas.openxmlformats.org/officeDocument/2006/relationships/hyperlink" Target="https://www.scopus.com/inward/record.uri?eid=2-s2.0-85111964806&amp;doi=10.1007%2f978-3-030-78618-2_35&amp;partnerID=40&amp;md5=01015d8e4ce13855934f136402fa13f4" TargetMode="External"/><Relationship Id="rId541" Type="http://schemas.openxmlformats.org/officeDocument/2006/relationships/hyperlink" Target="http://dx.doi.org/10.24507/ijicic.20.03.929" TargetMode="External"/><Relationship Id="rId662" Type="http://schemas.openxmlformats.org/officeDocument/2006/relationships/hyperlink" Target="https://issuu.com/enterprisechannelsmea/docs/ecmea_january_2025" TargetMode="External"/><Relationship Id="rId540" Type="http://schemas.openxmlformats.org/officeDocument/2006/relationships/hyperlink" Target="http://dx.doi.org/10.1016/j.phycom.2022.101925" TargetMode="External"/><Relationship Id="rId661" Type="http://schemas.openxmlformats.org/officeDocument/2006/relationships/hyperlink" Target="https://kartikmehtablog.com/what-are-the-four-primary-systems-of-iot-technology/" TargetMode="External"/><Relationship Id="rId415" Type="http://schemas.openxmlformats.org/officeDocument/2006/relationships/hyperlink" Target="https://www.scopus.com/inward/record.uri?eid=2-s2.0-85136778715&amp;doi=10.2118%2f211998-MS&amp;partnerID=40&amp;md5=aa5c43fb65613dac9fd8f6d4bf229a14" TargetMode="External"/><Relationship Id="rId536" Type="http://schemas.openxmlformats.org/officeDocument/2006/relationships/hyperlink" Target="http://dx.doi.org/10.1007/s13721-024-00443-8" TargetMode="External"/><Relationship Id="rId657" Type="http://schemas.openxmlformats.org/officeDocument/2006/relationships/hyperlink" Target="https://www.verifiedmarketresearch.com/product/data-archiving-software-market/" TargetMode="External"/><Relationship Id="rId414" Type="http://schemas.openxmlformats.org/officeDocument/2006/relationships/hyperlink" Target="https://www.scopus.com/inward/record.uri?eid=2-s2.0-85126624869&amp;doi=10.1155%2f2022%2f6249065&amp;partnerID=40&amp;md5=1935bc868d14591198a1e0152f4585b4" TargetMode="External"/><Relationship Id="rId535" Type="http://schemas.openxmlformats.org/officeDocument/2006/relationships/hyperlink" Target="http://dx.doi.org/10.1109/JBHI.2023.3272021" TargetMode="External"/><Relationship Id="rId656" Type="http://schemas.openxmlformats.org/officeDocument/2006/relationships/hyperlink" Target="https://veerum.com/wp-content/uploads/2024/08/VEERUM_3DVAULT___Navigating_the_nexus.pdf" TargetMode="External"/><Relationship Id="rId413" Type="http://schemas.openxmlformats.org/officeDocument/2006/relationships/hyperlink" Target="https://www.scopus.com/inward/record.uri?eid=2-s2.0-85118549220&amp;doi=10.1016%2fj.ijepes.2021.107707&amp;partnerID=40&amp;md5=0a7c20a1e1458e0b0aabc1b786f26c14" TargetMode="External"/><Relationship Id="rId534" Type="http://schemas.openxmlformats.org/officeDocument/2006/relationships/hyperlink" Target="http://dx.doi.org/10.1016/j.bdr.2020.100171" TargetMode="External"/><Relationship Id="rId655" Type="http://schemas.openxmlformats.org/officeDocument/2006/relationships/hyperlink" Target="https://www.proceedgroup.com/case-studies" TargetMode="External"/><Relationship Id="rId412" Type="http://schemas.openxmlformats.org/officeDocument/2006/relationships/hyperlink" Target="https://www.scopus.com/inward/record.uri?eid=2-s2.0-85127959820&amp;doi=10.3997%2f2214-4609.202239070&amp;partnerID=40&amp;md5=5d00fa9bf164807f4886b45f1aa5484f" TargetMode="External"/><Relationship Id="rId533" Type="http://schemas.openxmlformats.org/officeDocument/2006/relationships/hyperlink" Target="http://dx.doi.org/10.22937/IJCSNS.2021.21.7.35" TargetMode="External"/><Relationship Id="rId654" Type="http://schemas.openxmlformats.org/officeDocument/2006/relationships/hyperlink" Target="https://pingax.com/skills/data-engineer/data-infrastructure/managing-large-scale-data-in-aws-s3/" TargetMode="External"/><Relationship Id="rId419" Type="http://schemas.openxmlformats.org/officeDocument/2006/relationships/hyperlink" Target="https://www.scopus.com/inward/record.uri?eid=2-s2.0-85095759807&amp;doi=10.1016%2fj.ijhydene.2020.10.108&amp;partnerID=40&amp;md5=459b44ceda6304107bf10c2396196602" TargetMode="External"/><Relationship Id="rId418" Type="http://schemas.openxmlformats.org/officeDocument/2006/relationships/hyperlink" Target="https://www.scopus.com/inward/record.uri?eid=2-s2.0-85103338955&amp;doi=10.1016%2fj.jmsy.2021.03.012&amp;partnerID=40&amp;md5=27169a0c0adcad0e4d2d6cdb304b609f" TargetMode="External"/><Relationship Id="rId539" Type="http://schemas.openxmlformats.org/officeDocument/2006/relationships/hyperlink" Target="http://dx.doi.org/10.1186/s13638-023-02245-4" TargetMode="External"/><Relationship Id="rId417" Type="http://schemas.openxmlformats.org/officeDocument/2006/relationships/hyperlink" Target="https://www.scopus.com/inward/record.uri?eid=2-s2.0-85087337875&amp;doi=10.1109%2fFCCM48280.2020.00031&amp;partnerID=40&amp;md5=25ba242231f6de76c642112ffebfeb33" TargetMode="External"/><Relationship Id="rId538" Type="http://schemas.openxmlformats.org/officeDocument/2006/relationships/hyperlink" Target="http://dx.doi.org/10.1016/j.jped.2021.02.007" TargetMode="External"/><Relationship Id="rId659" Type="http://schemas.openxmlformats.org/officeDocument/2006/relationships/hyperlink" Target="https://link.springer.com/article/10.1007/s10916-020-01665-9" TargetMode="External"/><Relationship Id="rId416" Type="http://schemas.openxmlformats.org/officeDocument/2006/relationships/hyperlink" Target="https://www.scopus.com/inward/record.uri?eid=2-s2.0-85114885656&amp;doi=10.1109%2fCONIT51480.2021.9498302&amp;partnerID=40&amp;md5=ef4bd85ea0d2b825bf2af76335a2f9e9" TargetMode="External"/><Relationship Id="rId537" Type="http://schemas.openxmlformats.org/officeDocument/2006/relationships/hyperlink" Target="http://dx.doi.org/10.1177/0962280220981747" TargetMode="External"/><Relationship Id="rId658" Type="http://schemas.openxmlformats.org/officeDocument/2006/relationships/hyperlink" Target="https://www.mdpi.com/2076-3417/14/3/1159" TargetMode="External"/><Relationship Id="rId411" Type="http://schemas.openxmlformats.org/officeDocument/2006/relationships/hyperlink" Target="https://www.scopus.com/inward/record.uri?eid=2-s2.0-85140811123&amp;doi=10.1109%2fACCESS.2022.3211258&amp;partnerID=40&amp;md5=482e3872c7a5a6284bdda897a12097c8" TargetMode="External"/><Relationship Id="rId532" Type="http://schemas.openxmlformats.org/officeDocument/2006/relationships/hyperlink" Target="http://dx.doi.org/10.1021/acssynbio.2c00618" TargetMode="External"/><Relationship Id="rId653" Type="http://schemas.openxmlformats.org/officeDocument/2006/relationships/hyperlink" Target="http://stevieawards.com/iba/data-dynamics-upper-saddle-river-new-jersey-united-states-data-dynamics-1" TargetMode="External"/><Relationship Id="rId410" Type="http://schemas.openxmlformats.org/officeDocument/2006/relationships/hyperlink" Target="https://www.scopus.com/inward/record.uri?eid=2-s2.0-85086038046&amp;doi=10.1109%2fACCESS.2020.2992748&amp;partnerID=40&amp;md5=11d0bb0da1f5329f3533978b71603d02" TargetMode="External"/><Relationship Id="rId531" Type="http://schemas.openxmlformats.org/officeDocument/2006/relationships/hyperlink" Target="http://dx.doi.org/10.1016/j.ins.2023.120011" TargetMode="External"/><Relationship Id="rId652" Type="http://schemas.openxmlformats.org/officeDocument/2006/relationships/hyperlink" Target="https://www.devx.com/terms/data-gravity/" TargetMode="External"/><Relationship Id="rId530" Type="http://schemas.openxmlformats.org/officeDocument/2006/relationships/hyperlink" Target="http://dx.doi.org/10.3390/technologies12070110" TargetMode="External"/><Relationship Id="rId651" Type="http://schemas.openxmlformats.org/officeDocument/2006/relationships/hyperlink" Target="https://info.nasuni.com/hubfs/231031%20DCIG%20TOP%205%20Enterprise%20Cloud-based%20NAS%20Consolidation-NASUNI.pdf?hsLang=en" TargetMode="External"/><Relationship Id="rId650" Type="http://schemas.openxmlformats.org/officeDocument/2006/relationships/hyperlink" Target="https://insideainews.com/2024/01/18/big-data-industry-predictions-for-2024/" TargetMode="External"/><Relationship Id="rId206" Type="http://schemas.openxmlformats.org/officeDocument/2006/relationships/hyperlink" Target="https://ieeexplore.ieee.org/stamp/stamp.jsp?arnumber=10015478" TargetMode="External"/><Relationship Id="rId327" Type="http://schemas.openxmlformats.org/officeDocument/2006/relationships/hyperlink" Target="https://www.scopus.com/inward/record.uri?eid=2-s2.0-85191319105&amp;doi=10.13195%2fj.kzyjc.2022.1717&amp;partnerID=40&amp;md5=2e6ebffc1337af8b5beb1454e192e3b4" TargetMode="External"/><Relationship Id="rId448" Type="http://schemas.openxmlformats.org/officeDocument/2006/relationships/hyperlink" Target="http://dx.doi.org/10.1016/j.aei.2024.102884" TargetMode="External"/><Relationship Id="rId569" Type="http://schemas.openxmlformats.org/officeDocument/2006/relationships/hyperlink" Target="http://dx.doi.org/10.1093/geronb/gbac162" TargetMode="External"/><Relationship Id="rId205" Type="http://schemas.openxmlformats.org/officeDocument/2006/relationships/hyperlink" Target="https://ieeexplore.ieee.org/stamp/stamp.jsp?arnumber=10698122" TargetMode="External"/><Relationship Id="rId326" Type="http://schemas.openxmlformats.org/officeDocument/2006/relationships/hyperlink" Target="https://www.scopus.com/inward/record.uri?eid=2-s2.0-85193576811&amp;doi=10.1039%2fd3dd00257h&amp;partnerID=40&amp;md5=3d2e8c4f26f7a989fd211b3cfce5de67" TargetMode="External"/><Relationship Id="rId447" Type="http://schemas.openxmlformats.org/officeDocument/2006/relationships/hyperlink" Target="http://dx.doi.org/10.1007/s11276-024-03791-5" TargetMode="External"/><Relationship Id="rId568" Type="http://schemas.openxmlformats.org/officeDocument/2006/relationships/hyperlink" Target="http://dx.doi.org/10.1007/s10433-023-00781-y" TargetMode="External"/><Relationship Id="rId689" Type="http://schemas.openxmlformats.org/officeDocument/2006/relationships/hyperlink" Target="https://www.datacore.com/glossary/tape-backup-alternatives/" TargetMode="External"/><Relationship Id="rId204" Type="http://schemas.openxmlformats.org/officeDocument/2006/relationships/hyperlink" Target="https://ieeexplore.ieee.org/stamp/stamp.jsp?arnumber=9872665" TargetMode="External"/><Relationship Id="rId325" Type="http://schemas.openxmlformats.org/officeDocument/2006/relationships/hyperlink" Target="https://www.scopus.com/inward/record.uri?eid=2-s2.0-85173551599&amp;doi=10.1002%2fspe.3273&amp;partnerID=40&amp;md5=938d4dad5cdaf21071909d051918f956" TargetMode="External"/><Relationship Id="rId446" Type="http://schemas.openxmlformats.org/officeDocument/2006/relationships/hyperlink" Target="http://dx.doi.org/10.1016/j.gpb.2021.08.001" TargetMode="External"/><Relationship Id="rId567" Type="http://schemas.openxmlformats.org/officeDocument/2006/relationships/hyperlink" Target="http://dx.doi.org/10.1016/j.neunet.2024.106775" TargetMode="External"/><Relationship Id="rId688" Type="http://schemas.openxmlformats.org/officeDocument/2006/relationships/hyperlink" Target="https://www.quora.com/What-are-some-common-challenges-facing-bank-terms-of-data-management" TargetMode="External"/><Relationship Id="rId203" Type="http://schemas.openxmlformats.org/officeDocument/2006/relationships/hyperlink" Target="https://ieeexplore.ieee.org/stamp/stamp.jsp?arnumber=10072614" TargetMode="External"/><Relationship Id="rId324" Type="http://schemas.openxmlformats.org/officeDocument/2006/relationships/hyperlink" Target="https://www.scopus.com/inward/record.uri?eid=2-s2.0-85185947741&amp;doi=10.3390%2fsu16041519&amp;partnerID=40&amp;md5=b69954395beb610a32a4604d7581c164" TargetMode="External"/><Relationship Id="rId445" Type="http://schemas.openxmlformats.org/officeDocument/2006/relationships/hyperlink" Target="http://dx.doi.org/10.1109/COMST.2024.3365076" TargetMode="External"/><Relationship Id="rId566" Type="http://schemas.openxmlformats.org/officeDocument/2006/relationships/hyperlink" Target="http://dx.doi.org/10.32604/cmc.2024.055406" TargetMode="External"/><Relationship Id="rId687" Type="http://schemas.openxmlformats.org/officeDocument/2006/relationships/hyperlink" Target="https://www.prweb.com/releases/imt-joins-the-active-archive-alliance-868162510.html" TargetMode="External"/><Relationship Id="rId209" Type="http://schemas.openxmlformats.org/officeDocument/2006/relationships/hyperlink" Target="https://ieeexplore.ieee.org/stamp/stamp.jsp?arnumber=10764543" TargetMode="External"/><Relationship Id="rId208" Type="http://schemas.openxmlformats.org/officeDocument/2006/relationships/hyperlink" Target="https://ieeexplore.ieee.org/stamp/stamp.jsp?arnumber=9103969" TargetMode="External"/><Relationship Id="rId329" Type="http://schemas.openxmlformats.org/officeDocument/2006/relationships/hyperlink" Target="https://www.scopus.com/inward/record.uri?eid=2-s2.0-85190779113&amp;doi=10.1007%2fs11668-024-01921-x&amp;partnerID=40&amp;md5=ab212f8964bcf7bbc9b2a69dcc4b489b" TargetMode="External"/><Relationship Id="rId207" Type="http://schemas.openxmlformats.org/officeDocument/2006/relationships/hyperlink" Target="https://ieeexplore.ieee.org/stamp/stamp.jsp?arnumber=10537782" TargetMode="External"/><Relationship Id="rId328" Type="http://schemas.openxmlformats.org/officeDocument/2006/relationships/hyperlink" Target="https://www.scopus.com/inward/record.uri?eid=2-s2.0-85146313582&amp;doi=10.1145%2f3538225&amp;partnerID=40&amp;md5=db7983570b7e92d7250d5ed7fefce2c0" TargetMode="External"/><Relationship Id="rId449" Type="http://schemas.openxmlformats.org/officeDocument/2006/relationships/hyperlink" Target="http://dx.doi.org/10.3390/app14188288" TargetMode="External"/><Relationship Id="rId440" Type="http://schemas.openxmlformats.org/officeDocument/2006/relationships/hyperlink" Target="https://www.scopus.com/inward/record.uri?eid=2-s2.0-85102873639&amp;doi=10.1016%2fj.flowmeasinst.2021.101931&amp;partnerID=40&amp;md5=836912ac043d8063cc595cf76ea82c49" TargetMode="External"/><Relationship Id="rId561" Type="http://schemas.openxmlformats.org/officeDocument/2006/relationships/hyperlink" Target="http://dx.doi.org/10.1145/3529395" TargetMode="External"/><Relationship Id="rId682" Type="http://schemas.openxmlformats.org/officeDocument/2006/relationships/hyperlink" Target="https://solutions.asbis.com/api/uploads/files/40/wp-worldwide-distributed-scale-out-file-system-2022.pdf" TargetMode="External"/><Relationship Id="rId560" Type="http://schemas.openxmlformats.org/officeDocument/2006/relationships/hyperlink" Target="http://dx.doi.org/10.1186/s12859-024-05943-y" TargetMode="External"/><Relationship Id="rId681" Type="http://schemas.openxmlformats.org/officeDocument/2006/relationships/hyperlink" Target="https://www.voicendata.com/navigating-the-crossroads-of-connectivity/" TargetMode="External"/><Relationship Id="rId680" Type="http://schemas.openxmlformats.org/officeDocument/2006/relationships/hyperlink" Target="https://www.restack.io/p/edge-ai-answer-npu-technology-advancements-cat-ai" TargetMode="External"/><Relationship Id="rId202" Type="http://schemas.openxmlformats.org/officeDocument/2006/relationships/hyperlink" Target="https://ieeexplore.ieee.org/stamp/stamp.jsp?arnumber=10794723" TargetMode="External"/><Relationship Id="rId323" Type="http://schemas.openxmlformats.org/officeDocument/2006/relationships/hyperlink" Target="https://www.scopus.com/inward/record.uri?eid=2-s2.0-85210970685&amp;doi=10.30919%2fes1036&amp;partnerID=40&amp;md5=89a7baa7b34063416e3fdb0714d055e5" TargetMode="External"/><Relationship Id="rId444" Type="http://schemas.openxmlformats.org/officeDocument/2006/relationships/hyperlink" Target="http://dx.doi.org/10.1016/j.matt.2022.10.007" TargetMode="External"/><Relationship Id="rId565" Type="http://schemas.openxmlformats.org/officeDocument/2006/relationships/hyperlink" Target="http://dx.doi.org/10.3390/biomedicines9020159" TargetMode="External"/><Relationship Id="rId686" Type="http://schemas.openxmlformats.org/officeDocument/2006/relationships/hyperlink" Target="https://www.sciencedirect.com/science/article/pii/S0301421524004245" TargetMode="External"/><Relationship Id="rId201" Type="http://schemas.openxmlformats.org/officeDocument/2006/relationships/hyperlink" Target="https://ieeexplore.ieee.org/stamp/stamp.jsp?arnumber=10498975" TargetMode="External"/><Relationship Id="rId322" Type="http://schemas.openxmlformats.org/officeDocument/2006/relationships/hyperlink" Target="https://www.scopus.com/inward/record.uri?eid=2-s2.0-85186641752&amp;doi=10.1016%2fj.envsoft.2024.106006&amp;partnerID=40&amp;md5=cb0a051c298737a5802b6c667227474d" TargetMode="External"/><Relationship Id="rId443" Type="http://schemas.openxmlformats.org/officeDocument/2006/relationships/hyperlink" Target="https://www.scopus.com/inward/record.uri?eid=2-s2.0-85123429276&amp;doi=10.1109%2fPHM-Nanjing52125.2021.9612946&amp;partnerID=40&amp;md5=865c387e449004a4300259196b62a88d" TargetMode="External"/><Relationship Id="rId564" Type="http://schemas.openxmlformats.org/officeDocument/2006/relationships/hyperlink" Target="http://dx.doi.org/10.3390/ijerph18157907" TargetMode="External"/><Relationship Id="rId685" Type="http://schemas.openxmlformats.org/officeDocument/2006/relationships/hyperlink" Target="https://cioinfluence.com/it-and-devops/top-20-enterprise-data-storage-providers-to-look-up-in-2024/" TargetMode="External"/><Relationship Id="rId200" Type="http://schemas.openxmlformats.org/officeDocument/2006/relationships/hyperlink" Target="https://ieeexplore.ieee.org/stamp/stamp.jsp?arnumber=10379798" TargetMode="External"/><Relationship Id="rId321" Type="http://schemas.openxmlformats.org/officeDocument/2006/relationships/hyperlink" Target="https://www.scopus.com/inward/record.uri?eid=2-s2.0-85202776093&amp;doi=10.3389%2ffnuen.2024.1355630&amp;partnerID=40&amp;md5=f73c3b0b2d9680020c518af07fe915e4" TargetMode="External"/><Relationship Id="rId442" Type="http://schemas.openxmlformats.org/officeDocument/2006/relationships/hyperlink" Target="https://www.scopus.com/inward/record.uri?eid=2-s2.0-85100397320&amp;doi=10.1016%2fj.jmsy.2021.01.007&amp;partnerID=40&amp;md5=bcf2ea0cb872734d69c56dc01e941c3a" TargetMode="External"/><Relationship Id="rId563" Type="http://schemas.openxmlformats.org/officeDocument/2006/relationships/hyperlink" Target="http://dx.doi.org/10.1186/s13326-022-00268-2" TargetMode="External"/><Relationship Id="rId684" Type="http://schemas.openxmlformats.org/officeDocument/2006/relationships/hyperlink" Target="https://stevieawards.com/iba/data-dynamics-upper-saddle-river-new-jersey-united-states-data-dynamics-1" TargetMode="External"/><Relationship Id="rId320" Type="http://schemas.openxmlformats.org/officeDocument/2006/relationships/hyperlink" Target="https://www.scopus.com/inward/record.uri?eid=2-s2.0-85202857687&amp;doi=10.1007%2f978-981-97-4982-9_2&amp;partnerID=40&amp;md5=5acee0a3b8640a78aef4a706e89c36b0" TargetMode="External"/><Relationship Id="rId441" Type="http://schemas.openxmlformats.org/officeDocument/2006/relationships/hyperlink" Target="https://www.scopus.com/inward/record.uri?eid=2-s2.0-85127310720&amp;doi=10.3390%2fsym14030455&amp;partnerID=40&amp;md5=e107ca429c1deb9cadcda9f81759cda0" TargetMode="External"/><Relationship Id="rId562" Type="http://schemas.openxmlformats.org/officeDocument/2006/relationships/hyperlink" Target="http://dx.doi.org/10.1007/s00521-022-07986-9" TargetMode="External"/><Relationship Id="rId683" Type="http://schemas.openxmlformats.org/officeDocument/2006/relationships/hyperlink" Target="https://em360tech.com/tech-articles/urgency-driving-aiops-enterprise" TargetMode="External"/><Relationship Id="rId316" Type="http://schemas.openxmlformats.org/officeDocument/2006/relationships/hyperlink" Target="https://www.scopus.com/inward/record.uri?eid=2-s2.0-85182459429&amp;doi=10.1111%2faec.13474&amp;partnerID=40&amp;md5=4bab1a7d487ee8ac8eb13d5c372fe1e3" TargetMode="External"/><Relationship Id="rId437" Type="http://schemas.openxmlformats.org/officeDocument/2006/relationships/hyperlink" Target="https://www.scopus.com/inward/record.uri?eid=2-s2.0-85084062058&amp;doi=10.1051%2fe3sconf%2f202015909003&amp;partnerID=40&amp;md5=54af467bd114a1a860b76b3701d4a0fd" TargetMode="External"/><Relationship Id="rId558" Type="http://schemas.openxmlformats.org/officeDocument/2006/relationships/hyperlink" Target="http://dx.doi.org/10.3390/s24051634" TargetMode="External"/><Relationship Id="rId679" Type="http://schemas.openxmlformats.org/officeDocument/2006/relationships/hyperlink" Target="https://blocksandfiles.com/?p=contatti" TargetMode="External"/><Relationship Id="rId315" Type="http://schemas.openxmlformats.org/officeDocument/2006/relationships/hyperlink" Target="https://www.scopus.com/inward/record.uri?eid=2-s2.0-85185384115&amp;doi=10.1109%2fCOMST.2024.3365076&amp;partnerID=40&amp;md5=c4a8fb46b1d8af33c6e25b683efa304c" TargetMode="External"/><Relationship Id="rId436" Type="http://schemas.openxmlformats.org/officeDocument/2006/relationships/hyperlink" Target="https://www.scopus.com/inward/record.uri?eid=2-s2.0-85118274671&amp;doi=10.3390%2fjpm11101039&amp;partnerID=40&amp;md5=a43ebbd14e0d018bba19ea10b5fc80d4" TargetMode="External"/><Relationship Id="rId557" Type="http://schemas.openxmlformats.org/officeDocument/2006/relationships/hyperlink" Target="http://dx.doi.org/10.1109/ACCESS.2023.3276785" TargetMode="External"/><Relationship Id="rId678" Type="http://schemas.openxmlformats.org/officeDocument/2006/relationships/hyperlink" Target="https://moldstud.com/articles/p-unlocking-the-power-of-xpath-for-effortless-transformation-of-your-xml-documents-in-an-in-depth-guide" TargetMode="External"/><Relationship Id="rId314" Type="http://schemas.openxmlformats.org/officeDocument/2006/relationships/hyperlink" Target="https://www.scopus.com/inward/record.uri?eid=2-s2.0-85194078903&amp;doi=10.1016%2fj.future.2024.04.059&amp;partnerID=40&amp;md5=871cf579adfc02d050cd42323274a6d8" TargetMode="External"/><Relationship Id="rId435" Type="http://schemas.openxmlformats.org/officeDocument/2006/relationships/hyperlink" Target="https://www.scopus.com/inward/record.uri?eid=2-s2.0-85049456572&amp;doi=10.1109%2fTSC.2018.2852683&amp;partnerID=40&amp;md5=5419a684f59ca81d03991bb8f73821e9" TargetMode="External"/><Relationship Id="rId556" Type="http://schemas.openxmlformats.org/officeDocument/2006/relationships/hyperlink" Target="http://dx.doi.org/10.1016/j.future.2020.11.010" TargetMode="External"/><Relationship Id="rId677" Type="http://schemas.openxmlformats.org/officeDocument/2006/relationships/hyperlink" Target="https://mdscs.sa/blog/future-proofing-your-data-the-role-of-storage-solutions-in-it-infrastructure-planning/" TargetMode="External"/><Relationship Id="rId313" Type="http://schemas.openxmlformats.org/officeDocument/2006/relationships/hyperlink" Target="https://www.scopus.com/inward/record.uri?eid=2-s2.0-85199447941&amp;doi=10.1007%2fs10462-024-10820-4&amp;partnerID=40&amp;md5=b638433fdfc34d5ff7817788b4a8a170" TargetMode="External"/><Relationship Id="rId434" Type="http://schemas.openxmlformats.org/officeDocument/2006/relationships/hyperlink" Target="https://www.scopus.com/inward/record.uri?eid=2-s2.0-85135241209&amp;doi=10.1109%2fLGRS.2022.3192640&amp;partnerID=40&amp;md5=4ff4209b61b5c28cc79d3bc8c9ed7de8" TargetMode="External"/><Relationship Id="rId555" Type="http://schemas.openxmlformats.org/officeDocument/2006/relationships/hyperlink" Target="http://dx.doi.org/10.1016/j.jclepro.2023.136168" TargetMode="External"/><Relationship Id="rId676" Type="http://schemas.openxmlformats.org/officeDocument/2006/relationships/hyperlink" Target="https://www.ddn.com/resources/solution-briefs/infinia-object-storage-solution-brief/" TargetMode="External"/><Relationship Id="rId319" Type="http://schemas.openxmlformats.org/officeDocument/2006/relationships/hyperlink" Target="https://www.scopus.com/inward/record.uri?eid=2-s2.0-85161612417&amp;doi=10.1109%2fJIOT.2023.3283599&amp;partnerID=40&amp;md5=94158007fe1cdf73acf7daea14a2db7c" TargetMode="External"/><Relationship Id="rId318" Type="http://schemas.openxmlformats.org/officeDocument/2006/relationships/hyperlink" Target="https://www.scopus.com/inward/record.uri?eid=2-s2.0-85200639552&amp;doi=10.1016%2fj.jnca.2024.103989&amp;partnerID=40&amp;md5=511dc8bc82adeb57c78f26f5a11d1f3c" TargetMode="External"/><Relationship Id="rId439" Type="http://schemas.openxmlformats.org/officeDocument/2006/relationships/hyperlink" Target="https://www.scopus.com/inward/record.uri?eid=2-s2.0-85084704567&amp;doi=10.1016%2fj.jmsy.2020.04.002&amp;partnerID=40&amp;md5=2f930a07d20cb7d4c25e7ab140917f65" TargetMode="External"/><Relationship Id="rId317" Type="http://schemas.openxmlformats.org/officeDocument/2006/relationships/hyperlink" Target="https://www.scopus.com/inward/record.uri?eid=2-s2.0-85139906506&amp;doi=10.3390%2fs22197282&amp;partnerID=40&amp;md5=9dc1275cc594af472e151736389c7994" TargetMode="External"/><Relationship Id="rId438" Type="http://schemas.openxmlformats.org/officeDocument/2006/relationships/hyperlink" Target="https://www.scopus.com/inward/record.uri?eid=2-s2.0-85114861474&amp;doi=10.1186%2fs13638-021-02047-6&amp;partnerID=40&amp;md5=3aa18657a998dc37b46c1041b22c02a3" TargetMode="External"/><Relationship Id="rId559" Type="http://schemas.openxmlformats.org/officeDocument/2006/relationships/hyperlink" Target="http://dx.doi.org/10.1109/JSTARS.2021.3134766" TargetMode="External"/><Relationship Id="rId550" Type="http://schemas.openxmlformats.org/officeDocument/2006/relationships/hyperlink" Target="http://dx.doi.org/10.1097/RCT.0000000000001638" TargetMode="External"/><Relationship Id="rId671" Type="http://schemas.openxmlformats.org/officeDocument/2006/relationships/hyperlink" Target="https://ixsight.com/blogs/ai-to-accelerate-real-time-data-deduplication/" TargetMode="External"/><Relationship Id="rId670" Type="http://schemas.openxmlformats.org/officeDocument/2006/relationships/hyperlink" Target="https://w.media/middle-east-cloud-datacenter-convention-awards-2022/" TargetMode="External"/><Relationship Id="rId312" Type="http://schemas.openxmlformats.org/officeDocument/2006/relationships/hyperlink" Target="https://www.scopus.com/inward/record.uri?eid=2-s2.0-85129936946&amp;doi=10.1016%2fj.ijepes.2022.108303&amp;partnerID=40&amp;md5=098ab630a016362b74c057ba1ec60f69" TargetMode="External"/><Relationship Id="rId433" Type="http://schemas.openxmlformats.org/officeDocument/2006/relationships/hyperlink" Target="https://www.scopus.com/inward/record.uri?eid=2-s2.0-85123731785&amp;doi=10.1109%2fICCASIT53235.2021.9633522&amp;partnerID=40&amp;md5=6f6be006f83c022be97ea0d3b3c9c0a5" TargetMode="External"/><Relationship Id="rId554" Type="http://schemas.openxmlformats.org/officeDocument/2006/relationships/hyperlink" Target="http://dx.doi.org/10.1016/j.quascirev.2023.108403" TargetMode="External"/><Relationship Id="rId675" Type="http://schemas.openxmlformats.org/officeDocument/2006/relationships/hyperlink" Target="https://www.seagate.com/blog/data-gravity-and-its-impact-on-data-storage-infrastructure/" TargetMode="External"/><Relationship Id="rId311" Type="http://schemas.openxmlformats.org/officeDocument/2006/relationships/hyperlink" Target="https://www.scopus.com/inward/record.uri?eid=2-s2.0-85142612532&amp;doi=10.1007%2f978-3-031-20601-6_53&amp;partnerID=40&amp;md5=bc1cf081faa20e1ecf01e138fb9ac769" TargetMode="External"/><Relationship Id="rId432" Type="http://schemas.openxmlformats.org/officeDocument/2006/relationships/hyperlink" Target="https://www.scopus.com/inward/record.uri?eid=2-s2.0-85137129718&amp;doi=10.1155%2f2022%2f2649993&amp;partnerID=40&amp;md5=f2be514b0d26178bb1009be296623ae3" TargetMode="External"/><Relationship Id="rId553" Type="http://schemas.openxmlformats.org/officeDocument/2006/relationships/hyperlink" Target="http://dx.doi.org/10.1109/ACCESS.2021.3064819" TargetMode="External"/><Relationship Id="rId674" Type="http://schemas.openxmlformats.org/officeDocument/2006/relationships/hyperlink" Target="https://www.rsinc.com/how-to-understand-advancements-in-modern-data-centers.php" TargetMode="External"/><Relationship Id="rId310" Type="http://schemas.openxmlformats.org/officeDocument/2006/relationships/hyperlink" Target="https://www.scopus.com/inward/record.uri?eid=2-s2.0-85209175045&amp;doi=10.22159%2fajpcr.2024v17i11.52149&amp;partnerID=40&amp;md5=63bbe442c2c3a0d2299824a83f590570" TargetMode="External"/><Relationship Id="rId431" Type="http://schemas.openxmlformats.org/officeDocument/2006/relationships/hyperlink" Target="https://www.scopus.com/inward/record.uri?eid=2-s2.0-85100443233&amp;doi=10.1016%2fj.compind.2021.103414&amp;partnerID=40&amp;md5=b46f6c21aef6631dd9fb6acb48ce0e8f" TargetMode="External"/><Relationship Id="rId552" Type="http://schemas.openxmlformats.org/officeDocument/2006/relationships/hyperlink" Target="http://dx.doi.org/10.1016/j.jmsy.2021.04.014" TargetMode="External"/><Relationship Id="rId673" Type="http://schemas.openxmlformats.org/officeDocument/2006/relationships/hyperlink" Target="https://nja.pastic.gov.pk/PJBT/index.php/PJBT/article/view/1562/1541" TargetMode="External"/><Relationship Id="rId430" Type="http://schemas.openxmlformats.org/officeDocument/2006/relationships/hyperlink" Target="https://www.scopus.com/inward/record.uri?eid=2-s2.0-85135042879&amp;doi=10.1007%2f978-3-031-06788-4_46&amp;partnerID=40&amp;md5=aa4a6aab21f793ff00a847872dd1503b" TargetMode="External"/><Relationship Id="rId551" Type="http://schemas.openxmlformats.org/officeDocument/2006/relationships/hyperlink" Target="http://dx.doi.org/10.1159/000539097" TargetMode="External"/><Relationship Id="rId672" Type="http://schemas.openxmlformats.org/officeDocument/2006/relationships/hyperlink" Target="https://www.justdial.com/Madurai/Enterprise-Data-Management-Services/nct-1204557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145/3663338.3663680" TargetMode="External"/><Relationship Id="rId2" Type="http://schemas.openxmlformats.org/officeDocument/2006/relationships/hyperlink" Target="https://doi.org/10.1145/3484717" TargetMode="External"/><Relationship Id="rId3" Type="http://schemas.openxmlformats.org/officeDocument/2006/relationships/hyperlink" Target="https://doi.org/10.1145/3462676.3462677" TargetMode="External"/><Relationship Id="rId4" Type="http://schemas.openxmlformats.org/officeDocument/2006/relationships/hyperlink" Target="https://doi.org/10.1145/3489517.3530450" TargetMode="External"/><Relationship Id="rId9" Type="http://schemas.openxmlformats.org/officeDocument/2006/relationships/hyperlink" Target="https://doi.org/10.14778/3476249.3476305" TargetMode="External"/><Relationship Id="rId5" Type="http://schemas.openxmlformats.org/officeDocument/2006/relationships/hyperlink" Target="https://doi.org/10.1145/3678250" TargetMode="External"/><Relationship Id="rId6" Type="http://schemas.openxmlformats.org/officeDocument/2006/relationships/hyperlink" Target="https://doi.org/10.1145/3685278" TargetMode="External"/><Relationship Id="rId7" Type="http://schemas.openxmlformats.org/officeDocument/2006/relationships/hyperlink" Target="https://doi.org/10.1145/3643819" TargetMode="External"/><Relationship Id="rId8" Type="http://schemas.openxmlformats.org/officeDocument/2006/relationships/hyperlink" Target="https://doi.org/10.1109/ASE.2019.00085" TargetMode="External"/><Relationship Id="rId30" Type="http://schemas.openxmlformats.org/officeDocument/2006/relationships/drawing" Target="../drawings/drawing2.xml"/><Relationship Id="rId32" Type="http://schemas.openxmlformats.org/officeDocument/2006/relationships/table" Target="../tables/table2.xml"/><Relationship Id="rId20" Type="http://schemas.openxmlformats.org/officeDocument/2006/relationships/hyperlink" Target="https://www.scopus.com/inward/record.uri?eid=2-s2.0-85095971856&amp;doi=10.3233%2fMGS-200333&amp;partnerID=40&amp;md5=31f980e8a53c30aa16446eac2d267272" TargetMode="External"/><Relationship Id="rId22" Type="http://schemas.openxmlformats.org/officeDocument/2006/relationships/hyperlink" Target="http://dx.doi.org/10.1109/TGCN.2021.3062972" TargetMode="External"/><Relationship Id="rId21" Type="http://schemas.openxmlformats.org/officeDocument/2006/relationships/hyperlink" Target="http://dx.doi.org/10.1109/ACCESS.2023.3247190" TargetMode="External"/><Relationship Id="rId24" Type="http://schemas.openxmlformats.org/officeDocument/2006/relationships/hyperlink" Target="http://dx.doi.org/10.1016/j.bdr.2020.100171" TargetMode="External"/><Relationship Id="rId23" Type="http://schemas.openxmlformats.org/officeDocument/2006/relationships/hyperlink" Target="http://dx.doi.org/10.1109/ACCESS.2023.3305506" TargetMode="External"/><Relationship Id="rId26" Type="http://schemas.openxmlformats.org/officeDocument/2006/relationships/hyperlink" Target="http://dx.doi.org/10.1007/s12083-021-01095-5" TargetMode="External"/><Relationship Id="rId25" Type="http://schemas.openxmlformats.org/officeDocument/2006/relationships/hyperlink" Target="http://dx.doi.org/10.1109/ACCESS.2023.3276785" TargetMode="External"/><Relationship Id="rId28" Type="http://schemas.openxmlformats.org/officeDocument/2006/relationships/hyperlink" Target="https://newtraell.cs.uchicago.edu/files/tr_authentic/TR-2024-02.pdf" TargetMode="External"/><Relationship Id="rId27" Type="http://schemas.openxmlformats.org/officeDocument/2006/relationships/hyperlink" Target="https://asset.fujifilm.com/www/mm/files/2023-03/c380054a69154d3902d9e092400b9b87/205532_US48252321.pdf" TargetMode="External"/><Relationship Id="rId29" Type="http://schemas.openxmlformats.org/officeDocument/2006/relationships/hyperlink" Target="https://uu.diva-portal.org/smash/get/diva2:1874454/FULLTEXT01.pdf" TargetMode="External"/><Relationship Id="rId11" Type="http://schemas.openxmlformats.org/officeDocument/2006/relationships/hyperlink" Target="https://ieeexplore.ieee.org/stamp/stamp.jsp?arnumber=10577802" TargetMode="External"/><Relationship Id="rId10" Type="http://schemas.openxmlformats.org/officeDocument/2006/relationships/hyperlink" Target="https://ieeexplore.ieee.org/stamp/stamp.jsp?arnumber=10276269" TargetMode="External"/><Relationship Id="rId13" Type="http://schemas.openxmlformats.org/officeDocument/2006/relationships/hyperlink" Target="https://ieeexplore.ieee.org/stamp/stamp.jsp?arnumber=9627790" TargetMode="External"/><Relationship Id="rId12" Type="http://schemas.openxmlformats.org/officeDocument/2006/relationships/hyperlink" Target="https://ieeexplore.ieee.org/stamp/stamp.jsp?arnumber=10425386" TargetMode="External"/><Relationship Id="rId15" Type="http://schemas.openxmlformats.org/officeDocument/2006/relationships/hyperlink" Target="https://ieeexplore.ieee.org/stamp/stamp.jsp?arnumber=10597763" TargetMode="External"/><Relationship Id="rId14" Type="http://schemas.openxmlformats.org/officeDocument/2006/relationships/hyperlink" Target="https://ieeexplore.ieee.org/stamp/stamp.jsp?arnumber=10678148" TargetMode="External"/><Relationship Id="rId17" Type="http://schemas.openxmlformats.org/officeDocument/2006/relationships/hyperlink" Target="https://www.scopus.com/inward/record.uri?eid=2-s2.0-85194078903&amp;doi=10.1016%2fj.future.2024.04.059&amp;partnerID=40&amp;md5=871cf579adfc02d050cd42323274a6d8" TargetMode="External"/><Relationship Id="rId16" Type="http://schemas.openxmlformats.org/officeDocument/2006/relationships/hyperlink" Target="https://ieeexplore.ieee.org/stamp/stamp.jsp?arnumber=10597868" TargetMode="External"/><Relationship Id="rId19" Type="http://schemas.openxmlformats.org/officeDocument/2006/relationships/hyperlink" Target="https://www.scopus.com/inward/record.uri?eid=2-s2.0-85192500103&amp;doi=10.3390%2fapp14031159&amp;partnerID=40&amp;md5=f643065d0655eda6ada93a96d725e61a" TargetMode="External"/><Relationship Id="rId18" Type="http://schemas.openxmlformats.org/officeDocument/2006/relationships/hyperlink" Target="https://www.scopus.com/inward/record.uri?eid=2-s2.0-85202857687&amp;doi=10.1007%2f978-981-97-4982-9_2&amp;partnerID=40&amp;md5=5acee0a3b8640a78aef4a706e89c36b0" TargetMode="External"/></Relationships>
</file>

<file path=xl/worksheets/_rels/sheet3.xml.rels><?xml version="1.0" encoding="UTF-8" standalone="yes"?><Relationships xmlns="http://schemas.openxmlformats.org/package/2006/relationships"><Relationship Id="rId150" Type="http://schemas.openxmlformats.org/officeDocument/2006/relationships/hyperlink" Target="https://ieeexplore-ieee-org.vu-nl.idm.oclc.org/abstract/document/9831607" TargetMode="External"/><Relationship Id="rId1" Type="http://schemas.openxmlformats.org/officeDocument/2006/relationships/hyperlink" Target="https://www.sciencedirect.com/science/article/pii/S0167739X19310507" TargetMode="External"/><Relationship Id="rId2" Type="http://schemas.openxmlformats.org/officeDocument/2006/relationships/hyperlink" Target="https://dl.acm.org/doi/10.1145/3297280.3297552" TargetMode="External"/><Relationship Id="rId3" Type="http://schemas.openxmlformats.org/officeDocument/2006/relationships/hyperlink" Target="https://onlinelibrary.wiley.com/doi/epdf/10.1155/2023/5025255" TargetMode="External"/><Relationship Id="rId149" Type="http://schemas.openxmlformats.org/officeDocument/2006/relationships/hyperlink" Target="https://ieeexplore-ieee-org.vu-nl.idm.oclc.org/abstract/document/10906024" TargetMode="External"/><Relationship Id="rId4" Type="http://schemas.openxmlformats.org/officeDocument/2006/relationships/hyperlink" Target="https://pureadmin.qub.ac.uk/ws/files/137354149/Varghese_Edge_as_a_Service_2017.pdf" TargetMode="External"/><Relationship Id="rId148" Type="http://schemas.openxmlformats.org/officeDocument/2006/relationships/hyperlink" Target="https://doi-org.vu-nl.idm.oclc.org/10.1007/s10922-024-09828-6" TargetMode="External"/><Relationship Id="rId9" Type="http://schemas.openxmlformats.org/officeDocument/2006/relationships/hyperlink" Target="https://www.sciencedirect.com/science/article/pii/S0164121218301055" TargetMode="External"/><Relationship Id="rId143" Type="http://schemas.openxmlformats.org/officeDocument/2006/relationships/hyperlink" Target="https://doi.org/10.1016/j.adhoc.2015.08.009" TargetMode="External"/><Relationship Id="rId142" Type="http://schemas.openxmlformats.org/officeDocument/2006/relationships/hyperlink" Target="https://doi.org/10.3390/s19122654" TargetMode="External"/><Relationship Id="rId141" Type="http://schemas.openxmlformats.org/officeDocument/2006/relationships/hyperlink" Target="https://doi.org/10.1155/2020/9040395" TargetMode="External"/><Relationship Id="rId140" Type="http://schemas.openxmlformats.org/officeDocument/2006/relationships/hyperlink" Target="https://doi.org/10.1016/j.jnca.2019.01.002" TargetMode="External"/><Relationship Id="rId5" Type="http://schemas.openxmlformats.org/officeDocument/2006/relationships/hyperlink" Target="https://dl.acm.org/doi/pdf/10.1145/3410463.3414624" TargetMode="External"/><Relationship Id="rId147" Type="http://schemas.openxmlformats.org/officeDocument/2006/relationships/hyperlink" Target="https://doi-org.vu-nl.idm.oclc.org/10.1007/s12083-024-01791-y" TargetMode="External"/><Relationship Id="rId6" Type="http://schemas.openxmlformats.org/officeDocument/2006/relationships/hyperlink" Target="https://link.springer.com/article/10.1007/s12652-017-0540-2" TargetMode="External"/><Relationship Id="rId146" Type="http://schemas.openxmlformats.org/officeDocument/2006/relationships/hyperlink" Target="https://ieeexplore-ieee-org.vu-nl.idm.oclc.org/stamp/stamp.jsp?tp=&amp;arnumber=10045829" TargetMode="External"/><Relationship Id="rId7" Type="http://schemas.openxmlformats.org/officeDocument/2006/relationships/hyperlink" Target="https://www.repository.cam.ac.uk/bitstreams/f50f3791-0883-45db-8055-ab390424080e/download" TargetMode="External"/><Relationship Id="rId145" Type="http://schemas.openxmlformats.org/officeDocument/2006/relationships/hyperlink" Target="https://doi.org/10.1016/j.dsp.2024.104428" TargetMode="External"/><Relationship Id="rId8" Type="http://schemas.openxmlformats.org/officeDocument/2006/relationships/hyperlink" Target="https://ieeexplore.ieee.org/stamp/stamp.jsp?tp=&amp;arnumber=7511769" TargetMode="External"/><Relationship Id="rId144" Type="http://schemas.openxmlformats.org/officeDocument/2006/relationships/hyperlink" Target="https://doi-org.vu-nl.idm.oclc.org/10.1007/s11042-022-14285-x" TargetMode="External"/><Relationship Id="rId139" Type="http://schemas.openxmlformats.org/officeDocument/2006/relationships/hyperlink" Target="https://doi.org/10.1016/j.procs.2018.04.161" TargetMode="External"/><Relationship Id="rId138" Type="http://schemas.openxmlformats.org/officeDocument/2006/relationships/hyperlink" Target="https://link-springer-com.vu-nl.idm.oclc.org/article/10.1007/s11276-019-01950-7" TargetMode="External"/><Relationship Id="rId137" Type="http://schemas.openxmlformats.org/officeDocument/2006/relationships/hyperlink" Target="https://ieeexplore-ieee-org.vu-nl.idm.oclc.org/abstract/document/7737055" TargetMode="External"/><Relationship Id="rId132" Type="http://schemas.openxmlformats.org/officeDocument/2006/relationships/hyperlink" Target="https://ieeexplore-ieee-org.vu-nl.idm.oclc.org/document/7218510" TargetMode="External"/><Relationship Id="rId131" Type="http://schemas.openxmlformats.org/officeDocument/2006/relationships/hyperlink" Target="https://ieeexplore-ieee-org.vu-nl.idm.oclc.org/document/7524782" TargetMode="External"/><Relationship Id="rId130" Type="http://schemas.openxmlformats.org/officeDocument/2006/relationships/hyperlink" Target="https://doi.org/10.1016/j.ins.2020.07.005" TargetMode="External"/><Relationship Id="rId136" Type="http://schemas.openxmlformats.org/officeDocument/2006/relationships/hyperlink" Target="https://doi.org/10.1016/j.inffus.2019.10.008" TargetMode="External"/><Relationship Id="rId135" Type="http://schemas.openxmlformats.org/officeDocument/2006/relationships/hyperlink" Target="https://ieeexplore-ieee-org.vu-nl.idm.oclc.org/document/8115313" TargetMode="External"/><Relationship Id="rId134" Type="http://schemas.openxmlformats.org/officeDocument/2006/relationships/hyperlink" Target="https://dl-acm-org.vu-nl.idm.oclc.org/doi/10.1145/2996356" TargetMode="External"/><Relationship Id="rId133" Type="http://schemas.openxmlformats.org/officeDocument/2006/relationships/hyperlink" Target="https://link-springer-com.vu-nl.idm.oclc.org/chapter/10.1007/978-981-15-0626-0_14" TargetMode="External"/><Relationship Id="rId153" Type="http://schemas.openxmlformats.org/officeDocument/2006/relationships/table" Target="../tables/table3.xml"/><Relationship Id="rId151" Type="http://schemas.openxmlformats.org/officeDocument/2006/relationships/drawing" Target="../drawings/drawing3.xml"/><Relationship Id="rId40" Type="http://schemas.openxmlformats.org/officeDocument/2006/relationships/hyperlink" Target="https://ieeexplore-ieee-org.vu-nl.idm.oclc.org/document/7847098" TargetMode="External"/><Relationship Id="rId42" Type="http://schemas.openxmlformats.org/officeDocument/2006/relationships/hyperlink" Target="https://ieeexplore-ieee-org.vu-nl.idm.oclc.org/document/10172863" TargetMode="External"/><Relationship Id="rId41" Type="http://schemas.openxmlformats.org/officeDocument/2006/relationships/hyperlink" Target="https://ieeexplore-ieee-org.vu-nl.idm.oclc.org/document/10491728" TargetMode="External"/><Relationship Id="rId44" Type="http://schemas.openxmlformats.org/officeDocument/2006/relationships/hyperlink" Target="https://ieeexplore-ieee-org.vu-nl.idm.oclc.org/stamp/stamp.jsp?tp=&amp;arnumber=10548753" TargetMode="External"/><Relationship Id="rId43" Type="http://schemas.openxmlformats.org/officeDocument/2006/relationships/hyperlink" Target="https://ieeexplore-ieee-org.vu-nl.idm.oclc.org/document/9612160" TargetMode="External"/><Relationship Id="rId46" Type="http://schemas.openxmlformats.org/officeDocument/2006/relationships/hyperlink" Target="https://www.mdpi.com/2076-3417/12/4/2044" TargetMode="External"/><Relationship Id="rId45" Type="http://schemas.openxmlformats.org/officeDocument/2006/relationships/hyperlink" Target="https://dl-acm-org.vu-nl.idm.oclc.org/doi/10.1145/3626732" TargetMode="External"/><Relationship Id="rId48" Type="http://schemas.openxmlformats.org/officeDocument/2006/relationships/hyperlink" Target="https://dl-acm-org.vu-nl.idm.oclc.org/doi/10.1145/3264903" TargetMode="External"/><Relationship Id="rId47" Type="http://schemas.openxmlformats.org/officeDocument/2006/relationships/hyperlink" Target="https://dl-acm-org.vu-nl.idm.oclc.org/doi/10.14778/2824032.2824078" TargetMode="External"/><Relationship Id="rId49" Type="http://schemas.openxmlformats.org/officeDocument/2006/relationships/hyperlink" Target="https://ieeexplore-ieee-org.vu-nl.idm.oclc.org/document/9252131" TargetMode="External"/><Relationship Id="rId31" Type="http://schemas.openxmlformats.org/officeDocument/2006/relationships/hyperlink" Target="https://www.usenix.org/system/files/fast19-zhang.pdf" TargetMode="External"/><Relationship Id="rId30" Type="http://schemas.openxmlformats.org/officeDocument/2006/relationships/hyperlink" Target="https://dl-acm-org.vu-nl.idm.oclc.org/doi/10.1145/3510614" TargetMode="External"/><Relationship Id="rId33" Type="http://schemas.openxmlformats.org/officeDocument/2006/relationships/hyperlink" Target="https://ieeexplore-ieee-org.vu-nl.idm.oclc.org/document/7208297" TargetMode="External"/><Relationship Id="rId32" Type="http://schemas.openxmlformats.org/officeDocument/2006/relationships/hyperlink" Target="https://dl-acm-org.vu-nl.idm.oclc.org/doi/pdf/10.1145/3064176.3064184" TargetMode="External"/><Relationship Id="rId35" Type="http://schemas.openxmlformats.org/officeDocument/2006/relationships/hyperlink" Target="https://www.usenix.org/system/files/fast19-zhang.pdf" TargetMode="External"/><Relationship Id="rId34" Type="http://schemas.openxmlformats.org/officeDocument/2006/relationships/hyperlink" Target="https://ieeexplore-ieee-org.vu-nl.idm.oclc.org/document/9458911" TargetMode="External"/><Relationship Id="rId37" Type="http://schemas.openxmlformats.org/officeDocument/2006/relationships/hyperlink" Target="https://dl-acm-org.vu-nl.idm.oclc.org/doi/pdf/10.1145/3106237.3106271" TargetMode="External"/><Relationship Id="rId36" Type="http://schemas.openxmlformats.org/officeDocument/2006/relationships/hyperlink" Target="https://ieeexplore-ieee-org.vu-nl.idm.oclc.org/stamp/stamp.jsp?tp=&amp;arnumber=8416369" TargetMode="External"/><Relationship Id="rId39" Type="http://schemas.openxmlformats.org/officeDocument/2006/relationships/hyperlink" Target="https://ieeexplore-ieee-org.vu-nl.idm.oclc.org/document/7152468" TargetMode="External"/><Relationship Id="rId38" Type="http://schemas.openxmlformats.org/officeDocument/2006/relationships/hyperlink" Target="https://ieeexplore-ieee-org.vu-nl.idm.oclc.org/document/8891000" TargetMode="External"/><Relationship Id="rId20" Type="http://schemas.openxmlformats.org/officeDocument/2006/relationships/hyperlink" Target="https://ieeexplore-ieee-org.vu-nl.idm.oclc.org/stamp/stamp.jsp?tp=&amp;arnumber=10361026" TargetMode="External"/><Relationship Id="rId22" Type="http://schemas.openxmlformats.org/officeDocument/2006/relationships/hyperlink" Target="https://ieeexplore-ieee-org.vu-nl.idm.oclc.org/stamp/stamp.jsp?tp=&amp;arnumber=9381688" TargetMode="External"/><Relationship Id="rId21" Type="http://schemas.openxmlformats.org/officeDocument/2006/relationships/hyperlink" Target="https://www.usenix.org/system/files/atc19-duggal.pdf" TargetMode="External"/><Relationship Id="rId24" Type="http://schemas.openxmlformats.org/officeDocument/2006/relationships/hyperlink" Target="https://dl-acm-org.vu-nl.idm.oclc.org/doi/pdf/10.1145/3456727.3463773" TargetMode="External"/><Relationship Id="rId23" Type="http://schemas.openxmlformats.org/officeDocument/2006/relationships/hyperlink" Target="https://www.usenix.org/system/files/conference/atc15/atc15-paper-li-mingqiang.pdf" TargetMode="External"/><Relationship Id="rId26" Type="http://schemas.openxmlformats.org/officeDocument/2006/relationships/hyperlink" Target="https://ieeexplore-ieee-org.vu-nl.idm.oclc.org/document/9229609" TargetMode="External"/><Relationship Id="rId25" Type="http://schemas.openxmlformats.org/officeDocument/2006/relationships/hyperlink" Target="https://www.usenix.org/system/files/fast22-park.pdf" TargetMode="External"/><Relationship Id="rId28" Type="http://schemas.openxmlformats.org/officeDocument/2006/relationships/hyperlink" Target="https://www.usenix.org/system/files/conference/atc16/atc16-paper-xia.pdf" TargetMode="External"/><Relationship Id="rId27" Type="http://schemas.openxmlformats.org/officeDocument/2006/relationships/hyperlink" Target="https://dl-acm-org.vu-nl.idm.oclc.org/doi/10.1109/TC.2015.2456015" TargetMode="External"/><Relationship Id="rId29" Type="http://schemas.openxmlformats.org/officeDocument/2006/relationships/hyperlink" Target="https://www.usenix.org/system/files/atc22-yang-zuoru.pdf" TargetMode="External"/><Relationship Id="rId11" Type="http://schemas.openxmlformats.org/officeDocument/2006/relationships/hyperlink" Target="https://ietresearch.onlinelibrary.wiley.com/doi/10.1049/ell2.70224" TargetMode="External"/><Relationship Id="rId10" Type="http://schemas.openxmlformats.org/officeDocument/2006/relationships/hyperlink" Target="https://www.sciencedirect.com/science/article/pii/S1569190X1730103X" TargetMode="External"/><Relationship Id="rId13" Type="http://schemas.openxmlformats.org/officeDocument/2006/relationships/hyperlink" Target="https://doi.org/10.1145/3530896" TargetMode="External"/><Relationship Id="rId12" Type="http://schemas.openxmlformats.org/officeDocument/2006/relationships/hyperlink" Target="https://doi.org/10.1145/3613424.3623776" TargetMode="External"/><Relationship Id="rId15" Type="http://schemas.openxmlformats.org/officeDocument/2006/relationships/hyperlink" Target="https://doi-org.vu-nl.idm.oclc.org/10.1145/3620665.3640353" TargetMode="External"/><Relationship Id="rId14" Type="http://schemas.openxmlformats.org/officeDocument/2006/relationships/hyperlink" Target="https://ieeexplore.ieee.org/document/10360958" TargetMode="External"/><Relationship Id="rId17" Type="http://schemas.openxmlformats.org/officeDocument/2006/relationships/hyperlink" Target="https://msstconference.org/MSST-history/2017/Papers/HybridPrioritizedDataDeduplication.pdf" TargetMode="External"/><Relationship Id="rId16" Type="http://schemas.openxmlformats.org/officeDocument/2006/relationships/hyperlink" Target="https://ieeexplore-ieee-org.vu-nl.idm.oclc.org/document/7897080/" TargetMode="External"/><Relationship Id="rId19" Type="http://schemas.openxmlformats.org/officeDocument/2006/relationships/hyperlink" Target="https://dl-acm-org.vu-nl.idm.oclc.org/doi/pdf/10.1145/3456727.3463780" TargetMode="External"/><Relationship Id="rId18" Type="http://schemas.openxmlformats.org/officeDocument/2006/relationships/hyperlink" Target="https://www.usenix.org/system/files/fast21-zou.pdf" TargetMode="External"/><Relationship Id="rId84" Type="http://schemas.openxmlformats.org/officeDocument/2006/relationships/hyperlink" Target="https://doi.org/10.1016/j.jnca.2017.02.015" TargetMode="External"/><Relationship Id="rId83" Type="http://schemas.openxmlformats.org/officeDocument/2006/relationships/hyperlink" Target="https://doi.org/10.1016/j.is.2017.01.003" TargetMode="External"/><Relationship Id="rId86" Type="http://schemas.openxmlformats.org/officeDocument/2006/relationships/hyperlink" Target="https://doi.org/10.1016/j.suscom.2019.01.017" TargetMode="External"/><Relationship Id="rId85" Type="http://schemas.openxmlformats.org/officeDocument/2006/relationships/hyperlink" Target="https://dl-acm-org.vu-nl.idm.oclc.org/doi/10.1145/3183713.3183756" TargetMode="External"/><Relationship Id="rId88" Type="http://schemas.openxmlformats.org/officeDocument/2006/relationships/hyperlink" Target="https://link-springer-com.vu-nl.idm.oclc.org/article/10.1007/s10586-019-03005-0" TargetMode="External"/><Relationship Id="rId87" Type="http://schemas.openxmlformats.org/officeDocument/2006/relationships/hyperlink" Target="https://ieeexplore-ieee-org.vu-nl.idm.oclc.org/document/9377819" TargetMode="External"/><Relationship Id="rId89" Type="http://schemas.openxmlformats.org/officeDocument/2006/relationships/hyperlink" Target="https://link-springer-com.vu-nl.idm.oclc.org/article/10.1007/s42514-020-00061-6" TargetMode="External"/><Relationship Id="rId80" Type="http://schemas.openxmlformats.org/officeDocument/2006/relationships/hyperlink" Target="https://dl-acm-org.vu-nl.idm.oclc.org/doi/10.1145/3538225" TargetMode="External"/><Relationship Id="rId82" Type="http://schemas.openxmlformats.org/officeDocument/2006/relationships/hyperlink" Target="https://doi.org/10.1016/j.future.2017.02.043" TargetMode="External"/><Relationship Id="rId81" Type="http://schemas.openxmlformats.org/officeDocument/2006/relationships/hyperlink" Target="https://ieeexplore-ieee-org.vu-nl.idm.oclc.org/document/7024097" TargetMode="External"/><Relationship Id="rId73" Type="http://schemas.openxmlformats.org/officeDocument/2006/relationships/hyperlink" Target="https://dl-acm-org.vu-nl.idm.oclc.org/doi/10.14778/3236187.3236203" TargetMode="External"/><Relationship Id="rId72" Type="http://schemas.openxmlformats.org/officeDocument/2006/relationships/hyperlink" Target="https://dl-acm-org.vu-nl.idm.oclc.org/doi/10.1145/3205289.3205325" TargetMode="External"/><Relationship Id="rId75" Type="http://schemas.openxmlformats.org/officeDocument/2006/relationships/hyperlink" Target="https://dl-acm-org.vu-nl.idm.oclc.org/doi/10.1145/3588684" TargetMode="External"/><Relationship Id="rId74" Type="http://schemas.openxmlformats.org/officeDocument/2006/relationships/hyperlink" Target="https://ieeexplore-ieee-org.vu-nl.idm.oclc.org/document/9458752" TargetMode="External"/><Relationship Id="rId77" Type="http://schemas.openxmlformats.org/officeDocument/2006/relationships/hyperlink" Target="https://dl-acm-org.vu-nl.idm.oclc.org/doi/10.14778/3547305.3547321" TargetMode="External"/><Relationship Id="rId76" Type="http://schemas.openxmlformats.org/officeDocument/2006/relationships/hyperlink" Target="https://ieeexplore-ieee-org.vu-nl.idm.oclc.org/document/7498233" TargetMode="External"/><Relationship Id="rId79" Type="http://schemas.openxmlformats.org/officeDocument/2006/relationships/hyperlink" Target="https://ieeexplore-ieee-org.vu-nl.idm.oclc.org/document/9614300" TargetMode="External"/><Relationship Id="rId78" Type="http://schemas.openxmlformats.org/officeDocument/2006/relationships/hyperlink" Target="https://dl-acm-org.vu-nl.idm.oclc.org/doi/10.1145/3378935" TargetMode="External"/><Relationship Id="rId71" Type="http://schemas.openxmlformats.org/officeDocument/2006/relationships/hyperlink" Target="https://link-springer-com.vu-nl.idm.oclc.org/article/10.1007/s00778-020-00636-3" TargetMode="External"/><Relationship Id="rId70" Type="http://schemas.openxmlformats.org/officeDocument/2006/relationships/hyperlink" Target="https://dl-acm-org.vu-nl.idm.oclc.org/doi/abs/10.14778/3551793.3551852" TargetMode="External"/><Relationship Id="rId62" Type="http://schemas.openxmlformats.org/officeDocument/2006/relationships/hyperlink" Target="https://journals-sagepub-com.vu-nl.idm.oclc.org/doi/10.1177/1687814018808178" TargetMode="External"/><Relationship Id="rId61" Type="http://schemas.openxmlformats.org/officeDocument/2006/relationships/hyperlink" Target="https://doi.org/10.3390/rs13030447" TargetMode="External"/><Relationship Id="rId64" Type="http://schemas.openxmlformats.org/officeDocument/2006/relationships/hyperlink" Target="https://dl-acm-org.vu-nl.idm.oclc.org/doi/pdf/10.14778/3503585.3503588" TargetMode="External"/><Relationship Id="rId63" Type="http://schemas.openxmlformats.org/officeDocument/2006/relationships/hyperlink" Target="https://www.usenix.org/system/files/fast22-an.pdf" TargetMode="External"/><Relationship Id="rId66" Type="http://schemas.openxmlformats.org/officeDocument/2006/relationships/hyperlink" Target="https://dl-acm-org.vu-nl.idm.oclc.org/doi/pdf/10.14778/3380750.3380761" TargetMode="External"/><Relationship Id="rId65" Type="http://schemas.openxmlformats.org/officeDocument/2006/relationships/hyperlink" Target="https://dl-acm-org.vu-nl.idm.oclc.org/doi/10.1145/3464509.3464885" TargetMode="External"/><Relationship Id="rId68" Type="http://schemas.openxmlformats.org/officeDocument/2006/relationships/hyperlink" Target="https://dl-acm-org.vu-nl.idm.oclc.org/doi/10.1145/3589263" TargetMode="External"/><Relationship Id="rId67" Type="http://schemas.openxmlformats.org/officeDocument/2006/relationships/hyperlink" Target="https://dl-acm-org.vu-nl.idm.oclc.org/doi/10.1145/3448016.3457283" TargetMode="External"/><Relationship Id="rId60" Type="http://schemas.openxmlformats.org/officeDocument/2006/relationships/hyperlink" Target="https://doi.org/10.1117/12.2556264" TargetMode="External"/><Relationship Id="rId69" Type="http://schemas.openxmlformats.org/officeDocument/2006/relationships/hyperlink" Target="https://dl-acm-org.vu-nl.idm.oclc.org/doi/abs/10.14778/3587136.3587149" TargetMode="External"/><Relationship Id="rId51" Type="http://schemas.openxmlformats.org/officeDocument/2006/relationships/hyperlink" Target="https://ieeexplore-ieee-org.vu-nl.idm.oclc.org/document/9957732" TargetMode="External"/><Relationship Id="rId50" Type="http://schemas.openxmlformats.org/officeDocument/2006/relationships/hyperlink" Target="https://dl-acm-org.vu-nl.idm.oclc.org/doi/10.1145/3007787.3001177" TargetMode="External"/><Relationship Id="rId53" Type="http://schemas.openxmlformats.org/officeDocument/2006/relationships/hyperlink" Target="https://link-springer-com.vu-nl.idm.oclc.org/article/10.1007/s12083-020-00981-8" TargetMode="External"/><Relationship Id="rId52" Type="http://schemas.openxmlformats.org/officeDocument/2006/relationships/hyperlink" Target="https://www-sciencedirect-com.vu-nl.idm.oclc.org/science/article/pii/S1319157818301101" TargetMode="External"/><Relationship Id="rId55" Type="http://schemas.openxmlformats.org/officeDocument/2006/relationships/hyperlink" Target="https://www-sciencedirect-com.vu-nl.idm.oclc.org/science/article/pii/S2542660522000208?via%3Dihub" TargetMode="External"/><Relationship Id="rId54" Type="http://schemas.openxmlformats.org/officeDocument/2006/relationships/hyperlink" Target="https://ieeexplore-ieee-org.vu-nl.idm.oclc.org/stamp/stamp.jsp?arnumber=8946616" TargetMode="External"/><Relationship Id="rId57" Type="http://schemas.openxmlformats.org/officeDocument/2006/relationships/hyperlink" Target="https://ieeexplore.ieee.org/document/9452065" TargetMode="External"/><Relationship Id="rId56" Type="http://schemas.openxmlformats.org/officeDocument/2006/relationships/hyperlink" Target="https://ieeexplore-ieee-org.vu-nl.idm.oclc.org/document/10287244" TargetMode="External"/><Relationship Id="rId59" Type="http://schemas.openxmlformats.org/officeDocument/2006/relationships/hyperlink" Target="https://doi.org/10.1117/12.2529237" TargetMode="External"/><Relationship Id="rId58" Type="http://schemas.openxmlformats.org/officeDocument/2006/relationships/hyperlink" Target="https://dl.acm.org/doi/pdf/10.1145/3299874.3319452" TargetMode="External"/><Relationship Id="rId107" Type="http://schemas.openxmlformats.org/officeDocument/2006/relationships/hyperlink" Target="https://doi.org/10.1093/comjnl/bxac184" TargetMode="External"/><Relationship Id="rId106" Type="http://schemas.openxmlformats.org/officeDocument/2006/relationships/hyperlink" Target="https://doi.org/10.1109/ACCESS.2018.2803302" TargetMode="External"/><Relationship Id="rId105" Type="http://schemas.openxmlformats.org/officeDocument/2006/relationships/hyperlink" Target="https://doi.org/10.1016/j.future.2017.11.010" TargetMode="External"/><Relationship Id="rId104" Type="http://schemas.openxmlformats.org/officeDocument/2006/relationships/hyperlink" Target="https://doi.org/10.1145/2851613.2851623" TargetMode="External"/><Relationship Id="rId109" Type="http://schemas.openxmlformats.org/officeDocument/2006/relationships/hyperlink" Target="https://doi.org/10.1016/j.jnca.2014.10.008" TargetMode="External"/><Relationship Id="rId108" Type="http://schemas.openxmlformats.org/officeDocument/2006/relationships/hyperlink" Target="https://doi.org/10.1016/j.simpat.2020.102260" TargetMode="External"/><Relationship Id="rId103" Type="http://schemas.openxmlformats.org/officeDocument/2006/relationships/hyperlink" Target="https://doi.org/10.1007/s10515-014-0171-1" TargetMode="External"/><Relationship Id="rId102" Type="http://schemas.openxmlformats.org/officeDocument/2006/relationships/hyperlink" Target="https://doi.org/10.1007/s10586-019-02947-9" TargetMode="External"/><Relationship Id="rId101" Type="http://schemas.openxmlformats.org/officeDocument/2006/relationships/hyperlink" Target="https://doi.org/10.1145/3538225" TargetMode="External"/><Relationship Id="rId100" Type="http://schemas.openxmlformats.org/officeDocument/2006/relationships/hyperlink" Target="https://doi.org/10.1016/j.jpdc.2015.01.001" TargetMode="External"/><Relationship Id="rId129" Type="http://schemas.openxmlformats.org/officeDocument/2006/relationships/hyperlink" Target="https://doi.org/10.1016/j.future.2019.02.008" TargetMode="External"/><Relationship Id="rId128" Type="http://schemas.openxmlformats.org/officeDocument/2006/relationships/hyperlink" Target="https://doi.org/10.1016/j.jksuci.2020.10.021" TargetMode="External"/><Relationship Id="rId127" Type="http://schemas.openxmlformats.org/officeDocument/2006/relationships/hyperlink" Target="https://doi-org.vu-nl.idm.oclc.org/10.1186/s13677-020-00214-6" TargetMode="External"/><Relationship Id="rId126" Type="http://schemas.openxmlformats.org/officeDocument/2006/relationships/hyperlink" Target="https://dl-acm-org.vu-nl.idm.oclc.org/doi/10.1145/3319647.3325834" TargetMode="External"/><Relationship Id="rId121" Type="http://schemas.openxmlformats.org/officeDocument/2006/relationships/hyperlink" Target="https://ieeexplore-ieee-org.vu-nl.idm.oclc.org/document/10701281" TargetMode="External"/><Relationship Id="rId120" Type="http://schemas.openxmlformats.org/officeDocument/2006/relationships/hyperlink" Target="https://ieeexplore.ieee.org/abstract/document/6747963" TargetMode="External"/><Relationship Id="rId125" Type="http://schemas.openxmlformats.org/officeDocument/2006/relationships/hyperlink" Target="https://dl-acm-org.vu-nl.idm.oclc.org/doi/10.1145/3357223.3362731" TargetMode="External"/><Relationship Id="rId124" Type="http://schemas.openxmlformats.org/officeDocument/2006/relationships/hyperlink" Target="https://doi-org.vu-nl.idm.oclc.org/10.1007/978-981-15-0947-6_78" TargetMode="External"/><Relationship Id="rId123" Type="http://schemas.openxmlformats.org/officeDocument/2006/relationships/hyperlink" Target="https://ieeexplore-ieee-org.vu-nl.idm.oclc.org/document/9771323" TargetMode="External"/><Relationship Id="rId122" Type="http://schemas.openxmlformats.org/officeDocument/2006/relationships/hyperlink" Target="https://www.mdpi.com/2227-7390/12/16/2482" TargetMode="External"/><Relationship Id="rId95" Type="http://schemas.openxmlformats.org/officeDocument/2006/relationships/hyperlink" Target="https://ieeexplore-ieee-org.vu-nl.idm.oclc.org/document/8567908" TargetMode="External"/><Relationship Id="rId94" Type="http://schemas.openxmlformats.org/officeDocument/2006/relationships/hyperlink" Target="https://dl-acm-org.vu-nl.idm.oclc.org/doi/10.1145/3183713.3193554" TargetMode="External"/><Relationship Id="rId97" Type="http://schemas.openxmlformats.org/officeDocument/2006/relationships/hyperlink" Target="https://ieeexplore-ieee-org.vu-nl.idm.oclc.org/document/8481569" TargetMode="External"/><Relationship Id="rId96" Type="http://schemas.openxmlformats.org/officeDocument/2006/relationships/hyperlink" Target="https://doi.org/10.1016/j.jpdc.2018.09.012" TargetMode="External"/><Relationship Id="rId99" Type="http://schemas.openxmlformats.org/officeDocument/2006/relationships/hyperlink" Target="https://doi.org/10.1016/j.future.2015.03.009" TargetMode="External"/><Relationship Id="rId98" Type="http://schemas.openxmlformats.org/officeDocument/2006/relationships/hyperlink" Target="https://ieeexplore-ieee-org.vu-nl.idm.oclc.org/document/10012453" TargetMode="External"/><Relationship Id="rId91" Type="http://schemas.openxmlformats.org/officeDocument/2006/relationships/hyperlink" Target="https://dl-acm-org.vu-nl.idm.oclc.org/doi/10.1145/3465998.3466005" TargetMode="External"/><Relationship Id="rId90" Type="http://schemas.openxmlformats.org/officeDocument/2006/relationships/hyperlink" Target="https://ieeexplore-ieee-org.vu-nl.idm.oclc.org/document/10020703" TargetMode="External"/><Relationship Id="rId93" Type="http://schemas.openxmlformats.org/officeDocument/2006/relationships/hyperlink" Target="https://dl-acm-org.vu-nl.idm.oclc.org/doi/10.1145/2983323.2983334" TargetMode="External"/><Relationship Id="rId92" Type="http://schemas.openxmlformats.org/officeDocument/2006/relationships/hyperlink" Target="https://link-springer-com.vu-nl.idm.oclc.org/article/10.1007/s10586-019-02958-6" TargetMode="External"/><Relationship Id="rId118" Type="http://schemas.openxmlformats.org/officeDocument/2006/relationships/hyperlink" Target="https://ieeexplore-ieee-org.vu-nl.idm.oclc.org/document/9835287" TargetMode="External"/><Relationship Id="rId117" Type="http://schemas.openxmlformats.org/officeDocument/2006/relationships/hyperlink" Target="https://ieeexplore-ieee-org.vu-nl.idm.oclc.org/document/8278179/" TargetMode="External"/><Relationship Id="rId116" Type="http://schemas.openxmlformats.org/officeDocument/2006/relationships/hyperlink" Target="https://www.sciencedirect.com/science/article/pii/S0167739X18311129" TargetMode="External"/><Relationship Id="rId115" Type="http://schemas.openxmlformats.org/officeDocument/2006/relationships/hyperlink" Target="https://ieeexplore.ieee.org/document/9170274" TargetMode="External"/><Relationship Id="rId119" Type="http://schemas.openxmlformats.org/officeDocument/2006/relationships/hyperlink" Target="https://ieeexplore.ieee.org/stamp/stamp.jsp?tp=&amp;arnumber=7153883" TargetMode="External"/><Relationship Id="rId110" Type="http://schemas.openxmlformats.org/officeDocument/2006/relationships/hyperlink" Target="https://doi.org/10.1002/cpe.6096" TargetMode="External"/><Relationship Id="rId114" Type="http://schemas.openxmlformats.org/officeDocument/2006/relationships/hyperlink" Target="https://ieeexplore.ieee.org/document/9633522" TargetMode="External"/><Relationship Id="rId113" Type="http://schemas.openxmlformats.org/officeDocument/2006/relationships/hyperlink" Target="https://doi.org/10.1109/ICICT48043.2020.9112567" TargetMode="External"/><Relationship Id="rId112" Type="http://schemas.openxmlformats.org/officeDocument/2006/relationships/hyperlink" Target="https://doi.org/10.1007/s11277-023-10707-7" TargetMode="External"/><Relationship Id="rId111" Type="http://schemas.openxmlformats.org/officeDocument/2006/relationships/hyperlink" Target="https://doi.org/10.1016/j.jnca.2019.03.0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i.org/10.1145/3663338.3663680" TargetMode="External"/><Relationship Id="rId2" Type="http://schemas.openxmlformats.org/officeDocument/2006/relationships/hyperlink" Target="https://doi.org/10.1145/3484717" TargetMode="External"/><Relationship Id="rId3" Type="http://schemas.openxmlformats.org/officeDocument/2006/relationships/hyperlink" Target="https://doi.org/10.1145/3462676.3462677" TargetMode="External"/><Relationship Id="rId4" Type="http://schemas.openxmlformats.org/officeDocument/2006/relationships/hyperlink" Target="https://doi.org/10.1145/3489517.3530450" TargetMode="External"/><Relationship Id="rId9" Type="http://schemas.openxmlformats.org/officeDocument/2006/relationships/hyperlink" Target="https://doi.org/10.14778/3476249.3476305" TargetMode="External"/><Relationship Id="rId5" Type="http://schemas.openxmlformats.org/officeDocument/2006/relationships/hyperlink" Target="https://doi.org/10.1145/3678250" TargetMode="External"/><Relationship Id="rId6" Type="http://schemas.openxmlformats.org/officeDocument/2006/relationships/hyperlink" Target="https://doi.org/10.1145/3685278" TargetMode="External"/><Relationship Id="rId7" Type="http://schemas.openxmlformats.org/officeDocument/2006/relationships/hyperlink" Target="https://doi.org/10.1145/3643819" TargetMode="External"/><Relationship Id="rId8" Type="http://schemas.openxmlformats.org/officeDocument/2006/relationships/hyperlink" Target="https://doi.org/10.1109/ASE.2019.00085" TargetMode="External"/><Relationship Id="rId138" Type="http://schemas.openxmlformats.org/officeDocument/2006/relationships/table" Target="../tables/table4.xml"/><Relationship Id="rId132" Type="http://schemas.openxmlformats.org/officeDocument/2006/relationships/hyperlink" Target="https://doi-org.vu-nl.idm.oclc.org/10.1007/s12083-024-01791-y" TargetMode="External"/><Relationship Id="rId131" Type="http://schemas.openxmlformats.org/officeDocument/2006/relationships/hyperlink" Target="https://ieeexplore-ieee-org.vu-nl.idm.oclc.org/stamp/stamp.jsp?tp=&amp;arnumber=10045829" TargetMode="External"/><Relationship Id="rId130" Type="http://schemas.openxmlformats.org/officeDocument/2006/relationships/hyperlink" Target="https://doi.org/10.1016/j.dsp.2024.104428" TargetMode="External"/><Relationship Id="rId136" Type="http://schemas.openxmlformats.org/officeDocument/2006/relationships/drawing" Target="../drawings/drawing4.xml"/><Relationship Id="rId135" Type="http://schemas.openxmlformats.org/officeDocument/2006/relationships/hyperlink" Target="https://ieeexplore-ieee-org.vu-nl.idm.oclc.org/abstract/document/9831607" TargetMode="External"/><Relationship Id="rId134" Type="http://schemas.openxmlformats.org/officeDocument/2006/relationships/hyperlink" Target="https://ieeexplore-ieee-org.vu-nl.idm.oclc.org/abstract/document/10906024" TargetMode="External"/><Relationship Id="rId133" Type="http://schemas.openxmlformats.org/officeDocument/2006/relationships/hyperlink" Target="https://doi-org.vu-nl.idm.oclc.org/10.1007/s10922-024-09828-6" TargetMode="External"/><Relationship Id="rId40" Type="http://schemas.openxmlformats.org/officeDocument/2006/relationships/hyperlink" Target="https://ieeexplore.ieee.org/document/10360958" TargetMode="External"/><Relationship Id="rId42" Type="http://schemas.openxmlformats.org/officeDocument/2006/relationships/hyperlink" Target="https://ieeexplore-ieee-org.vu-nl.idm.oclc.org/document/7897080/" TargetMode="External"/><Relationship Id="rId41" Type="http://schemas.openxmlformats.org/officeDocument/2006/relationships/hyperlink" Target="https://doi-org.vu-nl.idm.oclc.org/10.1145/3620665.3640353" TargetMode="External"/><Relationship Id="rId44" Type="http://schemas.openxmlformats.org/officeDocument/2006/relationships/hyperlink" Target="https://www.usenix.org/system/files/fast21-zou.pdf" TargetMode="External"/><Relationship Id="rId43" Type="http://schemas.openxmlformats.org/officeDocument/2006/relationships/hyperlink" Target="https://msstconference.org/MSST-history/2017/Papers/HybridPrioritizedDataDeduplication.pdf" TargetMode="External"/><Relationship Id="rId46" Type="http://schemas.openxmlformats.org/officeDocument/2006/relationships/hyperlink" Target="https://ieeexplore-ieee-org.vu-nl.idm.oclc.org/stamp/stamp.jsp?tp=&amp;arnumber=10361026" TargetMode="External"/><Relationship Id="rId45" Type="http://schemas.openxmlformats.org/officeDocument/2006/relationships/hyperlink" Target="https://dl-acm-org.vu-nl.idm.oclc.org/doi/pdf/10.1145/3456727.3463780" TargetMode="External"/><Relationship Id="rId48" Type="http://schemas.openxmlformats.org/officeDocument/2006/relationships/hyperlink" Target="https://ieeexplore-ieee-org.vu-nl.idm.oclc.org/stamp/stamp.jsp?tp=&amp;arnumber=9381688" TargetMode="External"/><Relationship Id="rId47" Type="http://schemas.openxmlformats.org/officeDocument/2006/relationships/hyperlink" Target="https://www.usenix.org/system/files/atc19-duggal.pdf" TargetMode="External"/><Relationship Id="rId49" Type="http://schemas.openxmlformats.org/officeDocument/2006/relationships/hyperlink" Target="https://www.usenix.org/system/files/conference/atc15/atc15-paper-li-mingqiang.pdf" TargetMode="External"/><Relationship Id="rId31" Type="http://schemas.openxmlformats.org/officeDocument/2006/relationships/hyperlink" Target="https://dl.acm.org/doi/10.1145/3297280.3297552" TargetMode="External"/><Relationship Id="rId30" Type="http://schemas.openxmlformats.org/officeDocument/2006/relationships/hyperlink" Target="https://www.sciencedirect.com/science/article/pii/S0167739X19310507" TargetMode="External"/><Relationship Id="rId33" Type="http://schemas.openxmlformats.org/officeDocument/2006/relationships/hyperlink" Target="https://link.springer.com/article/10.1007/s12652-017-0540-2" TargetMode="External"/><Relationship Id="rId32" Type="http://schemas.openxmlformats.org/officeDocument/2006/relationships/hyperlink" Target="https://dl.acm.org/doi/pdf/10.1145/3410463.3414624" TargetMode="External"/><Relationship Id="rId35" Type="http://schemas.openxmlformats.org/officeDocument/2006/relationships/hyperlink" Target="https://ieeexplore.ieee.org/stamp/stamp.jsp?tp=&amp;arnumber=7511769" TargetMode="External"/><Relationship Id="rId34" Type="http://schemas.openxmlformats.org/officeDocument/2006/relationships/hyperlink" Target="https://www.repository.cam.ac.uk/bitstreams/f50f3791-0883-45db-8055-ab390424080e/download" TargetMode="External"/><Relationship Id="rId37" Type="http://schemas.openxmlformats.org/officeDocument/2006/relationships/hyperlink" Target="https://www.sciencedirect.com/science/article/pii/S1569190X1730103X" TargetMode="External"/><Relationship Id="rId36" Type="http://schemas.openxmlformats.org/officeDocument/2006/relationships/hyperlink" Target="https://www.sciencedirect.com/science/article/pii/S0164121218301055" TargetMode="External"/><Relationship Id="rId39" Type="http://schemas.openxmlformats.org/officeDocument/2006/relationships/hyperlink" Target="https://doi.org/10.1145/3530896" TargetMode="External"/><Relationship Id="rId38" Type="http://schemas.openxmlformats.org/officeDocument/2006/relationships/hyperlink" Target="https://ietresearch.onlinelibrary.wiley.com/doi/10.1049/ell2.70224" TargetMode="External"/><Relationship Id="rId20" Type="http://schemas.openxmlformats.org/officeDocument/2006/relationships/hyperlink" Target="https://www.scopus.com/inward/record.uri?eid=2-s2.0-85095971856&amp;doi=10.3233%2fMGS-200333&amp;partnerID=40&amp;md5=31f980e8a53c30aa16446eac2d267272" TargetMode="External"/><Relationship Id="rId22" Type="http://schemas.openxmlformats.org/officeDocument/2006/relationships/hyperlink" Target="http://dx.doi.org/10.1109/TGCN.2021.3062972" TargetMode="External"/><Relationship Id="rId21" Type="http://schemas.openxmlformats.org/officeDocument/2006/relationships/hyperlink" Target="http://dx.doi.org/10.1109/ACCESS.2023.3247190" TargetMode="External"/><Relationship Id="rId24" Type="http://schemas.openxmlformats.org/officeDocument/2006/relationships/hyperlink" Target="http://dx.doi.org/10.1016/j.bdr.2020.100171" TargetMode="External"/><Relationship Id="rId23" Type="http://schemas.openxmlformats.org/officeDocument/2006/relationships/hyperlink" Target="http://dx.doi.org/10.1109/ACCESS.2023.3305506" TargetMode="External"/><Relationship Id="rId26" Type="http://schemas.openxmlformats.org/officeDocument/2006/relationships/hyperlink" Target="http://dx.doi.org/10.1007/s12083-021-01095-5" TargetMode="External"/><Relationship Id="rId25" Type="http://schemas.openxmlformats.org/officeDocument/2006/relationships/hyperlink" Target="http://dx.doi.org/10.1109/ACCESS.2023.3276785" TargetMode="External"/><Relationship Id="rId28" Type="http://schemas.openxmlformats.org/officeDocument/2006/relationships/hyperlink" Target="https://newtraell.cs.uchicago.edu/files/tr_authentic/TR-2024-02.pdf" TargetMode="External"/><Relationship Id="rId27" Type="http://schemas.openxmlformats.org/officeDocument/2006/relationships/hyperlink" Target="https://asset.fujifilm.com/www/mm/files/2023-03/c380054a69154d3902d9e092400b9b87/205532_US48252321.pdf" TargetMode="External"/><Relationship Id="rId29" Type="http://schemas.openxmlformats.org/officeDocument/2006/relationships/hyperlink" Target="https://uu.diva-portal.org/smash/get/diva2:1874454/FULLTEXT01.pdf" TargetMode="External"/><Relationship Id="rId11" Type="http://schemas.openxmlformats.org/officeDocument/2006/relationships/hyperlink" Target="https://ieeexplore.ieee.org/stamp/stamp.jsp?arnumber=10577802" TargetMode="External"/><Relationship Id="rId10" Type="http://schemas.openxmlformats.org/officeDocument/2006/relationships/hyperlink" Target="https://ieeexplore.ieee.org/stamp/stamp.jsp?arnumber=10276269" TargetMode="External"/><Relationship Id="rId13" Type="http://schemas.openxmlformats.org/officeDocument/2006/relationships/hyperlink" Target="https://ieeexplore.ieee.org/stamp/stamp.jsp?arnumber=9627790" TargetMode="External"/><Relationship Id="rId12" Type="http://schemas.openxmlformats.org/officeDocument/2006/relationships/hyperlink" Target="https://ieeexplore.ieee.org/stamp/stamp.jsp?arnumber=10425386" TargetMode="External"/><Relationship Id="rId15" Type="http://schemas.openxmlformats.org/officeDocument/2006/relationships/hyperlink" Target="https://ieeexplore.ieee.org/stamp/stamp.jsp?arnumber=10597763" TargetMode="External"/><Relationship Id="rId14" Type="http://schemas.openxmlformats.org/officeDocument/2006/relationships/hyperlink" Target="https://ieeexplore.ieee.org/stamp/stamp.jsp?arnumber=10678148" TargetMode="External"/><Relationship Id="rId17" Type="http://schemas.openxmlformats.org/officeDocument/2006/relationships/hyperlink" Target="https://www.scopus.com/inward/record.uri?eid=2-s2.0-85194078903&amp;doi=10.1016%2fj.future.2024.04.059&amp;partnerID=40&amp;md5=871cf579adfc02d050cd42323274a6d8" TargetMode="External"/><Relationship Id="rId16" Type="http://schemas.openxmlformats.org/officeDocument/2006/relationships/hyperlink" Target="https://ieeexplore.ieee.org/stamp/stamp.jsp?arnumber=10597868" TargetMode="External"/><Relationship Id="rId19" Type="http://schemas.openxmlformats.org/officeDocument/2006/relationships/hyperlink" Target="https://www.scopus.com/inward/record.uri?eid=2-s2.0-85192500103&amp;doi=10.3390%2fapp14031159&amp;partnerID=40&amp;md5=f643065d0655eda6ada93a96d725e61a" TargetMode="External"/><Relationship Id="rId18" Type="http://schemas.openxmlformats.org/officeDocument/2006/relationships/hyperlink" Target="https://www.scopus.com/inward/record.uri?eid=2-s2.0-85202857687&amp;doi=10.1007%2f978-981-97-4982-9_2&amp;partnerID=40&amp;md5=5acee0a3b8640a78aef4a706e89c36b0" TargetMode="External"/><Relationship Id="rId84" Type="http://schemas.openxmlformats.org/officeDocument/2006/relationships/hyperlink" Target="https://dl-acm-org.vu-nl.idm.oclc.org/doi/10.1145/3589263" TargetMode="External"/><Relationship Id="rId83" Type="http://schemas.openxmlformats.org/officeDocument/2006/relationships/hyperlink" Target="https://dl-acm-org.vu-nl.idm.oclc.org/doi/10.1145/3448016.3457283" TargetMode="External"/><Relationship Id="rId86" Type="http://schemas.openxmlformats.org/officeDocument/2006/relationships/hyperlink" Target="https://dl-acm-org.vu-nl.idm.oclc.org/doi/abs/10.14778/3551793.3551852" TargetMode="External"/><Relationship Id="rId85" Type="http://schemas.openxmlformats.org/officeDocument/2006/relationships/hyperlink" Target="https://dl-acm-org.vu-nl.idm.oclc.org/doi/abs/10.14778/3587136.3587149" TargetMode="External"/><Relationship Id="rId88" Type="http://schemas.openxmlformats.org/officeDocument/2006/relationships/hyperlink" Target="https://ieeexplore-ieee-org.vu-nl.idm.oclc.org/document/9458752" TargetMode="External"/><Relationship Id="rId87" Type="http://schemas.openxmlformats.org/officeDocument/2006/relationships/hyperlink" Target="https://link-springer-com.vu-nl.idm.oclc.org/article/10.1007/s00778-020-00636-3" TargetMode="External"/><Relationship Id="rId89" Type="http://schemas.openxmlformats.org/officeDocument/2006/relationships/hyperlink" Target="https://dl-acm-org.vu-nl.idm.oclc.org/doi/10.1145/3588684" TargetMode="External"/><Relationship Id="rId80" Type="http://schemas.openxmlformats.org/officeDocument/2006/relationships/hyperlink" Target="https://doi.org/10.3390/rs13030447" TargetMode="External"/><Relationship Id="rId82" Type="http://schemas.openxmlformats.org/officeDocument/2006/relationships/hyperlink" Target="https://dl-acm-org.vu-nl.idm.oclc.org/doi/10.1145/3464509.3464885" TargetMode="External"/><Relationship Id="rId81" Type="http://schemas.openxmlformats.org/officeDocument/2006/relationships/hyperlink" Target="https://www.usenix.org/system/files/fast22-an.pdf" TargetMode="External"/><Relationship Id="rId73" Type="http://schemas.openxmlformats.org/officeDocument/2006/relationships/hyperlink" Target="https://dl-acm-org.vu-nl.idm.oclc.org/doi/10.1145/3264903" TargetMode="External"/><Relationship Id="rId72" Type="http://schemas.openxmlformats.org/officeDocument/2006/relationships/hyperlink" Target="https://dl-acm-org.vu-nl.idm.oclc.org/doi/10.14778/2824032.2824078" TargetMode="External"/><Relationship Id="rId75" Type="http://schemas.openxmlformats.org/officeDocument/2006/relationships/hyperlink" Target="https://ieeexplore-ieee-org.vu-nl.idm.oclc.org/document/9957732" TargetMode="External"/><Relationship Id="rId74" Type="http://schemas.openxmlformats.org/officeDocument/2006/relationships/hyperlink" Target="https://dl-acm-org.vu-nl.idm.oclc.org/doi/10.1145/3007787.3001177" TargetMode="External"/><Relationship Id="rId77" Type="http://schemas.openxmlformats.org/officeDocument/2006/relationships/hyperlink" Target="https://ieeexplore-ieee-org.vu-nl.idm.oclc.org/stamp/stamp.jsp?arnumber=8946616" TargetMode="External"/><Relationship Id="rId76" Type="http://schemas.openxmlformats.org/officeDocument/2006/relationships/hyperlink" Target="https://link-springer-com.vu-nl.idm.oclc.org/article/10.1007/s12083-020-00981-8" TargetMode="External"/><Relationship Id="rId79" Type="http://schemas.openxmlformats.org/officeDocument/2006/relationships/hyperlink" Target="https://doi.org/10.1117/12.2529237" TargetMode="External"/><Relationship Id="rId78" Type="http://schemas.openxmlformats.org/officeDocument/2006/relationships/hyperlink" Target="https://ieeexplore-ieee-org.vu-nl.idm.oclc.org/document/10287244" TargetMode="External"/><Relationship Id="rId71" Type="http://schemas.openxmlformats.org/officeDocument/2006/relationships/hyperlink" Target="https://www.mdpi.com/2076-3417/12/4/2044" TargetMode="External"/><Relationship Id="rId70" Type="http://schemas.openxmlformats.org/officeDocument/2006/relationships/hyperlink" Target="https://dl-acm-org.vu-nl.idm.oclc.org/doi/10.1145/3626732" TargetMode="External"/><Relationship Id="rId62" Type="http://schemas.openxmlformats.org/officeDocument/2006/relationships/hyperlink" Target="https://ieeexplore-ieee-org.vu-nl.idm.oclc.org/stamp/stamp.jsp?tp=&amp;arnumber=8416369" TargetMode="External"/><Relationship Id="rId61" Type="http://schemas.openxmlformats.org/officeDocument/2006/relationships/hyperlink" Target="https://www.usenix.org/system/files/fast19-zhang.pdf" TargetMode="External"/><Relationship Id="rId64" Type="http://schemas.openxmlformats.org/officeDocument/2006/relationships/hyperlink" Target="https://ieeexplore-ieee-org.vu-nl.idm.oclc.org/document/7152468" TargetMode="External"/><Relationship Id="rId63" Type="http://schemas.openxmlformats.org/officeDocument/2006/relationships/hyperlink" Target="https://dl-acm-org.vu-nl.idm.oclc.org/doi/pdf/10.1145/3106237.3106271" TargetMode="External"/><Relationship Id="rId66" Type="http://schemas.openxmlformats.org/officeDocument/2006/relationships/hyperlink" Target="https://ieeexplore-ieee-org.vu-nl.idm.oclc.org/document/10491728" TargetMode="External"/><Relationship Id="rId65" Type="http://schemas.openxmlformats.org/officeDocument/2006/relationships/hyperlink" Target="https://ieeexplore-ieee-org.vu-nl.idm.oclc.org/document/7847098" TargetMode="External"/><Relationship Id="rId68" Type="http://schemas.openxmlformats.org/officeDocument/2006/relationships/hyperlink" Target="https://ieeexplore-ieee-org.vu-nl.idm.oclc.org/document/9612160" TargetMode="External"/><Relationship Id="rId67" Type="http://schemas.openxmlformats.org/officeDocument/2006/relationships/hyperlink" Target="https://ieeexplore-ieee-org.vu-nl.idm.oclc.org/document/10172863" TargetMode="External"/><Relationship Id="rId60" Type="http://schemas.openxmlformats.org/officeDocument/2006/relationships/hyperlink" Target="https://ieeexplore-ieee-org.vu-nl.idm.oclc.org/document/9458911" TargetMode="External"/><Relationship Id="rId69" Type="http://schemas.openxmlformats.org/officeDocument/2006/relationships/hyperlink" Target="https://ieeexplore-ieee-org.vu-nl.idm.oclc.org/stamp/stamp.jsp?tp=&amp;arnumber=10548753" TargetMode="External"/><Relationship Id="rId51" Type="http://schemas.openxmlformats.org/officeDocument/2006/relationships/hyperlink" Target="https://www.usenix.org/system/files/fast22-park.pdf" TargetMode="External"/><Relationship Id="rId50" Type="http://schemas.openxmlformats.org/officeDocument/2006/relationships/hyperlink" Target="https://dl-acm-org.vu-nl.idm.oclc.org/doi/pdf/10.1145/3456727.3463773" TargetMode="External"/><Relationship Id="rId53" Type="http://schemas.openxmlformats.org/officeDocument/2006/relationships/hyperlink" Target="https://dl-acm-org.vu-nl.idm.oclc.org/doi/10.1109/TC.2015.2456015" TargetMode="External"/><Relationship Id="rId52" Type="http://schemas.openxmlformats.org/officeDocument/2006/relationships/hyperlink" Target="https://ieeexplore-ieee-org.vu-nl.idm.oclc.org/document/9229609" TargetMode="External"/><Relationship Id="rId55" Type="http://schemas.openxmlformats.org/officeDocument/2006/relationships/hyperlink" Target="https://www.usenix.org/system/files/atc22-yang-zuoru.pdf" TargetMode="External"/><Relationship Id="rId54" Type="http://schemas.openxmlformats.org/officeDocument/2006/relationships/hyperlink" Target="https://www.usenix.org/system/files/conference/atc16/atc16-paper-xia.pdf" TargetMode="External"/><Relationship Id="rId57" Type="http://schemas.openxmlformats.org/officeDocument/2006/relationships/hyperlink" Target="https://www.usenix.org/system/files/fast19-zhang.pdf" TargetMode="External"/><Relationship Id="rId56" Type="http://schemas.openxmlformats.org/officeDocument/2006/relationships/hyperlink" Target="https://dl-acm-org.vu-nl.idm.oclc.org/doi/10.1145/3510614" TargetMode="External"/><Relationship Id="rId59" Type="http://schemas.openxmlformats.org/officeDocument/2006/relationships/hyperlink" Target="https://ieeexplore-ieee-org.vu-nl.idm.oclc.org/document/7208297" TargetMode="External"/><Relationship Id="rId58" Type="http://schemas.openxmlformats.org/officeDocument/2006/relationships/hyperlink" Target="https://dl-acm-org.vu-nl.idm.oclc.org/doi/pdf/10.1145/3064176.3064184" TargetMode="External"/><Relationship Id="rId107" Type="http://schemas.openxmlformats.org/officeDocument/2006/relationships/hyperlink" Target="https://doi.org/10.1002/cpe.6096" TargetMode="External"/><Relationship Id="rId106" Type="http://schemas.openxmlformats.org/officeDocument/2006/relationships/hyperlink" Target="https://doi.org/10.1016/j.jnca.2014.10.008" TargetMode="External"/><Relationship Id="rId105" Type="http://schemas.openxmlformats.org/officeDocument/2006/relationships/hyperlink" Target="https://doi.org/10.1016/j.simpat.2020.102260" TargetMode="External"/><Relationship Id="rId104" Type="http://schemas.openxmlformats.org/officeDocument/2006/relationships/hyperlink" Target="https://doi.org/10.1093/comjnl/bxac184" TargetMode="External"/><Relationship Id="rId109" Type="http://schemas.openxmlformats.org/officeDocument/2006/relationships/hyperlink" Target="https://doi.org/10.1109/ICICT48043.2020.9112567" TargetMode="External"/><Relationship Id="rId108" Type="http://schemas.openxmlformats.org/officeDocument/2006/relationships/hyperlink" Target="https://doi.org/10.1007/s11277-023-10707-7" TargetMode="External"/><Relationship Id="rId103" Type="http://schemas.openxmlformats.org/officeDocument/2006/relationships/hyperlink" Target="https://doi.org/10.1145/2851613.2851623" TargetMode="External"/><Relationship Id="rId102" Type="http://schemas.openxmlformats.org/officeDocument/2006/relationships/hyperlink" Target="https://doi.org/10.1007/s10586-019-02947-9" TargetMode="External"/><Relationship Id="rId101" Type="http://schemas.openxmlformats.org/officeDocument/2006/relationships/hyperlink" Target="https://doi.org/10.1016/j.jpdc.2015.01.001" TargetMode="External"/><Relationship Id="rId100" Type="http://schemas.openxmlformats.org/officeDocument/2006/relationships/hyperlink" Target="https://ieeexplore-ieee-org.vu-nl.idm.oclc.org/document/10012453" TargetMode="External"/><Relationship Id="rId129" Type="http://schemas.openxmlformats.org/officeDocument/2006/relationships/hyperlink" Target="https://doi-org.vu-nl.idm.oclc.org/10.1007/s11042-022-14285-x" TargetMode="External"/><Relationship Id="rId128" Type="http://schemas.openxmlformats.org/officeDocument/2006/relationships/hyperlink" Target="https://doi.org/10.1016/j.adhoc.2015.08.009" TargetMode="External"/><Relationship Id="rId127" Type="http://schemas.openxmlformats.org/officeDocument/2006/relationships/hyperlink" Target="https://doi.org/10.3390/s19122654" TargetMode="External"/><Relationship Id="rId126" Type="http://schemas.openxmlformats.org/officeDocument/2006/relationships/hyperlink" Target="https://doi.org/10.1155/2020/9040395" TargetMode="External"/><Relationship Id="rId121" Type="http://schemas.openxmlformats.org/officeDocument/2006/relationships/hyperlink" Target="https://ieeexplore-ieee-org.vu-nl.idm.oclc.org/document/7218510" TargetMode="External"/><Relationship Id="rId120" Type="http://schemas.openxmlformats.org/officeDocument/2006/relationships/hyperlink" Target="https://doi.org/10.1016/j.future.2019.02.008" TargetMode="External"/><Relationship Id="rId125" Type="http://schemas.openxmlformats.org/officeDocument/2006/relationships/hyperlink" Target="https://doi.org/10.1016/j.procs.2018.04.161" TargetMode="External"/><Relationship Id="rId124" Type="http://schemas.openxmlformats.org/officeDocument/2006/relationships/hyperlink" Target="https://link-springer-com.vu-nl.idm.oclc.org/article/10.1007/s11276-019-01950-7" TargetMode="External"/><Relationship Id="rId123" Type="http://schemas.openxmlformats.org/officeDocument/2006/relationships/hyperlink" Target="https://doi.org/10.1016/j.inffus.2019.10.008" TargetMode="External"/><Relationship Id="rId122" Type="http://schemas.openxmlformats.org/officeDocument/2006/relationships/hyperlink" Target="https://ieeexplore-ieee-org.vu-nl.idm.oclc.org/document/8115313" TargetMode="External"/><Relationship Id="rId95" Type="http://schemas.openxmlformats.org/officeDocument/2006/relationships/hyperlink" Target="https://link-springer-com.vu-nl.idm.oclc.org/article/10.1007/s42514-020-00061-6" TargetMode="External"/><Relationship Id="rId94" Type="http://schemas.openxmlformats.org/officeDocument/2006/relationships/hyperlink" Target="https://ieeexplore-ieee-org.vu-nl.idm.oclc.org/document/9377819" TargetMode="External"/><Relationship Id="rId97" Type="http://schemas.openxmlformats.org/officeDocument/2006/relationships/hyperlink" Target="https://dl-acm-org.vu-nl.idm.oclc.org/doi/10.1145/2983323.2983334" TargetMode="External"/><Relationship Id="rId96" Type="http://schemas.openxmlformats.org/officeDocument/2006/relationships/hyperlink" Target="https://ieeexplore-ieee-org.vu-nl.idm.oclc.org/document/10020703" TargetMode="External"/><Relationship Id="rId99" Type="http://schemas.openxmlformats.org/officeDocument/2006/relationships/hyperlink" Target="https://ieeexplore-ieee-org.vu-nl.idm.oclc.org/document/8481569" TargetMode="External"/><Relationship Id="rId98" Type="http://schemas.openxmlformats.org/officeDocument/2006/relationships/hyperlink" Target="https://doi.org/10.1016/j.jpdc.2018.09.012" TargetMode="External"/><Relationship Id="rId91" Type="http://schemas.openxmlformats.org/officeDocument/2006/relationships/hyperlink" Target="https://ieeexplore-ieee-org.vu-nl.idm.oclc.org/document/9614300" TargetMode="External"/><Relationship Id="rId90" Type="http://schemas.openxmlformats.org/officeDocument/2006/relationships/hyperlink" Target="https://dl-acm-org.vu-nl.idm.oclc.org/doi/10.14778/3547305.3547321" TargetMode="External"/><Relationship Id="rId93" Type="http://schemas.openxmlformats.org/officeDocument/2006/relationships/hyperlink" Target="https://doi.org/10.1016/j.suscom.2019.01.017" TargetMode="External"/><Relationship Id="rId92" Type="http://schemas.openxmlformats.org/officeDocument/2006/relationships/hyperlink" Target="https://doi.org/10.1016/j.future.2017.02.043" TargetMode="External"/><Relationship Id="rId118" Type="http://schemas.openxmlformats.org/officeDocument/2006/relationships/hyperlink" Target="https://dl-acm-org.vu-nl.idm.oclc.org/doi/10.1145/3357223.3362731" TargetMode="External"/><Relationship Id="rId117" Type="http://schemas.openxmlformats.org/officeDocument/2006/relationships/hyperlink" Target="https://ieeexplore-ieee-org.vu-nl.idm.oclc.org/document/9771323" TargetMode="External"/><Relationship Id="rId116" Type="http://schemas.openxmlformats.org/officeDocument/2006/relationships/hyperlink" Target="https://www.mdpi.com/2227-7390/12/16/2482" TargetMode="External"/><Relationship Id="rId115" Type="http://schemas.openxmlformats.org/officeDocument/2006/relationships/hyperlink" Target="https://ieeexplore-ieee-org.vu-nl.idm.oclc.org/document/10701281" TargetMode="External"/><Relationship Id="rId119" Type="http://schemas.openxmlformats.org/officeDocument/2006/relationships/hyperlink" Target="https://doi.org/10.1145/3319647.3325834" TargetMode="External"/><Relationship Id="rId110" Type="http://schemas.openxmlformats.org/officeDocument/2006/relationships/hyperlink" Target="https://ieeexplore.ieee.org/document/9170274" TargetMode="External"/><Relationship Id="rId114" Type="http://schemas.openxmlformats.org/officeDocument/2006/relationships/hyperlink" Target="https://ieeexplore.ieee.org/abstract/document/6747963" TargetMode="External"/><Relationship Id="rId113" Type="http://schemas.openxmlformats.org/officeDocument/2006/relationships/hyperlink" Target="https://ieeexplore-ieee-org.vu-nl.idm.oclc.org/document/9835287" TargetMode="External"/><Relationship Id="rId112" Type="http://schemas.openxmlformats.org/officeDocument/2006/relationships/hyperlink" Target="https://ieeexplore-ieee-org.vu-nl.idm.oclc.org/document/8278179/" TargetMode="External"/><Relationship Id="rId111" Type="http://schemas.openxmlformats.org/officeDocument/2006/relationships/hyperlink" Target="https://www.sciencedirect.com/science/article/pii/S0167739X1831112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75"/>
    <col customWidth="1" min="2" max="2" width="75.63"/>
    <col customWidth="1" min="3" max="3" width="17.5"/>
    <col customWidth="1" min="4" max="4" width="43.5"/>
    <col customWidth="1" min="5" max="5" width="13.38"/>
    <col customWidth="1" min="6" max="6" width="22.38"/>
    <col customWidth="1" min="7" max="7" width="17.13"/>
    <col customWidth="1" min="8" max="8" width="8.75"/>
    <col customWidth="1" min="10" max="10" width="5.63"/>
    <col customWidth="1" min="11" max="11" width="6.5"/>
    <col customWidth="1" min="12" max="12" width="6.25"/>
    <col customWidth="1" min="13" max="14" width="5.75"/>
    <col customWidth="1" min="15" max="15" width="5.88"/>
    <col customWidth="1" min="16" max="17" width="5.75"/>
    <col customWidth="1" min="18" max="18" width="7.88"/>
    <col customWidth="1" min="19" max="19" width="9.38"/>
    <col customWidth="1" min="20" max="21" width="10.13"/>
    <col customWidth="1" min="22" max="22" width="26.63"/>
    <col customWidth="1" min="23" max="23" width="18.13"/>
    <col customWidth="1" min="24" max="24" width="5.38"/>
    <col customWidth="1" min="25" max="25" width="7.0"/>
    <col customWidth="1" min="26" max="26" width="20.63"/>
    <col customWidth="1" min="27" max="34" width="25.75"/>
  </cols>
  <sheetData>
    <row r="1">
      <c r="A1" s="1" t="s">
        <v>0</v>
      </c>
      <c r="B1" s="2" t="s">
        <v>1</v>
      </c>
      <c r="C1" s="2" t="s">
        <v>2</v>
      </c>
      <c r="D1" s="3" t="s">
        <v>3</v>
      </c>
      <c r="E1" s="3" t="s">
        <v>4</v>
      </c>
      <c r="F1" s="2" t="s">
        <v>5</v>
      </c>
      <c r="G1" s="4" t="s">
        <v>6</v>
      </c>
      <c r="H1" s="1" t="s">
        <v>7</v>
      </c>
      <c r="I1" s="1" t="s">
        <v>8</v>
      </c>
      <c r="J1" s="5" t="s">
        <v>9</v>
      </c>
      <c r="K1" s="6" t="s">
        <v>10</v>
      </c>
      <c r="L1" s="6" t="s">
        <v>11</v>
      </c>
      <c r="M1" s="7" t="s">
        <v>12</v>
      </c>
      <c r="N1" s="7" t="s">
        <v>13</v>
      </c>
      <c r="O1" s="7" t="s">
        <v>14</v>
      </c>
      <c r="P1" s="7" t="s">
        <v>15</v>
      </c>
      <c r="Q1" s="8" t="s">
        <v>16</v>
      </c>
      <c r="R1" s="9" t="s">
        <v>17</v>
      </c>
      <c r="S1" s="9" t="s">
        <v>18</v>
      </c>
      <c r="T1" s="10" t="s">
        <v>19</v>
      </c>
      <c r="U1" s="10" t="s">
        <v>20</v>
      </c>
      <c r="V1" s="11" t="s">
        <v>21</v>
      </c>
      <c r="W1" s="11" t="s">
        <v>22</v>
      </c>
      <c r="X1" s="11" t="s">
        <v>23</v>
      </c>
      <c r="Y1" s="11" t="s">
        <v>24</v>
      </c>
      <c r="Z1" s="11" t="s">
        <v>25</v>
      </c>
      <c r="AA1" s="12"/>
      <c r="AB1" s="12"/>
      <c r="AC1" s="12"/>
      <c r="AD1" s="12"/>
      <c r="AE1" s="12"/>
      <c r="AF1" s="12"/>
      <c r="AG1" s="12"/>
      <c r="AH1" s="12"/>
    </row>
    <row r="2">
      <c r="A2" s="13">
        <v>1.0</v>
      </c>
      <c r="B2" s="14" t="s">
        <v>26</v>
      </c>
      <c r="C2" s="14" t="s">
        <v>27</v>
      </c>
      <c r="D2" s="15" t="s">
        <v>28</v>
      </c>
      <c r="E2" s="14" t="s">
        <v>29</v>
      </c>
      <c r="F2" s="14" t="s">
        <v>30</v>
      </c>
      <c r="G2" s="16" t="s">
        <v>31</v>
      </c>
      <c r="H2" s="13" t="s">
        <v>32</v>
      </c>
      <c r="I2" s="17">
        <v>2024.0</v>
      </c>
      <c r="J2" s="18" t="s">
        <v>33</v>
      </c>
      <c r="K2" s="18" t="s">
        <v>33</v>
      </c>
      <c r="L2" s="18" t="s">
        <v>33</v>
      </c>
      <c r="M2" s="19"/>
      <c r="N2" s="19"/>
      <c r="O2" s="19"/>
      <c r="P2" s="19" t="s">
        <v>33</v>
      </c>
      <c r="Q2" s="19"/>
      <c r="R2" s="19"/>
      <c r="S2" s="19"/>
      <c r="T2" s="19" t="str">
        <f t="shared" ref="T2:T10" si="1">IF(AND(J2="x",K2="x",L2="x",M2="",N2="",O2="",P2="",Q2="",R2=""), "x","")</f>
        <v/>
      </c>
      <c r="U2" s="19"/>
      <c r="V2" s="13" t="s">
        <v>34</v>
      </c>
      <c r="W2" s="13"/>
      <c r="X2" s="20"/>
      <c r="Y2" s="20"/>
      <c r="Z2" s="20"/>
      <c r="AA2" s="20"/>
      <c r="AB2" s="20"/>
      <c r="AC2" s="20"/>
      <c r="AD2" s="20"/>
      <c r="AE2" s="20"/>
      <c r="AF2" s="20"/>
      <c r="AG2" s="20"/>
      <c r="AH2" s="20"/>
    </row>
    <row r="3">
      <c r="A3" s="13">
        <v>2.0</v>
      </c>
      <c r="B3" s="14" t="s">
        <v>35</v>
      </c>
      <c r="C3" s="14" t="s">
        <v>36</v>
      </c>
      <c r="D3" s="15" t="s">
        <v>37</v>
      </c>
      <c r="E3" s="14" t="s">
        <v>29</v>
      </c>
      <c r="F3" s="14" t="s">
        <v>30</v>
      </c>
      <c r="G3" s="16" t="s">
        <v>31</v>
      </c>
      <c r="H3" s="13" t="s">
        <v>32</v>
      </c>
      <c r="I3" s="17">
        <v>2023.0</v>
      </c>
      <c r="J3" s="18" t="s">
        <v>33</v>
      </c>
      <c r="K3" s="18" t="s">
        <v>33</v>
      </c>
      <c r="L3" s="18" t="s">
        <v>33</v>
      </c>
      <c r="M3" s="19"/>
      <c r="N3" s="19"/>
      <c r="O3" s="19"/>
      <c r="P3" s="19" t="s">
        <v>33</v>
      </c>
      <c r="Q3" s="21"/>
      <c r="R3" s="21"/>
      <c r="S3" s="21"/>
      <c r="T3" s="19" t="str">
        <f t="shared" si="1"/>
        <v/>
      </c>
      <c r="U3" s="19"/>
      <c r="V3" s="20"/>
      <c r="W3" s="20"/>
      <c r="X3" s="20"/>
      <c r="Y3" s="20"/>
      <c r="Z3" s="20"/>
      <c r="AA3" s="20"/>
      <c r="AB3" s="20"/>
      <c r="AC3" s="20"/>
      <c r="AD3" s="20"/>
      <c r="AE3" s="20"/>
      <c r="AF3" s="20"/>
      <c r="AG3" s="20"/>
      <c r="AH3" s="20"/>
    </row>
    <row r="4">
      <c r="A4" s="13">
        <v>3.0</v>
      </c>
      <c r="B4" s="14" t="s">
        <v>38</v>
      </c>
      <c r="C4" s="14" t="s">
        <v>39</v>
      </c>
      <c r="D4" s="15" t="s">
        <v>40</v>
      </c>
      <c r="E4" s="14" t="s">
        <v>29</v>
      </c>
      <c r="F4" s="14" t="s">
        <v>41</v>
      </c>
      <c r="G4" s="16" t="s">
        <v>31</v>
      </c>
      <c r="H4" s="13" t="s">
        <v>32</v>
      </c>
      <c r="I4" s="17">
        <v>2024.0</v>
      </c>
      <c r="J4" s="18" t="s">
        <v>33</v>
      </c>
      <c r="K4" s="18" t="s">
        <v>33</v>
      </c>
      <c r="L4" s="18" t="s">
        <v>33</v>
      </c>
      <c r="M4" s="19"/>
      <c r="N4" s="19"/>
      <c r="O4" s="19" t="s">
        <v>33</v>
      </c>
      <c r="P4" s="19"/>
      <c r="Q4" s="19"/>
      <c r="R4" s="21"/>
      <c r="S4" s="19" t="s">
        <v>33</v>
      </c>
      <c r="T4" s="19" t="str">
        <f t="shared" si="1"/>
        <v/>
      </c>
      <c r="U4" s="19"/>
      <c r="V4" s="13" t="s">
        <v>42</v>
      </c>
      <c r="W4" s="13"/>
      <c r="X4" s="20"/>
      <c r="Y4" s="13"/>
      <c r="Z4" s="20"/>
      <c r="AA4" s="20"/>
      <c r="AB4" s="20"/>
      <c r="AC4" s="20"/>
      <c r="AD4" s="20"/>
      <c r="AE4" s="20"/>
      <c r="AF4" s="20"/>
      <c r="AG4" s="20"/>
      <c r="AH4" s="20"/>
    </row>
    <row r="5">
      <c r="A5" s="13">
        <v>4.0</v>
      </c>
      <c r="B5" s="14" t="s">
        <v>43</v>
      </c>
      <c r="C5" s="14" t="s">
        <v>44</v>
      </c>
      <c r="D5" s="15" t="s">
        <v>45</v>
      </c>
      <c r="E5" s="14" t="s">
        <v>29</v>
      </c>
      <c r="F5" s="14" t="s">
        <v>46</v>
      </c>
      <c r="G5" s="16" t="s">
        <v>31</v>
      </c>
      <c r="H5" s="13" t="s">
        <v>32</v>
      </c>
      <c r="I5" s="17">
        <v>2021.0</v>
      </c>
      <c r="J5" s="18" t="s">
        <v>33</v>
      </c>
      <c r="K5" s="18" t="s">
        <v>33</v>
      </c>
      <c r="L5" s="18" t="s">
        <v>33</v>
      </c>
      <c r="M5" s="21"/>
      <c r="N5" s="19"/>
      <c r="O5" s="21"/>
      <c r="P5" s="19" t="s">
        <v>33</v>
      </c>
      <c r="Q5" s="21"/>
      <c r="R5" s="21"/>
      <c r="S5" s="19" t="s">
        <v>33</v>
      </c>
      <c r="T5" s="19" t="str">
        <f t="shared" si="1"/>
        <v/>
      </c>
      <c r="U5" s="19"/>
      <c r="V5" s="13" t="s">
        <v>47</v>
      </c>
      <c r="W5" s="13"/>
      <c r="X5" s="20"/>
      <c r="Y5" s="20"/>
      <c r="Z5" s="20"/>
      <c r="AA5" s="20"/>
      <c r="AB5" s="20"/>
      <c r="AC5" s="20"/>
      <c r="AD5" s="20"/>
      <c r="AE5" s="20"/>
      <c r="AF5" s="20"/>
      <c r="AG5" s="20"/>
      <c r="AH5" s="20"/>
    </row>
    <row r="6">
      <c r="A6" s="13">
        <v>5.0</v>
      </c>
      <c r="B6" s="14" t="s">
        <v>48</v>
      </c>
      <c r="C6" s="14" t="s">
        <v>49</v>
      </c>
      <c r="D6" s="15" t="s">
        <v>50</v>
      </c>
      <c r="E6" s="14" t="s">
        <v>29</v>
      </c>
      <c r="F6" s="14" t="s">
        <v>51</v>
      </c>
      <c r="G6" s="16" t="s">
        <v>52</v>
      </c>
      <c r="H6" s="13" t="s">
        <v>53</v>
      </c>
      <c r="I6" s="17">
        <v>2021.0</v>
      </c>
      <c r="J6" s="18" t="s">
        <v>33</v>
      </c>
      <c r="K6" s="18" t="s">
        <v>33</v>
      </c>
      <c r="L6" s="18" t="s">
        <v>33</v>
      </c>
      <c r="M6" s="19"/>
      <c r="N6" s="19"/>
      <c r="O6" s="19" t="s">
        <v>33</v>
      </c>
      <c r="P6" s="19"/>
      <c r="Q6" s="19"/>
      <c r="R6" s="19"/>
      <c r="S6" s="19" t="s">
        <v>33</v>
      </c>
      <c r="T6" s="19" t="str">
        <f t="shared" si="1"/>
        <v/>
      </c>
      <c r="U6" s="19"/>
      <c r="V6" s="13" t="s">
        <v>54</v>
      </c>
      <c r="W6" s="13"/>
      <c r="X6" s="20"/>
      <c r="Y6" s="20"/>
      <c r="Z6" s="13"/>
      <c r="AA6" s="20"/>
      <c r="AB6" s="20"/>
      <c r="AC6" s="20"/>
      <c r="AD6" s="20"/>
      <c r="AE6" s="20"/>
      <c r="AF6" s="20"/>
      <c r="AG6" s="20"/>
      <c r="AH6" s="20"/>
    </row>
    <row r="7">
      <c r="A7" s="13">
        <v>6.0</v>
      </c>
      <c r="B7" s="14" t="s">
        <v>55</v>
      </c>
      <c r="C7" s="14" t="s">
        <v>56</v>
      </c>
      <c r="D7" s="22" t="s">
        <v>57</v>
      </c>
      <c r="E7" s="14" t="s">
        <v>29</v>
      </c>
      <c r="F7" s="14" t="s">
        <v>58</v>
      </c>
      <c r="G7" s="16" t="s">
        <v>31</v>
      </c>
      <c r="H7" s="13" t="s">
        <v>32</v>
      </c>
      <c r="I7" s="17">
        <v>2022.0</v>
      </c>
      <c r="J7" s="18" t="s">
        <v>33</v>
      </c>
      <c r="K7" s="18" t="s">
        <v>33</v>
      </c>
      <c r="L7" s="18" t="s">
        <v>33</v>
      </c>
      <c r="M7" s="21"/>
      <c r="N7" s="21"/>
      <c r="O7" s="21"/>
      <c r="P7" s="19" t="s">
        <v>33</v>
      </c>
      <c r="Q7" s="21"/>
      <c r="R7" s="21"/>
      <c r="S7" s="21"/>
      <c r="T7" s="19" t="str">
        <f t="shared" si="1"/>
        <v/>
      </c>
      <c r="U7" s="19"/>
      <c r="V7" s="20"/>
      <c r="W7" s="20"/>
      <c r="X7" s="20"/>
      <c r="Y7" s="20"/>
      <c r="Z7" s="20"/>
      <c r="AA7" s="20"/>
      <c r="AB7" s="20"/>
      <c r="AC7" s="20"/>
      <c r="AD7" s="20"/>
      <c r="AE7" s="20"/>
      <c r="AF7" s="20"/>
      <c r="AG7" s="20"/>
      <c r="AH7" s="20"/>
    </row>
    <row r="8">
      <c r="A8" s="13">
        <v>7.0</v>
      </c>
      <c r="B8" s="14" t="s">
        <v>59</v>
      </c>
      <c r="C8" s="14" t="s">
        <v>60</v>
      </c>
      <c r="D8" s="15" t="s">
        <v>61</v>
      </c>
      <c r="E8" s="14" t="s">
        <v>29</v>
      </c>
      <c r="F8" s="14" t="s">
        <v>62</v>
      </c>
      <c r="G8" s="16" t="s">
        <v>63</v>
      </c>
      <c r="H8" s="13" t="s">
        <v>53</v>
      </c>
      <c r="I8" s="17">
        <v>2023.0</v>
      </c>
      <c r="J8" s="18" t="s">
        <v>33</v>
      </c>
      <c r="K8" s="18" t="s">
        <v>33</v>
      </c>
      <c r="L8" s="18" t="s">
        <v>33</v>
      </c>
      <c r="M8" s="21"/>
      <c r="N8" s="19"/>
      <c r="O8" s="19" t="s">
        <v>33</v>
      </c>
      <c r="P8" s="21"/>
      <c r="Q8" s="21"/>
      <c r="R8" s="21"/>
      <c r="S8" s="19" t="s">
        <v>33</v>
      </c>
      <c r="T8" s="19" t="str">
        <f t="shared" si="1"/>
        <v/>
      </c>
      <c r="U8" s="19"/>
      <c r="V8" s="13" t="s">
        <v>64</v>
      </c>
      <c r="W8" s="13"/>
      <c r="X8" s="20"/>
      <c r="Y8" s="20"/>
      <c r="Z8" s="20"/>
      <c r="AA8" s="20"/>
      <c r="AB8" s="20"/>
      <c r="AC8" s="20"/>
      <c r="AD8" s="20"/>
      <c r="AE8" s="20"/>
      <c r="AF8" s="20"/>
      <c r="AG8" s="20"/>
      <c r="AH8" s="20"/>
    </row>
    <row r="9">
      <c r="A9" s="13">
        <v>8.0</v>
      </c>
      <c r="B9" s="14" t="s">
        <v>65</v>
      </c>
      <c r="C9" s="14" t="s">
        <v>66</v>
      </c>
      <c r="D9" s="15" t="s">
        <v>67</v>
      </c>
      <c r="E9" s="14" t="s">
        <v>29</v>
      </c>
      <c r="F9" s="14" t="s">
        <v>68</v>
      </c>
      <c r="G9" s="16" t="s">
        <v>69</v>
      </c>
      <c r="H9" s="13" t="s">
        <v>53</v>
      </c>
      <c r="I9" s="17">
        <v>2024.0</v>
      </c>
      <c r="J9" s="18" t="s">
        <v>33</v>
      </c>
      <c r="K9" s="18" t="s">
        <v>33</v>
      </c>
      <c r="L9" s="18" t="s">
        <v>33</v>
      </c>
      <c r="M9" s="21"/>
      <c r="N9" s="19"/>
      <c r="O9" s="19"/>
      <c r="P9" s="19" t="s">
        <v>33</v>
      </c>
      <c r="Q9" s="21"/>
      <c r="R9" s="19"/>
      <c r="S9" s="19"/>
      <c r="T9" s="19" t="str">
        <f t="shared" si="1"/>
        <v/>
      </c>
      <c r="U9" s="19"/>
      <c r="V9" s="20"/>
      <c r="W9" s="20"/>
      <c r="X9" s="20"/>
      <c r="Y9" s="20"/>
      <c r="Z9" s="20"/>
      <c r="AA9" s="20"/>
      <c r="AB9" s="20"/>
      <c r="AC9" s="20"/>
      <c r="AD9" s="20"/>
      <c r="AE9" s="20"/>
      <c r="AF9" s="20"/>
      <c r="AG9" s="20"/>
      <c r="AH9" s="20"/>
    </row>
    <row r="10">
      <c r="A10" s="13">
        <v>9.0</v>
      </c>
      <c r="B10" s="14" t="s">
        <v>70</v>
      </c>
      <c r="C10" s="14" t="s">
        <v>71</v>
      </c>
      <c r="D10" s="15" t="s">
        <v>72</v>
      </c>
      <c r="E10" s="14" t="s">
        <v>29</v>
      </c>
      <c r="F10" s="14" t="s">
        <v>73</v>
      </c>
      <c r="G10" s="16" t="s">
        <v>74</v>
      </c>
      <c r="H10" s="13" t="s">
        <v>53</v>
      </c>
      <c r="I10" s="17">
        <v>2024.0</v>
      </c>
      <c r="J10" s="18" t="s">
        <v>33</v>
      </c>
      <c r="K10" s="18" t="s">
        <v>33</v>
      </c>
      <c r="L10" s="18" t="s">
        <v>33</v>
      </c>
      <c r="M10" s="19"/>
      <c r="N10" s="19"/>
      <c r="O10" s="19"/>
      <c r="P10" s="19" t="s">
        <v>33</v>
      </c>
      <c r="Q10" s="19"/>
      <c r="R10" s="19"/>
      <c r="S10" s="19"/>
      <c r="T10" s="19" t="str">
        <f t="shared" si="1"/>
        <v/>
      </c>
      <c r="U10" s="19"/>
      <c r="V10" s="13"/>
      <c r="W10" s="13"/>
      <c r="X10" s="13"/>
      <c r="Y10" s="13"/>
      <c r="Z10" s="13"/>
      <c r="AA10" s="13"/>
      <c r="AB10" s="13"/>
      <c r="AC10" s="13"/>
      <c r="AD10" s="13"/>
      <c r="AE10" s="13"/>
      <c r="AF10" s="13"/>
      <c r="AG10" s="13"/>
      <c r="AH10" s="13"/>
    </row>
    <row r="11">
      <c r="A11" s="13">
        <v>10.0</v>
      </c>
      <c r="B11" s="14" t="s">
        <v>75</v>
      </c>
      <c r="C11" s="14" t="s">
        <v>76</v>
      </c>
      <c r="D11" s="15" t="s">
        <v>77</v>
      </c>
      <c r="E11" s="14" t="s">
        <v>29</v>
      </c>
      <c r="F11" s="14" t="s">
        <v>78</v>
      </c>
      <c r="G11" s="16" t="s">
        <v>79</v>
      </c>
      <c r="H11" s="13" t="s">
        <v>53</v>
      </c>
      <c r="I11" s="17">
        <v>2024.0</v>
      </c>
      <c r="J11" s="18" t="s">
        <v>33</v>
      </c>
      <c r="K11" s="18" t="s">
        <v>33</v>
      </c>
      <c r="L11" s="18" t="s">
        <v>33</v>
      </c>
      <c r="M11" s="21"/>
      <c r="N11" s="19"/>
      <c r="O11" s="19" t="s">
        <v>33</v>
      </c>
      <c r="P11" s="21"/>
      <c r="Q11" s="21"/>
      <c r="R11" s="21"/>
      <c r="S11" s="19" t="s">
        <v>33</v>
      </c>
      <c r="T11" s="19"/>
      <c r="U11" s="19"/>
      <c r="V11" s="13" t="s">
        <v>80</v>
      </c>
      <c r="W11" s="13"/>
      <c r="X11" s="20"/>
      <c r="Y11" s="20"/>
      <c r="Z11" s="13"/>
      <c r="AA11" s="20"/>
      <c r="AB11" s="20"/>
      <c r="AC11" s="20"/>
      <c r="AD11" s="20"/>
      <c r="AE11" s="20"/>
      <c r="AF11" s="20"/>
      <c r="AG11" s="20"/>
      <c r="AH11" s="20"/>
    </row>
    <row r="12">
      <c r="A12" s="13">
        <v>11.0</v>
      </c>
      <c r="B12" s="14" t="s">
        <v>81</v>
      </c>
      <c r="C12" s="14" t="s">
        <v>82</v>
      </c>
      <c r="D12" s="15" t="s">
        <v>83</v>
      </c>
      <c r="E12" s="14" t="s">
        <v>29</v>
      </c>
      <c r="F12" s="14" t="s">
        <v>84</v>
      </c>
      <c r="G12" s="16" t="s">
        <v>85</v>
      </c>
      <c r="H12" s="13" t="s">
        <v>53</v>
      </c>
      <c r="I12" s="17">
        <v>2024.0</v>
      </c>
      <c r="J12" s="18" t="s">
        <v>33</v>
      </c>
      <c r="K12" s="23" t="s">
        <v>33</v>
      </c>
      <c r="L12" s="18" t="s">
        <v>33</v>
      </c>
      <c r="M12" s="19"/>
      <c r="N12" s="19"/>
      <c r="O12" s="19"/>
      <c r="P12" s="19" t="s">
        <v>33</v>
      </c>
      <c r="Q12" s="19"/>
      <c r="R12" s="19"/>
      <c r="S12" s="19"/>
      <c r="T12" s="19" t="str">
        <f t="shared" ref="T12:T74" si="2">IF(AND(J12="x",K12="x",L12="x",M12="",N12="",O12="",P12="",Q12="",R12=""), "x","")</f>
        <v/>
      </c>
      <c r="U12" s="19"/>
      <c r="V12" s="13"/>
      <c r="W12" s="13"/>
      <c r="X12" s="13"/>
      <c r="Y12" s="13"/>
      <c r="Z12" s="13"/>
      <c r="AA12" s="13"/>
      <c r="AB12" s="13"/>
      <c r="AC12" s="13"/>
      <c r="AD12" s="13"/>
      <c r="AE12" s="13"/>
      <c r="AF12" s="13"/>
      <c r="AG12" s="13"/>
      <c r="AH12" s="13"/>
    </row>
    <row r="13">
      <c r="A13" s="13">
        <v>12.0</v>
      </c>
      <c r="B13" s="14" t="s">
        <v>86</v>
      </c>
      <c r="C13" s="14" t="s">
        <v>87</v>
      </c>
      <c r="D13" s="15" t="s">
        <v>88</v>
      </c>
      <c r="E13" s="14" t="s">
        <v>29</v>
      </c>
      <c r="F13" s="14" t="s">
        <v>89</v>
      </c>
      <c r="G13" s="16" t="s">
        <v>90</v>
      </c>
      <c r="H13" s="13" t="s">
        <v>53</v>
      </c>
      <c r="I13" s="17">
        <v>2024.0</v>
      </c>
      <c r="J13" s="18" t="s">
        <v>33</v>
      </c>
      <c r="K13" s="18" t="s">
        <v>33</v>
      </c>
      <c r="L13" s="18" t="s">
        <v>33</v>
      </c>
      <c r="M13" s="21"/>
      <c r="N13" s="21"/>
      <c r="O13" s="21"/>
      <c r="P13" s="19" t="s">
        <v>33</v>
      </c>
      <c r="Q13" s="19"/>
      <c r="R13" s="21"/>
      <c r="S13" s="21"/>
      <c r="T13" s="19" t="str">
        <f t="shared" si="2"/>
        <v/>
      </c>
      <c r="U13" s="19"/>
      <c r="V13" s="13"/>
      <c r="W13" s="13"/>
      <c r="X13" s="13"/>
      <c r="Y13" s="13"/>
      <c r="Z13" s="13"/>
      <c r="AA13" s="13"/>
      <c r="AB13" s="13"/>
      <c r="AC13" s="13"/>
      <c r="AD13" s="13"/>
      <c r="AE13" s="13"/>
      <c r="AF13" s="13"/>
      <c r="AG13" s="13"/>
      <c r="AH13" s="13"/>
    </row>
    <row r="14">
      <c r="A14" s="13">
        <v>13.0</v>
      </c>
      <c r="B14" s="14" t="s">
        <v>91</v>
      </c>
      <c r="C14" s="14" t="s">
        <v>92</v>
      </c>
      <c r="D14" s="15" t="s">
        <v>93</v>
      </c>
      <c r="E14" s="14" t="s">
        <v>29</v>
      </c>
      <c r="F14" s="14" t="s">
        <v>94</v>
      </c>
      <c r="G14" s="16" t="s">
        <v>95</v>
      </c>
      <c r="H14" s="13" t="s">
        <v>53</v>
      </c>
      <c r="I14" s="17">
        <v>2025.0</v>
      </c>
      <c r="J14" s="18" t="s">
        <v>33</v>
      </c>
      <c r="K14" s="18" t="s">
        <v>33</v>
      </c>
      <c r="L14" s="18" t="s">
        <v>33</v>
      </c>
      <c r="M14" s="21"/>
      <c r="N14" s="21"/>
      <c r="O14" s="21"/>
      <c r="P14" s="19" t="s">
        <v>33</v>
      </c>
      <c r="Q14" s="19"/>
      <c r="R14" s="21"/>
      <c r="S14" s="21"/>
      <c r="T14" s="19" t="str">
        <f t="shared" si="2"/>
        <v/>
      </c>
      <c r="U14" s="19"/>
      <c r="V14" s="13"/>
      <c r="W14" s="13"/>
      <c r="X14" s="13"/>
      <c r="Y14" s="13"/>
      <c r="Z14" s="13"/>
      <c r="AA14" s="13"/>
      <c r="AB14" s="13"/>
      <c r="AC14" s="13"/>
      <c r="AD14" s="13"/>
      <c r="AE14" s="13"/>
      <c r="AF14" s="13"/>
      <c r="AG14" s="13"/>
      <c r="AH14" s="13"/>
    </row>
    <row r="15">
      <c r="A15" s="13">
        <v>14.0</v>
      </c>
      <c r="B15" s="14" t="s">
        <v>96</v>
      </c>
      <c r="C15" s="14" t="s">
        <v>97</v>
      </c>
      <c r="D15" s="15" t="s">
        <v>98</v>
      </c>
      <c r="E15" s="14" t="s">
        <v>29</v>
      </c>
      <c r="F15" s="14" t="s">
        <v>99</v>
      </c>
      <c r="G15" s="16" t="s">
        <v>100</v>
      </c>
      <c r="H15" s="13" t="s">
        <v>53</v>
      </c>
      <c r="I15" s="17">
        <v>2023.0</v>
      </c>
      <c r="J15" s="18" t="s">
        <v>33</v>
      </c>
      <c r="K15" s="18" t="s">
        <v>33</v>
      </c>
      <c r="L15" s="18" t="s">
        <v>33</v>
      </c>
      <c r="M15" s="19"/>
      <c r="N15" s="19"/>
      <c r="O15" s="19"/>
      <c r="P15" s="19" t="s">
        <v>33</v>
      </c>
      <c r="Q15" s="19"/>
      <c r="R15" s="19"/>
      <c r="S15" s="19"/>
      <c r="T15" s="19" t="str">
        <f t="shared" si="2"/>
        <v/>
      </c>
      <c r="U15" s="19"/>
      <c r="V15" s="13"/>
      <c r="W15" s="13"/>
      <c r="X15" s="13"/>
      <c r="Y15" s="13"/>
      <c r="Z15" s="13"/>
      <c r="AA15" s="13"/>
      <c r="AB15" s="13"/>
      <c r="AC15" s="13"/>
      <c r="AD15" s="13"/>
      <c r="AE15" s="13"/>
      <c r="AF15" s="13"/>
      <c r="AG15" s="13"/>
      <c r="AH15" s="13"/>
    </row>
    <row r="16">
      <c r="A16" s="13">
        <v>15.0</v>
      </c>
      <c r="B16" s="14" t="s">
        <v>101</v>
      </c>
      <c r="C16" s="14" t="s">
        <v>102</v>
      </c>
      <c r="D16" s="15" t="s">
        <v>103</v>
      </c>
      <c r="E16" s="14" t="s">
        <v>29</v>
      </c>
      <c r="F16" s="14" t="s">
        <v>104</v>
      </c>
      <c r="G16" s="16" t="s">
        <v>105</v>
      </c>
      <c r="H16" s="13" t="s">
        <v>53</v>
      </c>
      <c r="I16" s="17">
        <v>2021.0</v>
      </c>
      <c r="J16" s="18" t="s">
        <v>33</v>
      </c>
      <c r="K16" s="18" t="s">
        <v>33</v>
      </c>
      <c r="L16" s="18" t="s">
        <v>33</v>
      </c>
      <c r="M16" s="21"/>
      <c r="N16" s="19"/>
      <c r="O16" s="21"/>
      <c r="P16" s="19" t="s">
        <v>33</v>
      </c>
      <c r="Q16" s="19"/>
      <c r="R16" s="21"/>
      <c r="S16" s="21"/>
      <c r="T16" s="19" t="str">
        <f t="shared" si="2"/>
        <v/>
      </c>
      <c r="U16" s="19"/>
      <c r="V16" s="20"/>
      <c r="W16" s="20"/>
      <c r="X16" s="20"/>
      <c r="Y16" s="20"/>
      <c r="Z16" s="20"/>
      <c r="AA16" s="20"/>
      <c r="AB16" s="20"/>
      <c r="AC16" s="20"/>
      <c r="AD16" s="20"/>
      <c r="AE16" s="20"/>
      <c r="AF16" s="20"/>
      <c r="AG16" s="20"/>
      <c r="AH16" s="20"/>
    </row>
    <row r="17">
      <c r="A17" s="13">
        <v>16.0</v>
      </c>
      <c r="B17" s="14" t="s">
        <v>106</v>
      </c>
      <c r="C17" s="14" t="s">
        <v>107</v>
      </c>
      <c r="D17" s="15" t="s">
        <v>108</v>
      </c>
      <c r="E17" s="14" t="s">
        <v>29</v>
      </c>
      <c r="F17" s="14" t="s">
        <v>109</v>
      </c>
      <c r="G17" s="16" t="s">
        <v>110</v>
      </c>
      <c r="H17" s="13" t="s">
        <v>53</v>
      </c>
      <c r="I17" s="17">
        <v>2022.0</v>
      </c>
      <c r="J17" s="18" t="s">
        <v>33</v>
      </c>
      <c r="K17" s="18" t="s">
        <v>33</v>
      </c>
      <c r="L17" s="18" t="s">
        <v>33</v>
      </c>
      <c r="M17" s="21"/>
      <c r="N17" s="21"/>
      <c r="O17" s="21"/>
      <c r="P17" s="19" t="s">
        <v>33</v>
      </c>
      <c r="Q17" s="21"/>
      <c r="R17" s="21"/>
      <c r="S17" s="21"/>
      <c r="T17" s="19" t="str">
        <f t="shared" si="2"/>
        <v/>
      </c>
      <c r="U17" s="19"/>
      <c r="V17" s="13"/>
      <c r="W17" s="13"/>
      <c r="X17" s="13"/>
      <c r="Y17" s="13"/>
      <c r="Z17" s="13"/>
      <c r="AA17" s="13"/>
      <c r="AB17" s="13"/>
      <c r="AC17" s="13"/>
      <c r="AD17" s="13"/>
      <c r="AE17" s="13"/>
      <c r="AF17" s="13"/>
      <c r="AG17" s="13"/>
      <c r="AH17" s="13"/>
    </row>
    <row r="18">
      <c r="A18" s="13">
        <v>17.0</v>
      </c>
      <c r="B18" s="14" t="s">
        <v>111</v>
      </c>
      <c r="C18" s="14" t="s">
        <v>112</v>
      </c>
      <c r="D18" s="15" t="s">
        <v>113</v>
      </c>
      <c r="E18" s="14" t="s">
        <v>29</v>
      </c>
      <c r="F18" s="14" t="s">
        <v>114</v>
      </c>
      <c r="G18" s="16" t="s">
        <v>115</v>
      </c>
      <c r="H18" s="13" t="s">
        <v>53</v>
      </c>
      <c r="I18" s="17">
        <v>2022.0</v>
      </c>
      <c r="J18" s="18" t="s">
        <v>33</v>
      </c>
      <c r="K18" s="18" t="s">
        <v>33</v>
      </c>
      <c r="L18" s="18" t="s">
        <v>33</v>
      </c>
      <c r="M18" s="19"/>
      <c r="N18" s="21"/>
      <c r="O18" s="21"/>
      <c r="P18" s="19" t="s">
        <v>33</v>
      </c>
      <c r="Q18" s="21"/>
      <c r="R18" s="21"/>
      <c r="S18" s="19" t="s">
        <v>33</v>
      </c>
      <c r="T18" s="19" t="str">
        <f t="shared" si="2"/>
        <v/>
      </c>
      <c r="U18" s="19"/>
      <c r="V18" s="13" t="s">
        <v>116</v>
      </c>
      <c r="W18" s="13"/>
      <c r="X18" s="13"/>
      <c r="Y18" s="13"/>
      <c r="Z18" s="13"/>
      <c r="AA18" s="13"/>
      <c r="AB18" s="13"/>
      <c r="AC18" s="13"/>
      <c r="AD18" s="13"/>
      <c r="AE18" s="13"/>
      <c r="AF18" s="13"/>
      <c r="AG18" s="13"/>
      <c r="AH18" s="13"/>
    </row>
    <row r="19">
      <c r="A19" s="13">
        <v>18.0</v>
      </c>
      <c r="B19" s="14" t="s">
        <v>117</v>
      </c>
      <c r="C19" s="14" t="s">
        <v>118</v>
      </c>
      <c r="D19" s="15" t="s">
        <v>119</v>
      </c>
      <c r="E19" s="14" t="s">
        <v>29</v>
      </c>
      <c r="F19" s="14" t="s">
        <v>120</v>
      </c>
      <c r="G19" s="16" t="s">
        <v>121</v>
      </c>
      <c r="H19" s="13" t="s">
        <v>53</v>
      </c>
      <c r="I19" s="17">
        <v>2021.0</v>
      </c>
      <c r="J19" s="18" t="s">
        <v>33</v>
      </c>
      <c r="K19" s="18" t="s">
        <v>33</v>
      </c>
      <c r="L19" s="18" t="s">
        <v>33</v>
      </c>
      <c r="M19" s="19"/>
      <c r="N19" s="19"/>
      <c r="O19" s="21"/>
      <c r="P19" s="19" t="s">
        <v>33</v>
      </c>
      <c r="Q19" s="21"/>
      <c r="R19" s="21"/>
      <c r="S19" s="21"/>
      <c r="T19" s="19" t="str">
        <f t="shared" si="2"/>
        <v/>
      </c>
      <c r="U19" s="19"/>
      <c r="V19" s="20"/>
      <c r="W19" s="20"/>
      <c r="X19" s="20"/>
      <c r="Y19" s="20"/>
      <c r="Z19" s="20"/>
      <c r="AA19" s="20"/>
      <c r="AB19" s="20"/>
      <c r="AC19" s="20"/>
      <c r="AD19" s="20"/>
      <c r="AE19" s="20"/>
      <c r="AF19" s="20"/>
      <c r="AG19" s="20"/>
      <c r="AH19" s="20"/>
    </row>
    <row r="20">
      <c r="A20" s="13">
        <v>19.0</v>
      </c>
      <c r="B20" s="14" t="s">
        <v>122</v>
      </c>
      <c r="C20" s="14" t="s">
        <v>123</v>
      </c>
      <c r="D20" s="15" t="s">
        <v>124</v>
      </c>
      <c r="E20" s="14" t="s">
        <v>29</v>
      </c>
      <c r="F20" s="14" t="s">
        <v>125</v>
      </c>
      <c r="G20" s="16" t="s">
        <v>126</v>
      </c>
      <c r="H20" s="13" t="s">
        <v>53</v>
      </c>
      <c r="I20" s="17">
        <v>2021.0</v>
      </c>
      <c r="J20" s="18" t="s">
        <v>33</v>
      </c>
      <c r="K20" s="18" t="s">
        <v>33</v>
      </c>
      <c r="L20" s="18" t="s">
        <v>33</v>
      </c>
      <c r="M20" s="21"/>
      <c r="N20" s="21"/>
      <c r="O20" s="21"/>
      <c r="P20" s="19" t="s">
        <v>33</v>
      </c>
      <c r="Q20" s="19"/>
      <c r="R20" s="21"/>
      <c r="S20" s="21"/>
      <c r="T20" s="19" t="str">
        <f t="shared" si="2"/>
        <v/>
      </c>
      <c r="U20" s="19"/>
      <c r="V20" s="13"/>
      <c r="W20" s="13"/>
      <c r="X20" s="13"/>
      <c r="Y20" s="13"/>
      <c r="Z20" s="13"/>
      <c r="AA20" s="13"/>
      <c r="AB20" s="13"/>
      <c r="AC20" s="13"/>
      <c r="AD20" s="13"/>
      <c r="AE20" s="13"/>
      <c r="AF20" s="13"/>
      <c r="AG20" s="13"/>
      <c r="AH20" s="13"/>
    </row>
    <row r="21">
      <c r="A21" s="13">
        <v>20.0</v>
      </c>
      <c r="B21" s="14" t="s">
        <v>127</v>
      </c>
      <c r="C21" s="14" t="s">
        <v>128</v>
      </c>
      <c r="D21" s="15" t="s">
        <v>129</v>
      </c>
      <c r="E21" s="14" t="s">
        <v>130</v>
      </c>
      <c r="F21" s="14" t="s">
        <v>131</v>
      </c>
      <c r="G21" s="16" t="s">
        <v>132</v>
      </c>
      <c r="H21" s="13" t="s">
        <v>53</v>
      </c>
      <c r="I21" s="17">
        <v>2020.0</v>
      </c>
      <c r="J21" s="18" t="s">
        <v>33</v>
      </c>
      <c r="K21" s="18" t="s">
        <v>33</v>
      </c>
      <c r="L21" s="18" t="s">
        <v>33</v>
      </c>
      <c r="M21" s="21"/>
      <c r="N21" s="21"/>
      <c r="O21" s="19"/>
      <c r="P21" s="19" t="s">
        <v>33</v>
      </c>
      <c r="Q21" s="21"/>
      <c r="R21" s="21"/>
      <c r="S21" s="21"/>
      <c r="T21" s="19" t="str">
        <f t="shared" si="2"/>
        <v/>
      </c>
      <c r="U21" s="19"/>
      <c r="V21" s="13" t="s">
        <v>133</v>
      </c>
      <c r="W21" s="13"/>
      <c r="X21" s="13"/>
      <c r="Y21" s="13"/>
      <c r="Z21" s="13"/>
      <c r="AA21" s="13"/>
      <c r="AB21" s="13"/>
      <c r="AC21" s="13"/>
      <c r="AD21" s="13"/>
      <c r="AE21" s="13"/>
      <c r="AF21" s="13"/>
      <c r="AG21" s="13"/>
      <c r="AH21" s="13"/>
    </row>
    <row r="22">
      <c r="A22" s="13">
        <v>21.0</v>
      </c>
      <c r="B22" s="14" t="s">
        <v>134</v>
      </c>
      <c r="C22" s="14" t="s">
        <v>135</v>
      </c>
      <c r="D22" s="15" t="s">
        <v>136</v>
      </c>
      <c r="E22" s="14" t="s">
        <v>29</v>
      </c>
      <c r="F22" s="14" t="s">
        <v>137</v>
      </c>
      <c r="G22" s="16" t="s">
        <v>31</v>
      </c>
      <c r="H22" s="13" t="s">
        <v>32</v>
      </c>
      <c r="I22" s="17">
        <v>2022.0</v>
      </c>
      <c r="J22" s="18" t="s">
        <v>33</v>
      </c>
      <c r="K22" s="18" t="s">
        <v>33</v>
      </c>
      <c r="L22" s="18" t="s">
        <v>33</v>
      </c>
      <c r="M22" s="21"/>
      <c r="N22" s="19"/>
      <c r="O22" s="21"/>
      <c r="P22" s="19" t="s">
        <v>33</v>
      </c>
      <c r="Q22" s="19"/>
      <c r="R22" s="21"/>
      <c r="S22" s="21"/>
      <c r="T22" s="19" t="str">
        <f t="shared" si="2"/>
        <v/>
      </c>
      <c r="U22" s="19"/>
      <c r="V22" s="20"/>
      <c r="W22" s="20"/>
      <c r="X22" s="20"/>
      <c r="Y22" s="20"/>
      <c r="Z22" s="20"/>
      <c r="AA22" s="20"/>
      <c r="AB22" s="20"/>
      <c r="AC22" s="20"/>
      <c r="AD22" s="20"/>
      <c r="AE22" s="20"/>
      <c r="AF22" s="20"/>
      <c r="AG22" s="20"/>
      <c r="AH22" s="20"/>
    </row>
    <row r="23">
      <c r="A23" s="13">
        <v>22.0</v>
      </c>
      <c r="B23" s="14" t="s">
        <v>138</v>
      </c>
      <c r="C23" s="14" t="s">
        <v>139</v>
      </c>
      <c r="D23" s="15" t="s">
        <v>140</v>
      </c>
      <c r="E23" s="14" t="s">
        <v>29</v>
      </c>
      <c r="F23" s="14" t="s">
        <v>141</v>
      </c>
      <c r="G23" s="16" t="s">
        <v>142</v>
      </c>
      <c r="H23" s="13" t="s">
        <v>53</v>
      </c>
      <c r="I23" s="17">
        <v>2024.0</v>
      </c>
      <c r="J23" s="18" t="s">
        <v>33</v>
      </c>
      <c r="K23" s="18" t="s">
        <v>33</v>
      </c>
      <c r="L23" s="18" t="s">
        <v>33</v>
      </c>
      <c r="M23" s="21"/>
      <c r="N23" s="21"/>
      <c r="O23" s="21"/>
      <c r="P23" s="19" t="s">
        <v>33</v>
      </c>
      <c r="Q23" s="19"/>
      <c r="R23" s="21"/>
      <c r="S23" s="21"/>
      <c r="T23" s="19" t="str">
        <f t="shared" si="2"/>
        <v/>
      </c>
      <c r="U23" s="19"/>
      <c r="V23" s="13"/>
      <c r="W23" s="13"/>
      <c r="X23" s="13"/>
      <c r="Y23" s="13"/>
      <c r="Z23" s="13"/>
      <c r="AA23" s="13"/>
      <c r="AB23" s="13"/>
      <c r="AC23" s="13"/>
      <c r="AD23" s="13"/>
      <c r="AE23" s="13"/>
      <c r="AF23" s="13"/>
      <c r="AG23" s="13"/>
      <c r="AH23" s="13"/>
    </row>
    <row r="24">
      <c r="A24" s="13">
        <v>23.0</v>
      </c>
      <c r="B24" s="14" t="s">
        <v>143</v>
      </c>
      <c r="C24" s="14" t="s">
        <v>144</v>
      </c>
      <c r="D24" s="15" t="s">
        <v>145</v>
      </c>
      <c r="E24" s="14" t="s">
        <v>29</v>
      </c>
      <c r="F24" s="14" t="s">
        <v>146</v>
      </c>
      <c r="G24" s="16" t="s">
        <v>147</v>
      </c>
      <c r="H24" s="13" t="s">
        <v>53</v>
      </c>
      <c r="I24" s="17">
        <v>2022.0</v>
      </c>
      <c r="J24" s="18" t="s">
        <v>33</v>
      </c>
      <c r="K24" s="18" t="s">
        <v>33</v>
      </c>
      <c r="L24" s="18" t="s">
        <v>33</v>
      </c>
      <c r="M24" s="19"/>
      <c r="N24" s="19"/>
      <c r="O24" s="19" t="s">
        <v>33</v>
      </c>
      <c r="P24" s="21"/>
      <c r="Q24" s="21"/>
      <c r="R24" s="21"/>
      <c r="S24" s="19" t="s">
        <v>33</v>
      </c>
      <c r="T24" s="19" t="str">
        <f t="shared" si="2"/>
        <v/>
      </c>
      <c r="U24" s="19"/>
      <c r="V24" s="13" t="s">
        <v>148</v>
      </c>
      <c r="W24" s="13"/>
      <c r="X24" s="13"/>
      <c r="Y24" s="13"/>
      <c r="Z24" s="13"/>
      <c r="AA24" s="13"/>
      <c r="AB24" s="13"/>
      <c r="AC24" s="13"/>
      <c r="AD24" s="13"/>
      <c r="AE24" s="13"/>
      <c r="AF24" s="13"/>
      <c r="AG24" s="13"/>
      <c r="AH24" s="13"/>
    </row>
    <row r="25">
      <c r="A25" s="13">
        <v>24.0</v>
      </c>
      <c r="B25" s="14" t="s">
        <v>149</v>
      </c>
      <c r="C25" s="14" t="s">
        <v>150</v>
      </c>
      <c r="D25" s="15" t="s">
        <v>151</v>
      </c>
      <c r="E25" s="14" t="s">
        <v>29</v>
      </c>
      <c r="F25" s="14" t="s">
        <v>152</v>
      </c>
      <c r="G25" s="16" t="s">
        <v>31</v>
      </c>
      <c r="H25" s="13" t="s">
        <v>53</v>
      </c>
      <c r="I25" s="17">
        <v>2022.0</v>
      </c>
      <c r="J25" s="18" t="s">
        <v>33</v>
      </c>
      <c r="K25" s="18" t="s">
        <v>33</v>
      </c>
      <c r="L25" s="18" t="s">
        <v>33</v>
      </c>
      <c r="M25" s="21"/>
      <c r="N25" s="21"/>
      <c r="O25" s="21"/>
      <c r="P25" s="19" t="s">
        <v>33</v>
      </c>
      <c r="Q25" s="21"/>
      <c r="R25" s="21"/>
      <c r="S25" s="21"/>
      <c r="T25" s="19" t="str">
        <f t="shared" si="2"/>
        <v/>
      </c>
      <c r="U25" s="19"/>
      <c r="V25" s="20"/>
      <c r="W25" s="20"/>
      <c r="X25" s="20"/>
      <c r="Y25" s="20"/>
      <c r="Z25" s="20"/>
      <c r="AA25" s="20"/>
      <c r="AB25" s="20"/>
      <c r="AC25" s="20"/>
      <c r="AD25" s="20"/>
      <c r="AE25" s="20"/>
      <c r="AF25" s="20"/>
      <c r="AG25" s="20"/>
      <c r="AH25" s="20"/>
    </row>
    <row r="26">
      <c r="A26" s="24">
        <v>25.0</v>
      </c>
      <c r="B26" s="25" t="s">
        <v>153</v>
      </c>
      <c r="C26" s="25"/>
      <c r="D26" s="26"/>
      <c r="E26" s="25" t="s">
        <v>29</v>
      </c>
      <c r="F26" s="25"/>
      <c r="G26" s="27" t="s">
        <v>31</v>
      </c>
      <c r="H26" s="24" t="s">
        <v>53</v>
      </c>
      <c r="I26" s="28">
        <v>2024.0</v>
      </c>
      <c r="J26" s="29" t="s">
        <v>33</v>
      </c>
      <c r="K26" s="29" t="s">
        <v>33</v>
      </c>
      <c r="L26" s="29"/>
      <c r="M26" s="30"/>
      <c r="N26" s="29"/>
      <c r="O26" s="29"/>
      <c r="P26" s="30"/>
      <c r="Q26" s="30"/>
      <c r="R26" s="30"/>
      <c r="S26" s="30"/>
      <c r="T26" s="29" t="str">
        <f t="shared" si="2"/>
        <v/>
      </c>
      <c r="U26" s="29"/>
      <c r="V26" s="24" t="s">
        <v>154</v>
      </c>
      <c r="W26" s="24"/>
      <c r="X26" s="24"/>
      <c r="Y26" s="24"/>
      <c r="Z26" s="24"/>
      <c r="AA26" s="24"/>
      <c r="AB26" s="24"/>
      <c r="AC26" s="24"/>
      <c r="AD26" s="24"/>
      <c r="AE26" s="24"/>
      <c r="AF26" s="24"/>
      <c r="AG26" s="24"/>
      <c r="AH26" s="24"/>
    </row>
    <row r="27">
      <c r="A27" s="13">
        <v>26.0</v>
      </c>
      <c r="B27" s="14" t="s">
        <v>155</v>
      </c>
      <c r="C27" s="14" t="s">
        <v>156</v>
      </c>
      <c r="D27" s="15" t="s">
        <v>157</v>
      </c>
      <c r="E27" s="14" t="s">
        <v>29</v>
      </c>
      <c r="F27" s="14" t="s">
        <v>158</v>
      </c>
      <c r="G27" s="16" t="s">
        <v>31</v>
      </c>
      <c r="H27" s="13" t="s">
        <v>53</v>
      </c>
      <c r="I27" s="17">
        <v>2025.0</v>
      </c>
      <c r="J27" s="18" t="s">
        <v>33</v>
      </c>
      <c r="K27" s="18" t="s">
        <v>33</v>
      </c>
      <c r="L27" s="18" t="s">
        <v>33</v>
      </c>
      <c r="M27" s="21"/>
      <c r="N27" s="19"/>
      <c r="O27" s="21"/>
      <c r="P27" s="19" t="s">
        <v>33</v>
      </c>
      <c r="Q27" s="21"/>
      <c r="R27" s="21"/>
      <c r="S27" s="21"/>
      <c r="T27" s="19" t="str">
        <f t="shared" si="2"/>
        <v/>
      </c>
      <c r="U27" s="19"/>
      <c r="V27" s="13"/>
      <c r="W27" s="13"/>
      <c r="X27" s="13"/>
      <c r="Y27" s="13"/>
      <c r="Z27" s="13"/>
      <c r="AA27" s="13"/>
      <c r="AB27" s="13"/>
      <c r="AC27" s="13"/>
      <c r="AD27" s="13"/>
      <c r="AE27" s="13"/>
      <c r="AF27" s="13"/>
      <c r="AG27" s="13"/>
      <c r="AH27" s="13"/>
    </row>
    <row r="28">
      <c r="A28" s="13">
        <v>27.0</v>
      </c>
      <c r="B28" s="14" t="s">
        <v>159</v>
      </c>
      <c r="C28" s="14" t="s">
        <v>160</v>
      </c>
      <c r="D28" s="15" t="s">
        <v>161</v>
      </c>
      <c r="E28" s="14" t="s">
        <v>29</v>
      </c>
      <c r="F28" s="14" t="s">
        <v>162</v>
      </c>
      <c r="G28" s="16" t="s">
        <v>31</v>
      </c>
      <c r="H28" s="13" t="s">
        <v>53</v>
      </c>
      <c r="I28" s="17">
        <v>2024.0</v>
      </c>
      <c r="J28" s="18" t="s">
        <v>33</v>
      </c>
      <c r="K28" s="18" t="s">
        <v>33</v>
      </c>
      <c r="L28" s="18" t="s">
        <v>33</v>
      </c>
      <c r="M28" s="21"/>
      <c r="N28" s="21"/>
      <c r="O28" s="21"/>
      <c r="P28" s="19" t="s">
        <v>33</v>
      </c>
      <c r="Q28" s="21"/>
      <c r="R28" s="21"/>
      <c r="S28" s="19" t="s">
        <v>33</v>
      </c>
      <c r="T28" s="19" t="str">
        <f t="shared" si="2"/>
        <v/>
      </c>
      <c r="U28" s="19"/>
      <c r="V28" s="13" t="s">
        <v>163</v>
      </c>
      <c r="W28" s="13"/>
      <c r="X28" s="13"/>
      <c r="Y28" s="13"/>
      <c r="Z28" s="13"/>
      <c r="AA28" s="13"/>
      <c r="AB28" s="13"/>
      <c r="AC28" s="13"/>
      <c r="AD28" s="13"/>
      <c r="AE28" s="13"/>
      <c r="AF28" s="13"/>
      <c r="AG28" s="13"/>
      <c r="AH28" s="13"/>
    </row>
    <row r="29">
      <c r="A29" s="13">
        <v>28.0</v>
      </c>
      <c r="B29" s="14" t="s">
        <v>164</v>
      </c>
      <c r="C29" s="14" t="s">
        <v>165</v>
      </c>
      <c r="D29" s="15" t="s">
        <v>166</v>
      </c>
      <c r="E29" s="14" t="s">
        <v>29</v>
      </c>
      <c r="F29" s="14" t="s">
        <v>58</v>
      </c>
      <c r="G29" s="16" t="s">
        <v>31</v>
      </c>
      <c r="H29" s="13" t="s">
        <v>32</v>
      </c>
      <c r="I29" s="17">
        <v>2025.0</v>
      </c>
      <c r="J29" s="18" t="s">
        <v>33</v>
      </c>
      <c r="K29" s="18" t="s">
        <v>33</v>
      </c>
      <c r="L29" s="18" t="s">
        <v>33</v>
      </c>
      <c r="M29" s="19"/>
      <c r="N29" s="19"/>
      <c r="O29" s="21"/>
      <c r="P29" s="19" t="s">
        <v>33</v>
      </c>
      <c r="Q29" s="21"/>
      <c r="R29" s="21"/>
      <c r="S29" s="21"/>
      <c r="T29" s="19" t="str">
        <f t="shared" si="2"/>
        <v/>
      </c>
      <c r="U29" s="19"/>
      <c r="V29" s="20"/>
      <c r="W29" s="20"/>
      <c r="X29" s="20"/>
      <c r="Y29" s="20"/>
      <c r="Z29" s="20"/>
      <c r="AA29" s="20"/>
      <c r="AB29" s="20"/>
      <c r="AC29" s="20"/>
      <c r="AD29" s="20"/>
      <c r="AE29" s="20"/>
      <c r="AF29" s="20"/>
      <c r="AG29" s="20"/>
      <c r="AH29" s="20"/>
    </row>
    <row r="30">
      <c r="A30" s="13">
        <v>29.0</v>
      </c>
      <c r="B30" s="14" t="s">
        <v>167</v>
      </c>
      <c r="C30" s="14" t="s">
        <v>168</v>
      </c>
      <c r="D30" s="15" t="s">
        <v>169</v>
      </c>
      <c r="E30" s="14" t="s">
        <v>29</v>
      </c>
      <c r="F30" s="14" t="s">
        <v>170</v>
      </c>
      <c r="G30" s="16" t="s">
        <v>171</v>
      </c>
      <c r="H30" s="13" t="s">
        <v>53</v>
      </c>
      <c r="I30" s="17">
        <v>2024.0</v>
      </c>
      <c r="J30" s="18" t="s">
        <v>33</v>
      </c>
      <c r="K30" s="18" t="s">
        <v>33</v>
      </c>
      <c r="L30" s="18" t="s">
        <v>33</v>
      </c>
      <c r="M30" s="21"/>
      <c r="N30" s="21"/>
      <c r="O30" s="21"/>
      <c r="P30" s="19" t="s">
        <v>33</v>
      </c>
      <c r="Q30" s="19"/>
      <c r="R30" s="21"/>
      <c r="S30" s="21"/>
      <c r="T30" s="19" t="str">
        <f t="shared" si="2"/>
        <v/>
      </c>
      <c r="U30" s="19"/>
      <c r="V30" s="13"/>
      <c r="W30" s="13"/>
      <c r="X30" s="13"/>
      <c r="Y30" s="13"/>
      <c r="Z30" s="13"/>
      <c r="AA30" s="13"/>
      <c r="AB30" s="13"/>
      <c r="AC30" s="13"/>
      <c r="AD30" s="13"/>
      <c r="AE30" s="13"/>
      <c r="AF30" s="13"/>
      <c r="AG30" s="13"/>
      <c r="AH30" s="13"/>
    </row>
    <row r="31">
      <c r="A31" s="13">
        <v>30.0</v>
      </c>
      <c r="B31" s="14" t="s">
        <v>172</v>
      </c>
      <c r="C31" s="14" t="s">
        <v>173</v>
      </c>
      <c r="D31" s="15" t="s">
        <v>174</v>
      </c>
      <c r="E31" s="14" t="s">
        <v>29</v>
      </c>
      <c r="F31" s="14" t="s">
        <v>175</v>
      </c>
      <c r="G31" s="16" t="s">
        <v>31</v>
      </c>
      <c r="H31" s="13" t="s">
        <v>32</v>
      </c>
      <c r="I31" s="17">
        <v>2024.0</v>
      </c>
      <c r="J31" s="18" t="s">
        <v>33</v>
      </c>
      <c r="K31" s="18" t="s">
        <v>33</v>
      </c>
      <c r="L31" s="18"/>
      <c r="M31" s="21"/>
      <c r="N31" s="21"/>
      <c r="O31" s="21"/>
      <c r="P31" s="21"/>
      <c r="Q31" s="21"/>
      <c r="R31" s="19" t="s">
        <v>33</v>
      </c>
      <c r="S31" s="19"/>
      <c r="T31" s="19" t="str">
        <f t="shared" si="2"/>
        <v/>
      </c>
      <c r="U31" s="19"/>
      <c r="V31" s="13"/>
      <c r="W31" s="13"/>
      <c r="X31" s="13"/>
      <c r="Y31" s="13"/>
      <c r="Z31" s="13"/>
      <c r="AA31" s="13"/>
      <c r="AB31" s="13"/>
      <c r="AC31" s="13"/>
      <c r="AD31" s="13"/>
      <c r="AE31" s="13"/>
      <c r="AF31" s="13"/>
      <c r="AG31" s="13"/>
      <c r="AH31" s="13"/>
    </row>
    <row r="32">
      <c r="A32" s="13">
        <v>31.0</v>
      </c>
      <c r="B32" s="14" t="s">
        <v>176</v>
      </c>
      <c r="C32" s="14" t="s">
        <v>177</v>
      </c>
      <c r="D32" s="15" t="s">
        <v>178</v>
      </c>
      <c r="E32" s="14" t="s">
        <v>29</v>
      </c>
      <c r="F32" s="14" t="s">
        <v>179</v>
      </c>
      <c r="G32" s="16" t="s">
        <v>180</v>
      </c>
      <c r="H32" s="13" t="s">
        <v>53</v>
      </c>
      <c r="I32" s="17">
        <v>2025.0</v>
      </c>
      <c r="J32" s="18" t="s">
        <v>33</v>
      </c>
      <c r="K32" s="18" t="s">
        <v>33</v>
      </c>
      <c r="L32" s="18" t="s">
        <v>33</v>
      </c>
      <c r="M32" s="21"/>
      <c r="N32" s="21"/>
      <c r="O32" s="21"/>
      <c r="P32" s="19" t="s">
        <v>33</v>
      </c>
      <c r="Q32" s="21"/>
      <c r="R32" s="21"/>
      <c r="S32" s="21"/>
      <c r="T32" s="19" t="str">
        <f t="shared" si="2"/>
        <v/>
      </c>
      <c r="U32" s="19"/>
      <c r="V32" s="13"/>
      <c r="W32" s="13"/>
      <c r="X32" s="13"/>
      <c r="Y32" s="13"/>
      <c r="Z32" s="13"/>
      <c r="AA32" s="13"/>
      <c r="AB32" s="13"/>
      <c r="AC32" s="13"/>
      <c r="AD32" s="13"/>
      <c r="AE32" s="13"/>
      <c r="AF32" s="13"/>
      <c r="AG32" s="13"/>
      <c r="AH32" s="13"/>
    </row>
    <row r="33">
      <c r="A33" s="13">
        <v>32.0</v>
      </c>
      <c r="B33" s="14" t="s">
        <v>181</v>
      </c>
      <c r="C33" s="14" t="s">
        <v>182</v>
      </c>
      <c r="D33" s="15" t="s">
        <v>183</v>
      </c>
      <c r="E33" s="14" t="s">
        <v>29</v>
      </c>
      <c r="F33" s="14" t="s">
        <v>184</v>
      </c>
      <c r="G33" s="16" t="s">
        <v>31</v>
      </c>
      <c r="H33" s="13" t="s">
        <v>32</v>
      </c>
      <c r="I33" s="17">
        <v>2025.0</v>
      </c>
      <c r="J33" s="18" t="s">
        <v>33</v>
      </c>
      <c r="K33" s="18" t="s">
        <v>33</v>
      </c>
      <c r="L33" s="18" t="s">
        <v>33</v>
      </c>
      <c r="M33" s="21"/>
      <c r="N33" s="21"/>
      <c r="O33" s="21"/>
      <c r="P33" s="19" t="s">
        <v>33</v>
      </c>
      <c r="Q33" s="21"/>
      <c r="R33" s="21"/>
      <c r="S33" s="21"/>
      <c r="T33" s="19" t="str">
        <f t="shared" si="2"/>
        <v/>
      </c>
      <c r="U33" s="19"/>
      <c r="V33" s="13"/>
      <c r="W33" s="13"/>
      <c r="X33" s="13"/>
      <c r="Y33" s="13"/>
      <c r="Z33" s="13"/>
      <c r="AA33" s="13"/>
      <c r="AB33" s="13"/>
      <c r="AC33" s="13"/>
      <c r="AD33" s="13"/>
      <c r="AE33" s="13"/>
      <c r="AF33" s="13"/>
      <c r="AG33" s="13"/>
      <c r="AH33" s="13"/>
    </row>
    <row r="34">
      <c r="A34" s="13">
        <v>33.0</v>
      </c>
      <c r="B34" s="14" t="s">
        <v>185</v>
      </c>
      <c r="C34" s="14" t="s">
        <v>186</v>
      </c>
      <c r="D34" s="15" t="s">
        <v>187</v>
      </c>
      <c r="E34" s="14" t="s">
        <v>29</v>
      </c>
      <c r="F34" s="14" t="s">
        <v>30</v>
      </c>
      <c r="G34" s="16" t="s">
        <v>188</v>
      </c>
      <c r="H34" s="13" t="s">
        <v>53</v>
      </c>
      <c r="I34" s="17">
        <v>2024.0</v>
      </c>
      <c r="J34" s="18" t="s">
        <v>33</v>
      </c>
      <c r="K34" s="18" t="s">
        <v>33</v>
      </c>
      <c r="L34" s="18" t="s">
        <v>33</v>
      </c>
      <c r="M34" s="21"/>
      <c r="N34" s="19"/>
      <c r="O34" s="21"/>
      <c r="P34" s="19" t="s">
        <v>33</v>
      </c>
      <c r="Q34" s="21"/>
      <c r="R34" s="21"/>
      <c r="S34" s="21"/>
      <c r="T34" s="19" t="str">
        <f t="shared" si="2"/>
        <v/>
      </c>
      <c r="U34" s="19"/>
      <c r="V34" s="20"/>
      <c r="W34" s="20"/>
      <c r="X34" s="20"/>
      <c r="Y34" s="20"/>
      <c r="Z34" s="20"/>
      <c r="AA34" s="20"/>
      <c r="AB34" s="20"/>
      <c r="AC34" s="20"/>
      <c r="AD34" s="20"/>
      <c r="AE34" s="20"/>
      <c r="AF34" s="20"/>
      <c r="AG34" s="20"/>
      <c r="AH34" s="20"/>
    </row>
    <row r="35">
      <c r="A35" s="13">
        <v>34.0</v>
      </c>
      <c r="B35" s="14" t="s">
        <v>189</v>
      </c>
      <c r="C35" s="14" t="s">
        <v>190</v>
      </c>
      <c r="D35" s="15" t="s">
        <v>191</v>
      </c>
      <c r="E35" s="14" t="s">
        <v>29</v>
      </c>
      <c r="F35" s="14" t="s">
        <v>192</v>
      </c>
      <c r="G35" s="16" t="s">
        <v>193</v>
      </c>
      <c r="H35" s="13" t="s">
        <v>53</v>
      </c>
      <c r="I35" s="17">
        <v>2023.0</v>
      </c>
      <c r="J35" s="18" t="s">
        <v>33</v>
      </c>
      <c r="K35" s="18" t="s">
        <v>33</v>
      </c>
      <c r="L35" s="18" t="s">
        <v>33</v>
      </c>
      <c r="M35" s="21"/>
      <c r="N35" s="19"/>
      <c r="O35" s="21"/>
      <c r="P35" s="19" t="s">
        <v>33</v>
      </c>
      <c r="Q35" s="19"/>
      <c r="R35" s="21"/>
      <c r="S35" s="21"/>
      <c r="T35" s="19" t="str">
        <f t="shared" si="2"/>
        <v/>
      </c>
      <c r="U35" s="19"/>
      <c r="V35" s="13"/>
      <c r="W35" s="13"/>
      <c r="X35" s="13"/>
      <c r="Y35" s="13"/>
      <c r="Z35" s="13"/>
      <c r="AA35" s="13"/>
      <c r="AB35" s="13"/>
      <c r="AC35" s="13"/>
      <c r="AD35" s="13"/>
      <c r="AE35" s="13"/>
      <c r="AF35" s="13"/>
      <c r="AG35" s="13"/>
      <c r="AH35" s="13"/>
    </row>
    <row r="36">
      <c r="A36" s="13">
        <v>35.0</v>
      </c>
      <c r="B36" s="14" t="s">
        <v>194</v>
      </c>
      <c r="C36" s="14" t="s">
        <v>195</v>
      </c>
      <c r="D36" s="15" t="s">
        <v>196</v>
      </c>
      <c r="E36" s="14" t="s">
        <v>29</v>
      </c>
      <c r="F36" s="14" t="s">
        <v>30</v>
      </c>
      <c r="G36" s="16" t="s">
        <v>197</v>
      </c>
      <c r="H36" s="13" t="s">
        <v>53</v>
      </c>
      <c r="I36" s="17">
        <v>2024.0</v>
      </c>
      <c r="J36" s="18" t="s">
        <v>33</v>
      </c>
      <c r="K36" s="18" t="s">
        <v>33</v>
      </c>
      <c r="L36" s="18" t="s">
        <v>33</v>
      </c>
      <c r="M36" s="21"/>
      <c r="N36" s="21"/>
      <c r="O36" s="21"/>
      <c r="P36" s="19" t="s">
        <v>33</v>
      </c>
      <c r="Q36" s="21"/>
      <c r="R36" s="21"/>
      <c r="S36" s="21"/>
      <c r="T36" s="19" t="str">
        <f t="shared" si="2"/>
        <v/>
      </c>
      <c r="U36" s="19"/>
      <c r="V36" s="20"/>
      <c r="W36" s="20"/>
      <c r="X36" s="20"/>
      <c r="Y36" s="20"/>
      <c r="Z36" s="20"/>
      <c r="AA36" s="20"/>
      <c r="AB36" s="20"/>
      <c r="AC36" s="20"/>
      <c r="AD36" s="20"/>
      <c r="AE36" s="20"/>
      <c r="AF36" s="20"/>
      <c r="AG36" s="20"/>
      <c r="AH36" s="20"/>
    </row>
    <row r="37">
      <c r="A37" s="13">
        <v>36.0</v>
      </c>
      <c r="B37" s="14" t="s">
        <v>198</v>
      </c>
      <c r="C37" s="14" t="s">
        <v>199</v>
      </c>
      <c r="D37" s="15" t="s">
        <v>200</v>
      </c>
      <c r="E37" s="14" t="s">
        <v>29</v>
      </c>
      <c r="F37" s="14" t="s">
        <v>201</v>
      </c>
      <c r="G37" s="16" t="s">
        <v>202</v>
      </c>
      <c r="H37" s="13" t="s">
        <v>53</v>
      </c>
      <c r="I37" s="17">
        <v>2024.0</v>
      </c>
      <c r="J37" s="18" t="s">
        <v>33</v>
      </c>
      <c r="K37" s="18" t="s">
        <v>33</v>
      </c>
      <c r="L37" s="18" t="s">
        <v>33</v>
      </c>
      <c r="M37" s="21"/>
      <c r="N37" s="19"/>
      <c r="O37" s="19" t="s">
        <v>33</v>
      </c>
      <c r="P37" s="19" t="s">
        <v>203</v>
      </c>
      <c r="Q37" s="19"/>
      <c r="R37" s="21"/>
      <c r="S37" s="21"/>
      <c r="T37" s="19" t="str">
        <f t="shared" si="2"/>
        <v/>
      </c>
      <c r="U37" s="19"/>
      <c r="V37" s="20"/>
      <c r="W37" s="20"/>
      <c r="X37" s="20"/>
      <c r="Y37" s="20"/>
      <c r="Z37" s="20"/>
      <c r="AA37" s="20"/>
      <c r="AB37" s="20"/>
      <c r="AC37" s="20"/>
      <c r="AD37" s="20"/>
      <c r="AE37" s="20"/>
      <c r="AF37" s="20"/>
      <c r="AG37" s="20"/>
      <c r="AH37" s="20"/>
    </row>
    <row r="38">
      <c r="A38" s="13">
        <v>37.0</v>
      </c>
      <c r="B38" s="31" t="s">
        <v>204</v>
      </c>
      <c r="C38" s="31" t="s">
        <v>205</v>
      </c>
      <c r="D38" s="32" t="s">
        <v>206</v>
      </c>
      <c r="E38" s="31" t="s">
        <v>29</v>
      </c>
      <c r="F38" s="31" t="s">
        <v>207</v>
      </c>
      <c r="G38" s="33" t="s">
        <v>208</v>
      </c>
      <c r="H38" s="13" t="s">
        <v>53</v>
      </c>
      <c r="I38" s="34">
        <v>2024.0</v>
      </c>
      <c r="J38" s="18" t="s">
        <v>33</v>
      </c>
      <c r="K38" s="18" t="s">
        <v>33</v>
      </c>
      <c r="L38" s="18" t="s">
        <v>33</v>
      </c>
      <c r="M38" s="21"/>
      <c r="N38" s="19"/>
      <c r="O38" s="21"/>
      <c r="P38" s="21"/>
      <c r="Q38" s="21"/>
      <c r="R38" s="21"/>
      <c r="S38" s="21"/>
      <c r="T38" s="19" t="str">
        <f t="shared" si="2"/>
        <v>x</v>
      </c>
      <c r="U38" s="19"/>
      <c r="V38" s="13" t="s">
        <v>209</v>
      </c>
      <c r="W38" s="13"/>
      <c r="X38" s="13"/>
      <c r="Y38" s="13"/>
      <c r="Z38" s="13" t="s">
        <v>210</v>
      </c>
      <c r="AA38" s="13"/>
      <c r="AB38" s="13"/>
      <c r="AC38" s="13"/>
      <c r="AD38" s="13"/>
      <c r="AE38" s="13"/>
      <c r="AF38" s="13"/>
      <c r="AG38" s="13"/>
      <c r="AH38" s="13"/>
    </row>
    <row r="39">
      <c r="A39" s="13">
        <v>38.0</v>
      </c>
      <c r="B39" s="14" t="s">
        <v>211</v>
      </c>
      <c r="C39" s="14" t="s">
        <v>212</v>
      </c>
      <c r="D39" s="15" t="s">
        <v>213</v>
      </c>
      <c r="E39" s="14" t="s">
        <v>29</v>
      </c>
      <c r="F39" s="14" t="s">
        <v>214</v>
      </c>
      <c r="G39" s="16" t="s">
        <v>31</v>
      </c>
      <c r="H39" s="13" t="s">
        <v>32</v>
      </c>
      <c r="I39" s="17">
        <v>2025.0</v>
      </c>
      <c r="J39" s="18" t="s">
        <v>33</v>
      </c>
      <c r="K39" s="18" t="s">
        <v>33</v>
      </c>
      <c r="L39" s="18" t="s">
        <v>33</v>
      </c>
      <c r="M39" s="21"/>
      <c r="N39" s="21"/>
      <c r="O39" s="19" t="s">
        <v>33</v>
      </c>
      <c r="P39" s="21"/>
      <c r="Q39" s="21"/>
      <c r="R39" s="21"/>
      <c r="S39" s="19" t="s">
        <v>33</v>
      </c>
      <c r="T39" s="19" t="str">
        <f t="shared" si="2"/>
        <v/>
      </c>
      <c r="U39" s="19"/>
      <c r="V39" s="13" t="s">
        <v>215</v>
      </c>
      <c r="W39" s="13"/>
      <c r="X39" s="13"/>
      <c r="Y39" s="13"/>
      <c r="Z39" s="13"/>
      <c r="AA39" s="13"/>
      <c r="AB39" s="13"/>
      <c r="AC39" s="13"/>
      <c r="AD39" s="13"/>
      <c r="AE39" s="13"/>
      <c r="AF39" s="13"/>
      <c r="AG39" s="13"/>
      <c r="AH39" s="13"/>
    </row>
    <row r="40">
      <c r="A40" s="13">
        <v>39.0</v>
      </c>
      <c r="B40" s="14" t="s">
        <v>216</v>
      </c>
      <c r="C40" s="14" t="s">
        <v>217</v>
      </c>
      <c r="D40" s="15" t="s">
        <v>218</v>
      </c>
      <c r="E40" s="14" t="s">
        <v>29</v>
      </c>
      <c r="F40" s="14" t="s">
        <v>219</v>
      </c>
      <c r="G40" s="16" t="s">
        <v>31</v>
      </c>
      <c r="H40" s="13" t="s">
        <v>32</v>
      </c>
      <c r="I40" s="17">
        <v>2024.0</v>
      </c>
      <c r="J40" s="18" t="s">
        <v>33</v>
      </c>
      <c r="K40" s="18" t="s">
        <v>33</v>
      </c>
      <c r="L40" s="18" t="s">
        <v>33</v>
      </c>
      <c r="M40" s="19"/>
      <c r="N40" s="19"/>
      <c r="O40" s="21"/>
      <c r="P40" s="19" t="s">
        <v>33</v>
      </c>
      <c r="Q40" s="21"/>
      <c r="R40" s="21"/>
      <c r="S40" s="21"/>
      <c r="T40" s="19" t="str">
        <f t="shared" si="2"/>
        <v/>
      </c>
      <c r="U40" s="19"/>
      <c r="V40" s="20"/>
      <c r="W40" s="20"/>
      <c r="X40" s="20"/>
      <c r="Y40" s="20"/>
      <c r="Z40" s="20"/>
      <c r="AA40" s="20"/>
      <c r="AB40" s="20"/>
      <c r="AC40" s="20"/>
      <c r="AD40" s="20"/>
      <c r="AE40" s="20"/>
      <c r="AF40" s="20"/>
      <c r="AG40" s="20"/>
      <c r="AH40" s="20"/>
    </row>
    <row r="41">
      <c r="A41" s="13">
        <v>40.0</v>
      </c>
      <c r="B41" s="14" t="s">
        <v>220</v>
      </c>
      <c r="C41" s="14" t="s">
        <v>221</v>
      </c>
      <c r="D41" s="15" t="s">
        <v>222</v>
      </c>
      <c r="E41" s="14" t="s">
        <v>29</v>
      </c>
      <c r="F41" s="14" t="s">
        <v>223</v>
      </c>
      <c r="G41" s="16" t="s">
        <v>31</v>
      </c>
      <c r="H41" s="13" t="s">
        <v>53</v>
      </c>
      <c r="I41" s="17">
        <v>2023.0</v>
      </c>
      <c r="J41" s="18" t="s">
        <v>33</v>
      </c>
      <c r="K41" s="18" t="s">
        <v>33</v>
      </c>
      <c r="L41" s="18" t="s">
        <v>33</v>
      </c>
      <c r="M41" s="21"/>
      <c r="N41" s="19"/>
      <c r="O41" s="21"/>
      <c r="P41" s="19" t="s">
        <v>33</v>
      </c>
      <c r="Q41" s="21"/>
      <c r="R41" s="19"/>
      <c r="S41" s="19"/>
      <c r="T41" s="19" t="str">
        <f t="shared" si="2"/>
        <v/>
      </c>
      <c r="U41" s="19"/>
      <c r="V41" s="13"/>
      <c r="W41" s="13"/>
      <c r="X41" s="13"/>
      <c r="Y41" s="13"/>
      <c r="Z41" s="13"/>
      <c r="AA41" s="13"/>
      <c r="AB41" s="13"/>
      <c r="AC41" s="13"/>
      <c r="AD41" s="13"/>
      <c r="AE41" s="13"/>
      <c r="AF41" s="13"/>
      <c r="AG41" s="13"/>
      <c r="AH41" s="13"/>
    </row>
    <row r="42">
      <c r="A42" s="13">
        <v>41.0</v>
      </c>
      <c r="B42" s="14" t="s">
        <v>224</v>
      </c>
      <c r="C42" s="14" t="s">
        <v>225</v>
      </c>
      <c r="D42" s="15" t="s">
        <v>226</v>
      </c>
      <c r="E42" s="14" t="s">
        <v>29</v>
      </c>
      <c r="F42" s="14" t="s">
        <v>227</v>
      </c>
      <c r="G42" s="16" t="s">
        <v>228</v>
      </c>
      <c r="H42" s="13" t="s">
        <v>53</v>
      </c>
      <c r="I42" s="17">
        <v>2025.0</v>
      </c>
      <c r="J42" s="18" t="s">
        <v>33</v>
      </c>
      <c r="K42" s="18" t="s">
        <v>33</v>
      </c>
      <c r="L42" s="18" t="s">
        <v>33</v>
      </c>
      <c r="M42" s="21"/>
      <c r="N42" s="21"/>
      <c r="O42" s="21"/>
      <c r="P42" s="19" t="s">
        <v>33</v>
      </c>
      <c r="Q42" s="21"/>
      <c r="R42" s="21"/>
      <c r="S42" s="21"/>
      <c r="T42" s="19" t="str">
        <f t="shared" si="2"/>
        <v/>
      </c>
      <c r="U42" s="19"/>
      <c r="V42" s="13"/>
      <c r="W42" s="13"/>
      <c r="X42" s="13"/>
      <c r="Y42" s="13"/>
      <c r="Z42" s="13"/>
      <c r="AA42" s="13"/>
      <c r="AB42" s="13"/>
      <c r="AC42" s="13"/>
      <c r="AD42" s="13"/>
      <c r="AE42" s="13"/>
      <c r="AF42" s="13"/>
      <c r="AG42" s="13"/>
      <c r="AH42" s="13"/>
    </row>
    <row r="43">
      <c r="A43" s="13">
        <v>42.0</v>
      </c>
      <c r="B43" s="14" t="s">
        <v>229</v>
      </c>
      <c r="C43" s="14" t="s">
        <v>230</v>
      </c>
      <c r="D43" s="15" t="s">
        <v>231</v>
      </c>
      <c r="E43" s="14" t="s">
        <v>29</v>
      </c>
      <c r="F43" s="14" t="s">
        <v>30</v>
      </c>
      <c r="G43" s="16" t="s">
        <v>197</v>
      </c>
      <c r="H43" s="13" t="s">
        <v>53</v>
      </c>
      <c r="I43" s="17">
        <v>2023.0</v>
      </c>
      <c r="J43" s="18" t="s">
        <v>33</v>
      </c>
      <c r="K43" s="18" t="s">
        <v>33</v>
      </c>
      <c r="L43" s="18" t="s">
        <v>33</v>
      </c>
      <c r="M43" s="21"/>
      <c r="N43" s="21"/>
      <c r="O43" s="21"/>
      <c r="P43" s="19" t="s">
        <v>33</v>
      </c>
      <c r="Q43" s="19"/>
      <c r="R43" s="21"/>
      <c r="S43" s="21"/>
      <c r="T43" s="19" t="str">
        <f t="shared" si="2"/>
        <v/>
      </c>
      <c r="U43" s="19"/>
      <c r="V43" s="20"/>
      <c r="W43" s="20"/>
      <c r="X43" s="20"/>
      <c r="Y43" s="20"/>
      <c r="Z43" s="20"/>
      <c r="AA43" s="20"/>
      <c r="AB43" s="20"/>
      <c r="AC43" s="20"/>
      <c r="AD43" s="20"/>
      <c r="AE43" s="20"/>
      <c r="AF43" s="20"/>
      <c r="AG43" s="20"/>
      <c r="AH43" s="20"/>
    </row>
    <row r="44">
      <c r="A44" s="13">
        <v>43.0</v>
      </c>
      <c r="B44" s="14" t="s">
        <v>232</v>
      </c>
      <c r="C44" s="14" t="s">
        <v>233</v>
      </c>
      <c r="D44" s="15" t="s">
        <v>234</v>
      </c>
      <c r="E44" s="14" t="s">
        <v>29</v>
      </c>
      <c r="F44" s="14" t="s">
        <v>235</v>
      </c>
      <c r="G44" s="16" t="s">
        <v>236</v>
      </c>
      <c r="H44" s="13" t="s">
        <v>53</v>
      </c>
      <c r="I44" s="17">
        <v>2024.0</v>
      </c>
      <c r="J44" s="18" t="s">
        <v>33</v>
      </c>
      <c r="K44" s="18" t="s">
        <v>33</v>
      </c>
      <c r="L44" s="18" t="s">
        <v>33</v>
      </c>
      <c r="M44" s="19"/>
      <c r="N44" s="19"/>
      <c r="O44" s="21"/>
      <c r="P44" s="19" t="s">
        <v>33</v>
      </c>
      <c r="Q44" s="21"/>
      <c r="R44" s="21"/>
      <c r="S44" s="21"/>
      <c r="T44" s="19" t="str">
        <f t="shared" si="2"/>
        <v/>
      </c>
      <c r="U44" s="19"/>
      <c r="V44" s="20"/>
      <c r="W44" s="20"/>
      <c r="X44" s="20"/>
      <c r="Y44" s="20"/>
      <c r="Z44" s="20"/>
      <c r="AA44" s="20"/>
      <c r="AB44" s="20"/>
      <c r="AC44" s="20"/>
      <c r="AD44" s="20"/>
      <c r="AE44" s="20"/>
      <c r="AF44" s="20"/>
      <c r="AG44" s="20"/>
      <c r="AH44" s="20"/>
    </row>
    <row r="45">
      <c r="A45" s="13">
        <v>44.0</v>
      </c>
      <c r="B45" s="14" t="s">
        <v>237</v>
      </c>
      <c r="C45" s="14" t="s">
        <v>238</v>
      </c>
      <c r="D45" s="35"/>
      <c r="E45" s="14" t="s">
        <v>239</v>
      </c>
      <c r="F45" s="14" t="s">
        <v>240</v>
      </c>
      <c r="G45" s="16" t="s">
        <v>241</v>
      </c>
      <c r="H45" s="13" t="s">
        <v>53</v>
      </c>
      <c r="I45" s="17">
        <v>2023.0</v>
      </c>
      <c r="J45" s="18" t="s">
        <v>33</v>
      </c>
      <c r="K45" s="18" t="s">
        <v>33</v>
      </c>
      <c r="L45" s="18"/>
      <c r="M45" s="19"/>
      <c r="N45" s="19"/>
      <c r="O45" s="19"/>
      <c r="P45" s="21"/>
      <c r="Q45" s="21"/>
      <c r="R45" s="21"/>
      <c r="S45" s="21"/>
      <c r="T45" s="19" t="str">
        <f t="shared" si="2"/>
        <v/>
      </c>
      <c r="U45" s="19"/>
      <c r="V45" s="13" t="s">
        <v>154</v>
      </c>
      <c r="W45" s="20"/>
      <c r="X45" s="20"/>
      <c r="Y45" s="20"/>
      <c r="Z45" s="20"/>
      <c r="AA45" s="20"/>
      <c r="AB45" s="20"/>
      <c r="AC45" s="20"/>
      <c r="AD45" s="20"/>
      <c r="AE45" s="20"/>
      <c r="AF45" s="20"/>
      <c r="AG45" s="20"/>
      <c r="AH45" s="20"/>
    </row>
    <row r="46">
      <c r="A46" s="13">
        <v>45.0</v>
      </c>
      <c r="B46" s="14" t="s">
        <v>242</v>
      </c>
      <c r="C46" s="14" t="s">
        <v>243</v>
      </c>
      <c r="D46" s="15" t="s">
        <v>244</v>
      </c>
      <c r="E46" s="14" t="s">
        <v>29</v>
      </c>
      <c r="F46" s="14" t="s">
        <v>245</v>
      </c>
      <c r="G46" s="16" t="s">
        <v>246</v>
      </c>
      <c r="H46" s="13" t="s">
        <v>53</v>
      </c>
      <c r="I46" s="17">
        <v>2024.0</v>
      </c>
      <c r="J46" s="18" t="s">
        <v>33</v>
      </c>
      <c r="K46" s="18" t="s">
        <v>33</v>
      </c>
      <c r="L46" s="18" t="s">
        <v>33</v>
      </c>
      <c r="M46" s="19"/>
      <c r="N46" s="21"/>
      <c r="O46" s="21"/>
      <c r="P46" s="19" t="s">
        <v>33</v>
      </c>
      <c r="Q46" s="21"/>
      <c r="R46" s="21"/>
      <c r="S46" s="19" t="s">
        <v>33</v>
      </c>
      <c r="T46" s="19" t="str">
        <f t="shared" si="2"/>
        <v/>
      </c>
      <c r="U46" s="19"/>
      <c r="V46" s="13" t="s">
        <v>247</v>
      </c>
      <c r="W46" s="13"/>
      <c r="X46" s="20"/>
      <c r="Y46" s="20"/>
      <c r="Z46" s="13"/>
      <c r="AA46" s="20"/>
      <c r="AB46" s="20"/>
      <c r="AC46" s="20"/>
      <c r="AD46" s="20"/>
      <c r="AE46" s="20"/>
      <c r="AF46" s="20"/>
      <c r="AG46" s="20"/>
      <c r="AH46" s="20"/>
    </row>
    <row r="47">
      <c r="A47" s="13">
        <v>46.0</v>
      </c>
      <c r="B47" s="14" t="s">
        <v>248</v>
      </c>
      <c r="C47" s="14" t="s">
        <v>249</v>
      </c>
      <c r="D47" s="15" t="s">
        <v>250</v>
      </c>
      <c r="E47" s="14" t="s">
        <v>29</v>
      </c>
      <c r="F47" s="14" t="s">
        <v>251</v>
      </c>
      <c r="G47" s="16" t="s">
        <v>252</v>
      </c>
      <c r="H47" s="13" t="s">
        <v>53</v>
      </c>
      <c r="I47" s="17">
        <v>2023.0</v>
      </c>
      <c r="J47" s="18" t="s">
        <v>33</v>
      </c>
      <c r="K47" s="18" t="s">
        <v>33</v>
      </c>
      <c r="L47" s="18" t="s">
        <v>33</v>
      </c>
      <c r="M47" s="19"/>
      <c r="N47" s="21"/>
      <c r="O47" s="21"/>
      <c r="P47" s="19" t="s">
        <v>33</v>
      </c>
      <c r="Q47" s="21"/>
      <c r="R47" s="21"/>
      <c r="S47" s="21"/>
      <c r="T47" s="19" t="str">
        <f t="shared" si="2"/>
        <v/>
      </c>
      <c r="U47" s="19"/>
      <c r="V47" s="20"/>
      <c r="W47" s="20"/>
      <c r="X47" s="20"/>
      <c r="Y47" s="20"/>
      <c r="Z47" s="20"/>
      <c r="AA47" s="20"/>
      <c r="AB47" s="20"/>
      <c r="AC47" s="20"/>
      <c r="AD47" s="20"/>
      <c r="AE47" s="20"/>
      <c r="AF47" s="20"/>
      <c r="AG47" s="20"/>
      <c r="AH47" s="20"/>
    </row>
    <row r="48">
      <c r="A48" s="13">
        <v>47.0</v>
      </c>
      <c r="B48" s="14" t="s">
        <v>253</v>
      </c>
      <c r="C48" s="14" t="s">
        <v>254</v>
      </c>
      <c r="D48" s="15" t="s">
        <v>255</v>
      </c>
      <c r="E48" s="14" t="s">
        <v>29</v>
      </c>
      <c r="F48" s="14" t="s">
        <v>256</v>
      </c>
      <c r="G48" s="16" t="s">
        <v>257</v>
      </c>
      <c r="H48" s="13" t="s">
        <v>53</v>
      </c>
      <c r="I48" s="17">
        <v>2024.0</v>
      </c>
      <c r="J48" s="18" t="s">
        <v>33</v>
      </c>
      <c r="K48" s="18" t="s">
        <v>33</v>
      </c>
      <c r="L48" s="18" t="s">
        <v>33</v>
      </c>
      <c r="M48" s="19"/>
      <c r="N48" s="21"/>
      <c r="O48" s="21"/>
      <c r="P48" s="19" t="s">
        <v>33</v>
      </c>
      <c r="Q48" s="19"/>
      <c r="R48" s="19"/>
      <c r="S48" s="19"/>
      <c r="T48" s="19" t="str">
        <f t="shared" si="2"/>
        <v/>
      </c>
      <c r="U48" s="19"/>
      <c r="V48" s="20"/>
      <c r="W48" s="20"/>
      <c r="X48" s="20"/>
      <c r="Y48" s="20"/>
      <c r="Z48" s="20"/>
      <c r="AA48" s="20"/>
      <c r="AB48" s="20"/>
      <c r="AC48" s="20"/>
      <c r="AD48" s="20"/>
      <c r="AE48" s="20"/>
      <c r="AF48" s="20"/>
      <c r="AG48" s="20"/>
      <c r="AH48" s="20"/>
    </row>
    <row r="49">
      <c r="A49" s="13">
        <v>48.0</v>
      </c>
      <c r="B49" s="14" t="s">
        <v>258</v>
      </c>
      <c r="C49" s="14" t="s">
        <v>259</v>
      </c>
      <c r="D49" s="15" t="s">
        <v>260</v>
      </c>
      <c r="E49" s="14" t="s">
        <v>29</v>
      </c>
      <c r="F49" s="14" t="s">
        <v>261</v>
      </c>
      <c r="G49" s="16" t="s">
        <v>262</v>
      </c>
      <c r="H49" s="13" t="s">
        <v>53</v>
      </c>
      <c r="I49" s="17">
        <v>2024.0</v>
      </c>
      <c r="J49" s="18" t="s">
        <v>33</v>
      </c>
      <c r="K49" s="18" t="s">
        <v>33</v>
      </c>
      <c r="L49" s="18" t="s">
        <v>33</v>
      </c>
      <c r="M49" s="21"/>
      <c r="N49" s="21"/>
      <c r="O49" s="21"/>
      <c r="P49" s="19" t="s">
        <v>33</v>
      </c>
      <c r="Q49" s="19"/>
      <c r="R49" s="19"/>
      <c r="S49" s="19"/>
      <c r="T49" s="19" t="str">
        <f t="shared" si="2"/>
        <v/>
      </c>
      <c r="U49" s="19"/>
      <c r="V49" s="13"/>
      <c r="W49" s="13"/>
      <c r="X49" s="13"/>
      <c r="Y49" s="13"/>
      <c r="Z49" s="13"/>
      <c r="AA49" s="13"/>
      <c r="AB49" s="13"/>
      <c r="AC49" s="13"/>
      <c r="AD49" s="13"/>
      <c r="AE49" s="13"/>
      <c r="AF49" s="13"/>
      <c r="AG49" s="13"/>
      <c r="AH49" s="13"/>
    </row>
    <row r="50">
      <c r="A50" s="13">
        <v>49.0</v>
      </c>
      <c r="B50" s="14" t="s">
        <v>263</v>
      </c>
      <c r="C50" s="14" t="s">
        <v>264</v>
      </c>
      <c r="D50" s="15" t="s">
        <v>265</v>
      </c>
      <c r="E50" s="14" t="s">
        <v>29</v>
      </c>
      <c r="F50" s="14" t="s">
        <v>266</v>
      </c>
      <c r="G50" s="16" t="s">
        <v>267</v>
      </c>
      <c r="H50" s="13" t="s">
        <v>53</v>
      </c>
      <c r="I50" s="17">
        <v>2023.0</v>
      </c>
      <c r="J50" s="18" t="s">
        <v>33</v>
      </c>
      <c r="K50" s="18" t="s">
        <v>33</v>
      </c>
      <c r="L50" s="18" t="s">
        <v>33</v>
      </c>
      <c r="M50" s="21"/>
      <c r="N50" s="21"/>
      <c r="O50" s="21"/>
      <c r="P50" s="19" t="s">
        <v>33</v>
      </c>
      <c r="Q50" s="19"/>
      <c r="R50" s="21"/>
      <c r="S50" s="21"/>
      <c r="T50" s="19" t="str">
        <f t="shared" si="2"/>
        <v/>
      </c>
      <c r="U50" s="19"/>
      <c r="V50" s="13"/>
      <c r="W50" s="13"/>
      <c r="X50" s="13"/>
      <c r="Y50" s="13"/>
      <c r="Z50" s="13"/>
      <c r="AA50" s="13"/>
      <c r="AB50" s="13"/>
      <c r="AC50" s="13"/>
      <c r="AD50" s="13"/>
      <c r="AE50" s="13"/>
      <c r="AF50" s="13"/>
      <c r="AG50" s="13"/>
      <c r="AH50" s="13"/>
    </row>
    <row r="51">
      <c r="A51" s="13">
        <v>50.0</v>
      </c>
      <c r="B51" s="14" t="s">
        <v>268</v>
      </c>
      <c r="C51" s="14" t="s">
        <v>269</v>
      </c>
      <c r="D51" s="15" t="s">
        <v>270</v>
      </c>
      <c r="E51" s="14" t="s">
        <v>29</v>
      </c>
      <c r="F51" s="14" t="s">
        <v>271</v>
      </c>
      <c r="G51" s="16" t="s">
        <v>272</v>
      </c>
      <c r="H51" s="13" t="s">
        <v>53</v>
      </c>
      <c r="I51" s="17">
        <v>2022.0</v>
      </c>
      <c r="J51" s="18" t="s">
        <v>33</v>
      </c>
      <c r="K51" s="18" t="s">
        <v>33</v>
      </c>
      <c r="L51" s="18" t="s">
        <v>33</v>
      </c>
      <c r="M51" s="21"/>
      <c r="N51" s="19"/>
      <c r="O51" s="21"/>
      <c r="P51" s="19" t="s">
        <v>33</v>
      </c>
      <c r="Q51" s="21"/>
      <c r="R51" s="21"/>
      <c r="S51" s="21"/>
      <c r="T51" s="19" t="str">
        <f t="shared" si="2"/>
        <v/>
      </c>
      <c r="U51" s="19"/>
      <c r="V51" s="13"/>
      <c r="W51" s="13"/>
      <c r="X51" s="13"/>
      <c r="Y51" s="13"/>
      <c r="Z51" s="13"/>
      <c r="AA51" s="13"/>
      <c r="AB51" s="13"/>
      <c r="AC51" s="13"/>
      <c r="AD51" s="13"/>
      <c r="AE51" s="13"/>
      <c r="AF51" s="13"/>
      <c r="AG51" s="13"/>
      <c r="AH51" s="13"/>
    </row>
    <row r="52">
      <c r="A52" s="13">
        <v>51.0</v>
      </c>
      <c r="B52" s="14" t="s">
        <v>158</v>
      </c>
      <c r="C52" s="14"/>
      <c r="D52" s="35"/>
      <c r="E52" s="14" t="s">
        <v>29</v>
      </c>
      <c r="F52" s="14"/>
      <c r="G52" s="16" t="s">
        <v>31</v>
      </c>
      <c r="H52" s="13" t="s">
        <v>53</v>
      </c>
      <c r="I52" s="17">
        <v>2024.0</v>
      </c>
      <c r="J52" s="18" t="s">
        <v>33</v>
      </c>
      <c r="K52" s="18" t="s">
        <v>33</v>
      </c>
      <c r="L52" s="36"/>
      <c r="M52" s="21"/>
      <c r="N52" s="19"/>
      <c r="O52" s="19"/>
      <c r="P52" s="21"/>
      <c r="Q52" s="21"/>
      <c r="R52" s="21"/>
      <c r="S52" s="21"/>
      <c r="T52" s="19" t="str">
        <f t="shared" si="2"/>
        <v/>
      </c>
      <c r="U52" s="19"/>
      <c r="V52" s="13" t="s">
        <v>154</v>
      </c>
      <c r="W52" s="20"/>
      <c r="X52" s="20"/>
      <c r="Y52" s="20"/>
      <c r="Z52" s="20"/>
      <c r="AA52" s="20"/>
      <c r="AB52" s="20"/>
      <c r="AC52" s="20"/>
      <c r="AD52" s="20"/>
      <c r="AE52" s="20"/>
      <c r="AF52" s="20"/>
      <c r="AG52" s="20"/>
      <c r="AH52" s="20"/>
    </row>
    <row r="53">
      <c r="A53" s="13">
        <v>52.0</v>
      </c>
      <c r="B53" s="14" t="s">
        <v>273</v>
      </c>
      <c r="C53" s="14" t="s">
        <v>274</v>
      </c>
      <c r="D53" s="15" t="s">
        <v>275</v>
      </c>
      <c r="E53" s="14" t="s">
        <v>29</v>
      </c>
      <c r="F53" s="14" t="s">
        <v>276</v>
      </c>
      <c r="G53" s="16" t="s">
        <v>277</v>
      </c>
      <c r="H53" s="13" t="s">
        <v>53</v>
      </c>
      <c r="I53" s="17">
        <v>2024.0</v>
      </c>
      <c r="J53" s="18" t="s">
        <v>33</v>
      </c>
      <c r="K53" s="18" t="s">
        <v>33</v>
      </c>
      <c r="L53" s="18" t="s">
        <v>33</v>
      </c>
      <c r="M53" s="21"/>
      <c r="N53" s="19"/>
      <c r="O53" s="21"/>
      <c r="P53" s="19" t="s">
        <v>33</v>
      </c>
      <c r="Q53" s="21"/>
      <c r="R53" s="21"/>
      <c r="S53" s="21"/>
      <c r="T53" s="19" t="str">
        <f t="shared" si="2"/>
        <v/>
      </c>
      <c r="U53" s="19"/>
      <c r="V53" s="20"/>
      <c r="W53" s="20"/>
      <c r="X53" s="20"/>
      <c r="Y53" s="20"/>
      <c r="Z53" s="20"/>
      <c r="AA53" s="20"/>
      <c r="AB53" s="20"/>
      <c r="AC53" s="20"/>
      <c r="AD53" s="20"/>
      <c r="AE53" s="20"/>
      <c r="AF53" s="20"/>
      <c r="AG53" s="20"/>
      <c r="AH53" s="20"/>
    </row>
    <row r="54">
      <c r="A54" s="13">
        <v>53.0</v>
      </c>
      <c r="B54" s="14" t="s">
        <v>278</v>
      </c>
      <c r="C54" s="14" t="s">
        <v>279</v>
      </c>
      <c r="D54" s="15" t="s">
        <v>280</v>
      </c>
      <c r="E54" s="14" t="s">
        <v>29</v>
      </c>
      <c r="F54" s="14" t="s">
        <v>68</v>
      </c>
      <c r="G54" s="16" t="s">
        <v>281</v>
      </c>
      <c r="H54" s="13" t="s">
        <v>53</v>
      </c>
      <c r="I54" s="17">
        <v>2024.0</v>
      </c>
      <c r="J54" s="18" t="s">
        <v>33</v>
      </c>
      <c r="K54" s="18" t="s">
        <v>33</v>
      </c>
      <c r="L54" s="18" t="s">
        <v>33</v>
      </c>
      <c r="M54" s="21"/>
      <c r="N54" s="21"/>
      <c r="O54" s="21"/>
      <c r="P54" s="19" t="s">
        <v>33</v>
      </c>
      <c r="Q54" s="21"/>
      <c r="R54" s="21"/>
      <c r="S54" s="19" t="s">
        <v>33</v>
      </c>
      <c r="T54" s="19" t="str">
        <f t="shared" si="2"/>
        <v/>
      </c>
      <c r="U54" s="19"/>
      <c r="V54" s="13" t="s">
        <v>282</v>
      </c>
      <c r="W54" s="13"/>
      <c r="X54" s="20"/>
      <c r="Y54" s="20"/>
      <c r="Z54" s="13"/>
      <c r="AA54" s="20"/>
      <c r="AB54" s="20"/>
      <c r="AC54" s="20"/>
      <c r="AD54" s="20"/>
      <c r="AE54" s="20"/>
      <c r="AF54" s="20"/>
      <c r="AG54" s="20"/>
      <c r="AH54" s="20"/>
    </row>
    <row r="55">
      <c r="A55" s="13">
        <v>54.0</v>
      </c>
      <c r="B55" s="14" t="s">
        <v>283</v>
      </c>
      <c r="C55" s="14" t="s">
        <v>284</v>
      </c>
      <c r="D55" s="15" t="s">
        <v>285</v>
      </c>
      <c r="E55" s="14" t="s">
        <v>29</v>
      </c>
      <c r="F55" s="14" t="s">
        <v>286</v>
      </c>
      <c r="G55" s="16" t="s">
        <v>287</v>
      </c>
      <c r="H55" s="13" t="s">
        <v>53</v>
      </c>
      <c r="I55" s="17">
        <v>2023.0</v>
      </c>
      <c r="J55" s="18" t="s">
        <v>33</v>
      </c>
      <c r="K55" s="18" t="s">
        <v>33</v>
      </c>
      <c r="L55" s="18" t="s">
        <v>33</v>
      </c>
      <c r="M55" s="21"/>
      <c r="N55" s="19"/>
      <c r="O55" s="21"/>
      <c r="P55" s="19" t="s">
        <v>33</v>
      </c>
      <c r="Q55" s="21"/>
      <c r="R55" s="19"/>
      <c r="S55" s="19"/>
      <c r="T55" s="19" t="str">
        <f t="shared" si="2"/>
        <v/>
      </c>
      <c r="U55" s="19"/>
      <c r="V55" s="20"/>
      <c r="W55" s="20"/>
      <c r="X55" s="20"/>
      <c r="Y55" s="20"/>
      <c r="Z55" s="20"/>
      <c r="AA55" s="20"/>
      <c r="AB55" s="20"/>
      <c r="AC55" s="20"/>
      <c r="AD55" s="20"/>
      <c r="AE55" s="20"/>
      <c r="AF55" s="20"/>
      <c r="AG55" s="20"/>
      <c r="AH55" s="20"/>
    </row>
    <row r="56">
      <c r="A56" s="13">
        <v>55.0</v>
      </c>
      <c r="B56" s="14" t="s">
        <v>288</v>
      </c>
      <c r="C56" s="14" t="s">
        <v>289</v>
      </c>
      <c r="D56" s="15" t="s">
        <v>290</v>
      </c>
      <c r="E56" s="14" t="s">
        <v>29</v>
      </c>
      <c r="F56" s="14" t="s">
        <v>291</v>
      </c>
      <c r="G56" s="16" t="s">
        <v>292</v>
      </c>
      <c r="H56" s="13" t="s">
        <v>53</v>
      </c>
      <c r="I56" s="17">
        <v>2021.0</v>
      </c>
      <c r="J56" s="18" t="s">
        <v>33</v>
      </c>
      <c r="K56" s="18" t="s">
        <v>33</v>
      </c>
      <c r="L56" s="18" t="s">
        <v>33</v>
      </c>
      <c r="M56" s="21"/>
      <c r="N56" s="19"/>
      <c r="O56" s="19"/>
      <c r="P56" s="19" t="s">
        <v>33</v>
      </c>
      <c r="Q56" s="19"/>
      <c r="R56" s="21"/>
      <c r="S56" s="21"/>
      <c r="T56" s="19" t="str">
        <f t="shared" si="2"/>
        <v/>
      </c>
      <c r="U56" s="19"/>
      <c r="V56" s="13"/>
      <c r="W56" s="13"/>
      <c r="X56" s="13"/>
      <c r="Y56" s="13"/>
      <c r="Z56" s="13"/>
      <c r="AA56" s="13"/>
      <c r="AB56" s="13"/>
      <c r="AC56" s="13"/>
      <c r="AD56" s="13"/>
      <c r="AE56" s="13"/>
      <c r="AF56" s="13"/>
      <c r="AG56" s="13"/>
      <c r="AH56" s="13"/>
    </row>
    <row r="57">
      <c r="A57" s="13">
        <v>56.0</v>
      </c>
      <c r="B57" s="14" t="s">
        <v>293</v>
      </c>
      <c r="C57" s="14" t="s">
        <v>294</v>
      </c>
      <c r="D57" s="15" t="s">
        <v>295</v>
      </c>
      <c r="E57" s="14" t="s">
        <v>29</v>
      </c>
      <c r="F57" s="14" t="s">
        <v>296</v>
      </c>
      <c r="G57" s="16" t="s">
        <v>297</v>
      </c>
      <c r="H57" s="13" t="s">
        <v>53</v>
      </c>
      <c r="I57" s="17">
        <v>2022.0</v>
      </c>
      <c r="J57" s="18" t="s">
        <v>33</v>
      </c>
      <c r="K57" s="18" t="s">
        <v>33</v>
      </c>
      <c r="L57" s="18" t="s">
        <v>33</v>
      </c>
      <c r="M57" s="21"/>
      <c r="N57" s="19"/>
      <c r="O57" s="21"/>
      <c r="P57" s="19" t="s">
        <v>33</v>
      </c>
      <c r="Q57" s="21"/>
      <c r="R57" s="19"/>
      <c r="S57" s="19"/>
      <c r="T57" s="19" t="str">
        <f t="shared" si="2"/>
        <v/>
      </c>
      <c r="U57" s="19"/>
      <c r="V57" s="20"/>
      <c r="W57" s="20"/>
      <c r="X57" s="20"/>
      <c r="Y57" s="20"/>
      <c r="Z57" s="20"/>
      <c r="AA57" s="20"/>
      <c r="AB57" s="20"/>
      <c r="AC57" s="20"/>
      <c r="AD57" s="20"/>
      <c r="AE57" s="20"/>
      <c r="AF57" s="20"/>
      <c r="AG57" s="20"/>
      <c r="AH57" s="20"/>
    </row>
    <row r="58">
      <c r="A58" s="13">
        <v>57.0</v>
      </c>
      <c r="B58" s="14" t="s">
        <v>298</v>
      </c>
      <c r="C58" s="14" t="s">
        <v>299</v>
      </c>
      <c r="D58" s="15" t="s">
        <v>300</v>
      </c>
      <c r="E58" s="14" t="s">
        <v>29</v>
      </c>
      <c r="F58" s="14" t="s">
        <v>301</v>
      </c>
      <c r="G58" s="16" t="s">
        <v>302</v>
      </c>
      <c r="H58" s="13" t="s">
        <v>53</v>
      </c>
      <c r="I58" s="17">
        <v>2023.0</v>
      </c>
      <c r="J58" s="18" t="s">
        <v>33</v>
      </c>
      <c r="K58" s="18" t="s">
        <v>33</v>
      </c>
      <c r="L58" s="18" t="s">
        <v>33</v>
      </c>
      <c r="M58" s="21"/>
      <c r="N58" s="19"/>
      <c r="O58" s="21"/>
      <c r="P58" s="19" t="s">
        <v>33</v>
      </c>
      <c r="Q58" s="19"/>
      <c r="R58" s="21"/>
      <c r="S58" s="21"/>
      <c r="T58" s="19" t="str">
        <f t="shared" si="2"/>
        <v/>
      </c>
      <c r="U58" s="19"/>
      <c r="V58" s="20"/>
      <c r="W58" s="20"/>
      <c r="X58" s="20"/>
      <c r="Y58" s="20"/>
      <c r="Z58" s="20"/>
      <c r="AA58" s="20"/>
      <c r="AB58" s="20"/>
      <c r="AC58" s="20"/>
      <c r="AD58" s="20"/>
      <c r="AE58" s="20"/>
      <c r="AF58" s="20"/>
      <c r="AG58" s="20"/>
      <c r="AH58" s="20"/>
    </row>
    <row r="59">
      <c r="A59" s="13">
        <v>58.0</v>
      </c>
      <c r="B59" s="14" t="s">
        <v>303</v>
      </c>
      <c r="C59" s="14" t="s">
        <v>304</v>
      </c>
      <c r="D59" s="15" t="s">
        <v>305</v>
      </c>
      <c r="E59" s="14" t="s">
        <v>29</v>
      </c>
      <c r="F59" s="14" t="s">
        <v>306</v>
      </c>
      <c r="G59" s="16" t="s">
        <v>307</v>
      </c>
      <c r="H59" s="13" t="s">
        <v>308</v>
      </c>
      <c r="I59" s="17">
        <v>2023.0</v>
      </c>
      <c r="J59" s="18" t="s">
        <v>33</v>
      </c>
      <c r="K59" s="36"/>
      <c r="L59" s="18" t="s">
        <v>33</v>
      </c>
      <c r="M59" s="21"/>
      <c r="N59" s="19"/>
      <c r="O59" s="21"/>
      <c r="P59" s="21"/>
      <c r="Q59" s="21"/>
      <c r="R59" s="21"/>
      <c r="S59" s="21"/>
      <c r="T59" s="19" t="str">
        <f t="shared" si="2"/>
        <v/>
      </c>
      <c r="U59" s="19"/>
      <c r="V59" s="13" t="s">
        <v>309</v>
      </c>
      <c r="W59" s="13"/>
      <c r="X59" s="20"/>
      <c r="Y59" s="20"/>
      <c r="Z59" s="20"/>
      <c r="AA59" s="20"/>
      <c r="AB59" s="20"/>
      <c r="AC59" s="20"/>
      <c r="AD59" s="20"/>
      <c r="AE59" s="20"/>
      <c r="AF59" s="20"/>
      <c r="AG59" s="20"/>
      <c r="AH59" s="20"/>
    </row>
    <row r="60">
      <c r="A60" s="13">
        <v>59.0</v>
      </c>
      <c r="B60" s="14" t="s">
        <v>310</v>
      </c>
      <c r="C60" s="14" t="s">
        <v>311</v>
      </c>
      <c r="D60" s="15" t="s">
        <v>312</v>
      </c>
      <c r="E60" s="14" t="s">
        <v>29</v>
      </c>
      <c r="F60" s="14" t="s">
        <v>313</v>
      </c>
      <c r="G60" s="16" t="s">
        <v>314</v>
      </c>
      <c r="H60" s="13" t="s">
        <v>53</v>
      </c>
      <c r="I60" s="17">
        <v>2024.0</v>
      </c>
      <c r="J60" s="18" t="s">
        <v>33</v>
      </c>
      <c r="K60" s="18" t="s">
        <v>33</v>
      </c>
      <c r="L60" s="18" t="s">
        <v>33</v>
      </c>
      <c r="M60" s="21"/>
      <c r="N60" s="19"/>
      <c r="O60" s="21"/>
      <c r="P60" s="19" t="s">
        <v>33</v>
      </c>
      <c r="Q60" s="21"/>
      <c r="R60" s="19"/>
      <c r="S60" s="19"/>
      <c r="T60" s="19" t="str">
        <f t="shared" si="2"/>
        <v/>
      </c>
      <c r="U60" s="19"/>
      <c r="V60" s="20"/>
      <c r="W60" s="20"/>
      <c r="X60" s="20"/>
      <c r="Y60" s="20"/>
      <c r="Z60" s="20"/>
      <c r="AA60" s="20"/>
      <c r="AB60" s="20"/>
      <c r="AC60" s="20"/>
      <c r="AD60" s="20"/>
      <c r="AE60" s="20"/>
      <c r="AF60" s="20"/>
      <c r="AG60" s="20"/>
      <c r="AH60" s="20"/>
    </row>
    <row r="61">
      <c r="A61" s="13">
        <v>60.0</v>
      </c>
      <c r="B61" s="14" t="s">
        <v>315</v>
      </c>
      <c r="C61" s="14" t="s">
        <v>316</v>
      </c>
      <c r="D61" s="15" t="s">
        <v>317</v>
      </c>
      <c r="E61" s="14" t="s">
        <v>29</v>
      </c>
      <c r="F61" s="14" t="s">
        <v>318</v>
      </c>
      <c r="G61" s="16" t="s">
        <v>95</v>
      </c>
      <c r="H61" s="13" t="s">
        <v>53</v>
      </c>
      <c r="I61" s="17">
        <v>2024.0</v>
      </c>
      <c r="J61" s="18" t="s">
        <v>33</v>
      </c>
      <c r="K61" s="18" t="s">
        <v>33</v>
      </c>
      <c r="L61" s="18" t="s">
        <v>33</v>
      </c>
      <c r="M61" s="21"/>
      <c r="N61" s="21"/>
      <c r="O61" s="21"/>
      <c r="P61" s="19" t="s">
        <v>33</v>
      </c>
      <c r="Q61" s="21"/>
      <c r="R61" s="21"/>
      <c r="S61" s="21"/>
      <c r="T61" s="19" t="str">
        <f t="shared" si="2"/>
        <v/>
      </c>
      <c r="U61" s="19"/>
      <c r="V61" s="20"/>
      <c r="W61" s="20"/>
      <c r="X61" s="20"/>
      <c r="Y61" s="20"/>
      <c r="Z61" s="20"/>
      <c r="AA61" s="20"/>
      <c r="AB61" s="20"/>
      <c r="AC61" s="20"/>
      <c r="AD61" s="20"/>
      <c r="AE61" s="20"/>
      <c r="AF61" s="20"/>
      <c r="AG61" s="20"/>
      <c r="AH61" s="20"/>
    </row>
    <row r="62">
      <c r="A62" s="13">
        <v>61.0</v>
      </c>
      <c r="B62" s="14" t="s">
        <v>319</v>
      </c>
      <c r="C62" s="14" t="s">
        <v>320</v>
      </c>
      <c r="D62" s="15" t="s">
        <v>321</v>
      </c>
      <c r="E62" s="14" t="s">
        <v>29</v>
      </c>
      <c r="F62" s="14" t="s">
        <v>322</v>
      </c>
      <c r="G62" s="16" t="s">
        <v>323</v>
      </c>
      <c r="H62" s="13" t="s">
        <v>53</v>
      </c>
      <c r="I62" s="17">
        <v>2023.0</v>
      </c>
      <c r="J62" s="18" t="s">
        <v>33</v>
      </c>
      <c r="K62" s="18" t="s">
        <v>33</v>
      </c>
      <c r="L62" s="18" t="s">
        <v>33</v>
      </c>
      <c r="M62" s="21"/>
      <c r="N62" s="19"/>
      <c r="O62" s="21"/>
      <c r="P62" s="19" t="s">
        <v>33</v>
      </c>
      <c r="Q62" s="21"/>
      <c r="R62" s="19"/>
      <c r="S62" s="19"/>
      <c r="T62" s="19" t="str">
        <f t="shared" si="2"/>
        <v/>
      </c>
      <c r="U62" s="19"/>
      <c r="V62" s="20"/>
      <c r="W62" s="20"/>
      <c r="X62" s="20"/>
      <c r="Y62" s="20"/>
      <c r="Z62" s="20"/>
      <c r="AA62" s="20"/>
      <c r="AB62" s="20"/>
      <c r="AC62" s="20"/>
      <c r="AD62" s="20"/>
      <c r="AE62" s="20"/>
      <c r="AF62" s="20"/>
      <c r="AG62" s="20"/>
      <c r="AH62" s="20"/>
    </row>
    <row r="63">
      <c r="A63" s="13">
        <v>62.0</v>
      </c>
      <c r="B63" s="14" t="s">
        <v>324</v>
      </c>
      <c r="C63" s="14" t="s">
        <v>325</v>
      </c>
      <c r="D63" s="15" t="s">
        <v>326</v>
      </c>
      <c r="E63" s="14" t="s">
        <v>29</v>
      </c>
      <c r="F63" s="14" t="s">
        <v>322</v>
      </c>
      <c r="G63" s="16" t="s">
        <v>323</v>
      </c>
      <c r="H63" s="13" t="s">
        <v>53</v>
      </c>
      <c r="I63" s="17">
        <v>2023.0</v>
      </c>
      <c r="J63" s="18" t="s">
        <v>33</v>
      </c>
      <c r="K63" s="18" t="s">
        <v>33</v>
      </c>
      <c r="L63" s="18" t="s">
        <v>33</v>
      </c>
      <c r="M63" s="21"/>
      <c r="N63" s="19"/>
      <c r="O63" s="21"/>
      <c r="P63" s="19" t="s">
        <v>33</v>
      </c>
      <c r="Q63" s="19"/>
      <c r="R63" s="21"/>
      <c r="S63" s="21"/>
      <c r="T63" s="19" t="str">
        <f t="shared" si="2"/>
        <v/>
      </c>
      <c r="U63" s="19"/>
      <c r="V63" s="13"/>
      <c r="W63" s="13"/>
      <c r="X63" s="13"/>
      <c r="Y63" s="13"/>
      <c r="Z63" s="13"/>
      <c r="AA63" s="13"/>
      <c r="AB63" s="13"/>
      <c r="AC63" s="13"/>
      <c r="AD63" s="13"/>
      <c r="AE63" s="13"/>
      <c r="AF63" s="13"/>
      <c r="AG63" s="13"/>
      <c r="AH63" s="13"/>
    </row>
    <row r="64">
      <c r="A64" s="13">
        <v>63.0</v>
      </c>
      <c r="B64" s="14" t="s">
        <v>327</v>
      </c>
      <c r="C64" s="14" t="s">
        <v>328</v>
      </c>
      <c r="D64" s="15" t="s">
        <v>329</v>
      </c>
      <c r="E64" s="14" t="s">
        <v>29</v>
      </c>
      <c r="F64" s="14" t="s">
        <v>330</v>
      </c>
      <c r="G64" s="16" t="s">
        <v>331</v>
      </c>
      <c r="H64" s="13" t="s">
        <v>332</v>
      </c>
      <c r="I64" s="17">
        <v>2022.0</v>
      </c>
      <c r="J64" s="18" t="s">
        <v>33</v>
      </c>
      <c r="K64" s="18" t="s">
        <v>33</v>
      </c>
      <c r="L64" s="18" t="s">
        <v>33</v>
      </c>
      <c r="M64" s="21"/>
      <c r="N64" s="19"/>
      <c r="O64" s="21"/>
      <c r="P64" s="19" t="s">
        <v>33</v>
      </c>
      <c r="Q64" s="21"/>
      <c r="R64" s="21"/>
      <c r="S64" s="19" t="s">
        <v>33</v>
      </c>
      <c r="T64" s="19" t="str">
        <f t="shared" si="2"/>
        <v/>
      </c>
      <c r="U64" s="19"/>
      <c r="V64" s="13" t="s">
        <v>333</v>
      </c>
      <c r="W64" s="13"/>
      <c r="X64" s="20"/>
      <c r="Y64" s="20"/>
      <c r="Z64" s="20"/>
      <c r="AA64" s="20"/>
      <c r="AB64" s="20"/>
      <c r="AC64" s="20"/>
      <c r="AD64" s="20"/>
      <c r="AE64" s="20"/>
      <c r="AF64" s="20"/>
      <c r="AG64" s="20"/>
      <c r="AH64" s="20"/>
    </row>
    <row r="65">
      <c r="A65" s="13">
        <v>64.0</v>
      </c>
      <c r="B65" s="14" t="s">
        <v>334</v>
      </c>
      <c r="C65" s="14" t="s">
        <v>335</v>
      </c>
      <c r="D65" s="15" t="s">
        <v>336</v>
      </c>
      <c r="E65" s="14" t="s">
        <v>29</v>
      </c>
      <c r="F65" s="14" t="s">
        <v>337</v>
      </c>
      <c r="G65" s="16" t="s">
        <v>338</v>
      </c>
      <c r="H65" s="13" t="s">
        <v>53</v>
      </c>
      <c r="I65" s="17">
        <v>2024.0</v>
      </c>
      <c r="J65" s="18" t="s">
        <v>33</v>
      </c>
      <c r="K65" s="18" t="s">
        <v>33</v>
      </c>
      <c r="L65" s="18" t="s">
        <v>33</v>
      </c>
      <c r="M65" s="21"/>
      <c r="N65" s="19"/>
      <c r="O65" s="21"/>
      <c r="P65" s="19" t="s">
        <v>33</v>
      </c>
      <c r="Q65" s="21"/>
      <c r="R65" s="21"/>
      <c r="S65" s="21"/>
      <c r="T65" s="19" t="str">
        <f t="shared" si="2"/>
        <v/>
      </c>
      <c r="U65" s="19"/>
      <c r="V65" s="20"/>
      <c r="W65" s="20"/>
      <c r="X65" s="20"/>
      <c r="Y65" s="20"/>
      <c r="Z65" s="20"/>
      <c r="AA65" s="20"/>
      <c r="AB65" s="20"/>
      <c r="AC65" s="20"/>
      <c r="AD65" s="20"/>
      <c r="AE65" s="20"/>
      <c r="AF65" s="20"/>
      <c r="AG65" s="20"/>
      <c r="AH65" s="20"/>
    </row>
    <row r="66">
      <c r="A66" s="13">
        <v>65.0</v>
      </c>
      <c r="B66" s="14" t="s">
        <v>94</v>
      </c>
      <c r="C66" s="14"/>
      <c r="D66" s="35"/>
      <c r="E66" s="14" t="s">
        <v>29</v>
      </c>
      <c r="F66" s="14"/>
      <c r="G66" s="16" t="s">
        <v>31</v>
      </c>
      <c r="H66" s="13" t="s">
        <v>53</v>
      </c>
      <c r="I66" s="17">
        <v>2024.0</v>
      </c>
      <c r="J66" s="18" t="s">
        <v>33</v>
      </c>
      <c r="K66" s="18" t="s">
        <v>33</v>
      </c>
      <c r="L66" s="36"/>
      <c r="M66" s="21"/>
      <c r="N66" s="19"/>
      <c r="O66" s="19"/>
      <c r="P66" s="21"/>
      <c r="Q66" s="21"/>
      <c r="R66" s="21"/>
      <c r="S66" s="21"/>
      <c r="T66" s="19" t="str">
        <f t="shared" si="2"/>
        <v/>
      </c>
      <c r="U66" s="19"/>
      <c r="V66" s="13" t="s">
        <v>154</v>
      </c>
      <c r="W66" s="20"/>
      <c r="X66" s="20"/>
      <c r="Y66" s="20"/>
      <c r="Z66" s="20"/>
      <c r="AA66" s="20"/>
      <c r="AB66" s="20"/>
      <c r="AC66" s="20"/>
      <c r="AD66" s="20"/>
      <c r="AE66" s="20"/>
      <c r="AF66" s="20"/>
      <c r="AG66" s="20"/>
      <c r="AH66" s="20"/>
    </row>
    <row r="67">
      <c r="A67" s="13">
        <v>66.0</v>
      </c>
      <c r="B67" s="14" t="s">
        <v>339</v>
      </c>
      <c r="C67" s="14" t="s">
        <v>340</v>
      </c>
      <c r="D67" s="15" t="s">
        <v>341</v>
      </c>
      <c r="E67" s="14" t="s">
        <v>29</v>
      </c>
      <c r="F67" s="14" t="s">
        <v>342</v>
      </c>
      <c r="G67" s="16" t="s">
        <v>343</v>
      </c>
      <c r="H67" s="13" t="s">
        <v>53</v>
      </c>
      <c r="I67" s="17">
        <v>2023.0</v>
      </c>
      <c r="J67" s="18" t="s">
        <v>33</v>
      </c>
      <c r="K67" s="18" t="s">
        <v>33</v>
      </c>
      <c r="L67" s="18" t="s">
        <v>33</v>
      </c>
      <c r="M67" s="21"/>
      <c r="N67" s="21"/>
      <c r="O67" s="21"/>
      <c r="P67" s="19" t="s">
        <v>33</v>
      </c>
      <c r="Q67" s="21"/>
      <c r="R67" s="21"/>
      <c r="S67" s="19" t="s">
        <v>33</v>
      </c>
      <c r="T67" s="19" t="str">
        <f t="shared" si="2"/>
        <v/>
      </c>
      <c r="U67" s="19"/>
      <c r="V67" s="13" t="s">
        <v>344</v>
      </c>
      <c r="W67" s="13"/>
      <c r="X67" s="20"/>
      <c r="Y67" s="20"/>
      <c r="Z67" s="20"/>
      <c r="AA67" s="20"/>
      <c r="AB67" s="20"/>
      <c r="AC67" s="20"/>
      <c r="AD67" s="20"/>
      <c r="AE67" s="20"/>
      <c r="AF67" s="20"/>
      <c r="AG67" s="20"/>
      <c r="AH67" s="20"/>
    </row>
    <row r="68">
      <c r="A68" s="13">
        <v>67.0</v>
      </c>
      <c r="B68" s="14" t="s">
        <v>345</v>
      </c>
      <c r="C68" s="14" t="s">
        <v>346</v>
      </c>
      <c r="D68" s="15" t="s">
        <v>347</v>
      </c>
      <c r="E68" s="14" t="s">
        <v>29</v>
      </c>
      <c r="F68" s="14" t="s">
        <v>348</v>
      </c>
      <c r="G68" s="16" t="s">
        <v>31</v>
      </c>
      <c r="H68" s="13" t="s">
        <v>32</v>
      </c>
      <c r="I68" s="17">
        <v>2024.0</v>
      </c>
      <c r="J68" s="18" t="s">
        <v>33</v>
      </c>
      <c r="K68" s="18" t="s">
        <v>33</v>
      </c>
      <c r="L68" s="18" t="s">
        <v>33</v>
      </c>
      <c r="M68" s="21"/>
      <c r="N68" s="21"/>
      <c r="O68" s="21"/>
      <c r="P68" s="19" t="s">
        <v>33</v>
      </c>
      <c r="Q68" s="21"/>
      <c r="R68" s="21"/>
      <c r="S68" s="19" t="s">
        <v>33</v>
      </c>
      <c r="T68" s="19" t="str">
        <f t="shared" si="2"/>
        <v/>
      </c>
      <c r="U68" s="19"/>
      <c r="V68" s="13" t="s">
        <v>349</v>
      </c>
      <c r="W68" s="13"/>
      <c r="X68" s="20"/>
      <c r="Y68" s="20"/>
      <c r="Z68" s="20"/>
      <c r="AA68" s="20"/>
      <c r="AB68" s="20"/>
      <c r="AC68" s="20"/>
      <c r="AD68" s="20"/>
      <c r="AE68" s="20"/>
      <c r="AF68" s="20"/>
      <c r="AG68" s="20"/>
      <c r="AH68" s="20"/>
    </row>
    <row r="69">
      <c r="A69" s="13">
        <v>68.0</v>
      </c>
      <c r="B69" s="14" t="s">
        <v>350</v>
      </c>
      <c r="C69" s="14" t="s">
        <v>351</v>
      </c>
      <c r="D69" s="15" t="s">
        <v>352</v>
      </c>
      <c r="E69" s="14" t="s">
        <v>130</v>
      </c>
      <c r="F69" s="14" t="s">
        <v>131</v>
      </c>
      <c r="G69" s="16" t="s">
        <v>132</v>
      </c>
      <c r="H69" s="13" t="s">
        <v>53</v>
      </c>
      <c r="I69" s="17">
        <v>2023.0</v>
      </c>
      <c r="J69" s="18" t="s">
        <v>33</v>
      </c>
      <c r="K69" s="18" t="s">
        <v>33</v>
      </c>
      <c r="L69" s="18" t="s">
        <v>33</v>
      </c>
      <c r="M69" s="21"/>
      <c r="N69" s="19"/>
      <c r="O69" s="21"/>
      <c r="P69" s="19" t="s">
        <v>33</v>
      </c>
      <c r="Q69" s="21"/>
      <c r="R69" s="21"/>
      <c r="S69" s="21"/>
      <c r="T69" s="19" t="str">
        <f t="shared" si="2"/>
        <v/>
      </c>
      <c r="U69" s="19"/>
      <c r="V69" s="13"/>
      <c r="W69" s="13"/>
      <c r="X69" s="20"/>
      <c r="Y69" s="20"/>
      <c r="Z69" s="20"/>
      <c r="AA69" s="20"/>
      <c r="AB69" s="20"/>
      <c r="AC69" s="20"/>
      <c r="AD69" s="20"/>
      <c r="AE69" s="20"/>
      <c r="AF69" s="20"/>
      <c r="AG69" s="20"/>
      <c r="AH69" s="20"/>
    </row>
    <row r="70">
      <c r="A70" s="13">
        <v>69.0</v>
      </c>
      <c r="B70" s="14" t="s">
        <v>353</v>
      </c>
      <c r="C70" s="14" t="s">
        <v>354</v>
      </c>
      <c r="D70" s="15" t="s">
        <v>355</v>
      </c>
      <c r="E70" s="14" t="s">
        <v>29</v>
      </c>
      <c r="F70" s="14" t="s">
        <v>356</v>
      </c>
      <c r="G70" s="16" t="s">
        <v>357</v>
      </c>
      <c r="H70" s="13" t="s">
        <v>53</v>
      </c>
      <c r="I70" s="17">
        <v>2023.0</v>
      </c>
      <c r="J70" s="18" t="s">
        <v>33</v>
      </c>
      <c r="K70" s="18" t="s">
        <v>33</v>
      </c>
      <c r="L70" s="18" t="s">
        <v>33</v>
      </c>
      <c r="M70" s="21"/>
      <c r="N70" s="19"/>
      <c r="O70" s="21"/>
      <c r="P70" s="19" t="s">
        <v>33</v>
      </c>
      <c r="Q70" s="21"/>
      <c r="R70" s="21"/>
      <c r="S70" s="21"/>
      <c r="T70" s="19" t="str">
        <f t="shared" si="2"/>
        <v/>
      </c>
      <c r="U70" s="19"/>
      <c r="V70" s="13"/>
      <c r="W70" s="13"/>
      <c r="X70" s="13"/>
      <c r="Y70" s="13"/>
      <c r="Z70" s="13"/>
      <c r="AA70" s="13"/>
      <c r="AB70" s="13"/>
      <c r="AC70" s="13"/>
      <c r="AD70" s="13"/>
      <c r="AE70" s="13"/>
      <c r="AF70" s="13"/>
      <c r="AG70" s="13"/>
      <c r="AH70" s="13"/>
    </row>
    <row r="71">
      <c r="A71" s="13">
        <v>70.0</v>
      </c>
      <c r="B71" s="14" t="s">
        <v>358</v>
      </c>
      <c r="C71" s="14" t="s">
        <v>359</v>
      </c>
      <c r="D71" s="15" t="s">
        <v>360</v>
      </c>
      <c r="E71" s="14" t="s">
        <v>130</v>
      </c>
      <c r="F71" s="14" t="s">
        <v>131</v>
      </c>
      <c r="G71" s="16" t="s">
        <v>132</v>
      </c>
      <c r="H71" s="13" t="s">
        <v>53</v>
      </c>
      <c r="I71" s="17">
        <v>2021.0</v>
      </c>
      <c r="J71" s="18" t="s">
        <v>33</v>
      </c>
      <c r="K71" s="18" t="s">
        <v>33</v>
      </c>
      <c r="L71" s="18" t="s">
        <v>33</v>
      </c>
      <c r="M71" s="21"/>
      <c r="N71" s="19"/>
      <c r="O71" s="21"/>
      <c r="P71" s="19" t="s">
        <v>33</v>
      </c>
      <c r="Q71" s="19"/>
      <c r="R71" s="21"/>
      <c r="S71" s="21"/>
      <c r="T71" s="19" t="str">
        <f t="shared" si="2"/>
        <v/>
      </c>
      <c r="U71" s="19"/>
      <c r="V71" s="13"/>
      <c r="W71" s="13"/>
      <c r="X71" s="13"/>
      <c r="Y71" s="13"/>
      <c r="Z71" s="13"/>
      <c r="AA71" s="13"/>
      <c r="AB71" s="13"/>
      <c r="AC71" s="13"/>
      <c r="AD71" s="13"/>
      <c r="AE71" s="13"/>
      <c r="AF71" s="13"/>
      <c r="AG71" s="13"/>
      <c r="AH71" s="13"/>
    </row>
    <row r="72">
      <c r="A72" s="13">
        <v>71.0</v>
      </c>
      <c r="B72" s="14" t="s">
        <v>361</v>
      </c>
      <c r="C72" s="14" t="s">
        <v>362</v>
      </c>
      <c r="D72" s="15" t="s">
        <v>363</v>
      </c>
      <c r="E72" s="14" t="s">
        <v>29</v>
      </c>
      <c r="F72" s="14" t="s">
        <v>364</v>
      </c>
      <c r="G72" s="16" t="s">
        <v>365</v>
      </c>
      <c r="H72" s="13" t="s">
        <v>53</v>
      </c>
      <c r="I72" s="17">
        <v>2023.0</v>
      </c>
      <c r="J72" s="18" t="s">
        <v>33</v>
      </c>
      <c r="K72" s="18" t="s">
        <v>33</v>
      </c>
      <c r="L72" s="18" t="s">
        <v>33</v>
      </c>
      <c r="M72" s="21"/>
      <c r="N72" s="19"/>
      <c r="O72" s="21"/>
      <c r="P72" s="19" t="s">
        <v>33</v>
      </c>
      <c r="Q72" s="19"/>
      <c r="R72" s="21"/>
      <c r="S72" s="21"/>
      <c r="T72" s="19" t="str">
        <f t="shared" si="2"/>
        <v/>
      </c>
      <c r="U72" s="19"/>
      <c r="V72" s="20"/>
      <c r="W72" s="20"/>
      <c r="X72" s="20"/>
      <c r="Y72" s="20"/>
      <c r="Z72" s="20"/>
      <c r="AA72" s="20"/>
      <c r="AB72" s="20"/>
      <c r="AC72" s="20"/>
      <c r="AD72" s="20"/>
      <c r="AE72" s="20"/>
      <c r="AF72" s="20"/>
      <c r="AG72" s="20"/>
      <c r="AH72" s="20"/>
    </row>
    <row r="73">
      <c r="A73" s="13">
        <v>72.0</v>
      </c>
      <c r="B73" s="14" t="s">
        <v>366</v>
      </c>
      <c r="C73" s="14" t="s">
        <v>367</v>
      </c>
      <c r="D73" s="22" t="s">
        <v>368</v>
      </c>
      <c r="E73" s="14" t="s">
        <v>29</v>
      </c>
      <c r="F73" s="14" t="s">
        <v>369</v>
      </c>
      <c r="G73" s="16" t="s">
        <v>31</v>
      </c>
      <c r="H73" s="13" t="s">
        <v>32</v>
      </c>
      <c r="I73" s="17">
        <v>2021.0</v>
      </c>
      <c r="J73" s="18" t="s">
        <v>33</v>
      </c>
      <c r="K73" s="18" t="s">
        <v>33</v>
      </c>
      <c r="L73" s="18" t="s">
        <v>33</v>
      </c>
      <c r="M73" s="21"/>
      <c r="N73" s="19"/>
      <c r="O73" s="21"/>
      <c r="P73" s="21"/>
      <c r="Q73" s="21"/>
      <c r="R73" s="21"/>
      <c r="S73" s="21"/>
      <c r="T73" s="19" t="str">
        <f t="shared" si="2"/>
        <v>x</v>
      </c>
      <c r="U73" s="19"/>
      <c r="V73" s="13" t="s">
        <v>370</v>
      </c>
      <c r="W73" s="13"/>
      <c r="X73" s="20"/>
      <c r="Y73" s="20"/>
      <c r="Z73" s="13" t="s">
        <v>210</v>
      </c>
      <c r="AA73" s="20"/>
      <c r="AB73" s="20"/>
      <c r="AC73" s="20"/>
      <c r="AD73" s="20"/>
      <c r="AE73" s="20"/>
      <c r="AF73" s="20"/>
      <c r="AG73" s="20"/>
      <c r="AH73" s="20"/>
    </row>
    <row r="74">
      <c r="A74" s="13">
        <v>73.0</v>
      </c>
      <c r="B74" s="31" t="s">
        <v>371</v>
      </c>
      <c r="C74" s="31" t="s">
        <v>372</v>
      </c>
      <c r="D74" s="32" t="s">
        <v>373</v>
      </c>
      <c r="E74" s="31" t="s">
        <v>29</v>
      </c>
      <c r="F74" s="31" t="s">
        <v>374</v>
      </c>
      <c r="G74" s="33" t="s">
        <v>375</v>
      </c>
      <c r="H74" s="13" t="s">
        <v>53</v>
      </c>
      <c r="I74" s="34">
        <v>2021.0</v>
      </c>
      <c r="J74" s="18" t="s">
        <v>33</v>
      </c>
      <c r="K74" s="18" t="s">
        <v>33</v>
      </c>
      <c r="L74" s="18" t="s">
        <v>33</v>
      </c>
      <c r="M74" s="21"/>
      <c r="N74" s="19"/>
      <c r="O74" s="21"/>
      <c r="P74" s="21"/>
      <c r="Q74" s="21"/>
      <c r="R74" s="21"/>
      <c r="S74" s="21"/>
      <c r="T74" s="19" t="str">
        <f t="shared" si="2"/>
        <v>x</v>
      </c>
      <c r="U74" s="19"/>
      <c r="V74" s="13" t="s">
        <v>376</v>
      </c>
      <c r="W74" s="13"/>
      <c r="X74" s="20"/>
      <c r="Y74" s="20"/>
      <c r="Z74" s="13" t="s">
        <v>210</v>
      </c>
      <c r="AA74" s="20"/>
      <c r="AB74" s="20"/>
      <c r="AC74" s="20"/>
      <c r="AD74" s="20"/>
      <c r="AE74" s="20"/>
      <c r="AF74" s="20"/>
      <c r="AG74" s="20"/>
      <c r="AH74" s="20"/>
    </row>
    <row r="75">
      <c r="A75" s="13">
        <v>74.0</v>
      </c>
      <c r="B75" s="14" t="s">
        <v>377</v>
      </c>
      <c r="C75" s="14" t="s">
        <v>378</v>
      </c>
      <c r="D75" s="15" t="s">
        <v>379</v>
      </c>
      <c r="E75" s="14" t="s">
        <v>380</v>
      </c>
      <c r="F75" s="14" t="s">
        <v>381</v>
      </c>
      <c r="G75" s="16" t="s">
        <v>241</v>
      </c>
      <c r="H75" s="13" t="s">
        <v>32</v>
      </c>
      <c r="I75" s="17">
        <v>2024.0</v>
      </c>
      <c r="J75" s="18" t="s">
        <v>33</v>
      </c>
      <c r="K75" s="18" t="s">
        <v>33</v>
      </c>
      <c r="L75" s="18" t="s">
        <v>33</v>
      </c>
      <c r="M75" s="21"/>
      <c r="N75" s="21"/>
      <c r="O75" s="21"/>
      <c r="P75" s="19" t="s">
        <v>33</v>
      </c>
      <c r="Q75" s="19"/>
      <c r="R75" s="21"/>
      <c r="S75" s="19" t="s">
        <v>33</v>
      </c>
      <c r="T75" s="19"/>
      <c r="U75" s="19"/>
      <c r="V75" s="13" t="s">
        <v>382</v>
      </c>
      <c r="W75" s="13"/>
      <c r="X75" s="20"/>
      <c r="Y75" s="20"/>
      <c r="Z75" s="20"/>
      <c r="AA75" s="20"/>
      <c r="AB75" s="20"/>
      <c r="AC75" s="20"/>
      <c r="AD75" s="20"/>
      <c r="AE75" s="20"/>
      <c r="AF75" s="20"/>
      <c r="AG75" s="20"/>
      <c r="AH75" s="20"/>
    </row>
    <row r="76">
      <c r="A76" s="13">
        <v>75.0</v>
      </c>
      <c r="B76" s="14" t="s">
        <v>383</v>
      </c>
      <c r="C76" s="14" t="s">
        <v>384</v>
      </c>
      <c r="D76" s="15" t="s">
        <v>385</v>
      </c>
      <c r="E76" s="14" t="s">
        <v>29</v>
      </c>
      <c r="F76" s="14" t="s">
        <v>386</v>
      </c>
      <c r="G76" s="16" t="s">
        <v>387</v>
      </c>
      <c r="H76" s="13" t="s">
        <v>53</v>
      </c>
      <c r="I76" s="17">
        <v>2023.0</v>
      </c>
      <c r="J76" s="18" t="s">
        <v>33</v>
      </c>
      <c r="K76" s="18" t="s">
        <v>33</v>
      </c>
      <c r="L76" s="18" t="s">
        <v>33</v>
      </c>
      <c r="M76" s="21"/>
      <c r="N76" s="19"/>
      <c r="O76" s="21"/>
      <c r="P76" s="19" t="s">
        <v>33</v>
      </c>
      <c r="Q76" s="21"/>
      <c r="R76" s="19"/>
      <c r="S76" s="19"/>
      <c r="T76" s="19"/>
      <c r="U76" s="19"/>
      <c r="V76" s="20"/>
      <c r="W76" s="20"/>
      <c r="X76" s="20"/>
      <c r="Y76" s="20"/>
      <c r="Z76" s="20"/>
      <c r="AA76" s="20"/>
      <c r="AB76" s="20"/>
      <c r="AC76" s="20"/>
      <c r="AD76" s="20"/>
      <c r="AE76" s="20"/>
      <c r="AF76" s="20"/>
      <c r="AG76" s="20"/>
      <c r="AH76" s="20"/>
    </row>
    <row r="77">
      <c r="A77" s="13">
        <v>76.0</v>
      </c>
      <c r="B77" s="14" t="s">
        <v>388</v>
      </c>
      <c r="C77" s="14" t="s">
        <v>389</v>
      </c>
      <c r="D77" s="15" t="s">
        <v>390</v>
      </c>
      <c r="E77" s="14" t="s">
        <v>29</v>
      </c>
      <c r="F77" s="14" t="s">
        <v>391</v>
      </c>
      <c r="G77" s="16" t="s">
        <v>392</v>
      </c>
      <c r="H77" s="13" t="s">
        <v>53</v>
      </c>
      <c r="I77" s="17">
        <v>2024.0</v>
      </c>
      <c r="J77" s="18" t="s">
        <v>33</v>
      </c>
      <c r="K77" s="18" t="s">
        <v>33</v>
      </c>
      <c r="L77" s="18" t="s">
        <v>33</v>
      </c>
      <c r="M77" s="21"/>
      <c r="N77" s="21"/>
      <c r="O77" s="21"/>
      <c r="P77" s="19" t="s">
        <v>33</v>
      </c>
      <c r="Q77" s="21"/>
      <c r="R77" s="19"/>
      <c r="S77" s="19"/>
      <c r="T77" s="19" t="str">
        <f t="shared" ref="T77:T86" si="3">IF(AND(J77="x",K77="x",L77="x",M77="",N77="",O77="",P77="",Q77="",R77=""), "x","")</f>
        <v/>
      </c>
      <c r="U77" s="19"/>
      <c r="V77" s="20"/>
      <c r="W77" s="20"/>
      <c r="X77" s="20"/>
      <c r="Y77" s="20"/>
      <c r="Z77" s="20"/>
      <c r="AA77" s="20"/>
      <c r="AB77" s="20"/>
      <c r="AC77" s="20"/>
      <c r="AD77" s="20"/>
      <c r="AE77" s="20"/>
      <c r="AF77" s="20"/>
      <c r="AG77" s="20"/>
      <c r="AH77" s="20"/>
    </row>
    <row r="78">
      <c r="A78" s="13">
        <v>77.0</v>
      </c>
      <c r="B78" s="14" t="s">
        <v>393</v>
      </c>
      <c r="C78" s="14" t="s">
        <v>394</v>
      </c>
      <c r="D78" s="15" t="s">
        <v>395</v>
      </c>
      <c r="E78" s="14" t="s">
        <v>29</v>
      </c>
      <c r="F78" s="14" t="s">
        <v>396</v>
      </c>
      <c r="G78" s="16" t="s">
        <v>397</v>
      </c>
      <c r="H78" s="13" t="s">
        <v>53</v>
      </c>
      <c r="I78" s="17">
        <v>2023.0</v>
      </c>
      <c r="J78" s="18" t="s">
        <v>33</v>
      </c>
      <c r="K78" s="18" t="s">
        <v>33</v>
      </c>
      <c r="L78" s="18" t="s">
        <v>33</v>
      </c>
      <c r="M78" s="21"/>
      <c r="N78" s="21"/>
      <c r="O78" s="21"/>
      <c r="P78" s="19" t="s">
        <v>33</v>
      </c>
      <c r="Q78" s="19"/>
      <c r="R78" s="21"/>
      <c r="S78" s="21"/>
      <c r="T78" s="19" t="str">
        <f t="shared" si="3"/>
        <v/>
      </c>
      <c r="U78" s="19"/>
      <c r="V78" s="20"/>
      <c r="W78" s="20"/>
      <c r="X78" s="20"/>
      <c r="Y78" s="20"/>
      <c r="Z78" s="20"/>
      <c r="AA78" s="20"/>
      <c r="AB78" s="20"/>
      <c r="AC78" s="20"/>
      <c r="AD78" s="20"/>
      <c r="AE78" s="20"/>
      <c r="AF78" s="20"/>
      <c r="AG78" s="20"/>
      <c r="AH78" s="20"/>
    </row>
    <row r="79">
      <c r="A79" s="13">
        <v>78.0</v>
      </c>
      <c r="B79" s="14" t="s">
        <v>398</v>
      </c>
      <c r="C79" s="14" t="s">
        <v>399</v>
      </c>
      <c r="D79" s="15" t="s">
        <v>400</v>
      </c>
      <c r="E79" s="14" t="s">
        <v>29</v>
      </c>
      <c r="F79" s="14" t="s">
        <v>330</v>
      </c>
      <c r="G79" s="16" t="s">
        <v>331</v>
      </c>
      <c r="H79" s="13" t="s">
        <v>53</v>
      </c>
      <c r="I79" s="17">
        <v>2022.0</v>
      </c>
      <c r="J79" s="18" t="s">
        <v>33</v>
      </c>
      <c r="K79" s="18" t="s">
        <v>33</v>
      </c>
      <c r="L79" s="18" t="s">
        <v>33</v>
      </c>
      <c r="M79" s="19"/>
      <c r="N79" s="19"/>
      <c r="O79" s="21"/>
      <c r="P79" s="19" t="s">
        <v>33</v>
      </c>
      <c r="Q79" s="19"/>
      <c r="R79" s="21"/>
      <c r="S79" s="21"/>
      <c r="T79" s="19" t="str">
        <f t="shared" si="3"/>
        <v/>
      </c>
      <c r="U79" s="19"/>
      <c r="V79" s="20"/>
      <c r="W79" s="20"/>
      <c r="X79" s="20"/>
      <c r="Y79" s="20"/>
      <c r="Z79" s="20"/>
      <c r="AA79" s="20"/>
      <c r="AB79" s="20"/>
      <c r="AC79" s="20"/>
      <c r="AD79" s="20"/>
      <c r="AE79" s="20"/>
      <c r="AF79" s="20"/>
      <c r="AG79" s="20"/>
      <c r="AH79" s="20"/>
    </row>
    <row r="80">
      <c r="A80" s="13">
        <v>79.0</v>
      </c>
      <c r="B80" s="14" t="s">
        <v>401</v>
      </c>
      <c r="C80" s="14" t="s">
        <v>402</v>
      </c>
      <c r="D80" s="15" t="s">
        <v>403</v>
      </c>
      <c r="E80" s="14" t="s">
        <v>29</v>
      </c>
      <c r="F80" s="14" t="s">
        <v>404</v>
      </c>
      <c r="G80" s="16" t="s">
        <v>188</v>
      </c>
      <c r="H80" s="13" t="s">
        <v>53</v>
      </c>
      <c r="I80" s="17">
        <v>2021.0</v>
      </c>
      <c r="J80" s="18" t="s">
        <v>33</v>
      </c>
      <c r="K80" s="18"/>
      <c r="L80" s="18" t="s">
        <v>33</v>
      </c>
      <c r="M80" s="21"/>
      <c r="N80" s="19"/>
      <c r="O80" s="21"/>
      <c r="P80" s="21"/>
      <c r="Q80" s="21"/>
      <c r="R80" s="21"/>
      <c r="S80" s="21"/>
      <c r="T80" s="19" t="str">
        <f t="shared" si="3"/>
        <v/>
      </c>
      <c r="U80" s="19"/>
      <c r="V80" s="13" t="s">
        <v>309</v>
      </c>
      <c r="W80" s="13"/>
      <c r="X80" s="20"/>
      <c r="Y80" s="20"/>
      <c r="Z80" s="20"/>
      <c r="AA80" s="20"/>
      <c r="AB80" s="20"/>
      <c r="AC80" s="20"/>
      <c r="AD80" s="20"/>
      <c r="AE80" s="20"/>
      <c r="AF80" s="20"/>
      <c r="AG80" s="20"/>
      <c r="AH80" s="20"/>
    </row>
    <row r="81">
      <c r="A81" s="13">
        <v>80.0</v>
      </c>
      <c r="B81" s="14" t="s">
        <v>68</v>
      </c>
      <c r="C81" s="14"/>
      <c r="D81" s="35"/>
      <c r="E81" s="14" t="s">
        <v>29</v>
      </c>
      <c r="F81" s="14"/>
      <c r="G81" s="16" t="s">
        <v>31</v>
      </c>
      <c r="H81" s="13" t="s">
        <v>53</v>
      </c>
      <c r="I81" s="17">
        <v>2024.0</v>
      </c>
      <c r="J81" s="18" t="s">
        <v>33</v>
      </c>
      <c r="K81" s="18" t="s">
        <v>33</v>
      </c>
      <c r="L81" s="36"/>
      <c r="M81" s="21"/>
      <c r="N81" s="19"/>
      <c r="O81" s="19"/>
      <c r="P81" s="21"/>
      <c r="Q81" s="21"/>
      <c r="R81" s="21"/>
      <c r="S81" s="21"/>
      <c r="T81" s="19" t="str">
        <f t="shared" si="3"/>
        <v/>
      </c>
      <c r="U81" s="19"/>
      <c r="V81" s="13" t="s">
        <v>154</v>
      </c>
      <c r="W81" s="13"/>
      <c r="X81" s="13"/>
      <c r="Y81" s="13"/>
      <c r="Z81" s="13"/>
      <c r="AA81" s="13"/>
      <c r="AB81" s="13"/>
      <c r="AC81" s="13"/>
      <c r="AD81" s="13"/>
      <c r="AE81" s="13"/>
      <c r="AF81" s="13"/>
      <c r="AG81" s="13"/>
      <c r="AH81" s="13"/>
    </row>
    <row r="82">
      <c r="A82" s="13">
        <v>81.0</v>
      </c>
      <c r="B82" s="14" t="s">
        <v>405</v>
      </c>
      <c r="C82" s="14" t="s">
        <v>406</v>
      </c>
      <c r="D82" s="15" t="s">
        <v>407</v>
      </c>
      <c r="E82" s="14" t="s">
        <v>29</v>
      </c>
      <c r="F82" s="14" t="s">
        <v>408</v>
      </c>
      <c r="G82" s="16" t="s">
        <v>126</v>
      </c>
      <c r="H82" s="13" t="s">
        <v>53</v>
      </c>
      <c r="I82" s="17">
        <v>2023.0</v>
      </c>
      <c r="J82" s="18" t="s">
        <v>33</v>
      </c>
      <c r="K82" s="18" t="s">
        <v>33</v>
      </c>
      <c r="L82" s="18" t="s">
        <v>33</v>
      </c>
      <c r="M82" s="21"/>
      <c r="N82" s="19"/>
      <c r="O82" s="21"/>
      <c r="P82" s="19" t="s">
        <v>33</v>
      </c>
      <c r="Q82" s="21"/>
      <c r="R82" s="21"/>
      <c r="S82" s="21"/>
      <c r="T82" s="19" t="str">
        <f t="shared" si="3"/>
        <v/>
      </c>
      <c r="U82" s="19"/>
      <c r="V82" s="13"/>
      <c r="W82" s="13"/>
      <c r="X82" s="13"/>
      <c r="Y82" s="13"/>
      <c r="Z82" s="13"/>
      <c r="AA82" s="13"/>
      <c r="AB82" s="13"/>
      <c r="AC82" s="13"/>
      <c r="AD82" s="13"/>
      <c r="AE82" s="13"/>
      <c r="AF82" s="13"/>
      <c r="AG82" s="13"/>
      <c r="AH82" s="13"/>
    </row>
    <row r="83">
      <c r="A83" s="13">
        <v>82.0</v>
      </c>
      <c r="B83" s="14" t="s">
        <v>409</v>
      </c>
      <c r="C83" s="14" t="s">
        <v>410</v>
      </c>
      <c r="D83" s="15" t="s">
        <v>411</v>
      </c>
      <c r="E83" s="14" t="s">
        <v>29</v>
      </c>
      <c r="F83" s="14" t="s">
        <v>412</v>
      </c>
      <c r="G83" s="16" t="s">
        <v>413</v>
      </c>
      <c r="H83" s="13" t="s">
        <v>53</v>
      </c>
      <c r="I83" s="17">
        <v>2022.0</v>
      </c>
      <c r="J83" s="18" t="s">
        <v>33</v>
      </c>
      <c r="K83" s="18" t="s">
        <v>33</v>
      </c>
      <c r="L83" s="18" t="s">
        <v>33</v>
      </c>
      <c r="M83" s="19"/>
      <c r="N83" s="19"/>
      <c r="O83" s="19"/>
      <c r="P83" s="19" t="s">
        <v>33</v>
      </c>
      <c r="Q83" s="19"/>
      <c r="R83" s="19"/>
      <c r="S83" s="19"/>
      <c r="T83" s="19" t="str">
        <f t="shared" si="3"/>
        <v/>
      </c>
      <c r="U83" s="19"/>
      <c r="V83" s="13"/>
      <c r="W83" s="13"/>
      <c r="X83" s="13"/>
      <c r="Y83" s="13"/>
      <c r="Z83" s="13"/>
      <c r="AA83" s="13"/>
      <c r="AB83" s="13"/>
      <c r="AC83" s="13"/>
      <c r="AD83" s="13"/>
      <c r="AE83" s="13"/>
      <c r="AF83" s="13"/>
      <c r="AG83" s="13"/>
      <c r="AH83" s="13"/>
    </row>
    <row r="84">
      <c r="A84" s="13">
        <v>83.0</v>
      </c>
      <c r="B84" s="14" t="s">
        <v>414</v>
      </c>
      <c r="C84" s="14" t="s">
        <v>415</v>
      </c>
      <c r="D84" s="15" t="s">
        <v>416</v>
      </c>
      <c r="E84" s="14" t="s">
        <v>29</v>
      </c>
      <c r="F84" s="14" t="s">
        <v>417</v>
      </c>
      <c r="G84" s="16" t="s">
        <v>418</v>
      </c>
      <c r="H84" s="13" t="s">
        <v>53</v>
      </c>
      <c r="I84" s="17">
        <v>2022.0</v>
      </c>
      <c r="J84" s="18" t="s">
        <v>33</v>
      </c>
      <c r="K84" s="18" t="s">
        <v>33</v>
      </c>
      <c r="L84" s="18" t="s">
        <v>33</v>
      </c>
      <c r="M84" s="21"/>
      <c r="N84" s="21"/>
      <c r="O84" s="21"/>
      <c r="P84" s="19" t="s">
        <v>33</v>
      </c>
      <c r="Q84" s="21"/>
      <c r="R84" s="21"/>
      <c r="S84" s="21"/>
      <c r="T84" s="19" t="str">
        <f t="shared" si="3"/>
        <v/>
      </c>
      <c r="U84" s="19"/>
      <c r="V84" s="13"/>
      <c r="W84" s="13"/>
      <c r="X84" s="13"/>
      <c r="Y84" s="13"/>
      <c r="Z84" s="13"/>
      <c r="AA84" s="13"/>
      <c r="AB84" s="13"/>
      <c r="AC84" s="13"/>
      <c r="AD84" s="13"/>
      <c r="AE84" s="13"/>
      <c r="AF84" s="13"/>
      <c r="AG84" s="13"/>
      <c r="AH84" s="13"/>
    </row>
    <row r="85">
      <c r="A85" s="13">
        <v>84.0</v>
      </c>
      <c r="B85" s="14" t="s">
        <v>419</v>
      </c>
      <c r="C85" s="14" t="s">
        <v>420</v>
      </c>
      <c r="D85" s="15" t="s">
        <v>421</v>
      </c>
      <c r="E85" s="14" t="s">
        <v>29</v>
      </c>
      <c r="F85" s="14" t="s">
        <v>422</v>
      </c>
      <c r="G85" s="16" t="s">
        <v>423</v>
      </c>
      <c r="H85" s="13" t="s">
        <v>53</v>
      </c>
      <c r="I85" s="17">
        <v>2023.0</v>
      </c>
      <c r="J85" s="18" t="s">
        <v>33</v>
      </c>
      <c r="K85" s="18" t="s">
        <v>33</v>
      </c>
      <c r="L85" s="18" t="s">
        <v>33</v>
      </c>
      <c r="M85" s="21"/>
      <c r="N85" s="19"/>
      <c r="O85" s="21"/>
      <c r="P85" s="19" t="s">
        <v>33</v>
      </c>
      <c r="Q85" s="21"/>
      <c r="R85" s="21"/>
      <c r="S85" s="21"/>
      <c r="T85" s="19" t="str">
        <f t="shared" si="3"/>
        <v/>
      </c>
      <c r="U85" s="19"/>
      <c r="V85" s="13"/>
      <c r="W85" s="13"/>
      <c r="X85" s="13"/>
      <c r="Y85" s="13"/>
      <c r="Z85" s="13"/>
      <c r="AA85" s="13"/>
      <c r="AB85" s="13"/>
      <c r="AC85" s="13"/>
      <c r="AD85" s="13"/>
      <c r="AE85" s="13"/>
      <c r="AF85" s="13"/>
      <c r="AG85" s="13"/>
      <c r="AH85" s="13"/>
    </row>
    <row r="86">
      <c r="A86" s="13">
        <v>85.0</v>
      </c>
      <c r="B86" s="14" t="s">
        <v>424</v>
      </c>
      <c r="C86" s="14" t="s">
        <v>425</v>
      </c>
      <c r="D86" s="15" t="s">
        <v>426</v>
      </c>
      <c r="E86" s="14" t="s">
        <v>29</v>
      </c>
      <c r="F86" s="14" t="s">
        <v>427</v>
      </c>
      <c r="G86" s="16" t="s">
        <v>428</v>
      </c>
      <c r="H86" s="13" t="s">
        <v>53</v>
      </c>
      <c r="I86" s="17">
        <v>2023.0</v>
      </c>
      <c r="J86" s="18" t="s">
        <v>33</v>
      </c>
      <c r="K86" s="18" t="s">
        <v>33</v>
      </c>
      <c r="L86" s="18" t="s">
        <v>33</v>
      </c>
      <c r="M86" s="21"/>
      <c r="N86" s="21"/>
      <c r="O86" s="21"/>
      <c r="P86" s="19" t="s">
        <v>33</v>
      </c>
      <c r="Q86" s="21"/>
      <c r="R86" s="21"/>
      <c r="S86" s="21"/>
      <c r="T86" s="19" t="str">
        <f t="shared" si="3"/>
        <v/>
      </c>
      <c r="U86" s="19"/>
      <c r="V86" s="20"/>
      <c r="W86" s="20"/>
      <c r="X86" s="20"/>
      <c r="Y86" s="20"/>
      <c r="Z86" s="20"/>
      <c r="AA86" s="20"/>
      <c r="AB86" s="20"/>
      <c r="AC86" s="20"/>
      <c r="AD86" s="20"/>
      <c r="AE86" s="20"/>
      <c r="AF86" s="20"/>
      <c r="AG86" s="20"/>
      <c r="AH86" s="20"/>
    </row>
    <row r="87">
      <c r="A87" s="13">
        <v>86.0</v>
      </c>
      <c r="B87" s="14" t="s">
        <v>429</v>
      </c>
      <c r="C87" s="14" t="s">
        <v>430</v>
      </c>
      <c r="D87" s="15" t="s">
        <v>431</v>
      </c>
      <c r="E87" s="14" t="s">
        <v>29</v>
      </c>
      <c r="F87" s="14" t="s">
        <v>412</v>
      </c>
      <c r="G87" s="16" t="s">
        <v>413</v>
      </c>
      <c r="H87" s="13" t="s">
        <v>53</v>
      </c>
      <c r="I87" s="17">
        <v>2022.0</v>
      </c>
      <c r="J87" s="18" t="s">
        <v>33</v>
      </c>
      <c r="K87" s="18" t="s">
        <v>33</v>
      </c>
      <c r="L87" s="18" t="s">
        <v>33</v>
      </c>
      <c r="M87" s="21"/>
      <c r="N87" s="21"/>
      <c r="O87" s="19"/>
      <c r="P87" s="19" t="s">
        <v>33</v>
      </c>
      <c r="Q87" s="21"/>
      <c r="R87" s="21"/>
      <c r="S87" s="19" t="s">
        <v>33</v>
      </c>
      <c r="T87" s="19"/>
      <c r="U87" s="19"/>
      <c r="V87" s="13" t="s">
        <v>432</v>
      </c>
      <c r="W87" s="13"/>
      <c r="X87" s="13"/>
      <c r="Y87" s="13"/>
      <c r="Z87" s="13"/>
      <c r="AA87" s="13"/>
      <c r="AB87" s="13"/>
      <c r="AC87" s="13"/>
      <c r="AD87" s="13"/>
      <c r="AE87" s="13"/>
      <c r="AF87" s="13"/>
      <c r="AG87" s="13"/>
      <c r="AH87" s="13"/>
    </row>
    <row r="88">
      <c r="A88" s="13">
        <v>87.0</v>
      </c>
      <c r="B88" s="14" t="s">
        <v>433</v>
      </c>
      <c r="C88" s="14" t="s">
        <v>434</v>
      </c>
      <c r="D88" s="15" t="s">
        <v>435</v>
      </c>
      <c r="E88" s="14" t="s">
        <v>29</v>
      </c>
      <c r="F88" s="14" t="s">
        <v>219</v>
      </c>
      <c r="G88" s="16" t="s">
        <v>31</v>
      </c>
      <c r="H88" s="13" t="s">
        <v>32</v>
      </c>
      <c r="I88" s="17">
        <v>2024.0</v>
      </c>
      <c r="J88" s="18" t="s">
        <v>33</v>
      </c>
      <c r="K88" s="18" t="s">
        <v>33</v>
      </c>
      <c r="L88" s="18" t="s">
        <v>33</v>
      </c>
      <c r="M88" s="21"/>
      <c r="N88" s="19"/>
      <c r="O88" s="19"/>
      <c r="P88" s="19" t="s">
        <v>33</v>
      </c>
      <c r="Q88" s="21"/>
      <c r="R88" s="19"/>
      <c r="S88" s="19"/>
      <c r="T88" s="19" t="str">
        <f t="shared" ref="T88:T96" si="4">IF(AND(J88="x",K88="x",L88="x",M88="",N88="",O88="",P88="",Q88="",R88=""), "x","")</f>
        <v/>
      </c>
      <c r="U88" s="19"/>
      <c r="V88" s="20"/>
      <c r="W88" s="20"/>
      <c r="X88" s="20"/>
      <c r="Y88" s="20"/>
      <c r="Z88" s="20"/>
      <c r="AA88" s="20"/>
      <c r="AB88" s="20"/>
      <c r="AC88" s="20"/>
      <c r="AD88" s="20"/>
      <c r="AE88" s="20"/>
      <c r="AF88" s="20"/>
      <c r="AG88" s="20"/>
      <c r="AH88" s="20"/>
    </row>
    <row r="89">
      <c r="A89" s="13">
        <v>88.0</v>
      </c>
      <c r="B89" s="14" t="s">
        <v>141</v>
      </c>
      <c r="C89" s="14"/>
      <c r="D89" s="35"/>
      <c r="E89" s="14" t="s">
        <v>29</v>
      </c>
      <c r="F89" s="14"/>
      <c r="G89" s="16" t="s">
        <v>31</v>
      </c>
      <c r="H89" s="13" t="s">
        <v>53</v>
      </c>
      <c r="I89" s="17">
        <v>2024.0</v>
      </c>
      <c r="J89" s="18" t="s">
        <v>33</v>
      </c>
      <c r="K89" s="18" t="s">
        <v>33</v>
      </c>
      <c r="L89" s="18"/>
      <c r="M89" s="21"/>
      <c r="N89" s="19"/>
      <c r="O89" s="19"/>
      <c r="P89" s="21"/>
      <c r="Q89" s="21"/>
      <c r="R89" s="21"/>
      <c r="S89" s="21"/>
      <c r="T89" s="19" t="str">
        <f t="shared" si="4"/>
        <v/>
      </c>
      <c r="U89" s="19"/>
      <c r="V89" s="13" t="s">
        <v>154</v>
      </c>
      <c r="W89" s="13"/>
      <c r="X89" s="13"/>
      <c r="Y89" s="13"/>
      <c r="Z89" s="13"/>
      <c r="AA89" s="13"/>
      <c r="AB89" s="13"/>
      <c r="AC89" s="13"/>
      <c r="AD89" s="13"/>
      <c r="AE89" s="13"/>
      <c r="AF89" s="13"/>
      <c r="AG89" s="13"/>
      <c r="AH89" s="13"/>
    </row>
    <row r="90">
      <c r="A90" s="13">
        <v>89.0</v>
      </c>
      <c r="B90" s="14" t="s">
        <v>436</v>
      </c>
      <c r="C90" s="14" t="s">
        <v>437</v>
      </c>
      <c r="D90" s="15" t="s">
        <v>438</v>
      </c>
      <c r="E90" s="14" t="s">
        <v>29</v>
      </c>
      <c r="F90" s="14" t="s">
        <v>412</v>
      </c>
      <c r="G90" s="16" t="s">
        <v>413</v>
      </c>
      <c r="H90" s="13" t="s">
        <v>53</v>
      </c>
      <c r="I90" s="17">
        <v>2022.0</v>
      </c>
      <c r="J90" s="18" t="s">
        <v>33</v>
      </c>
      <c r="K90" s="18" t="s">
        <v>33</v>
      </c>
      <c r="L90" s="18" t="s">
        <v>33</v>
      </c>
      <c r="M90" s="21"/>
      <c r="N90" s="21"/>
      <c r="O90" s="21"/>
      <c r="P90" s="19" t="s">
        <v>33</v>
      </c>
      <c r="Q90" s="21"/>
      <c r="R90" s="21"/>
      <c r="S90" s="21"/>
      <c r="T90" s="19" t="str">
        <f t="shared" si="4"/>
        <v/>
      </c>
      <c r="U90" s="19"/>
      <c r="V90" s="13"/>
      <c r="W90" s="13"/>
      <c r="X90" s="13"/>
      <c r="Y90" s="13"/>
      <c r="Z90" s="13"/>
      <c r="AA90" s="13"/>
      <c r="AB90" s="13"/>
      <c r="AC90" s="13"/>
      <c r="AD90" s="13"/>
      <c r="AE90" s="13"/>
      <c r="AF90" s="13"/>
      <c r="AG90" s="13"/>
      <c r="AH90" s="13"/>
    </row>
    <row r="91">
      <c r="A91" s="13">
        <v>90.0</v>
      </c>
      <c r="B91" s="14" t="s">
        <v>439</v>
      </c>
      <c r="C91" s="14" t="s">
        <v>440</v>
      </c>
      <c r="D91" s="15" t="s">
        <v>441</v>
      </c>
      <c r="E91" s="14" t="s">
        <v>29</v>
      </c>
      <c r="F91" s="14" t="s">
        <v>120</v>
      </c>
      <c r="G91" s="16" t="s">
        <v>121</v>
      </c>
      <c r="H91" s="13" t="s">
        <v>53</v>
      </c>
      <c r="I91" s="17">
        <v>2021.0</v>
      </c>
      <c r="J91" s="18" t="s">
        <v>33</v>
      </c>
      <c r="K91" s="18" t="s">
        <v>33</v>
      </c>
      <c r="L91" s="18" t="s">
        <v>33</v>
      </c>
      <c r="M91" s="19"/>
      <c r="N91" s="19"/>
      <c r="O91" s="19" t="s">
        <v>33</v>
      </c>
      <c r="P91" s="19"/>
      <c r="Q91" s="21"/>
      <c r="R91" s="21"/>
      <c r="S91" s="21"/>
      <c r="T91" s="19" t="str">
        <f t="shared" si="4"/>
        <v/>
      </c>
      <c r="U91" s="19"/>
      <c r="V91" s="13" t="s">
        <v>442</v>
      </c>
      <c r="W91" s="13"/>
      <c r="X91" s="20"/>
      <c r="Y91" s="20"/>
      <c r="Z91" s="20"/>
      <c r="AA91" s="20"/>
      <c r="AB91" s="20"/>
      <c r="AC91" s="20"/>
      <c r="AD91" s="20"/>
      <c r="AE91" s="20"/>
      <c r="AF91" s="20"/>
      <c r="AG91" s="20"/>
      <c r="AH91" s="20"/>
    </row>
    <row r="92">
      <c r="A92" s="13">
        <v>91.0</v>
      </c>
      <c r="B92" s="14" t="s">
        <v>443</v>
      </c>
      <c r="C92" s="14" t="s">
        <v>444</v>
      </c>
      <c r="D92" s="15" t="s">
        <v>445</v>
      </c>
      <c r="E92" s="14" t="s">
        <v>29</v>
      </c>
      <c r="F92" s="14" t="s">
        <v>446</v>
      </c>
      <c r="G92" s="16" t="s">
        <v>447</v>
      </c>
      <c r="H92" s="13" t="s">
        <v>53</v>
      </c>
      <c r="I92" s="17">
        <v>2022.0</v>
      </c>
      <c r="J92" s="18" t="s">
        <v>33</v>
      </c>
      <c r="K92" s="18" t="s">
        <v>33</v>
      </c>
      <c r="L92" s="18" t="s">
        <v>33</v>
      </c>
      <c r="M92" s="21"/>
      <c r="N92" s="21"/>
      <c r="O92" s="21"/>
      <c r="P92" s="19" t="s">
        <v>33</v>
      </c>
      <c r="Q92" s="21"/>
      <c r="R92" s="21"/>
      <c r="S92" s="21"/>
      <c r="T92" s="19" t="str">
        <f t="shared" si="4"/>
        <v/>
      </c>
      <c r="U92" s="19"/>
      <c r="V92" s="20"/>
      <c r="W92" s="20"/>
      <c r="X92" s="20"/>
      <c r="Y92" s="20"/>
      <c r="Z92" s="20"/>
      <c r="AA92" s="20"/>
      <c r="AB92" s="20"/>
      <c r="AC92" s="20"/>
      <c r="AD92" s="20"/>
      <c r="AE92" s="20"/>
      <c r="AF92" s="20"/>
      <c r="AG92" s="20"/>
      <c r="AH92" s="20"/>
    </row>
    <row r="93">
      <c r="A93" s="13">
        <v>92.0</v>
      </c>
      <c r="B93" s="14" t="s">
        <v>448</v>
      </c>
      <c r="C93" s="14" t="s">
        <v>449</v>
      </c>
      <c r="D93" s="22" t="s">
        <v>450</v>
      </c>
      <c r="E93" s="14" t="s">
        <v>29</v>
      </c>
      <c r="F93" s="14" t="s">
        <v>451</v>
      </c>
      <c r="G93" s="16" t="s">
        <v>126</v>
      </c>
      <c r="H93" s="13" t="s">
        <v>53</v>
      </c>
      <c r="I93" s="17">
        <v>2024.0</v>
      </c>
      <c r="J93" s="18" t="s">
        <v>33</v>
      </c>
      <c r="K93" s="18" t="s">
        <v>33</v>
      </c>
      <c r="L93" s="18" t="s">
        <v>33</v>
      </c>
      <c r="M93" s="21"/>
      <c r="N93" s="21"/>
      <c r="O93" s="21"/>
      <c r="P93" s="19" t="s">
        <v>33</v>
      </c>
      <c r="Q93" s="21"/>
      <c r="R93" s="21"/>
      <c r="S93" s="19" t="s">
        <v>33</v>
      </c>
      <c r="T93" s="19" t="str">
        <f t="shared" si="4"/>
        <v/>
      </c>
      <c r="U93" s="19"/>
      <c r="V93" s="13" t="s">
        <v>452</v>
      </c>
      <c r="W93" s="13"/>
      <c r="X93" s="13"/>
      <c r="Y93" s="13"/>
      <c r="Z93" s="13"/>
      <c r="AA93" s="13"/>
      <c r="AB93" s="13"/>
      <c r="AC93" s="13"/>
      <c r="AD93" s="13"/>
      <c r="AE93" s="13"/>
      <c r="AF93" s="13"/>
      <c r="AG93" s="13"/>
      <c r="AH93" s="13"/>
    </row>
    <row r="94">
      <c r="A94" s="13">
        <v>93.0</v>
      </c>
      <c r="B94" s="14" t="s">
        <v>453</v>
      </c>
      <c r="C94" s="14" t="s">
        <v>454</v>
      </c>
      <c r="D94" s="15" t="s">
        <v>455</v>
      </c>
      <c r="E94" s="14" t="s">
        <v>380</v>
      </c>
      <c r="F94" s="14" t="s">
        <v>381</v>
      </c>
      <c r="G94" s="16" t="s">
        <v>241</v>
      </c>
      <c r="H94" s="13" t="s">
        <v>32</v>
      </c>
      <c r="I94" s="17">
        <v>2024.0</v>
      </c>
      <c r="J94" s="18" t="s">
        <v>33</v>
      </c>
      <c r="K94" s="18" t="s">
        <v>33</v>
      </c>
      <c r="L94" s="18" t="s">
        <v>33</v>
      </c>
      <c r="M94" s="21"/>
      <c r="N94" s="21"/>
      <c r="O94" s="21"/>
      <c r="P94" s="19" t="s">
        <v>33</v>
      </c>
      <c r="Q94" s="21"/>
      <c r="R94" s="21"/>
      <c r="S94" s="19" t="s">
        <v>33</v>
      </c>
      <c r="T94" s="19" t="str">
        <f t="shared" si="4"/>
        <v/>
      </c>
      <c r="U94" s="19"/>
      <c r="V94" s="13" t="s">
        <v>456</v>
      </c>
      <c r="W94" s="13"/>
      <c r="X94" s="20"/>
      <c r="Y94" s="20"/>
      <c r="Z94" s="13"/>
      <c r="AA94" s="20"/>
      <c r="AB94" s="20"/>
      <c r="AC94" s="20"/>
      <c r="AD94" s="20"/>
      <c r="AE94" s="20"/>
      <c r="AF94" s="20"/>
      <c r="AG94" s="20"/>
      <c r="AH94" s="20"/>
    </row>
    <row r="95">
      <c r="A95" s="13">
        <v>94.0</v>
      </c>
      <c r="B95" s="14" t="s">
        <v>457</v>
      </c>
      <c r="C95" s="14" t="s">
        <v>458</v>
      </c>
      <c r="D95" s="15" t="s">
        <v>459</v>
      </c>
      <c r="E95" s="14" t="s">
        <v>239</v>
      </c>
      <c r="F95" s="14" t="s">
        <v>460</v>
      </c>
      <c r="G95" s="16" t="s">
        <v>461</v>
      </c>
      <c r="H95" s="13" t="s">
        <v>53</v>
      </c>
      <c r="I95" s="17">
        <v>2024.0</v>
      </c>
      <c r="J95" s="18" t="s">
        <v>33</v>
      </c>
      <c r="K95" s="18" t="s">
        <v>33</v>
      </c>
      <c r="L95" s="18" t="s">
        <v>33</v>
      </c>
      <c r="M95" s="19"/>
      <c r="N95" s="21"/>
      <c r="O95" s="21"/>
      <c r="P95" s="19" t="s">
        <v>33</v>
      </c>
      <c r="Q95" s="19"/>
      <c r="R95" s="21"/>
      <c r="S95" s="21"/>
      <c r="T95" s="19" t="str">
        <f t="shared" si="4"/>
        <v/>
      </c>
      <c r="U95" s="19"/>
      <c r="V95" s="13"/>
      <c r="W95" s="13"/>
      <c r="X95" s="13"/>
      <c r="Y95" s="13"/>
      <c r="Z95" s="13"/>
      <c r="AA95" s="13"/>
      <c r="AB95" s="13"/>
      <c r="AC95" s="13"/>
      <c r="AD95" s="13"/>
      <c r="AE95" s="13"/>
      <c r="AF95" s="13"/>
      <c r="AG95" s="13"/>
      <c r="AH95" s="13"/>
    </row>
    <row r="96">
      <c r="A96" s="13">
        <v>95.0</v>
      </c>
      <c r="B96" s="14" t="s">
        <v>462</v>
      </c>
      <c r="C96" s="14" t="s">
        <v>463</v>
      </c>
      <c r="D96" s="15" t="s">
        <v>464</v>
      </c>
      <c r="E96" s="14" t="s">
        <v>29</v>
      </c>
      <c r="F96" s="14" t="s">
        <v>465</v>
      </c>
      <c r="G96" s="16" t="s">
        <v>466</v>
      </c>
      <c r="H96" s="13" t="s">
        <v>53</v>
      </c>
      <c r="I96" s="17">
        <v>2024.0</v>
      </c>
      <c r="J96" s="18" t="s">
        <v>33</v>
      </c>
      <c r="K96" s="18" t="s">
        <v>33</v>
      </c>
      <c r="L96" s="18" t="s">
        <v>33</v>
      </c>
      <c r="M96" s="21"/>
      <c r="N96" s="21"/>
      <c r="O96" s="21"/>
      <c r="P96" s="19" t="s">
        <v>33</v>
      </c>
      <c r="Q96" s="21"/>
      <c r="R96" s="19"/>
      <c r="S96" s="19"/>
      <c r="T96" s="19" t="str">
        <f t="shared" si="4"/>
        <v/>
      </c>
      <c r="U96" s="19"/>
      <c r="V96" s="13"/>
      <c r="W96" s="13"/>
      <c r="X96" s="13"/>
      <c r="Y96" s="13"/>
      <c r="Z96" s="13"/>
      <c r="AA96" s="13"/>
      <c r="AB96" s="13"/>
      <c r="AC96" s="13"/>
      <c r="AD96" s="13"/>
      <c r="AE96" s="13"/>
      <c r="AF96" s="13"/>
      <c r="AG96" s="13"/>
      <c r="AH96" s="13"/>
    </row>
    <row r="97">
      <c r="A97" s="13">
        <v>96.0</v>
      </c>
      <c r="B97" s="14" t="s">
        <v>467</v>
      </c>
      <c r="C97" s="14" t="s">
        <v>468</v>
      </c>
      <c r="D97" s="22" t="s">
        <v>469</v>
      </c>
      <c r="E97" s="14" t="s">
        <v>29</v>
      </c>
      <c r="F97" s="14" t="s">
        <v>470</v>
      </c>
      <c r="G97" s="16" t="s">
        <v>471</v>
      </c>
      <c r="H97" s="13" t="s">
        <v>53</v>
      </c>
      <c r="I97" s="17">
        <v>2021.0</v>
      </c>
      <c r="J97" s="18" t="s">
        <v>33</v>
      </c>
      <c r="K97" s="18" t="s">
        <v>33</v>
      </c>
      <c r="L97" s="18" t="s">
        <v>33</v>
      </c>
      <c r="M97" s="21"/>
      <c r="N97" s="21"/>
      <c r="O97" s="21"/>
      <c r="P97" s="19" t="s">
        <v>33</v>
      </c>
      <c r="Q97" s="21"/>
      <c r="R97" s="21"/>
      <c r="S97" s="19" t="s">
        <v>33</v>
      </c>
      <c r="T97" s="19"/>
      <c r="U97" s="19"/>
      <c r="V97" s="13" t="s">
        <v>472</v>
      </c>
      <c r="W97" s="13"/>
      <c r="X97" s="20"/>
      <c r="Y97" s="20"/>
      <c r="Z97" s="20"/>
      <c r="AA97" s="20"/>
      <c r="AB97" s="20"/>
      <c r="AC97" s="20"/>
      <c r="AD97" s="20"/>
      <c r="AE97" s="20"/>
      <c r="AF97" s="20"/>
      <c r="AG97" s="20"/>
      <c r="AH97" s="20"/>
    </row>
    <row r="98">
      <c r="A98" s="13">
        <v>97.0</v>
      </c>
      <c r="B98" s="14" t="s">
        <v>473</v>
      </c>
      <c r="C98" s="14" t="s">
        <v>474</v>
      </c>
      <c r="D98" s="15" t="s">
        <v>475</v>
      </c>
      <c r="E98" s="14" t="s">
        <v>29</v>
      </c>
      <c r="F98" s="14" t="s">
        <v>422</v>
      </c>
      <c r="G98" s="16" t="s">
        <v>423</v>
      </c>
      <c r="H98" s="13" t="s">
        <v>53</v>
      </c>
      <c r="I98" s="17">
        <v>2023.0</v>
      </c>
      <c r="J98" s="18" t="s">
        <v>33</v>
      </c>
      <c r="K98" s="18" t="s">
        <v>33</v>
      </c>
      <c r="L98" s="18" t="s">
        <v>33</v>
      </c>
      <c r="M98" s="19"/>
      <c r="N98" s="21"/>
      <c r="O98" s="21"/>
      <c r="P98" s="19" t="s">
        <v>33</v>
      </c>
      <c r="Q98" s="21"/>
      <c r="R98" s="19"/>
      <c r="S98" s="19"/>
      <c r="T98" s="19" t="str">
        <f t="shared" ref="T98:T138" si="5">IF(AND(J98="x",K98="x",L98="x",M98="",N98="",O98="",P98="",Q98="",R98=""), "x","")</f>
        <v/>
      </c>
      <c r="U98" s="19"/>
      <c r="V98" s="20"/>
      <c r="W98" s="20"/>
      <c r="X98" s="20"/>
      <c r="Y98" s="20"/>
      <c r="Z98" s="20"/>
      <c r="AA98" s="20"/>
      <c r="AB98" s="20"/>
      <c r="AC98" s="20"/>
      <c r="AD98" s="20"/>
      <c r="AE98" s="20"/>
      <c r="AF98" s="20"/>
      <c r="AG98" s="20"/>
      <c r="AH98" s="20"/>
    </row>
    <row r="99">
      <c r="A99" s="13">
        <v>98.0</v>
      </c>
      <c r="B99" s="14" t="s">
        <v>476</v>
      </c>
      <c r="C99" s="14"/>
      <c r="D99" s="35"/>
      <c r="E99" s="14" t="s">
        <v>29</v>
      </c>
      <c r="F99" s="14"/>
      <c r="G99" s="16" t="s">
        <v>31</v>
      </c>
      <c r="H99" s="13" t="s">
        <v>53</v>
      </c>
      <c r="I99" s="17">
        <v>2024.0</v>
      </c>
      <c r="J99" s="18" t="s">
        <v>33</v>
      </c>
      <c r="K99" s="18" t="s">
        <v>33</v>
      </c>
      <c r="L99" s="36"/>
      <c r="M99" s="21"/>
      <c r="N99" s="19"/>
      <c r="O99" s="19" t="s">
        <v>33</v>
      </c>
      <c r="P99" s="21"/>
      <c r="Q99" s="21"/>
      <c r="R99" s="19"/>
      <c r="S99" s="19"/>
      <c r="T99" s="19" t="str">
        <f t="shared" si="5"/>
        <v/>
      </c>
      <c r="U99" s="19"/>
      <c r="V99" s="13" t="s">
        <v>154</v>
      </c>
      <c r="W99" s="13"/>
      <c r="X99" s="20"/>
      <c r="Y99" s="20"/>
      <c r="Z99" s="20"/>
      <c r="AA99" s="20"/>
      <c r="AB99" s="20"/>
      <c r="AC99" s="20"/>
      <c r="AD99" s="20"/>
      <c r="AE99" s="20"/>
      <c r="AF99" s="20"/>
      <c r="AG99" s="20"/>
      <c r="AH99" s="20"/>
    </row>
    <row r="100">
      <c r="A100" s="13">
        <v>99.0</v>
      </c>
      <c r="B100" s="14" t="s">
        <v>477</v>
      </c>
      <c r="C100" s="14" t="s">
        <v>478</v>
      </c>
      <c r="D100" s="15" t="s">
        <v>479</v>
      </c>
      <c r="E100" s="14" t="s">
        <v>29</v>
      </c>
      <c r="F100" s="14" t="s">
        <v>120</v>
      </c>
      <c r="G100" s="16" t="s">
        <v>121</v>
      </c>
      <c r="H100" s="13" t="s">
        <v>53</v>
      </c>
      <c r="I100" s="17">
        <v>2021.0</v>
      </c>
      <c r="J100" s="18" t="s">
        <v>33</v>
      </c>
      <c r="K100" s="18" t="s">
        <v>33</v>
      </c>
      <c r="L100" s="18" t="s">
        <v>33</v>
      </c>
      <c r="M100" s="21"/>
      <c r="N100" s="21"/>
      <c r="O100" s="21"/>
      <c r="P100" s="19" t="s">
        <v>33</v>
      </c>
      <c r="Q100" s="21"/>
      <c r="R100" s="21"/>
      <c r="S100" s="21"/>
      <c r="T100" s="19" t="str">
        <f t="shared" si="5"/>
        <v/>
      </c>
      <c r="U100" s="19"/>
      <c r="V100" s="13"/>
      <c r="W100" s="13"/>
      <c r="X100" s="13"/>
      <c r="Y100" s="13"/>
      <c r="Z100" s="13"/>
      <c r="AA100" s="13"/>
      <c r="AB100" s="13"/>
      <c r="AC100" s="13"/>
      <c r="AD100" s="13"/>
      <c r="AE100" s="13"/>
      <c r="AF100" s="13"/>
      <c r="AG100" s="13"/>
      <c r="AH100" s="13"/>
    </row>
    <row r="101">
      <c r="A101" s="13">
        <v>100.0</v>
      </c>
      <c r="B101" s="14" t="s">
        <v>480</v>
      </c>
      <c r="C101" s="14" t="s">
        <v>481</v>
      </c>
      <c r="D101" s="22" t="s">
        <v>482</v>
      </c>
      <c r="E101" s="14" t="s">
        <v>29</v>
      </c>
      <c r="F101" s="14" t="s">
        <v>483</v>
      </c>
      <c r="G101" s="16" t="s">
        <v>484</v>
      </c>
      <c r="H101" s="13" t="s">
        <v>53</v>
      </c>
      <c r="I101" s="17">
        <v>2022.0</v>
      </c>
      <c r="J101" s="18" t="s">
        <v>33</v>
      </c>
      <c r="K101" s="18" t="s">
        <v>33</v>
      </c>
      <c r="L101" s="18" t="s">
        <v>33</v>
      </c>
      <c r="M101" s="21"/>
      <c r="N101" s="21"/>
      <c r="O101" s="21"/>
      <c r="P101" s="21"/>
      <c r="Q101" s="21"/>
      <c r="R101" s="21"/>
      <c r="S101" s="21"/>
      <c r="T101" s="19" t="str">
        <f t="shared" si="5"/>
        <v>x</v>
      </c>
      <c r="U101" s="19"/>
      <c r="V101" s="13" t="s">
        <v>485</v>
      </c>
      <c r="W101" s="13"/>
      <c r="X101" s="13"/>
      <c r="Y101" s="13"/>
      <c r="Z101" s="13" t="s">
        <v>210</v>
      </c>
      <c r="AA101" s="13"/>
      <c r="AB101" s="13"/>
      <c r="AC101" s="13"/>
      <c r="AD101" s="13"/>
      <c r="AE101" s="13"/>
      <c r="AF101" s="13"/>
      <c r="AG101" s="13"/>
      <c r="AH101" s="13"/>
    </row>
    <row r="102">
      <c r="A102" s="13">
        <v>101.0</v>
      </c>
      <c r="B102" s="14" t="s">
        <v>486</v>
      </c>
      <c r="C102" s="14" t="s">
        <v>487</v>
      </c>
      <c r="D102" s="15" t="s">
        <v>488</v>
      </c>
      <c r="E102" s="14" t="s">
        <v>29</v>
      </c>
      <c r="F102" s="14" t="s">
        <v>489</v>
      </c>
      <c r="G102" s="16" t="s">
        <v>490</v>
      </c>
      <c r="H102" s="13" t="s">
        <v>53</v>
      </c>
      <c r="I102" s="17">
        <v>2020.0</v>
      </c>
      <c r="J102" s="18" t="s">
        <v>33</v>
      </c>
      <c r="K102" s="18" t="s">
        <v>33</v>
      </c>
      <c r="L102" s="18" t="s">
        <v>33</v>
      </c>
      <c r="M102" s="21"/>
      <c r="N102" s="21"/>
      <c r="O102" s="21"/>
      <c r="P102" s="19" t="s">
        <v>33</v>
      </c>
      <c r="Q102" s="21"/>
      <c r="R102" s="21"/>
      <c r="S102" s="21"/>
      <c r="T102" s="19" t="str">
        <f t="shared" si="5"/>
        <v/>
      </c>
      <c r="U102" s="19"/>
      <c r="V102" s="13"/>
      <c r="W102" s="13"/>
      <c r="X102" s="13"/>
      <c r="Y102" s="13"/>
      <c r="Z102" s="13"/>
      <c r="AA102" s="13"/>
      <c r="AB102" s="13"/>
      <c r="AC102" s="13"/>
      <c r="AD102" s="13"/>
      <c r="AE102" s="13"/>
      <c r="AF102" s="13"/>
      <c r="AG102" s="13"/>
      <c r="AH102" s="13"/>
    </row>
    <row r="103">
      <c r="A103" s="13">
        <v>102.0</v>
      </c>
      <c r="B103" s="14" t="s">
        <v>491</v>
      </c>
      <c r="C103" s="14" t="s">
        <v>492</v>
      </c>
      <c r="D103" s="15" t="s">
        <v>493</v>
      </c>
      <c r="E103" s="14" t="s">
        <v>29</v>
      </c>
      <c r="F103" s="14" t="s">
        <v>494</v>
      </c>
      <c r="G103" s="16" t="s">
        <v>495</v>
      </c>
      <c r="H103" s="13" t="s">
        <v>53</v>
      </c>
      <c r="I103" s="17">
        <v>2023.0</v>
      </c>
      <c r="J103" s="18" t="s">
        <v>33</v>
      </c>
      <c r="K103" s="18" t="s">
        <v>33</v>
      </c>
      <c r="L103" s="18" t="s">
        <v>33</v>
      </c>
      <c r="M103" s="21"/>
      <c r="N103" s="19"/>
      <c r="O103" s="21"/>
      <c r="P103" s="19" t="s">
        <v>33</v>
      </c>
      <c r="Q103" s="21"/>
      <c r="R103" s="21"/>
      <c r="S103" s="19" t="s">
        <v>33</v>
      </c>
      <c r="T103" s="19" t="str">
        <f t="shared" si="5"/>
        <v/>
      </c>
      <c r="U103" s="19"/>
      <c r="V103" s="13" t="s">
        <v>496</v>
      </c>
      <c r="W103" s="13"/>
      <c r="X103" s="13"/>
      <c r="Y103" s="13"/>
      <c r="Z103" s="13"/>
      <c r="AA103" s="13"/>
      <c r="AB103" s="13"/>
      <c r="AC103" s="13"/>
      <c r="AD103" s="13"/>
      <c r="AE103" s="13"/>
      <c r="AF103" s="13"/>
      <c r="AG103" s="13"/>
      <c r="AH103" s="13"/>
    </row>
    <row r="104">
      <c r="A104" s="13">
        <v>103.0</v>
      </c>
      <c r="B104" s="14" t="s">
        <v>497</v>
      </c>
      <c r="C104" s="14" t="s">
        <v>498</v>
      </c>
      <c r="D104" s="15" t="s">
        <v>499</v>
      </c>
      <c r="E104" s="14" t="s">
        <v>130</v>
      </c>
      <c r="F104" s="14" t="s">
        <v>131</v>
      </c>
      <c r="G104" s="16" t="s">
        <v>132</v>
      </c>
      <c r="H104" s="13" t="s">
        <v>53</v>
      </c>
      <c r="I104" s="17">
        <v>2024.0</v>
      </c>
      <c r="J104" s="18" t="s">
        <v>33</v>
      </c>
      <c r="K104" s="18" t="s">
        <v>33</v>
      </c>
      <c r="L104" s="18" t="s">
        <v>33</v>
      </c>
      <c r="M104" s="21"/>
      <c r="N104" s="19"/>
      <c r="O104" s="21"/>
      <c r="P104" s="19" t="s">
        <v>33</v>
      </c>
      <c r="Q104" s="21"/>
      <c r="R104" s="21"/>
      <c r="S104" s="21"/>
      <c r="T104" s="19" t="str">
        <f t="shared" si="5"/>
        <v/>
      </c>
      <c r="U104" s="19"/>
      <c r="V104" s="20"/>
      <c r="W104" s="20"/>
      <c r="X104" s="20"/>
      <c r="Y104" s="20"/>
      <c r="Z104" s="20"/>
      <c r="AA104" s="20"/>
      <c r="AB104" s="20"/>
      <c r="AC104" s="20"/>
      <c r="AD104" s="20"/>
      <c r="AE104" s="20"/>
      <c r="AF104" s="20"/>
      <c r="AG104" s="20"/>
      <c r="AH104" s="20"/>
    </row>
    <row r="105">
      <c r="A105" s="13">
        <v>104.0</v>
      </c>
      <c r="B105" s="14" t="s">
        <v>500</v>
      </c>
      <c r="C105" s="14" t="s">
        <v>501</v>
      </c>
      <c r="D105" s="22" t="s">
        <v>502</v>
      </c>
      <c r="E105" s="14" t="s">
        <v>29</v>
      </c>
      <c r="F105" s="14" t="s">
        <v>46</v>
      </c>
      <c r="G105" s="16" t="s">
        <v>31</v>
      </c>
      <c r="H105" s="13" t="s">
        <v>32</v>
      </c>
      <c r="I105" s="17">
        <v>2024.0</v>
      </c>
      <c r="J105" s="18" t="s">
        <v>33</v>
      </c>
      <c r="K105" s="18" t="s">
        <v>33</v>
      </c>
      <c r="L105" s="18" t="s">
        <v>33</v>
      </c>
      <c r="M105" s="21"/>
      <c r="N105" s="19"/>
      <c r="O105" s="21"/>
      <c r="P105" s="21"/>
      <c r="Q105" s="21"/>
      <c r="R105" s="21"/>
      <c r="S105" s="21"/>
      <c r="T105" s="19" t="str">
        <f t="shared" si="5"/>
        <v>x</v>
      </c>
      <c r="U105" s="19"/>
      <c r="V105" s="13" t="s">
        <v>503</v>
      </c>
      <c r="W105" s="13"/>
      <c r="X105" s="13"/>
      <c r="Y105" s="13"/>
      <c r="Z105" s="13" t="s">
        <v>210</v>
      </c>
      <c r="AA105" s="13"/>
      <c r="AB105" s="13"/>
      <c r="AC105" s="13"/>
      <c r="AD105" s="13"/>
      <c r="AE105" s="13"/>
      <c r="AF105" s="13"/>
      <c r="AG105" s="13"/>
      <c r="AH105" s="13"/>
    </row>
    <row r="106">
      <c r="A106" s="13">
        <v>105.0</v>
      </c>
      <c r="B106" s="14" t="s">
        <v>504</v>
      </c>
      <c r="C106" s="14" t="s">
        <v>505</v>
      </c>
      <c r="D106" s="15" t="s">
        <v>506</v>
      </c>
      <c r="E106" s="14" t="s">
        <v>29</v>
      </c>
      <c r="F106" s="14" t="s">
        <v>507</v>
      </c>
      <c r="G106" s="16" t="s">
        <v>392</v>
      </c>
      <c r="H106" s="13" t="s">
        <v>53</v>
      </c>
      <c r="I106" s="17">
        <v>2022.0</v>
      </c>
      <c r="J106" s="18" t="s">
        <v>33</v>
      </c>
      <c r="K106" s="18" t="s">
        <v>33</v>
      </c>
      <c r="L106" s="18" t="s">
        <v>33</v>
      </c>
      <c r="M106" s="21"/>
      <c r="N106" s="19"/>
      <c r="O106" s="21"/>
      <c r="P106" s="19" t="s">
        <v>33</v>
      </c>
      <c r="Q106" s="21"/>
      <c r="R106" s="21"/>
      <c r="S106" s="19" t="s">
        <v>33</v>
      </c>
      <c r="T106" s="19" t="str">
        <f t="shared" si="5"/>
        <v/>
      </c>
      <c r="U106" s="19"/>
      <c r="V106" s="13" t="s">
        <v>508</v>
      </c>
      <c r="W106" s="13"/>
      <c r="X106" s="13"/>
      <c r="Y106" s="13"/>
      <c r="Z106" s="13"/>
      <c r="AA106" s="13"/>
      <c r="AB106" s="13"/>
      <c r="AC106" s="13"/>
      <c r="AD106" s="13"/>
      <c r="AE106" s="13"/>
      <c r="AF106" s="13"/>
      <c r="AG106" s="13"/>
      <c r="AH106" s="13"/>
    </row>
    <row r="107">
      <c r="A107" s="13">
        <v>106.0</v>
      </c>
      <c r="B107" s="14" t="s">
        <v>223</v>
      </c>
      <c r="C107" s="14"/>
      <c r="D107" s="35"/>
      <c r="E107" s="14" t="s">
        <v>29</v>
      </c>
      <c r="F107" s="14"/>
      <c r="G107" s="16" t="s">
        <v>31</v>
      </c>
      <c r="H107" s="13"/>
      <c r="I107" s="17">
        <v>2023.0</v>
      </c>
      <c r="J107" s="18" t="s">
        <v>33</v>
      </c>
      <c r="K107" s="18" t="s">
        <v>33</v>
      </c>
      <c r="L107" s="36"/>
      <c r="M107" s="21"/>
      <c r="N107" s="19"/>
      <c r="O107" s="19"/>
      <c r="P107" s="21"/>
      <c r="Q107" s="19"/>
      <c r="R107" s="21"/>
      <c r="S107" s="21"/>
      <c r="T107" s="19" t="str">
        <f t="shared" si="5"/>
        <v/>
      </c>
      <c r="U107" s="19"/>
      <c r="V107" s="13" t="s">
        <v>154</v>
      </c>
      <c r="W107" s="13"/>
      <c r="X107" s="13"/>
      <c r="Y107" s="13"/>
      <c r="Z107" s="13"/>
      <c r="AA107" s="13"/>
      <c r="AB107" s="13"/>
      <c r="AC107" s="13"/>
      <c r="AD107" s="13"/>
      <c r="AE107" s="13"/>
      <c r="AF107" s="13"/>
      <c r="AG107" s="13"/>
      <c r="AH107" s="13"/>
    </row>
    <row r="108">
      <c r="A108" s="13">
        <v>107.0</v>
      </c>
      <c r="B108" s="14" t="s">
        <v>509</v>
      </c>
      <c r="C108" s="14" t="s">
        <v>510</v>
      </c>
      <c r="D108" s="15" t="s">
        <v>511</v>
      </c>
      <c r="E108" s="14" t="s">
        <v>29</v>
      </c>
      <c r="F108" s="14" t="s">
        <v>512</v>
      </c>
      <c r="G108" s="16" t="s">
        <v>31</v>
      </c>
      <c r="H108" s="13" t="s">
        <v>32</v>
      </c>
      <c r="I108" s="17">
        <v>2022.0</v>
      </c>
      <c r="J108" s="18" t="s">
        <v>33</v>
      </c>
      <c r="K108" s="18" t="s">
        <v>33</v>
      </c>
      <c r="L108" s="18" t="s">
        <v>33</v>
      </c>
      <c r="M108" s="21"/>
      <c r="N108" s="19"/>
      <c r="O108" s="21"/>
      <c r="P108" s="19" t="s">
        <v>33</v>
      </c>
      <c r="Q108" s="21"/>
      <c r="R108" s="21"/>
      <c r="S108" s="21"/>
      <c r="T108" s="19" t="str">
        <f t="shared" si="5"/>
        <v/>
      </c>
      <c r="U108" s="19"/>
      <c r="V108" s="13"/>
      <c r="W108" s="13"/>
      <c r="X108" s="13"/>
      <c r="Y108" s="13"/>
      <c r="Z108" s="13"/>
      <c r="AA108" s="13"/>
      <c r="AB108" s="13"/>
      <c r="AC108" s="13"/>
      <c r="AD108" s="13"/>
      <c r="AE108" s="13"/>
      <c r="AF108" s="13"/>
      <c r="AG108" s="13"/>
      <c r="AH108" s="13"/>
    </row>
    <row r="109">
      <c r="A109" s="13">
        <v>108.0</v>
      </c>
      <c r="B109" s="14" t="s">
        <v>513</v>
      </c>
      <c r="C109" s="14" t="s">
        <v>514</v>
      </c>
      <c r="D109" s="15" t="s">
        <v>515</v>
      </c>
      <c r="E109" s="14" t="s">
        <v>29</v>
      </c>
      <c r="F109" s="14" t="s">
        <v>516</v>
      </c>
      <c r="G109" s="16" t="s">
        <v>517</v>
      </c>
      <c r="H109" s="13" t="s">
        <v>53</v>
      </c>
      <c r="I109" s="17">
        <v>2021.0</v>
      </c>
      <c r="J109" s="18" t="s">
        <v>33</v>
      </c>
      <c r="K109" s="18" t="s">
        <v>33</v>
      </c>
      <c r="L109" s="18" t="s">
        <v>33</v>
      </c>
      <c r="M109" s="21"/>
      <c r="N109" s="21"/>
      <c r="O109" s="21"/>
      <c r="P109" s="19" t="s">
        <v>33</v>
      </c>
      <c r="Q109" s="21"/>
      <c r="R109" s="21"/>
      <c r="S109" s="21"/>
      <c r="T109" s="19" t="str">
        <f t="shared" si="5"/>
        <v/>
      </c>
      <c r="U109" s="19"/>
      <c r="V109" s="13"/>
      <c r="W109" s="13"/>
      <c r="X109" s="13"/>
      <c r="Y109" s="13"/>
      <c r="Z109" s="13"/>
      <c r="AA109" s="13"/>
      <c r="AB109" s="13"/>
      <c r="AC109" s="13"/>
      <c r="AD109" s="13"/>
      <c r="AE109" s="13"/>
      <c r="AF109" s="13"/>
      <c r="AG109" s="13"/>
      <c r="AH109" s="13"/>
    </row>
    <row r="110">
      <c r="A110" s="13">
        <v>109.0</v>
      </c>
      <c r="B110" s="14" t="s">
        <v>518</v>
      </c>
      <c r="C110" s="14" t="s">
        <v>519</v>
      </c>
      <c r="D110" s="15" t="s">
        <v>520</v>
      </c>
      <c r="E110" s="14" t="s">
        <v>29</v>
      </c>
      <c r="F110" s="14" t="s">
        <v>521</v>
      </c>
      <c r="G110" s="16" t="s">
        <v>522</v>
      </c>
      <c r="H110" s="13" t="s">
        <v>53</v>
      </c>
      <c r="I110" s="17">
        <v>2023.0</v>
      </c>
      <c r="J110" s="18" t="s">
        <v>33</v>
      </c>
      <c r="K110" s="18" t="s">
        <v>33</v>
      </c>
      <c r="L110" s="18" t="s">
        <v>33</v>
      </c>
      <c r="M110" s="21"/>
      <c r="N110" s="19"/>
      <c r="O110" s="21"/>
      <c r="P110" s="19" t="s">
        <v>33</v>
      </c>
      <c r="Q110" s="21"/>
      <c r="R110" s="21"/>
      <c r="S110" s="21"/>
      <c r="T110" s="19" t="str">
        <f t="shared" si="5"/>
        <v/>
      </c>
      <c r="U110" s="19"/>
      <c r="V110" s="13"/>
      <c r="W110" s="13"/>
      <c r="X110" s="13"/>
      <c r="Y110" s="13"/>
      <c r="Z110" s="13"/>
      <c r="AA110" s="13"/>
      <c r="AB110" s="13"/>
      <c r="AC110" s="13"/>
      <c r="AD110" s="13"/>
      <c r="AE110" s="13"/>
      <c r="AF110" s="13"/>
      <c r="AG110" s="13"/>
      <c r="AH110" s="13"/>
    </row>
    <row r="111">
      <c r="A111" s="13">
        <v>110.0</v>
      </c>
      <c r="B111" s="14" t="s">
        <v>523</v>
      </c>
      <c r="C111" s="14" t="s">
        <v>524</v>
      </c>
      <c r="D111" s="22" t="s">
        <v>525</v>
      </c>
      <c r="E111" s="14" t="s">
        <v>29</v>
      </c>
      <c r="F111" s="14" t="s">
        <v>219</v>
      </c>
      <c r="G111" s="16" t="s">
        <v>31</v>
      </c>
      <c r="H111" s="13" t="s">
        <v>32</v>
      </c>
      <c r="I111" s="17">
        <v>2023.0</v>
      </c>
      <c r="J111" s="18" t="s">
        <v>33</v>
      </c>
      <c r="K111" s="18" t="s">
        <v>33</v>
      </c>
      <c r="L111" s="18" t="s">
        <v>33</v>
      </c>
      <c r="M111" s="21"/>
      <c r="N111" s="19"/>
      <c r="O111" s="19" t="s">
        <v>33</v>
      </c>
      <c r="P111" s="21"/>
      <c r="Q111" s="21"/>
      <c r="R111" s="21"/>
      <c r="S111" s="19" t="s">
        <v>33</v>
      </c>
      <c r="T111" s="19" t="str">
        <f t="shared" si="5"/>
        <v/>
      </c>
      <c r="U111" s="19"/>
      <c r="V111" s="13" t="s">
        <v>526</v>
      </c>
      <c r="W111" s="13"/>
      <c r="X111" s="20"/>
      <c r="Y111" s="20"/>
      <c r="Z111" s="20"/>
      <c r="AA111" s="20"/>
      <c r="AB111" s="20"/>
      <c r="AC111" s="20"/>
      <c r="AD111" s="20"/>
      <c r="AE111" s="20"/>
      <c r="AF111" s="20"/>
      <c r="AG111" s="20"/>
      <c r="AH111" s="20"/>
    </row>
    <row r="112">
      <c r="A112" s="13">
        <v>111.0</v>
      </c>
      <c r="B112" s="14" t="s">
        <v>527</v>
      </c>
      <c r="C112" s="14" t="s">
        <v>528</v>
      </c>
      <c r="D112" s="15" t="s">
        <v>529</v>
      </c>
      <c r="E112" s="14" t="s">
        <v>29</v>
      </c>
      <c r="F112" s="14" t="s">
        <v>296</v>
      </c>
      <c r="G112" s="16" t="s">
        <v>297</v>
      </c>
      <c r="H112" s="13" t="s">
        <v>53</v>
      </c>
      <c r="I112" s="17">
        <v>2022.0</v>
      </c>
      <c r="J112" s="18" t="s">
        <v>33</v>
      </c>
      <c r="K112" s="18" t="s">
        <v>33</v>
      </c>
      <c r="L112" s="18" t="s">
        <v>33</v>
      </c>
      <c r="M112" s="21"/>
      <c r="N112" s="19"/>
      <c r="O112" s="21"/>
      <c r="P112" s="19" t="s">
        <v>33</v>
      </c>
      <c r="Q112" s="21"/>
      <c r="R112" s="21"/>
      <c r="S112" s="21"/>
      <c r="T112" s="19" t="str">
        <f t="shared" si="5"/>
        <v/>
      </c>
      <c r="U112" s="19"/>
      <c r="V112" s="20"/>
      <c r="W112" s="20"/>
      <c r="X112" s="20"/>
      <c r="Y112" s="20"/>
      <c r="Z112" s="20"/>
      <c r="AA112" s="20"/>
      <c r="AB112" s="20"/>
      <c r="AC112" s="20"/>
      <c r="AD112" s="20"/>
      <c r="AE112" s="20"/>
      <c r="AF112" s="20"/>
      <c r="AG112" s="20"/>
      <c r="AH112" s="20"/>
    </row>
    <row r="113">
      <c r="A113" s="13">
        <v>112.0</v>
      </c>
      <c r="B113" s="14" t="s">
        <v>530</v>
      </c>
      <c r="C113" s="14" t="s">
        <v>531</v>
      </c>
      <c r="D113" s="15" t="s">
        <v>532</v>
      </c>
      <c r="E113" s="14" t="s">
        <v>29</v>
      </c>
      <c r="F113" s="14" t="s">
        <v>533</v>
      </c>
      <c r="G113" s="16" t="s">
        <v>534</v>
      </c>
      <c r="H113" s="13" t="s">
        <v>53</v>
      </c>
      <c r="I113" s="17">
        <v>2023.0</v>
      </c>
      <c r="J113" s="18" t="s">
        <v>33</v>
      </c>
      <c r="K113" s="18" t="s">
        <v>33</v>
      </c>
      <c r="L113" s="18" t="s">
        <v>33</v>
      </c>
      <c r="M113" s="21"/>
      <c r="N113" s="19"/>
      <c r="O113" s="21"/>
      <c r="P113" s="19" t="s">
        <v>33</v>
      </c>
      <c r="Q113" s="21"/>
      <c r="R113" s="19"/>
      <c r="S113" s="19"/>
      <c r="T113" s="19" t="str">
        <f t="shared" si="5"/>
        <v/>
      </c>
      <c r="U113" s="19"/>
      <c r="V113" s="20"/>
      <c r="W113" s="20"/>
      <c r="X113" s="20"/>
      <c r="Y113" s="20"/>
      <c r="Z113" s="20"/>
      <c r="AA113" s="20"/>
      <c r="AB113" s="20"/>
      <c r="AC113" s="20"/>
      <c r="AD113" s="20"/>
      <c r="AE113" s="20"/>
      <c r="AF113" s="20"/>
      <c r="AG113" s="20"/>
      <c r="AH113" s="20"/>
    </row>
    <row r="114">
      <c r="A114" s="13">
        <v>113.0</v>
      </c>
      <c r="B114" s="14" t="s">
        <v>535</v>
      </c>
      <c r="C114" s="14" t="s">
        <v>536</v>
      </c>
      <c r="D114" s="15" t="s">
        <v>537</v>
      </c>
      <c r="E114" s="14" t="s">
        <v>130</v>
      </c>
      <c r="F114" s="14" t="s">
        <v>131</v>
      </c>
      <c r="G114" s="16" t="s">
        <v>132</v>
      </c>
      <c r="H114" s="13" t="s">
        <v>53</v>
      </c>
      <c r="I114" s="17">
        <v>2024.0</v>
      </c>
      <c r="J114" s="18" t="s">
        <v>33</v>
      </c>
      <c r="K114" s="18" t="s">
        <v>33</v>
      </c>
      <c r="L114" s="18" t="s">
        <v>33</v>
      </c>
      <c r="M114" s="21"/>
      <c r="N114" s="21"/>
      <c r="O114" s="21"/>
      <c r="P114" s="19" t="s">
        <v>33</v>
      </c>
      <c r="Q114" s="21"/>
      <c r="R114" s="21"/>
      <c r="S114" s="21"/>
      <c r="T114" s="19" t="str">
        <f t="shared" si="5"/>
        <v/>
      </c>
      <c r="U114" s="19"/>
      <c r="V114" s="13"/>
      <c r="W114" s="13"/>
      <c r="X114" s="13"/>
      <c r="Y114" s="13"/>
      <c r="Z114" s="13"/>
      <c r="AA114" s="13"/>
      <c r="AB114" s="13"/>
      <c r="AC114" s="13"/>
      <c r="AD114" s="13"/>
      <c r="AE114" s="13"/>
      <c r="AF114" s="13"/>
      <c r="AG114" s="13"/>
      <c r="AH114" s="13"/>
    </row>
    <row r="115">
      <c r="A115" s="13">
        <v>114.0</v>
      </c>
      <c r="B115" s="14" t="s">
        <v>538</v>
      </c>
      <c r="C115" s="14" t="s">
        <v>539</v>
      </c>
      <c r="D115" s="15" t="s">
        <v>540</v>
      </c>
      <c r="E115" s="14" t="s">
        <v>29</v>
      </c>
      <c r="F115" s="14" t="s">
        <v>541</v>
      </c>
      <c r="G115" s="16" t="s">
        <v>31</v>
      </c>
      <c r="H115" s="13" t="s">
        <v>32</v>
      </c>
      <c r="I115" s="17">
        <v>2023.0</v>
      </c>
      <c r="J115" s="18" t="s">
        <v>33</v>
      </c>
      <c r="K115" s="18" t="s">
        <v>33</v>
      </c>
      <c r="L115" s="18" t="s">
        <v>33</v>
      </c>
      <c r="M115" s="21"/>
      <c r="N115" s="19"/>
      <c r="O115" s="21"/>
      <c r="P115" s="19" t="s">
        <v>33</v>
      </c>
      <c r="Q115" s="21"/>
      <c r="R115" s="21"/>
      <c r="S115" s="21"/>
      <c r="T115" s="19" t="str">
        <f t="shared" si="5"/>
        <v/>
      </c>
      <c r="U115" s="19"/>
      <c r="V115" s="13"/>
      <c r="W115" s="13"/>
      <c r="X115" s="13"/>
      <c r="Y115" s="13"/>
      <c r="Z115" s="13"/>
      <c r="AA115" s="13"/>
      <c r="AB115" s="13"/>
      <c r="AC115" s="13"/>
      <c r="AD115" s="13"/>
      <c r="AE115" s="13"/>
      <c r="AF115" s="13"/>
      <c r="AG115" s="13"/>
      <c r="AH115" s="13"/>
    </row>
    <row r="116">
      <c r="A116" s="13">
        <v>115.0</v>
      </c>
      <c r="B116" s="14" t="s">
        <v>542</v>
      </c>
      <c r="C116" s="14" t="s">
        <v>543</v>
      </c>
      <c r="D116" s="15" t="s">
        <v>544</v>
      </c>
      <c r="E116" s="14" t="s">
        <v>29</v>
      </c>
      <c r="F116" s="14" t="s">
        <v>46</v>
      </c>
      <c r="G116" s="16" t="s">
        <v>31</v>
      </c>
      <c r="H116" s="13" t="s">
        <v>32</v>
      </c>
      <c r="I116" s="17">
        <v>2024.0</v>
      </c>
      <c r="J116" s="18" t="s">
        <v>33</v>
      </c>
      <c r="K116" s="18" t="s">
        <v>33</v>
      </c>
      <c r="L116" s="18" t="s">
        <v>33</v>
      </c>
      <c r="M116" s="21"/>
      <c r="N116" s="19"/>
      <c r="O116" s="21"/>
      <c r="P116" s="19" t="s">
        <v>33</v>
      </c>
      <c r="Q116" s="21"/>
      <c r="R116" s="21"/>
      <c r="S116" s="21"/>
      <c r="T116" s="19" t="str">
        <f t="shared" si="5"/>
        <v/>
      </c>
      <c r="U116" s="19"/>
      <c r="V116" s="20"/>
      <c r="W116" s="20"/>
      <c r="X116" s="20"/>
      <c r="Y116" s="20"/>
      <c r="Z116" s="20"/>
      <c r="AA116" s="20"/>
      <c r="AB116" s="20"/>
      <c r="AC116" s="20"/>
      <c r="AD116" s="20"/>
      <c r="AE116" s="20"/>
      <c r="AF116" s="20"/>
      <c r="AG116" s="20"/>
      <c r="AH116" s="20"/>
    </row>
    <row r="117">
      <c r="A117" s="13">
        <v>116.0</v>
      </c>
      <c r="B117" s="14" t="s">
        <v>545</v>
      </c>
      <c r="C117" s="14" t="s">
        <v>546</v>
      </c>
      <c r="D117" s="15" t="s">
        <v>547</v>
      </c>
      <c r="E117" s="14" t="s">
        <v>29</v>
      </c>
      <c r="F117" s="14" t="s">
        <v>548</v>
      </c>
      <c r="G117" s="16" t="s">
        <v>549</v>
      </c>
      <c r="H117" s="13" t="s">
        <v>53</v>
      </c>
      <c r="I117" s="17">
        <v>2020.0</v>
      </c>
      <c r="J117" s="18" t="s">
        <v>33</v>
      </c>
      <c r="K117" s="18" t="s">
        <v>33</v>
      </c>
      <c r="L117" s="18" t="s">
        <v>33</v>
      </c>
      <c r="M117" s="21"/>
      <c r="N117" s="19"/>
      <c r="O117" s="21"/>
      <c r="P117" s="19" t="s">
        <v>33</v>
      </c>
      <c r="Q117" s="21"/>
      <c r="R117" s="21"/>
      <c r="S117" s="21"/>
      <c r="T117" s="19" t="str">
        <f t="shared" si="5"/>
        <v/>
      </c>
      <c r="U117" s="19"/>
      <c r="V117" s="20"/>
      <c r="W117" s="20"/>
      <c r="X117" s="20"/>
      <c r="Y117" s="20"/>
      <c r="Z117" s="20"/>
      <c r="AA117" s="20"/>
      <c r="AB117" s="20"/>
      <c r="AC117" s="20"/>
      <c r="AD117" s="20"/>
      <c r="AE117" s="20"/>
      <c r="AF117" s="20"/>
      <c r="AG117" s="20"/>
      <c r="AH117" s="20"/>
    </row>
    <row r="118">
      <c r="A118" s="13">
        <v>117.0</v>
      </c>
      <c r="B118" s="14" t="s">
        <v>550</v>
      </c>
      <c r="C118" s="14" t="s">
        <v>551</v>
      </c>
      <c r="D118" s="15" t="s">
        <v>552</v>
      </c>
      <c r="E118" s="14" t="s">
        <v>29</v>
      </c>
      <c r="F118" s="14" t="s">
        <v>553</v>
      </c>
      <c r="G118" s="16" t="s">
        <v>554</v>
      </c>
      <c r="H118" s="13" t="s">
        <v>53</v>
      </c>
      <c r="I118" s="17">
        <v>2021.0</v>
      </c>
      <c r="J118" s="18" t="s">
        <v>33</v>
      </c>
      <c r="K118" s="18" t="s">
        <v>33</v>
      </c>
      <c r="L118" s="18" t="s">
        <v>33</v>
      </c>
      <c r="M118" s="21"/>
      <c r="N118" s="19"/>
      <c r="O118" s="21"/>
      <c r="P118" s="19" t="s">
        <v>33</v>
      </c>
      <c r="Q118" s="21"/>
      <c r="R118" s="21"/>
      <c r="S118" s="21"/>
      <c r="T118" s="19" t="str">
        <f t="shared" si="5"/>
        <v/>
      </c>
      <c r="U118" s="19"/>
      <c r="V118" s="13"/>
      <c r="W118" s="13"/>
      <c r="X118" s="13"/>
      <c r="Y118" s="13"/>
      <c r="Z118" s="13"/>
      <c r="AA118" s="13"/>
      <c r="AB118" s="13"/>
      <c r="AC118" s="13"/>
      <c r="AD118" s="13"/>
      <c r="AE118" s="13"/>
      <c r="AF118" s="13"/>
      <c r="AG118" s="13"/>
      <c r="AH118" s="13"/>
    </row>
    <row r="119">
      <c r="A119" s="13">
        <v>118.0</v>
      </c>
      <c r="B119" s="14" t="s">
        <v>555</v>
      </c>
      <c r="C119" s="14" t="s">
        <v>556</v>
      </c>
      <c r="D119" s="15" t="s">
        <v>557</v>
      </c>
      <c r="E119" s="14" t="s">
        <v>29</v>
      </c>
      <c r="F119" s="14" t="s">
        <v>558</v>
      </c>
      <c r="G119" s="16" t="s">
        <v>559</v>
      </c>
      <c r="H119" s="13" t="s">
        <v>53</v>
      </c>
      <c r="I119" s="17">
        <v>2021.0</v>
      </c>
      <c r="J119" s="18" t="s">
        <v>33</v>
      </c>
      <c r="K119" s="18" t="s">
        <v>33</v>
      </c>
      <c r="L119" s="18" t="s">
        <v>33</v>
      </c>
      <c r="M119" s="21"/>
      <c r="N119" s="21"/>
      <c r="O119" s="21"/>
      <c r="P119" s="19" t="s">
        <v>33</v>
      </c>
      <c r="Q119" s="21"/>
      <c r="R119" s="21"/>
      <c r="S119" s="21"/>
      <c r="T119" s="19" t="str">
        <f t="shared" si="5"/>
        <v/>
      </c>
      <c r="U119" s="19"/>
      <c r="V119" s="13"/>
      <c r="W119" s="13"/>
      <c r="X119" s="13"/>
      <c r="Y119" s="13"/>
      <c r="Z119" s="13"/>
      <c r="AA119" s="13"/>
      <c r="AB119" s="13"/>
      <c r="AC119" s="13"/>
      <c r="AD119" s="13"/>
      <c r="AE119" s="13"/>
      <c r="AF119" s="13"/>
      <c r="AG119" s="13"/>
      <c r="AH119" s="13"/>
    </row>
    <row r="120">
      <c r="A120" s="13">
        <v>119.0</v>
      </c>
      <c r="B120" s="14" t="s">
        <v>560</v>
      </c>
      <c r="C120" s="14" t="s">
        <v>561</v>
      </c>
      <c r="D120" s="15" t="s">
        <v>562</v>
      </c>
      <c r="E120" s="14" t="s">
        <v>29</v>
      </c>
      <c r="F120" s="14" t="s">
        <v>563</v>
      </c>
      <c r="G120" s="16" t="s">
        <v>564</v>
      </c>
      <c r="H120" s="13" t="s">
        <v>53</v>
      </c>
      <c r="I120" s="17">
        <v>2021.0</v>
      </c>
      <c r="J120" s="18" t="s">
        <v>33</v>
      </c>
      <c r="K120" s="18" t="s">
        <v>33</v>
      </c>
      <c r="L120" s="18" t="s">
        <v>33</v>
      </c>
      <c r="M120" s="21"/>
      <c r="N120" s="21"/>
      <c r="O120" s="21"/>
      <c r="P120" s="19" t="s">
        <v>33</v>
      </c>
      <c r="Q120" s="21"/>
      <c r="R120" s="21"/>
      <c r="S120" s="21"/>
      <c r="T120" s="19" t="str">
        <f t="shared" si="5"/>
        <v/>
      </c>
      <c r="U120" s="19"/>
      <c r="V120" s="13"/>
      <c r="W120" s="13"/>
      <c r="X120" s="13"/>
      <c r="Y120" s="13"/>
      <c r="Z120" s="13"/>
      <c r="AA120" s="13"/>
      <c r="AB120" s="13"/>
      <c r="AC120" s="13"/>
      <c r="AD120" s="13"/>
      <c r="AE120" s="13"/>
      <c r="AF120" s="13"/>
      <c r="AG120" s="13"/>
      <c r="AH120" s="13"/>
    </row>
    <row r="121">
      <c r="A121" s="13">
        <v>120.0</v>
      </c>
      <c r="B121" s="14" t="s">
        <v>565</v>
      </c>
      <c r="C121" s="14"/>
      <c r="D121" s="35"/>
      <c r="E121" s="14" t="s">
        <v>29</v>
      </c>
      <c r="F121" s="14"/>
      <c r="G121" s="16" t="s">
        <v>31</v>
      </c>
      <c r="H121" s="13" t="s">
        <v>53</v>
      </c>
      <c r="I121" s="17">
        <v>2024.0</v>
      </c>
      <c r="J121" s="18" t="s">
        <v>33</v>
      </c>
      <c r="K121" s="18" t="s">
        <v>33</v>
      </c>
      <c r="L121" s="36"/>
      <c r="M121" s="21"/>
      <c r="N121" s="19"/>
      <c r="O121" s="19"/>
      <c r="P121" s="21"/>
      <c r="Q121" s="21"/>
      <c r="R121" s="21"/>
      <c r="S121" s="21"/>
      <c r="T121" s="19" t="str">
        <f t="shared" si="5"/>
        <v/>
      </c>
      <c r="U121" s="19"/>
      <c r="V121" s="13" t="s">
        <v>154</v>
      </c>
      <c r="W121" s="13"/>
      <c r="X121" s="13"/>
      <c r="Y121" s="13"/>
      <c r="Z121" s="13"/>
      <c r="AA121" s="13"/>
      <c r="AB121" s="13"/>
      <c r="AC121" s="13"/>
      <c r="AD121" s="13"/>
      <c r="AE121" s="13"/>
      <c r="AF121" s="13"/>
      <c r="AG121" s="13"/>
      <c r="AH121" s="13"/>
    </row>
    <row r="122">
      <c r="A122" s="13">
        <v>121.0</v>
      </c>
      <c r="B122" s="14" t="s">
        <v>566</v>
      </c>
      <c r="C122" s="14" t="s">
        <v>567</v>
      </c>
      <c r="D122" s="15" t="s">
        <v>568</v>
      </c>
      <c r="E122" s="14" t="s">
        <v>130</v>
      </c>
      <c r="F122" s="14" t="s">
        <v>131</v>
      </c>
      <c r="G122" s="16" t="s">
        <v>132</v>
      </c>
      <c r="H122" s="13" t="s">
        <v>53</v>
      </c>
      <c r="I122" s="17">
        <v>2021.0</v>
      </c>
      <c r="J122" s="18" t="s">
        <v>33</v>
      </c>
      <c r="K122" s="18" t="s">
        <v>33</v>
      </c>
      <c r="L122" s="18" t="s">
        <v>33</v>
      </c>
      <c r="M122" s="21"/>
      <c r="N122" s="21"/>
      <c r="O122" s="21"/>
      <c r="P122" s="19" t="s">
        <v>33</v>
      </c>
      <c r="Q122" s="21"/>
      <c r="R122" s="21"/>
      <c r="S122" s="21"/>
      <c r="T122" s="19" t="str">
        <f t="shared" si="5"/>
        <v/>
      </c>
      <c r="U122" s="19"/>
      <c r="V122" s="20"/>
      <c r="W122" s="20"/>
      <c r="X122" s="20"/>
      <c r="Y122" s="20"/>
      <c r="Z122" s="20"/>
      <c r="AA122" s="20"/>
      <c r="AB122" s="20"/>
      <c r="AC122" s="20"/>
      <c r="AD122" s="20"/>
      <c r="AE122" s="20"/>
      <c r="AF122" s="20"/>
      <c r="AG122" s="20"/>
      <c r="AH122" s="20"/>
    </row>
    <row r="123">
      <c r="A123" s="13">
        <v>122.0</v>
      </c>
      <c r="B123" s="14" t="s">
        <v>569</v>
      </c>
      <c r="C123" s="14" t="s">
        <v>570</v>
      </c>
      <c r="D123" s="15" t="s">
        <v>571</v>
      </c>
      <c r="E123" s="14" t="s">
        <v>29</v>
      </c>
      <c r="F123" s="14" t="s">
        <v>572</v>
      </c>
      <c r="G123" s="16" t="s">
        <v>522</v>
      </c>
      <c r="H123" s="13" t="s">
        <v>53</v>
      </c>
      <c r="I123" s="17">
        <v>2022.0</v>
      </c>
      <c r="J123" s="18" t="s">
        <v>33</v>
      </c>
      <c r="K123" s="18" t="s">
        <v>33</v>
      </c>
      <c r="L123" s="18" t="s">
        <v>33</v>
      </c>
      <c r="M123" s="21"/>
      <c r="N123" s="21"/>
      <c r="O123" s="21"/>
      <c r="P123" s="19" t="s">
        <v>33</v>
      </c>
      <c r="Q123" s="21"/>
      <c r="R123" s="19"/>
      <c r="S123" s="19"/>
      <c r="T123" s="19" t="str">
        <f t="shared" si="5"/>
        <v/>
      </c>
      <c r="U123" s="19"/>
      <c r="V123" s="13"/>
      <c r="W123" s="13"/>
      <c r="X123" s="13"/>
      <c r="Y123" s="13"/>
      <c r="Z123" s="13"/>
      <c r="AA123" s="13"/>
      <c r="AB123" s="13"/>
      <c r="AC123" s="13"/>
      <c r="AD123" s="13"/>
      <c r="AE123" s="13"/>
      <c r="AF123" s="13"/>
      <c r="AG123" s="13"/>
      <c r="AH123" s="13"/>
    </row>
    <row r="124">
      <c r="A124" s="13">
        <v>123.0</v>
      </c>
      <c r="B124" s="14" t="s">
        <v>573</v>
      </c>
      <c r="C124" s="14" t="s">
        <v>574</v>
      </c>
      <c r="D124" s="15" t="s">
        <v>575</v>
      </c>
      <c r="E124" s="14" t="s">
        <v>29</v>
      </c>
      <c r="F124" s="14" t="s">
        <v>576</v>
      </c>
      <c r="G124" s="16" t="s">
        <v>577</v>
      </c>
      <c r="H124" s="13" t="s">
        <v>53</v>
      </c>
      <c r="I124" s="17">
        <v>2021.0</v>
      </c>
      <c r="J124" s="18" t="s">
        <v>33</v>
      </c>
      <c r="K124" s="18" t="s">
        <v>33</v>
      </c>
      <c r="L124" s="18" t="s">
        <v>33</v>
      </c>
      <c r="M124" s="19"/>
      <c r="N124" s="21"/>
      <c r="O124" s="21"/>
      <c r="P124" s="19" t="s">
        <v>33</v>
      </c>
      <c r="Q124" s="21"/>
      <c r="R124" s="21"/>
      <c r="S124" s="21"/>
      <c r="T124" s="19" t="str">
        <f t="shared" si="5"/>
        <v/>
      </c>
      <c r="U124" s="19"/>
      <c r="V124" s="20"/>
      <c r="W124" s="20"/>
      <c r="X124" s="20"/>
      <c r="Y124" s="20"/>
      <c r="Z124" s="20"/>
      <c r="AA124" s="20"/>
      <c r="AB124" s="20"/>
      <c r="AC124" s="20"/>
      <c r="AD124" s="20"/>
      <c r="AE124" s="20"/>
      <c r="AF124" s="20"/>
      <c r="AG124" s="20"/>
      <c r="AH124" s="20"/>
    </row>
    <row r="125">
      <c r="A125" s="13">
        <v>124.0</v>
      </c>
      <c r="B125" s="14" t="s">
        <v>578</v>
      </c>
      <c r="C125" s="14" t="s">
        <v>579</v>
      </c>
      <c r="D125" s="15" t="s">
        <v>580</v>
      </c>
      <c r="E125" s="14" t="s">
        <v>29</v>
      </c>
      <c r="F125" s="14" t="s">
        <v>581</v>
      </c>
      <c r="G125" s="16" t="s">
        <v>582</v>
      </c>
      <c r="H125" s="13" t="s">
        <v>53</v>
      </c>
      <c r="I125" s="17">
        <v>2021.0</v>
      </c>
      <c r="J125" s="18" t="s">
        <v>33</v>
      </c>
      <c r="K125" s="18" t="s">
        <v>33</v>
      </c>
      <c r="L125" s="18" t="s">
        <v>33</v>
      </c>
      <c r="M125" s="21"/>
      <c r="N125" s="19"/>
      <c r="O125" s="21"/>
      <c r="P125" s="19" t="s">
        <v>33</v>
      </c>
      <c r="Q125" s="21"/>
      <c r="R125" s="21"/>
      <c r="S125" s="21"/>
      <c r="T125" s="19" t="str">
        <f t="shared" si="5"/>
        <v/>
      </c>
      <c r="U125" s="19"/>
      <c r="V125" s="20"/>
      <c r="W125" s="20"/>
      <c r="X125" s="20"/>
      <c r="Y125" s="20"/>
      <c r="Z125" s="20"/>
      <c r="AA125" s="20"/>
      <c r="AB125" s="20"/>
      <c r="AC125" s="20"/>
      <c r="AD125" s="20"/>
      <c r="AE125" s="20"/>
      <c r="AF125" s="20"/>
      <c r="AG125" s="20"/>
      <c r="AH125" s="20"/>
    </row>
    <row r="126">
      <c r="A126" s="13">
        <v>125.0</v>
      </c>
      <c r="B126" s="14" t="s">
        <v>583</v>
      </c>
      <c r="C126" s="14" t="s">
        <v>584</v>
      </c>
      <c r="D126" s="15" t="s">
        <v>585</v>
      </c>
      <c r="E126" s="14" t="s">
        <v>29</v>
      </c>
      <c r="F126" s="14" t="s">
        <v>576</v>
      </c>
      <c r="G126" s="16" t="s">
        <v>577</v>
      </c>
      <c r="H126" s="13" t="s">
        <v>53</v>
      </c>
      <c r="I126" s="17">
        <v>2021.0</v>
      </c>
      <c r="J126" s="18" t="s">
        <v>33</v>
      </c>
      <c r="K126" s="18" t="s">
        <v>33</v>
      </c>
      <c r="L126" s="18" t="s">
        <v>33</v>
      </c>
      <c r="M126" s="21"/>
      <c r="N126" s="19"/>
      <c r="O126" s="21"/>
      <c r="P126" s="19" t="s">
        <v>33</v>
      </c>
      <c r="Q126" s="21"/>
      <c r="R126" s="21"/>
      <c r="S126" s="19" t="s">
        <v>33</v>
      </c>
      <c r="T126" s="19" t="str">
        <f t="shared" si="5"/>
        <v/>
      </c>
      <c r="U126" s="19"/>
      <c r="V126" s="13" t="s">
        <v>42</v>
      </c>
      <c r="W126" s="13"/>
      <c r="X126" s="13"/>
      <c r="Y126" s="13"/>
      <c r="Z126" s="13"/>
      <c r="AA126" s="13"/>
      <c r="AB126" s="13"/>
      <c r="AC126" s="13"/>
      <c r="AD126" s="13"/>
      <c r="AE126" s="13"/>
      <c r="AF126" s="13"/>
      <c r="AG126" s="13"/>
      <c r="AH126" s="13"/>
    </row>
    <row r="127">
      <c r="A127" s="13">
        <v>126.0</v>
      </c>
      <c r="B127" s="14" t="s">
        <v>586</v>
      </c>
      <c r="C127" s="14" t="s">
        <v>587</v>
      </c>
      <c r="D127" s="15" t="s">
        <v>588</v>
      </c>
      <c r="E127" s="14" t="s">
        <v>29</v>
      </c>
      <c r="F127" s="14" t="s">
        <v>589</v>
      </c>
      <c r="G127" s="16" t="s">
        <v>590</v>
      </c>
      <c r="H127" s="13" t="s">
        <v>53</v>
      </c>
      <c r="I127" s="17">
        <v>2020.0</v>
      </c>
      <c r="J127" s="18" t="s">
        <v>33</v>
      </c>
      <c r="K127" s="18" t="s">
        <v>33</v>
      </c>
      <c r="L127" s="18" t="s">
        <v>33</v>
      </c>
      <c r="M127" s="21"/>
      <c r="N127" s="21"/>
      <c r="O127" s="21"/>
      <c r="P127" s="19" t="s">
        <v>33</v>
      </c>
      <c r="Q127" s="21"/>
      <c r="R127" s="19"/>
      <c r="S127" s="19"/>
      <c r="T127" s="19" t="str">
        <f t="shared" si="5"/>
        <v/>
      </c>
      <c r="U127" s="19"/>
      <c r="V127" s="13"/>
      <c r="W127" s="13"/>
      <c r="X127" s="13"/>
      <c r="Y127" s="13"/>
      <c r="Z127" s="13"/>
      <c r="AA127" s="13"/>
      <c r="AB127" s="13"/>
      <c r="AC127" s="13"/>
      <c r="AD127" s="13"/>
      <c r="AE127" s="13"/>
      <c r="AF127" s="13"/>
      <c r="AG127" s="13"/>
      <c r="AH127" s="13"/>
    </row>
    <row r="128">
      <c r="A128" s="13">
        <v>127.0</v>
      </c>
      <c r="B128" s="14" t="s">
        <v>591</v>
      </c>
      <c r="C128" s="14" t="s">
        <v>592</v>
      </c>
      <c r="D128" s="15" t="s">
        <v>593</v>
      </c>
      <c r="E128" s="14" t="s">
        <v>29</v>
      </c>
      <c r="F128" s="14" t="s">
        <v>219</v>
      </c>
      <c r="G128" s="16" t="s">
        <v>31</v>
      </c>
      <c r="H128" s="13" t="s">
        <v>32</v>
      </c>
      <c r="I128" s="17">
        <v>2025.0</v>
      </c>
      <c r="J128" s="18" t="s">
        <v>33</v>
      </c>
      <c r="K128" s="18" t="s">
        <v>33</v>
      </c>
      <c r="L128" s="18" t="s">
        <v>33</v>
      </c>
      <c r="M128" s="21"/>
      <c r="N128" s="19"/>
      <c r="O128" s="21"/>
      <c r="P128" s="19" t="s">
        <v>33</v>
      </c>
      <c r="Q128" s="21"/>
      <c r="R128" s="21"/>
      <c r="S128" s="21"/>
      <c r="T128" s="19" t="str">
        <f t="shared" si="5"/>
        <v/>
      </c>
      <c r="U128" s="19"/>
      <c r="V128" s="13"/>
      <c r="W128" s="13"/>
      <c r="X128" s="13"/>
      <c r="Y128" s="13"/>
      <c r="Z128" s="13"/>
      <c r="AA128" s="13"/>
      <c r="AB128" s="13"/>
      <c r="AC128" s="13"/>
      <c r="AD128" s="13"/>
      <c r="AE128" s="13"/>
      <c r="AF128" s="13"/>
      <c r="AG128" s="13"/>
      <c r="AH128" s="13"/>
    </row>
    <row r="129">
      <c r="A129" s="13">
        <v>128.0</v>
      </c>
      <c r="B129" s="14" t="s">
        <v>594</v>
      </c>
      <c r="C129" s="14" t="s">
        <v>595</v>
      </c>
      <c r="D129" s="15" t="s">
        <v>596</v>
      </c>
      <c r="E129" s="14" t="s">
        <v>29</v>
      </c>
      <c r="F129" s="14" t="s">
        <v>597</v>
      </c>
      <c r="G129" s="16" t="s">
        <v>31</v>
      </c>
      <c r="H129" s="13" t="s">
        <v>53</v>
      </c>
      <c r="I129" s="17">
        <v>2022.0</v>
      </c>
      <c r="J129" s="18" t="s">
        <v>33</v>
      </c>
      <c r="K129" s="18" t="s">
        <v>33</v>
      </c>
      <c r="L129" s="36"/>
      <c r="M129" s="21"/>
      <c r="N129" s="19"/>
      <c r="O129" s="21"/>
      <c r="P129" s="21"/>
      <c r="Q129" s="21"/>
      <c r="R129" s="19" t="s">
        <v>33</v>
      </c>
      <c r="S129" s="19"/>
      <c r="T129" s="19" t="str">
        <f t="shared" si="5"/>
        <v/>
      </c>
      <c r="U129" s="19"/>
      <c r="V129" s="20"/>
      <c r="W129" s="20"/>
      <c r="X129" s="20"/>
      <c r="Y129" s="20"/>
      <c r="Z129" s="20"/>
      <c r="AA129" s="20"/>
      <c r="AB129" s="20"/>
      <c r="AC129" s="20"/>
      <c r="AD129" s="20"/>
      <c r="AE129" s="20"/>
      <c r="AF129" s="20"/>
      <c r="AG129" s="20"/>
      <c r="AH129" s="20"/>
    </row>
    <row r="130">
      <c r="A130" s="13">
        <v>129.0</v>
      </c>
      <c r="B130" s="14" t="s">
        <v>598</v>
      </c>
      <c r="C130" s="14" t="s">
        <v>599</v>
      </c>
      <c r="D130" s="15" t="s">
        <v>600</v>
      </c>
      <c r="E130" s="14" t="s">
        <v>29</v>
      </c>
      <c r="F130" s="14" t="s">
        <v>601</v>
      </c>
      <c r="G130" s="16" t="s">
        <v>602</v>
      </c>
      <c r="H130" s="13" t="s">
        <v>53</v>
      </c>
      <c r="I130" s="17">
        <v>2020.0</v>
      </c>
      <c r="J130" s="18" t="s">
        <v>33</v>
      </c>
      <c r="K130" s="18" t="s">
        <v>33</v>
      </c>
      <c r="L130" s="18" t="s">
        <v>33</v>
      </c>
      <c r="M130" s="21"/>
      <c r="N130" s="21"/>
      <c r="O130" s="21"/>
      <c r="P130" s="19" t="s">
        <v>33</v>
      </c>
      <c r="Q130" s="21"/>
      <c r="R130" s="21"/>
      <c r="S130" s="21"/>
      <c r="T130" s="19" t="str">
        <f t="shared" si="5"/>
        <v/>
      </c>
      <c r="U130" s="19"/>
      <c r="V130" s="20"/>
      <c r="W130" s="20"/>
      <c r="X130" s="20"/>
      <c r="Y130" s="20"/>
      <c r="Z130" s="20"/>
      <c r="AA130" s="20"/>
      <c r="AB130" s="20"/>
      <c r="AC130" s="20"/>
      <c r="AD130" s="20"/>
      <c r="AE130" s="20"/>
      <c r="AF130" s="20"/>
      <c r="AG130" s="20"/>
      <c r="AH130" s="20"/>
    </row>
    <row r="131">
      <c r="A131" s="13">
        <v>130.0</v>
      </c>
      <c r="B131" s="14" t="s">
        <v>603</v>
      </c>
      <c r="C131" s="14" t="s">
        <v>604</v>
      </c>
      <c r="D131" s="22" t="s">
        <v>605</v>
      </c>
      <c r="E131" s="14" t="s">
        <v>29</v>
      </c>
      <c r="F131" s="14" t="s">
        <v>548</v>
      </c>
      <c r="G131" s="16" t="s">
        <v>559</v>
      </c>
      <c r="H131" s="13" t="s">
        <v>53</v>
      </c>
      <c r="I131" s="17">
        <v>2020.0</v>
      </c>
      <c r="J131" s="18" t="s">
        <v>33</v>
      </c>
      <c r="K131" s="18" t="s">
        <v>33</v>
      </c>
      <c r="L131" s="18" t="s">
        <v>33</v>
      </c>
      <c r="M131" s="19"/>
      <c r="N131" s="19"/>
      <c r="O131" s="21"/>
      <c r="P131" s="19" t="s">
        <v>33</v>
      </c>
      <c r="Q131" s="21"/>
      <c r="R131" s="19"/>
      <c r="S131" s="19" t="s">
        <v>33</v>
      </c>
      <c r="T131" s="19" t="str">
        <f t="shared" si="5"/>
        <v/>
      </c>
      <c r="U131" s="19"/>
      <c r="V131" s="13" t="s">
        <v>606</v>
      </c>
      <c r="W131" s="13"/>
      <c r="X131" s="20"/>
      <c r="Y131" s="20"/>
      <c r="Z131" s="20"/>
      <c r="AA131" s="20"/>
      <c r="AB131" s="20"/>
      <c r="AC131" s="20"/>
      <c r="AD131" s="20"/>
      <c r="AE131" s="20"/>
      <c r="AF131" s="20"/>
      <c r="AG131" s="20"/>
      <c r="AH131" s="20"/>
    </row>
    <row r="132">
      <c r="A132" s="13">
        <v>131.0</v>
      </c>
      <c r="B132" s="14" t="s">
        <v>607</v>
      </c>
      <c r="C132" s="14" t="s">
        <v>608</v>
      </c>
      <c r="D132" s="15" t="s">
        <v>609</v>
      </c>
      <c r="E132" s="14" t="s">
        <v>29</v>
      </c>
      <c r="F132" s="14" t="s">
        <v>610</v>
      </c>
      <c r="G132" s="16" t="s">
        <v>611</v>
      </c>
      <c r="H132" s="13" t="s">
        <v>53</v>
      </c>
      <c r="I132" s="17">
        <v>2020.0</v>
      </c>
      <c r="J132" s="18" t="s">
        <v>33</v>
      </c>
      <c r="K132" s="18" t="s">
        <v>33</v>
      </c>
      <c r="L132" s="18" t="s">
        <v>33</v>
      </c>
      <c r="M132" s="21"/>
      <c r="N132" s="21"/>
      <c r="O132" s="21"/>
      <c r="P132" s="19" t="s">
        <v>33</v>
      </c>
      <c r="Q132" s="19"/>
      <c r="R132" s="21"/>
      <c r="S132" s="21"/>
      <c r="T132" s="19" t="str">
        <f t="shared" si="5"/>
        <v/>
      </c>
      <c r="U132" s="19"/>
      <c r="V132" s="13"/>
      <c r="W132" s="13"/>
      <c r="X132" s="13"/>
      <c r="Y132" s="13"/>
      <c r="Z132" s="13"/>
      <c r="AA132" s="13"/>
      <c r="AB132" s="13"/>
      <c r="AC132" s="13"/>
      <c r="AD132" s="13"/>
      <c r="AE132" s="13"/>
      <c r="AF132" s="13"/>
      <c r="AG132" s="13"/>
      <c r="AH132" s="13"/>
    </row>
    <row r="133">
      <c r="A133" s="13">
        <v>132.0</v>
      </c>
      <c r="B133" s="14" t="s">
        <v>612</v>
      </c>
      <c r="C133" s="14" t="s">
        <v>613</v>
      </c>
      <c r="D133" s="15" t="s">
        <v>614</v>
      </c>
      <c r="E133" s="14" t="s">
        <v>29</v>
      </c>
      <c r="F133" s="14" t="s">
        <v>615</v>
      </c>
      <c r="G133" s="16" t="s">
        <v>616</v>
      </c>
      <c r="H133" s="13" t="s">
        <v>53</v>
      </c>
      <c r="I133" s="17">
        <v>2020.0</v>
      </c>
      <c r="J133" s="18" t="s">
        <v>33</v>
      </c>
      <c r="K133" s="18" t="s">
        <v>33</v>
      </c>
      <c r="L133" s="18" t="s">
        <v>33</v>
      </c>
      <c r="M133" s="21"/>
      <c r="N133" s="19"/>
      <c r="O133" s="21"/>
      <c r="P133" s="19" t="s">
        <v>33</v>
      </c>
      <c r="Q133" s="21"/>
      <c r="R133" s="21"/>
      <c r="S133" s="21"/>
      <c r="T133" s="19" t="str">
        <f t="shared" si="5"/>
        <v/>
      </c>
      <c r="U133" s="19"/>
      <c r="V133" s="13"/>
      <c r="W133" s="13"/>
      <c r="X133" s="13"/>
      <c r="Y133" s="13"/>
      <c r="Z133" s="13"/>
      <c r="AA133" s="13"/>
      <c r="AB133" s="13"/>
      <c r="AC133" s="13"/>
      <c r="AD133" s="13"/>
      <c r="AE133" s="13"/>
      <c r="AF133" s="13"/>
      <c r="AG133" s="13"/>
      <c r="AH133" s="13"/>
    </row>
    <row r="134">
      <c r="A134" s="13">
        <v>133.0</v>
      </c>
      <c r="B134" s="14" t="s">
        <v>617</v>
      </c>
      <c r="C134" s="14" t="s">
        <v>618</v>
      </c>
      <c r="D134" s="15" t="s">
        <v>619</v>
      </c>
      <c r="E134" s="14" t="s">
        <v>29</v>
      </c>
      <c r="F134" s="14" t="s">
        <v>620</v>
      </c>
      <c r="G134" s="16" t="s">
        <v>564</v>
      </c>
      <c r="H134" s="13" t="s">
        <v>53</v>
      </c>
      <c r="I134" s="17">
        <v>2020.0</v>
      </c>
      <c r="J134" s="18" t="s">
        <v>33</v>
      </c>
      <c r="K134" s="18" t="s">
        <v>33</v>
      </c>
      <c r="L134" s="18" t="s">
        <v>33</v>
      </c>
      <c r="M134" s="19"/>
      <c r="N134" s="19"/>
      <c r="O134" s="21"/>
      <c r="P134" s="19" t="s">
        <v>33</v>
      </c>
      <c r="Q134" s="21"/>
      <c r="R134" s="21"/>
      <c r="S134" s="21"/>
      <c r="T134" s="19" t="str">
        <f t="shared" si="5"/>
        <v/>
      </c>
      <c r="U134" s="19"/>
      <c r="V134" s="20"/>
      <c r="W134" s="20"/>
      <c r="X134" s="20"/>
      <c r="Y134" s="20"/>
      <c r="Z134" s="20"/>
      <c r="AA134" s="20"/>
      <c r="AB134" s="20"/>
      <c r="AC134" s="20"/>
      <c r="AD134" s="20"/>
      <c r="AE134" s="20"/>
      <c r="AF134" s="20"/>
      <c r="AG134" s="20"/>
      <c r="AH134" s="20"/>
    </row>
    <row r="135">
      <c r="A135" s="13">
        <v>134.0</v>
      </c>
      <c r="B135" s="14" t="s">
        <v>621</v>
      </c>
      <c r="C135" s="14" t="s">
        <v>622</v>
      </c>
      <c r="D135" s="15" t="s">
        <v>623</v>
      </c>
      <c r="E135" s="14" t="s">
        <v>29</v>
      </c>
      <c r="F135" s="14" t="s">
        <v>624</v>
      </c>
      <c r="G135" s="16" t="s">
        <v>31</v>
      </c>
      <c r="H135" s="13" t="s">
        <v>625</v>
      </c>
      <c r="I135" s="17">
        <v>2021.0</v>
      </c>
      <c r="J135" s="18" t="s">
        <v>33</v>
      </c>
      <c r="K135" s="18" t="s">
        <v>33</v>
      </c>
      <c r="L135" s="18" t="s">
        <v>33</v>
      </c>
      <c r="M135" s="21"/>
      <c r="N135" s="21"/>
      <c r="O135" s="21"/>
      <c r="P135" s="19" t="s">
        <v>33</v>
      </c>
      <c r="Q135" s="21"/>
      <c r="R135" s="21"/>
      <c r="S135" s="21"/>
      <c r="T135" s="19" t="str">
        <f t="shared" si="5"/>
        <v/>
      </c>
      <c r="U135" s="19"/>
      <c r="V135" s="20"/>
      <c r="W135" s="20"/>
      <c r="X135" s="20"/>
      <c r="Y135" s="20"/>
      <c r="Z135" s="20"/>
      <c r="AA135" s="20"/>
      <c r="AB135" s="20"/>
      <c r="AC135" s="20"/>
      <c r="AD135" s="20"/>
      <c r="AE135" s="20"/>
      <c r="AF135" s="20"/>
      <c r="AG135" s="20"/>
      <c r="AH135" s="20"/>
    </row>
    <row r="136">
      <c r="A136" s="13">
        <v>135.0</v>
      </c>
      <c r="B136" s="14" t="s">
        <v>626</v>
      </c>
      <c r="C136" s="14" t="s">
        <v>627</v>
      </c>
      <c r="D136" s="15" t="s">
        <v>628</v>
      </c>
      <c r="E136" s="14" t="s">
        <v>29</v>
      </c>
      <c r="F136" s="14" t="s">
        <v>219</v>
      </c>
      <c r="G136" s="16" t="s">
        <v>31</v>
      </c>
      <c r="H136" s="13" t="s">
        <v>32</v>
      </c>
      <c r="I136" s="17">
        <v>2024.0</v>
      </c>
      <c r="J136" s="18" t="s">
        <v>33</v>
      </c>
      <c r="K136" s="18" t="s">
        <v>33</v>
      </c>
      <c r="L136" s="18" t="s">
        <v>33</v>
      </c>
      <c r="M136" s="19"/>
      <c r="N136" s="19"/>
      <c r="O136" s="19"/>
      <c r="P136" s="19" t="s">
        <v>33</v>
      </c>
      <c r="Q136" s="19"/>
      <c r="R136" s="19"/>
      <c r="S136" s="19"/>
      <c r="T136" s="19" t="str">
        <f t="shared" si="5"/>
        <v/>
      </c>
      <c r="U136" s="19"/>
      <c r="V136" s="13"/>
      <c r="W136" s="13"/>
      <c r="X136" s="13"/>
      <c r="Y136" s="13"/>
      <c r="Z136" s="13"/>
      <c r="AA136" s="13"/>
      <c r="AB136" s="13"/>
      <c r="AC136" s="13"/>
      <c r="AD136" s="13"/>
      <c r="AE136" s="13"/>
      <c r="AF136" s="13"/>
      <c r="AG136" s="13"/>
      <c r="AH136" s="13"/>
    </row>
    <row r="137">
      <c r="A137" s="13">
        <v>136.0</v>
      </c>
      <c r="B137" s="14" t="s">
        <v>629</v>
      </c>
      <c r="C137" s="14" t="s">
        <v>630</v>
      </c>
      <c r="D137" s="15" t="s">
        <v>631</v>
      </c>
      <c r="E137" s="14" t="s">
        <v>29</v>
      </c>
      <c r="F137" s="14" t="s">
        <v>632</v>
      </c>
      <c r="G137" s="16" t="s">
        <v>633</v>
      </c>
      <c r="H137" s="13" t="s">
        <v>53</v>
      </c>
      <c r="I137" s="17">
        <v>2022.0</v>
      </c>
      <c r="J137" s="18" t="s">
        <v>33</v>
      </c>
      <c r="K137" s="18" t="s">
        <v>33</v>
      </c>
      <c r="L137" s="18" t="s">
        <v>33</v>
      </c>
      <c r="M137" s="21"/>
      <c r="N137" s="19"/>
      <c r="O137" s="21"/>
      <c r="P137" s="19" t="s">
        <v>33</v>
      </c>
      <c r="Q137" s="21"/>
      <c r="R137" s="21"/>
      <c r="S137" s="21"/>
      <c r="T137" s="19" t="str">
        <f t="shared" si="5"/>
        <v/>
      </c>
      <c r="U137" s="19"/>
      <c r="V137" s="13"/>
      <c r="W137" s="13"/>
      <c r="X137" s="13"/>
      <c r="Y137" s="13"/>
      <c r="Z137" s="13"/>
      <c r="AA137" s="13"/>
      <c r="AB137" s="13"/>
      <c r="AC137" s="13"/>
      <c r="AD137" s="13"/>
      <c r="AE137" s="13"/>
      <c r="AF137" s="13"/>
      <c r="AG137" s="13"/>
      <c r="AH137" s="13"/>
    </row>
    <row r="138">
      <c r="A138" s="13">
        <v>137.0</v>
      </c>
      <c r="B138" s="31" t="s">
        <v>634</v>
      </c>
      <c r="C138" s="31" t="s">
        <v>635</v>
      </c>
      <c r="D138" s="32" t="s">
        <v>636</v>
      </c>
      <c r="E138" s="31" t="s">
        <v>29</v>
      </c>
      <c r="F138" s="31" t="s">
        <v>46</v>
      </c>
      <c r="G138" s="33" t="s">
        <v>31</v>
      </c>
      <c r="H138" s="13" t="s">
        <v>32</v>
      </c>
      <c r="I138" s="34">
        <v>2024.0</v>
      </c>
      <c r="J138" s="18" t="s">
        <v>33</v>
      </c>
      <c r="K138" s="18" t="s">
        <v>33</v>
      </c>
      <c r="L138" s="18" t="s">
        <v>33</v>
      </c>
      <c r="M138" s="19"/>
      <c r="N138" s="19"/>
      <c r="O138" s="19"/>
      <c r="P138" s="19"/>
      <c r="Q138" s="19"/>
      <c r="R138" s="19"/>
      <c r="S138" s="19"/>
      <c r="T138" s="19" t="str">
        <f t="shared" si="5"/>
        <v>x</v>
      </c>
      <c r="U138" s="19"/>
      <c r="V138" s="13" t="s">
        <v>637</v>
      </c>
      <c r="W138" s="13"/>
      <c r="X138" s="13"/>
      <c r="Y138" s="13"/>
      <c r="Z138" s="13"/>
      <c r="AA138" s="13"/>
      <c r="AB138" s="13"/>
      <c r="AC138" s="13"/>
      <c r="AD138" s="13"/>
      <c r="AE138" s="13"/>
      <c r="AF138" s="13"/>
      <c r="AG138" s="13"/>
      <c r="AH138" s="13"/>
    </row>
    <row r="139">
      <c r="A139" s="13">
        <v>138.0</v>
      </c>
      <c r="B139" s="14" t="s">
        <v>638</v>
      </c>
      <c r="C139" s="14" t="s">
        <v>639</v>
      </c>
      <c r="D139" s="15" t="s">
        <v>640</v>
      </c>
      <c r="E139" s="14" t="s">
        <v>239</v>
      </c>
      <c r="F139" s="14" t="s">
        <v>641</v>
      </c>
      <c r="G139" s="16" t="s">
        <v>241</v>
      </c>
      <c r="H139" s="13" t="s">
        <v>32</v>
      </c>
      <c r="I139" s="17">
        <v>2020.0</v>
      </c>
      <c r="J139" s="18" t="s">
        <v>33</v>
      </c>
      <c r="K139" s="18" t="s">
        <v>33</v>
      </c>
      <c r="L139" s="18" t="s">
        <v>33</v>
      </c>
      <c r="M139" s="21"/>
      <c r="N139" s="19"/>
      <c r="O139" s="19"/>
      <c r="P139" s="19" t="s">
        <v>33</v>
      </c>
      <c r="Q139" s="21"/>
      <c r="R139" s="19"/>
      <c r="S139" s="21"/>
      <c r="T139" s="19"/>
      <c r="U139" s="19"/>
      <c r="V139" s="13" t="s">
        <v>642</v>
      </c>
      <c r="W139" s="13"/>
      <c r="X139" s="20"/>
      <c r="Y139" s="20"/>
      <c r="Z139" s="13"/>
      <c r="AA139" s="20"/>
      <c r="AB139" s="20"/>
      <c r="AC139" s="20"/>
      <c r="AD139" s="20"/>
      <c r="AE139" s="20"/>
      <c r="AF139" s="20"/>
      <c r="AG139" s="20"/>
      <c r="AH139" s="20"/>
    </row>
    <row r="140">
      <c r="A140" s="13">
        <v>139.0</v>
      </c>
      <c r="B140" s="14" t="s">
        <v>643</v>
      </c>
      <c r="C140" s="14" t="s">
        <v>644</v>
      </c>
      <c r="D140" s="15" t="s">
        <v>645</v>
      </c>
      <c r="E140" s="14" t="s">
        <v>29</v>
      </c>
      <c r="F140" s="14" t="s">
        <v>646</v>
      </c>
      <c r="G140" s="16" t="s">
        <v>31</v>
      </c>
      <c r="H140" s="13" t="s">
        <v>32</v>
      </c>
      <c r="I140" s="17">
        <v>2020.0</v>
      </c>
      <c r="J140" s="18" t="s">
        <v>33</v>
      </c>
      <c r="K140" s="18" t="s">
        <v>33</v>
      </c>
      <c r="L140" s="18" t="s">
        <v>33</v>
      </c>
      <c r="M140" s="19"/>
      <c r="N140" s="21"/>
      <c r="O140" s="21"/>
      <c r="P140" s="19" t="s">
        <v>33</v>
      </c>
      <c r="Q140" s="21"/>
      <c r="R140" s="19"/>
      <c r="S140" s="19"/>
      <c r="T140" s="19" t="str">
        <f t="shared" ref="T140:T220" si="6">IF(AND(J140="x",K140="x",L140="x",M140="",N140="",O140="",P140="",Q140="",R140=""), "x","")</f>
        <v/>
      </c>
      <c r="U140" s="19"/>
      <c r="V140" s="20"/>
      <c r="W140" s="20"/>
      <c r="X140" s="20"/>
      <c r="Y140" s="20"/>
      <c r="Z140" s="20"/>
      <c r="AA140" s="20"/>
      <c r="AB140" s="20"/>
      <c r="AC140" s="20"/>
      <c r="AD140" s="20"/>
      <c r="AE140" s="20"/>
      <c r="AF140" s="20"/>
      <c r="AG140" s="20"/>
      <c r="AH140" s="20"/>
    </row>
    <row r="141">
      <c r="A141" s="13">
        <v>140.0</v>
      </c>
      <c r="B141" s="14" t="s">
        <v>647</v>
      </c>
      <c r="C141" s="14" t="s">
        <v>648</v>
      </c>
      <c r="D141" s="15" t="s">
        <v>649</v>
      </c>
      <c r="E141" s="14" t="s">
        <v>29</v>
      </c>
      <c r="F141" s="14" t="s">
        <v>650</v>
      </c>
      <c r="G141" s="16" t="s">
        <v>651</v>
      </c>
      <c r="H141" s="13" t="s">
        <v>53</v>
      </c>
      <c r="I141" s="17">
        <v>2020.0</v>
      </c>
      <c r="J141" s="18" t="s">
        <v>33</v>
      </c>
      <c r="K141" s="18" t="s">
        <v>33</v>
      </c>
      <c r="L141" s="18" t="s">
        <v>33</v>
      </c>
      <c r="M141" s="21"/>
      <c r="N141" s="21"/>
      <c r="O141" s="21"/>
      <c r="P141" s="19" t="s">
        <v>33</v>
      </c>
      <c r="Q141" s="21"/>
      <c r="R141" s="21"/>
      <c r="S141" s="21"/>
      <c r="T141" s="19" t="str">
        <f t="shared" si="6"/>
        <v/>
      </c>
      <c r="U141" s="19"/>
      <c r="V141" s="13"/>
      <c r="W141" s="13"/>
      <c r="X141" s="13"/>
      <c r="Y141" s="13"/>
      <c r="Z141" s="13"/>
      <c r="AA141" s="13"/>
      <c r="AB141" s="13"/>
      <c r="AC141" s="13"/>
      <c r="AD141" s="13"/>
      <c r="AE141" s="13"/>
      <c r="AF141" s="13"/>
      <c r="AG141" s="13"/>
      <c r="AH141" s="13"/>
    </row>
    <row r="142">
      <c r="A142" s="13">
        <v>141.0</v>
      </c>
      <c r="B142" s="14" t="s">
        <v>652</v>
      </c>
      <c r="C142" s="14" t="s">
        <v>653</v>
      </c>
      <c r="D142" s="15" t="s">
        <v>654</v>
      </c>
      <c r="E142" s="14" t="s">
        <v>29</v>
      </c>
      <c r="F142" s="14" t="s">
        <v>46</v>
      </c>
      <c r="G142" s="16" t="s">
        <v>31</v>
      </c>
      <c r="H142" s="13" t="s">
        <v>32</v>
      </c>
      <c r="I142" s="17">
        <v>2025.0</v>
      </c>
      <c r="J142" s="18" t="s">
        <v>33</v>
      </c>
      <c r="K142" s="18" t="s">
        <v>33</v>
      </c>
      <c r="L142" s="18" t="s">
        <v>33</v>
      </c>
      <c r="M142" s="21"/>
      <c r="N142" s="19"/>
      <c r="O142" s="21"/>
      <c r="P142" s="19" t="s">
        <v>33</v>
      </c>
      <c r="Q142" s="21"/>
      <c r="R142" s="19"/>
      <c r="S142" s="19" t="s">
        <v>33</v>
      </c>
      <c r="T142" s="19" t="str">
        <f t="shared" si="6"/>
        <v/>
      </c>
      <c r="U142" s="19"/>
      <c r="V142" s="13" t="s">
        <v>655</v>
      </c>
      <c r="W142" s="13"/>
      <c r="X142" s="13"/>
      <c r="Y142" s="13"/>
      <c r="Z142" s="13"/>
      <c r="AA142" s="13"/>
      <c r="AB142" s="13"/>
      <c r="AC142" s="13"/>
      <c r="AD142" s="13"/>
      <c r="AE142" s="13"/>
      <c r="AF142" s="13"/>
      <c r="AG142" s="13"/>
      <c r="AH142" s="13"/>
    </row>
    <row r="143">
      <c r="A143" s="13">
        <v>142.0</v>
      </c>
      <c r="B143" s="14" t="s">
        <v>656</v>
      </c>
      <c r="C143" s="14" t="s">
        <v>657</v>
      </c>
      <c r="D143" s="15" t="s">
        <v>658</v>
      </c>
      <c r="E143" s="14" t="s">
        <v>29</v>
      </c>
      <c r="F143" s="14" t="s">
        <v>30</v>
      </c>
      <c r="G143" s="16" t="s">
        <v>659</v>
      </c>
      <c r="H143" s="13" t="s">
        <v>53</v>
      </c>
      <c r="I143" s="17">
        <v>2024.0</v>
      </c>
      <c r="J143" s="18" t="s">
        <v>33</v>
      </c>
      <c r="K143" s="18" t="s">
        <v>33</v>
      </c>
      <c r="L143" s="18" t="s">
        <v>33</v>
      </c>
      <c r="M143" s="21"/>
      <c r="N143" s="21"/>
      <c r="O143" s="21"/>
      <c r="P143" s="19" t="s">
        <v>33</v>
      </c>
      <c r="Q143" s="21"/>
      <c r="R143" s="21"/>
      <c r="S143" s="21"/>
      <c r="T143" s="19" t="str">
        <f t="shared" si="6"/>
        <v/>
      </c>
      <c r="U143" s="19"/>
      <c r="V143" s="13"/>
      <c r="W143" s="13"/>
      <c r="X143" s="13"/>
      <c r="Y143" s="13"/>
      <c r="Z143" s="13"/>
      <c r="AA143" s="13"/>
      <c r="AB143" s="13"/>
      <c r="AC143" s="13"/>
      <c r="AD143" s="13"/>
      <c r="AE143" s="13"/>
      <c r="AF143" s="13"/>
      <c r="AG143" s="13"/>
      <c r="AH143" s="13"/>
    </row>
    <row r="144">
      <c r="A144" s="13">
        <v>143.0</v>
      </c>
      <c r="B144" s="14" t="s">
        <v>660</v>
      </c>
      <c r="C144" s="14" t="s">
        <v>661</v>
      </c>
      <c r="D144" s="15" t="s">
        <v>662</v>
      </c>
      <c r="E144" s="14" t="s">
        <v>29</v>
      </c>
      <c r="F144" s="14" t="s">
        <v>663</v>
      </c>
      <c r="G144" s="16" t="s">
        <v>664</v>
      </c>
      <c r="H144" s="13" t="s">
        <v>53</v>
      </c>
      <c r="I144" s="17">
        <v>2020.0</v>
      </c>
      <c r="J144" s="18" t="s">
        <v>33</v>
      </c>
      <c r="K144" s="18" t="s">
        <v>33</v>
      </c>
      <c r="L144" s="18" t="s">
        <v>33</v>
      </c>
      <c r="M144" s="21"/>
      <c r="N144" s="21"/>
      <c r="O144" s="21"/>
      <c r="P144" s="19" t="s">
        <v>33</v>
      </c>
      <c r="Q144" s="21"/>
      <c r="R144" s="21"/>
      <c r="S144" s="21"/>
      <c r="T144" s="19" t="str">
        <f t="shared" si="6"/>
        <v/>
      </c>
      <c r="U144" s="19"/>
      <c r="V144" s="13"/>
      <c r="W144" s="13"/>
      <c r="X144" s="13"/>
      <c r="Y144" s="13"/>
      <c r="Z144" s="13"/>
      <c r="AA144" s="13"/>
      <c r="AB144" s="13"/>
      <c r="AC144" s="13"/>
      <c r="AD144" s="13"/>
      <c r="AE144" s="13"/>
      <c r="AF144" s="13"/>
      <c r="AG144" s="13"/>
      <c r="AH144" s="13"/>
    </row>
    <row r="145">
      <c r="A145" s="13">
        <v>144.0</v>
      </c>
      <c r="B145" s="14" t="s">
        <v>665</v>
      </c>
      <c r="C145" s="14" t="s">
        <v>666</v>
      </c>
      <c r="D145" s="15" t="s">
        <v>667</v>
      </c>
      <c r="E145" s="14" t="s">
        <v>29</v>
      </c>
      <c r="F145" s="14" t="s">
        <v>668</v>
      </c>
      <c r="G145" s="16" t="s">
        <v>669</v>
      </c>
      <c r="H145" s="13" t="s">
        <v>53</v>
      </c>
      <c r="I145" s="17">
        <v>2020.0</v>
      </c>
      <c r="J145" s="18" t="s">
        <v>33</v>
      </c>
      <c r="K145" s="18" t="s">
        <v>33</v>
      </c>
      <c r="L145" s="18" t="s">
        <v>33</v>
      </c>
      <c r="M145" s="21"/>
      <c r="N145" s="21"/>
      <c r="O145" s="21"/>
      <c r="P145" s="19" t="s">
        <v>33</v>
      </c>
      <c r="Q145" s="21"/>
      <c r="R145" s="21"/>
      <c r="S145" s="21"/>
      <c r="T145" s="19" t="str">
        <f t="shared" si="6"/>
        <v/>
      </c>
      <c r="U145" s="19"/>
      <c r="V145" s="13"/>
      <c r="W145" s="13"/>
      <c r="X145" s="13"/>
      <c r="Y145" s="13"/>
      <c r="Z145" s="13"/>
      <c r="AA145" s="13"/>
      <c r="AB145" s="13"/>
      <c r="AC145" s="13"/>
      <c r="AD145" s="13"/>
      <c r="AE145" s="13"/>
      <c r="AF145" s="13"/>
      <c r="AG145" s="13"/>
      <c r="AH145" s="13"/>
    </row>
    <row r="146">
      <c r="A146" s="13">
        <v>145.0</v>
      </c>
      <c r="B146" s="14" t="s">
        <v>670</v>
      </c>
      <c r="C146" s="14" t="s">
        <v>671</v>
      </c>
      <c r="D146" s="15" t="s">
        <v>672</v>
      </c>
      <c r="E146" s="14" t="s">
        <v>29</v>
      </c>
      <c r="F146" s="14" t="s">
        <v>512</v>
      </c>
      <c r="G146" s="16" t="s">
        <v>31</v>
      </c>
      <c r="H146" s="13" t="s">
        <v>32</v>
      </c>
      <c r="I146" s="17">
        <v>2021.0</v>
      </c>
      <c r="J146" s="18" t="s">
        <v>33</v>
      </c>
      <c r="K146" s="18" t="s">
        <v>33</v>
      </c>
      <c r="L146" s="18" t="s">
        <v>33</v>
      </c>
      <c r="M146" s="21"/>
      <c r="N146" s="19"/>
      <c r="O146" s="21"/>
      <c r="P146" s="19" t="s">
        <v>33</v>
      </c>
      <c r="Q146" s="21"/>
      <c r="R146" s="21"/>
      <c r="S146" s="21"/>
      <c r="T146" s="19" t="str">
        <f t="shared" si="6"/>
        <v/>
      </c>
      <c r="U146" s="19"/>
      <c r="V146" s="20"/>
      <c r="W146" s="20"/>
      <c r="X146" s="20"/>
      <c r="Y146" s="20"/>
      <c r="Z146" s="20"/>
      <c r="AA146" s="20"/>
      <c r="AB146" s="20"/>
      <c r="AC146" s="20"/>
      <c r="AD146" s="20"/>
      <c r="AE146" s="20"/>
      <c r="AF146" s="20"/>
      <c r="AG146" s="20"/>
      <c r="AH146" s="20"/>
    </row>
    <row r="147">
      <c r="A147" s="13">
        <v>146.0</v>
      </c>
      <c r="B147" s="14" t="s">
        <v>673</v>
      </c>
      <c r="C147" s="14" t="s">
        <v>674</v>
      </c>
      <c r="D147" s="15" t="s">
        <v>675</v>
      </c>
      <c r="E147" s="14" t="s">
        <v>29</v>
      </c>
      <c r="F147" s="14" t="s">
        <v>30</v>
      </c>
      <c r="G147" s="16" t="s">
        <v>659</v>
      </c>
      <c r="H147" s="13" t="s">
        <v>53</v>
      </c>
      <c r="I147" s="17">
        <v>2023.0</v>
      </c>
      <c r="J147" s="18" t="s">
        <v>33</v>
      </c>
      <c r="K147" s="18" t="s">
        <v>33</v>
      </c>
      <c r="L147" s="18" t="s">
        <v>33</v>
      </c>
      <c r="M147" s="21"/>
      <c r="N147" s="21"/>
      <c r="O147" s="21"/>
      <c r="P147" s="19" t="s">
        <v>33</v>
      </c>
      <c r="Q147" s="21"/>
      <c r="R147" s="21"/>
      <c r="S147" s="19" t="s">
        <v>33</v>
      </c>
      <c r="T147" s="19" t="str">
        <f t="shared" si="6"/>
        <v/>
      </c>
      <c r="U147" s="19"/>
      <c r="V147" s="13" t="s">
        <v>676</v>
      </c>
      <c r="W147" s="13"/>
      <c r="X147" s="13"/>
      <c r="Y147" s="13"/>
      <c r="Z147" s="13"/>
      <c r="AA147" s="13"/>
      <c r="AB147" s="13"/>
      <c r="AC147" s="13"/>
      <c r="AD147" s="13"/>
      <c r="AE147" s="13"/>
      <c r="AF147" s="13"/>
      <c r="AG147" s="13"/>
      <c r="AH147" s="13"/>
    </row>
    <row r="148">
      <c r="A148" s="13">
        <v>147.0</v>
      </c>
      <c r="B148" s="14" t="s">
        <v>677</v>
      </c>
      <c r="C148" s="14"/>
      <c r="D148" s="35"/>
      <c r="E148" s="14" t="s">
        <v>29</v>
      </c>
      <c r="F148" s="14"/>
      <c r="G148" s="16" t="s">
        <v>31</v>
      </c>
      <c r="H148" s="13" t="s">
        <v>53</v>
      </c>
      <c r="I148" s="17">
        <v>2024.0</v>
      </c>
      <c r="J148" s="18" t="s">
        <v>33</v>
      </c>
      <c r="K148" s="18" t="s">
        <v>33</v>
      </c>
      <c r="L148" s="36"/>
      <c r="M148" s="21"/>
      <c r="N148" s="19"/>
      <c r="O148" s="19"/>
      <c r="P148" s="21"/>
      <c r="Q148" s="21"/>
      <c r="R148" s="21"/>
      <c r="S148" s="21"/>
      <c r="T148" s="19" t="str">
        <f t="shared" si="6"/>
        <v/>
      </c>
      <c r="U148" s="19"/>
      <c r="V148" s="13" t="s">
        <v>154</v>
      </c>
      <c r="W148" s="13"/>
      <c r="X148" s="13"/>
      <c r="Y148" s="13"/>
      <c r="Z148" s="13"/>
      <c r="AA148" s="13"/>
      <c r="AB148" s="13"/>
      <c r="AC148" s="13"/>
      <c r="AD148" s="13"/>
      <c r="AE148" s="13"/>
      <c r="AF148" s="13"/>
      <c r="AG148" s="13"/>
      <c r="AH148" s="13"/>
    </row>
    <row r="149">
      <c r="A149" s="13">
        <v>148.0</v>
      </c>
      <c r="B149" s="37" t="s">
        <v>678</v>
      </c>
      <c r="C149" s="37" t="s">
        <v>679</v>
      </c>
      <c r="D149" s="15" t="s">
        <v>680</v>
      </c>
      <c r="E149" s="37" t="s">
        <v>29</v>
      </c>
      <c r="F149" s="37" t="s">
        <v>681</v>
      </c>
      <c r="G149" s="16" t="s">
        <v>682</v>
      </c>
      <c r="H149" s="13" t="s">
        <v>53</v>
      </c>
      <c r="I149" s="38">
        <v>2022.0</v>
      </c>
      <c r="J149" s="18" t="s">
        <v>33</v>
      </c>
      <c r="K149" s="18" t="s">
        <v>33</v>
      </c>
      <c r="L149" s="18" t="s">
        <v>33</v>
      </c>
      <c r="M149" s="21"/>
      <c r="N149" s="19"/>
      <c r="O149" s="21"/>
      <c r="P149" s="19" t="s">
        <v>33</v>
      </c>
      <c r="Q149" s="21"/>
      <c r="R149" s="21"/>
      <c r="S149" s="21"/>
      <c r="T149" s="19" t="str">
        <f t="shared" si="6"/>
        <v/>
      </c>
      <c r="U149" s="19"/>
      <c r="V149" s="13"/>
      <c r="W149" s="13"/>
      <c r="X149" s="13"/>
      <c r="Y149" s="13"/>
      <c r="Z149" s="13"/>
      <c r="AA149" s="13"/>
      <c r="AB149" s="13"/>
      <c r="AC149" s="13"/>
      <c r="AD149" s="13"/>
      <c r="AE149" s="13"/>
      <c r="AF149" s="13"/>
      <c r="AG149" s="13"/>
      <c r="AH149" s="13"/>
    </row>
    <row r="150">
      <c r="A150" s="13">
        <v>149.0</v>
      </c>
      <c r="B150" s="37" t="s">
        <v>683</v>
      </c>
      <c r="C150" s="37" t="s">
        <v>622</v>
      </c>
      <c r="D150" s="15" t="s">
        <v>684</v>
      </c>
      <c r="E150" s="37" t="s">
        <v>29</v>
      </c>
      <c r="F150" s="37" t="s">
        <v>685</v>
      </c>
      <c r="G150" s="16" t="s">
        <v>31</v>
      </c>
      <c r="H150" s="13" t="s">
        <v>625</v>
      </c>
      <c r="I150" s="38">
        <v>2020.0</v>
      </c>
      <c r="J150" s="18" t="s">
        <v>33</v>
      </c>
      <c r="K150" s="18" t="s">
        <v>33</v>
      </c>
      <c r="L150" s="18" t="s">
        <v>33</v>
      </c>
      <c r="M150" s="21"/>
      <c r="N150" s="19"/>
      <c r="O150" s="21"/>
      <c r="P150" s="19" t="s">
        <v>33</v>
      </c>
      <c r="Q150" s="21"/>
      <c r="R150" s="21"/>
      <c r="S150" s="21"/>
      <c r="T150" s="19" t="str">
        <f t="shared" si="6"/>
        <v/>
      </c>
      <c r="U150" s="19"/>
      <c r="V150" s="20"/>
      <c r="W150" s="20"/>
      <c r="X150" s="20"/>
      <c r="Y150" s="20"/>
      <c r="Z150" s="20"/>
      <c r="AA150" s="20"/>
      <c r="AB150" s="20"/>
      <c r="AC150" s="20"/>
      <c r="AD150" s="20"/>
      <c r="AE150" s="20"/>
      <c r="AF150" s="20"/>
      <c r="AG150" s="20"/>
      <c r="AH150" s="20"/>
    </row>
    <row r="151">
      <c r="A151" s="13">
        <v>150.0</v>
      </c>
      <c r="B151" s="37" t="s">
        <v>686</v>
      </c>
      <c r="C151" s="37"/>
      <c r="D151" s="35"/>
      <c r="E151" s="37" t="s">
        <v>29</v>
      </c>
      <c r="F151" s="37"/>
      <c r="G151" s="16" t="s">
        <v>31</v>
      </c>
      <c r="H151" s="13" t="s">
        <v>53</v>
      </c>
      <c r="I151" s="38">
        <v>2024.0</v>
      </c>
      <c r="J151" s="18" t="s">
        <v>33</v>
      </c>
      <c r="K151" s="18" t="s">
        <v>33</v>
      </c>
      <c r="L151" s="36"/>
      <c r="M151" s="21"/>
      <c r="N151" s="19"/>
      <c r="O151" s="19"/>
      <c r="P151" s="21"/>
      <c r="Q151" s="21"/>
      <c r="R151" s="21"/>
      <c r="S151" s="21"/>
      <c r="T151" s="19" t="str">
        <f t="shared" si="6"/>
        <v/>
      </c>
      <c r="U151" s="19"/>
      <c r="V151" s="13" t="s">
        <v>154</v>
      </c>
      <c r="W151" s="20"/>
      <c r="X151" s="20"/>
      <c r="Y151" s="20"/>
      <c r="Z151" s="20"/>
      <c r="AA151" s="20"/>
      <c r="AB151" s="20"/>
      <c r="AC151" s="20"/>
      <c r="AD151" s="20"/>
      <c r="AE151" s="20"/>
      <c r="AF151" s="20"/>
      <c r="AG151" s="20"/>
      <c r="AH151" s="20"/>
    </row>
    <row r="152">
      <c r="A152" s="13">
        <v>151.0</v>
      </c>
      <c r="B152" s="37" t="s">
        <v>687</v>
      </c>
      <c r="C152" s="37" t="s">
        <v>688</v>
      </c>
      <c r="D152" s="15" t="s">
        <v>689</v>
      </c>
      <c r="E152" s="37" t="s">
        <v>29</v>
      </c>
      <c r="F152" s="37" t="s">
        <v>690</v>
      </c>
      <c r="G152" s="16" t="s">
        <v>691</v>
      </c>
      <c r="H152" s="13" t="s">
        <v>53</v>
      </c>
      <c r="I152" s="38">
        <v>2020.0</v>
      </c>
      <c r="J152" s="18" t="s">
        <v>33</v>
      </c>
      <c r="K152" s="18" t="s">
        <v>33</v>
      </c>
      <c r="L152" s="18" t="s">
        <v>33</v>
      </c>
      <c r="M152" s="21"/>
      <c r="N152" s="21"/>
      <c r="O152" s="19" t="s">
        <v>33</v>
      </c>
      <c r="P152" s="21"/>
      <c r="Q152" s="21"/>
      <c r="R152" s="21"/>
      <c r="S152" s="19" t="s">
        <v>33</v>
      </c>
      <c r="T152" s="19" t="str">
        <f t="shared" si="6"/>
        <v/>
      </c>
      <c r="U152" s="19"/>
      <c r="V152" s="13" t="s">
        <v>692</v>
      </c>
      <c r="W152" s="13"/>
      <c r="X152" s="20"/>
      <c r="Y152" s="20"/>
      <c r="Z152" s="20"/>
      <c r="AA152" s="20"/>
      <c r="AB152" s="20"/>
      <c r="AC152" s="20"/>
      <c r="AD152" s="20"/>
      <c r="AE152" s="20"/>
      <c r="AF152" s="20"/>
      <c r="AG152" s="20"/>
      <c r="AH152" s="20"/>
    </row>
    <row r="153">
      <c r="A153" s="13">
        <v>152.0</v>
      </c>
      <c r="B153" s="37" t="s">
        <v>693</v>
      </c>
      <c r="C153" s="37" t="s">
        <v>694</v>
      </c>
      <c r="D153" s="22" t="s">
        <v>695</v>
      </c>
      <c r="E153" s="37" t="s">
        <v>29</v>
      </c>
      <c r="F153" s="37" t="s">
        <v>46</v>
      </c>
      <c r="G153" s="16" t="s">
        <v>31</v>
      </c>
      <c r="H153" s="13" t="s">
        <v>32</v>
      </c>
      <c r="I153" s="38">
        <v>2024.0</v>
      </c>
      <c r="J153" s="18" t="s">
        <v>33</v>
      </c>
      <c r="K153" s="18" t="s">
        <v>33</v>
      </c>
      <c r="L153" s="18" t="s">
        <v>33</v>
      </c>
      <c r="M153" s="21"/>
      <c r="N153" s="21"/>
      <c r="O153" s="21"/>
      <c r="P153" s="21"/>
      <c r="Q153" s="21"/>
      <c r="R153" s="21"/>
      <c r="S153" s="21"/>
      <c r="T153" s="19" t="str">
        <f t="shared" si="6"/>
        <v>x</v>
      </c>
      <c r="U153" s="19"/>
      <c r="V153" s="13" t="s">
        <v>696</v>
      </c>
      <c r="W153" s="13"/>
      <c r="X153" s="13"/>
      <c r="Y153" s="13"/>
      <c r="Z153" s="13" t="s">
        <v>210</v>
      </c>
      <c r="AA153" s="13"/>
      <c r="AB153" s="13"/>
      <c r="AC153" s="13"/>
      <c r="AD153" s="13"/>
      <c r="AE153" s="13"/>
      <c r="AF153" s="13"/>
      <c r="AG153" s="13"/>
      <c r="AH153" s="13"/>
    </row>
    <row r="154">
      <c r="A154" s="13">
        <v>153.0</v>
      </c>
      <c r="B154" s="37" t="s">
        <v>697</v>
      </c>
      <c r="C154" s="37" t="s">
        <v>698</v>
      </c>
      <c r="D154" s="15" t="s">
        <v>699</v>
      </c>
      <c r="E154" s="37" t="s">
        <v>29</v>
      </c>
      <c r="F154" s="37" t="s">
        <v>46</v>
      </c>
      <c r="G154" s="16" t="s">
        <v>31</v>
      </c>
      <c r="H154" s="13" t="s">
        <v>32</v>
      </c>
      <c r="I154" s="38">
        <v>2022.0</v>
      </c>
      <c r="J154" s="18" t="s">
        <v>33</v>
      </c>
      <c r="K154" s="18" t="s">
        <v>33</v>
      </c>
      <c r="L154" s="18" t="s">
        <v>33</v>
      </c>
      <c r="M154" s="21"/>
      <c r="N154" s="19"/>
      <c r="O154" s="21"/>
      <c r="P154" s="19" t="s">
        <v>33</v>
      </c>
      <c r="Q154" s="19"/>
      <c r="R154" s="21"/>
      <c r="S154" s="19" t="s">
        <v>33</v>
      </c>
      <c r="T154" s="19" t="str">
        <f t="shared" si="6"/>
        <v/>
      </c>
      <c r="U154" s="19"/>
      <c r="V154" s="13" t="s">
        <v>700</v>
      </c>
      <c r="W154" s="13"/>
      <c r="X154" s="13"/>
      <c r="Y154" s="13"/>
      <c r="Z154" s="13"/>
      <c r="AA154" s="13"/>
      <c r="AB154" s="13"/>
      <c r="AC154" s="13"/>
      <c r="AD154" s="13"/>
      <c r="AE154" s="13"/>
      <c r="AF154" s="13"/>
      <c r="AG154" s="13"/>
      <c r="AH154" s="13"/>
    </row>
    <row r="155">
      <c r="A155" s="13">
        <v>154.0</v>
      </c>
      <c r="B155" s="37" t="s">
        <v>701</v>
      </c>
      <c r="C155" s="37"/>
      <c r="D155" s="35"/>
      <c r="E155" s="37" t="s">
        <v>29</v>
      </c>
      <c r="F155" s="37"/>
      <c r="G155" s="16" t="s">
        <v>31</v>
      </c>
      <c r="H155" s="13" t="s">
        <v>53</v>
      </c>
      <c r="I155" s="38">
        <v>2024.0</v>
      </c>
      <c r="J155" s="18" t="s">
        <v>33</v>
      </c>
      <c r="K155" s="18" t="s">
        <v>33</v>
      </c>
      <c r="L155" s="18"/>
      <c r="M155" s="21"/>
      <c r="N155" s="19"/>
      <c r="O155" s="19"/>
      <c r="P155" s="21"/>
      <c r="Q155" s="21"/>
      <c r="R155" s="21"/>
      <c r="S155" s="21"/>
      <c r="T155" s="19" t="str">
        <f t="shared" si="6"/>
        <v/>
      </c>
      <c r="U155" s="19"/>
      <c r="V155" s="13" t="s">
        <v>154</v>
      </c>
      <c r="W155" s="13"/>
      <c r="X155" s="13"/>
      <c r="Y155" s="13"/>
      <c r="Z155" s="13"/>
      <c r="AA155" s="13"/>
      <c r="AB155" s="13"/>
      <c r="AC155" s="13"/>
      <c r="AD155" s="13"/>
      <c r="AE155" s="13"/>
      <c r="AF155" s="13"/>
      <c r="AG155" s="13"/>
      <c r="AH155" s="13"/>
    </row>
    <row r="156">
      <c r="A156" s="13">
        <v>155.0</v>
      </c>
      <c r="B156" s="37" t="s">
        <v>702</v>
      </c>
      <c r="C156" s="37" t="s">
        <v>703</v>
      </c>
      <c r="D156" s="22" t="s">
        <v>704</v>
      </c>
      <c r="E156" s="37" t="s">
        <v>29</v>
      </c>
      <c r="F156" s="37" t="s">
        <v>219</v>
      </c>
      <c r="G156" s="16" t="s">
        <v>31</v>
      </c>
      <c r="H156" s="13" t="s">
        <v>32</v>
      </c>
      <c r="I156" s="38">
        <v>2023.0</v>
      </c>
      <c r="J156" s="18" t="s">
        <v>33</v>
      </c>
      <c r="K156" s="18" t="s">
        <v>33</v>
      </c>
      <c r="L156" s="18" t="s">
        <v>33</v>
      </c>
      <c r="M156" s="21"/>
      <c r="N156" s="21"/>
      <c r="O156" s="19" t="s">
        <v>33</v>
      </c>
      <c r="P156" s="21"/>
      <c r="Q156" s="21"/>
      <c r="R156" s="21"/>
      <c r="S156" s="19" t="s">
        <v>33</v>
      </c>
      <c r="T156" s="19" t="str">
        <f t="shared" si="6"/>
        <v/>
      </c>
      <c r="U156" s="19"/>
      <c r="V156" s="13" t="s">
        <v>705</v>
      </c>
      <c r="W156" s="13"/>
      <c r="X156" s="13"/>
      <c r="Y156" s="13"/>
      <c r="Z156" s="13"/>
      <c r="AA156" s="13"/>
      <c r="AB156" s="13"/>
      <c r="AC156" s="13"/>
      <c r="AD156" s="13"/>
      <c r="AE156" s="13"/>
      <c r="AF156" s="13"/>
      <c r="AG156" s="13"/>
      <c r="AH156" s="13"/>
    </row>
    <row r="157">
      <c r="A157" s="13">
        <v>156.0</v>
      </c>
      <c r="B157" s="37" t="s">
        <v>146</v>
      </c>
      <c r="C157" s="37"/>
      <c r="D157" s="35"/>
      <c r="E157" s="37" t="s">
        <v>29</v>
      </c>
      <c r="F157" s="37"/>
      <c r="G157" s="16" t="s">
        <v>31</v>
      </c>
      <c r="H157" s="13" t="s">
        <v>53</v>
      </c>
      <c r="I157" s="38">
        <v>2022.0</v>
      </c>
      <c r="J157" s="18" t="s">
        <v>33</v>
      </c>
      <c r="K157" s="18" t="s">
        <v>33</v>
      </c>
      <c r="L157" s="36"/>
      <c r="M157" s="19"/>
      <c r="N157" s="19"/>
      <c r="O157" s="19"/>
      <c r="P157" s="21"/>
      <c r="Q157" s="21"/>
      <c r="R157" s="21"/>
      <c r="S157" s="21"/>
      <c r="T157" s="19" t="str">
        <f t="shared" si="6"/>
        <v/>
      </c>
      <c r="U157" s="19"/>
      <c r="V157" s="13" t="s">
        <v>154</v>
      </c>
      <c r="W157" s="20"/>
      <c r="X157" s="20"/>
      <c r="Y157" s="20"/>
      <c r="Z157" s="20"/>
      <c r="AA157" s="20"/>
      <c r="AB157" s="20"/>
      <c r="AC157" s="20"/>
      <c r="AD157" s="20"/>
      <c r="AE157" s="20"/>
      <c r="AF157" s="20"/>
      <c r="AG157" s="20"/>
      <c r="AH157" s="20"/>
    </row>
    <row r="158">
      <c r="A158" s="13">
        <v>157.0</v>
      </c>
      <c r="B158" s="37" t="s">
        <v>706</v>
      </c>
      <c r="C158" s="37" t="s">
        <v>707</v>
      </c>
      <c r="D158" s="35"/>
      <c r="E158" s="37" t="s">
        <v>239</v>
      </c>
      <c r="F158" s="37" t="s">
        <v>708</v>
      </c>
      <c r="G158" s="13" t="s">
        <v>241</v>
      </c>
      <c r="H158" s="13" t="s">
        <v>53</v>
      </c>
      <c r="I158" s="38">
        <v>2020.0</v>
      </c>
      <c r="J158" s="18" t="s">
        <v>33</v>
      </c>
      <c r="K158" s="18" t="s">
        <v>33</v>
      </c>
      <c r="L158" s="36"/>
      <c r="M158" s="21"/>
      <c r="N158" s="19"/>
      <c r="O158" s="19"/>
      <c r="P158" s="21"/>
      <c r="Q158" s="21"/>
      <c r="R158" s="21"/>
      <c r="S158" s="21"/>
      <c r="T158" s="19" t="str">
        <f t="shared" si="6"/>
        <v/>
      </c>
      <c r="U158" s="19"/>
      <c r="V158" s="13"/>
      <c r="W158" s="13"/>
      <c r="X158" s="13"/>
      <c r="Y158" s="13"/>
      <c r="Z158" s="13"/>
      <c r="AA158" s="13"/>
      <c r="AB158" s="13"/>
      <c r="AC158" s="13"/>
      <c r="AD158" s="13"/>
      <c r="AE158" s="13"/>
      <c r="AF158" s="13"/>
      <c r="AG158" s="13"/>
      <c r="AH158" s="13"/>
    </row>
    <row r="159">
      <c r="A159" s="13">
        <v>158.0</v>
      </c>
      <c r="B159" s="37" t="s">
        <v>709</v>
      </c>
      <c r="C159" s="37" t="s">
        <v>710</v>
      </c>
      <c r="D159" s="15" t="s">
        <v>711</v>
      </c>
      <c r="E159" s="37" t="s">
        <v>29</v>
      </c>
      <c r="F159" s="37" t="s">
        <v>712</v>
      </c>
      <c r="G159" s="13" t="s">
        <v>713</v>
      </c>
      <c r="H159" s="13" t="s">
        <v>53</v>
      </c>
      <c r="I159" s="38">
        <v>2020.0</v>
      </c>
      <c r="J159" s="18" t="s">
        <v>33</v>
      </c>
      <c r="K159" s="18" t="s">
        <v>33</v>
      </c>
      <c r="L159" s="18" t="s">
        <v>33</v>
      </c>
      <c r="M159" s="21"/>
      <c r="N159" s="19"/>
      <c r="O159" s="21"/>
      <c r="P159" s="19" t="s">
        <v>33</v>
      </c>
      <c r="Q159" s="21"/>
      <c r="R159" s="21"/>
      <c r="S159" s="21"/>
      <c r="T159" s="19" t="str">
        <f t="shared" si="6"/>
        <v/>
      </c>
      <c r="U159" s="19"/>
      <c r="V159" s="13"/>
      <c r="W159" s="13"/>
      <c r="X159" s="13"/>
      <c r="Y159" s="13"/>
      <c r="Z159" s="13"/>
      <c r="AA159" s="13"/>
      <c r="AB159" s="13"/>
      <c r="AC159" s="13"/>
      <c r="AD159" s="13"/>
      <c r="AE159" s="13"/>
      <c r="AF159" s="13"/>
      <c r="AG159" s="13"/>
      <c r="AH159" s="13"/>
    </row>
    <row r="160">
      <c r="A160" s="13">
        <v>159.0</v>
      </c>
      <c r="B160" s="37" t="s">
        <v>714</v>
      </c>
      <c r="C160" s="37" t="s">
        <v>715</v>
      </c>
      <c r="D160" s="22" t="s">
        <v>716</v>
      </c>
      <c r="E160" s="37" t="s">
        <v>29</v>
      </c>
      <c r="F160" s="37" t="s">
        <v>717</v>
      </c>
      <c r="G160" s="13" t="s">
        <v>126</v>
      </c>
      <c r="H160" s="13" t="s">
        <v>53</v>
      </c>
      <c r="I160" s="38">
        <v>2020.0</v>
      </c>
      <c r="J160" s="18" t="s">
        <v>33</v>
      </c>
      <c r="K160" s="18" t="s">
        <v>33</v>
      </c>
      <c r="L160" s="18" t="s">
        <v>33</v>
      </c>
      <c r="M160" s="21"/>
      <c r="N160" s="21"/>
      <c r="O160" s="21"/>
      <c r="P160" s="19" t="s">
        <v>33</v>
      </c>
      <c r="Q160" s="21"/>
      <c r="R160" s="21"/>
      <c r="S160" s="21"/>
      <c r="T160" s="19" t="str">
        <f t="shared" si="6"/>
        <v/>
      </c>
      <c r="U160" s="19"/>
      <c r="V160" s="13" t="s">
        <v>718</v>
      </c>
      <c r="W160" s="13"/>
      <c r="X160" s="20"/>
      <c r="Y160" s="20"/>
      <c r="Z160" s="20"/>
      <c r="AA160" s="20"/>
      <c r="AB160" s="20"/>
      <c r="AC160" s="20"/>
      <c r="AD160" s="20"/>
      <c r="AE160" s="20"/>
      <c r="AF160" s="20"/>
      <c r="AG160" s="20"/>
      <c r="AH160" s="20"/>
    </row>
    <row r="161">
      <c r="A161" s="13">
        <v>160.0</v>
      </c>
      <c r="B161" s="37" t="s">
        <v>719</v>
      </c>
      <c r="C161" s="37" t="s">
        <v>720</v>
      </c>
      <c r="D161" s="15" t="s">
        <v>721</v>
      </c>
      <c r="E161" s="37" t="s">
        <v>29</v>
      </c>
      <c r="F161" s="37" t="s">
        <v>717</v>
      </c>
      <c r="G161" s="13" t="s">
        <v>126</v>
      </c>
      <c r="H161" s="13" t="s">
        <v>53</v>
      </c>
      <c r="I161" s="38">
        <v>2020.0</v>
      </c>
      <c r="J161" s="18" t="s">
        <v>33</v>
      </c>
      <c r="K161" s="18" t="s">
        <v>33</v>
      </c>
      <c r="L161" s="18" t="s">
        <v>33</v>
      </c>
      <c r="M161" s="21"/>
      <c r="N161" s="21"/>
      <c r="O161" s="21"/>
      <c r="P161" s="19" t="s">
        <v>33</v>
      </c>
      <c r="Q161" s="21"/>
      <c r="R161" s="21"/>
      <c r="S161" s="21"/>
      <c r="T161" s="19" t="str">
        <f t="shared" si="6"/>
        <v/>
      </c>
      <c r="U161" s="19"/>
      <c r="V161" s="20"/>
      <c r="W161" s="20"/>
      <c r="X161" s="20"/>
      <c r="Y161" s="20"/>
      <c r="Z161" s="20"/>
      <c r="AA161" s="20"/>
      <c r="AB161" s="20"/>
      <c r="AC161" s="20"/>
      <c r="AD161" s="20"/>
      <c r="AE161" s="20"/>
      <c r="AF161" s="20"/>
      <c r="AG161" s="20"/>
      <c r="AH161" s="20"/>
    </row>
    <row r="162">
      <c r="A162" s="13">
        <v>161.0</v>
      </c>
      <c r="B162" s="37" t="s">
        <v>722</v>
      </c>
      <c r="C162" s="37" t="s">
        <v>723</v>
      </c>
      <c r="D162" s="15" t="s">
        <v>724</v>
      </c>
      <c r="E162" s="37" t="s">
        <v>29</v>
      </c>
      <c r="F162" s="37" t="s">
        <v>725</v>
      </c>
      <c r="G162" s="13" t="s">
        <v>110</v>
      </c>
      <c r="H162" s="13" t="s">
        <v>53</v>
      </c>
      <c r="I162" s="38">
        <v>2020.0</v>
      </c>
      <c r="J162" s="18" t="s">
        <v>33</v>
      </c>
      <c r="K162" s="18" t="s">
        <v>33</v>
      </c>
      <c r="L162" s="18" t="s">
        <v>33</v>
      </c>
      <c r="M162" s="21"/>
      <c r="N162" s="21"/>
      <c r="O162" s="21"/>
      <c r="P162" s="19" t="s">
        <v>33</v>
      </c>
      <c r="Q162" s="21"/>
      <c r="R162" s="21"/>
      <c r="S162" s="21"/>
      <c r="T162" s="19" t="str">
        <f t="shared" si="6"/>
        <v/>
      </c>
      <c r="U162" s="19"/>
      <c r="V162" s="20"/>
      <c r="W162" s="20"/>
      <c r="X162" s="20"/>
      <c r="Y162" s="20"/>
      <c r="Z162" s="20"/>
      <c r="AA162" s="20"/>
      <c r="AB162" s="20"/>
      <c r="AC162" s="20"/>
      <c r="AD162" s="20"/>
      <c r="AE162" s="20"/>
      <c r="AF162" s="20"/>
      <c r="AG162" s="20"/>
      <c r="AH162" s="20"/>
    </row>
    <row r="163">
      <c r="A163" s="13">
        <v>162.0</v>
      </c>
      <c r="B163" s="37" t="s">
        <v>726</v>
      </c>
      <c r="C163" s="37" t="s">
        <v>727</v>
      </c>
      <c r="D163" s="15" t="s">
        <v>728</v>
      </c>
      <c r="E163" s="37" t="s">
        <v>29</v>
      </c>
      <c r="F163" s="37" t="s">
        <v>729</v>
      </c>
      <c r="G163" s="13" t="s">
        <v>90</v>
      </c>
      <c r="H163" s="13" t="s">
        <v>53</v>
      </c>
      <c r="I163" s="38">
        <v>2020.0</v>
      </c>
      <c r="J163" s="18" t="s">
        <v>33</v>
      </c>
      <c r="K163" s="18" t="s">
        <v>33</v>
      </c>
      <c r="L163" s="18" t="s">
        <v>33</v>
      </c>
      <c r="M163" s="21"/>
      <c r="N163" s="19"/>
      <c r="O163" s="21"/>
      <c r="P163" s="19" t="s">
        <v>33</v>
      </c>
      <c r="Q163" s="21"/>
      <c r="R163" s="21"/>
      <c r="S163" s="21"/>
      <c r="T163" s="19" t="str">
        <f t="shared" si="6"/>
        <v/>
      </c>
      <c r="U163" s="19"/>
      <c r="V163" s="13"/>
      <c r="W163" s="13"/>
      <c r="X163" s="13"/>
      <c r="Y163" s="13"/>
      <c r="Z163" s="13"/>
      <c r="AA163" s="13"/>
      <c r="AB163" s="13"/>
      <c r="AC163" s="13"/>
      <c r="AD163" s="13"/>
      <c r="AE163" s="13"/>
      <c r="AF163" s="13"/>
      <c r="AG163" s="13"/>
      <c r="AH163" s="13"/>
    </row>
    <row r="164">
      <c r="A164" s="13">
        <v>163.0</v>
      </c>
      <c r="B164" s="37" t="s">
        <v>730</v>
      </c>
      <c r="C164" s="37" t="s">
        <v>731</v>
      </c>
      <c r="D164" s="15" t="s">
        <v>732</v>
      </c>
      <c r="E164" s="37" t="s">
        <v>29</v>
      </c>
      <c r="F164" s="37" t="s">
        <v>733</v>
      </c>
      <c r="G164" s="13" t="s">
        <v>734</v>
      </c>
      <c r="H164" s="13" t="s">
        <v>53</v>
      </c>
      <c r="I164" s="38">
        <v>2021.0</v>
      </c>
      <c r="J164" s="18" t="s">
        <v>33</v>
      </c>
      <c r="K164" s="18" t="s">
        <v>33</v>
      </c>
      <c r="L164" s="18" t="s">
        <v>33</v>
      </c>
      <c r="M164" s="21"/>
      <c r="N164" s="19"/>
      <c r="O164" s="21"/>
      <c r="P164" s="19" t="s">
        <v>33</v>
      </c>
      <c r="Q164" s="21"/>
      <c r="R164" s="21"/>
      <c r="S164" s="19" t="s">
        <v>33</v>
      </c>
      <c r="T164" s="19" t="str">
        <f t="shared" si="6"/>
        <v/>
      </c>
      <c r="U164" s="19"/>
      <c r="V164" s="13" t="s">
        <v>735</v>
      </c>
      <c r="W164" s="13"/>
      <c r="X164" s="20"/>
      <c r="Y164" s="20"/>
      <c r="Z164" s="13" t="s">
        <v>210</v>
      </c>
      <c r="AA164" s="20"/>
      <c r="AB164" s="20"/>
      <c r="AC164" s="20"/>
      <c r="AD164" s="20"/>
      <c r="AE164" s="20"/>
      <c r="AF164" s="20"/>
      <c r="AG164" s="20"/>
      <c r="AH164" s="20"/>
    </row>
    <row r="165">
      <c r="A165" s="13">
        <v>164.0</v>
      </c>
      <c r="B165" s="37" t="s">
        <v>736</v>
      </c>
      <c r="C165" s="37" t="s">
        <v>737</v>
      </c>
      <c r="D165" s="15" t="s">
        <v>738</v>
      </c>
      <c r="E165" s="37" t="s">
        <v>239</v>
      </c>
      <c r="F165" s="37" t="s">
        <v>739</v>
      </c>
      <c r="G165" s="13" t="s">
        <v>52</v>
      </c>
      <c r="H165" s="13" t="s">
        <v>53</v>
      </c>
      <c r="I165" s="38">
        <v>2020.0</v>
      </c>
      <c r="J165" s="18" t="s">
        <v>33</v>
      </c>
      <c r="K165" s="18" t="s">
        <v>33</v>
      </c>
      <c r="L165" s="18" t="s">
        <v>33</v>
      </c>
      <c r="M165" s="21"/>
      <c r="N165" s="21"/>
      <c r="O165" s="21"/>
      <c r="P165" s="21"/>
      <c r="Q165" s="21"/>
      <c r="R165" s="21"/>
      <c r="S165" s="21"/>
      <c r="T165" s="19" t="str">
        <f t="shared" si="6"/>
        <v>x</v>
      </c>
      <c r="U165" s="19"/>
      <c r="V165" s="13" t="s">
        <v>740</v>
      </c>
      <c r="W165" s="13"/>
      <c r="X165" s="20"/>
      <c r="Y165" s="20"/>
      <c r="Z165" s="13" t="s">
        <v>741</v>
      </c>
      <c r="AA165" s="20"/>
      <c r="AB165" s="20"/>
      <c r="AC165" s="20"/>
      <c r="AD165" s="20"/>
      <c r="AE165" s="20"/>
      <c r="AF165" s="20"/>
      <c r="AG165" s="20"/>
      <c r="AH165" s="20"/>
    </row>
    <row r="166">
      <c r="A166" s="13">
        <v>165.0</v>
      </c>
      <c r="B166" s="37" t="s">
        <v>742</v>
      </c>
      <c r="C166" s="37" t="s">
        <v>743</v>
      </c>
      <c r="D166" s="15" t="s">
        <v>744</v>
      </c>
      <c r="E166" s="37" t="s">
        <v>29</v>
      </c>
      <c r="F166" s="37" t="s">
        <v>745</v>
      </c>
      <c r="G166" s="13" t="s">
        <v>31</v>
      </c>
      <c r="H166" s="13" t="s">
        <v>32</v>
      </c>
      <c r="I166" s="38">
        <v>2021.0</v>
      </c>
      <c r="J166" s="18" t="s">
        <v>33</v>
      </c>
      <c r="K166" s="18" t="s">
        <v>33</v>
      </c>
      <c r="L166" s="18" t="s">
        <v>33</v>
      </c>
      <c r="M166" s="21"/>
      <c r="N166" s="21"/>
      <c r="O166" s="21"/>
      <c r="P166" s="19" t="s">
        <v>33</v>
      </c>
      <c r="Q166" s="21"/>
      <c r="R166" s="21"/>
      <c r="S166" s="21"/>
      <c r="T166" s="19" t="str">
        <f t="shared" si="6"/>
        <v/>
      </c>
      <c r="U166" s="19"/>
      <c r="V166" s="13"/>
      <c r="W166" s="13"/>
      <c r="X166" s="13"/>
      <c r="Y166" s="13"/>
      <c r="Z166" s="13"/>
      <c r="AA166" s="13"/>
      <c r="AB166" s="13"/>
      <c r="AC166" s="13"/>
      <c r="AD166" s="13"/>
      <c r="AE166" s="13"/>
      <c r="AF166" s="13"/>
      <c r="AG166" s="13"/>
      <c r="AH166" s="13"/>
    </row>
    <row r="167">
      <c r="A167" s="13">
        <v>166.0</v>
      </c>
      <c r="B167" s="37" t="s">
        <v>746</v>
      </c>
      <c r="C167" s="37" t="s">
        <v>747</v>
      </c>
      <c r="D167" s="15" t="s">
        <v>748</v>
      </c>
      <c r="E167" s="37" t="s">
        <v>380</v>
      </c>
      <c r="F167" s="37" t="s">
        <v>381</v>
      </c>
      <c r="G167" s="13" t="s">
        <v>241</v>
      </c>
      <c r="H167" s="13" t="s">
        <v>32</v>
      </c>
      <c r="I167" s="38">
        <v>2020.0</v>
      </c>
      <c r="J167" s="18" t="s">
        <v>33</v>
      </c>
      <c r="K167" s="18" t="s">
        <v>33</v>
      </c>
      <c r="L167" s="18" t="s">
        <v>33</v>
      </c>
      <c r="M167" s="21"/>
      <c r="N167" s="19"/>
      <c r="O167" s="21"/>
      <c r="P167" s="19" t="s">
        <v>33</v>
      </c>
      <c r="Q167" s="21"/>
      <c r="R167" s="21"/>
      <c r="S167" s="21"/>
      <c r="T167" s="19" t="str">
        <f t="shared" si="6"/>
        <v/>
      </c>
      <c r="U167" s="19"/>
      <c r="V167" s="13"/>
      <c r="W167" s="13"/>
      <c r="X167" s="13"/>
      <c r="Y167" s="13"/>
      <c r="Z167" s="13"/>
      <c r="AA167" s="13"/>
      <c r="AB167" s="13"/>
      <c r="AC167" s="13"/>
      <c r="AD167" s="13"/>
      <c r="AE167" s="13"/>
      <c r="AF167" s="13"/>
      <c r="AG167" s="13"/>
      <c r="AH167" s="13"/>
    </row>
    <row r="168">
      <c r="A168" s="13">
        <v>167.0</v>
      </c>
      <c r="B168" s="37" t="s">
        <v>749</v>
      </c>
      <c r="C168" s="37" t="s">
        <v>750</v>
      </c>
      <c r="D168" s="15" t="s">
        <v>751</v>
      </c>
      <c r="E168" s="37" t="s">
        <v>130</v>
      </c>
      <c r="F168" s="37" t="s">
        <v>752</v>
      </c>
      <c r="G168" s="13" t="s">
        <v>132</v>
      </c>
      <c r="H168" s="13" t="s">
        <v>53</v>
      </c>
      <c r="I168" s="38">
        <v>2021.0</v>
      </c>
      <c r="J168" s="18" t="s">
        <v>33</v>
      </c>
      <c r="K168" s="18" t="s">
        <v>33</v>
      </c>
      <c r="L168" s="18" t="s">
        <v>33</v>
      </c>
      <c r="M168" s="19"/>
      <c r="N168" s="19"/>
      <c r="O168" s="21"/>
      <c r="P168" s="21"/>
      <c r="Q168" s="21"/>
      <c r="R168" s="21"/>
      <c r="S168" s="21"/>
      <c r="T168" s="19" t="str">
        <f t="shared" si="6"/>
        <v>x</v>
      </c>
      <c r="U168" s="19"/>
      <c r="V168" s="13" t="s">
        <v>753</v>
      </c>
      <c r="W168" s="13"/>
      <c r="X168" s="13"/>
      <c r="Y168" s="13"/>
      <c r="Z168" s="13" t="s">
        <v>210</v>
      </c>
      <c r="AA168" s="13"/>
      <c r="AB168" s="13"/>
      <c r="AC168" s="13"/>
      <c r="AD168" s="13"/>
      <c r="AE168" s="13"/>
      <c r="AF168" s="13"/>
      <c r="AG168" s="13"/>
      <c r="AH168" s="13"/>
    </row>
    <row r="169">
      <c r="A169" s="13">
        <v>168.0</v>
      </c>
      <c r="B169" s="37" t="s">
        <v>754</v>
      </c>
      <c r="C169" s="37" t="s">
        <v>755</v>
      </c>
      <c r="D169" s="15" t="s">
        <v>756</v>
      </c>
      <c r="E169" s="37" t="s">
        <v>29</v>
      </c>
      <c r="F169" s="37" t="s">
        <v>404</v>
      </c>
      <c r="G169" s="13" t="s">
        <v>188</v>
      </c>
      <c r="H169" s="13" t="s">
        <v>53</v>
      </c>
      <c r="I169" s="38">
        <v>2021.0</v>
      </c>
      <c r="J169" s="18" t="s">
        <v>33</v>
      </c>
      <c r="K169" s="18" t="s">
        <v>33</v>
      </c>
      <c r="L169" s="18" t="s">
        <v>33</v>
      </c>
      <c r="M169" s="21"/>
      <c r="N169" s="19"/>
      <c r="O169" s="21"/>
      <c r="P169" s="19" t="s">
        <v>33</v>
      </c>
      <c r="Q169" s="21"/>
      <c r="R169" s="21"/>
      <c r="S169" s="21"/>
      <c r="T169" s="19" t="str">
        <f t="shared" si="6"/>
        <v/>
      </c>
      <c r="U169" s="19"/>
      <c r="V169" s="20"/>
      <c r="W169" s="20"/>
      <c r="X169" s="20"/>
      <c r="Y169" s="20"/>
      <c r="Z169" s="20"/>
      <c r="AA169" s="20"/>
      <c r="AB169" s="20"/>
      <c r="AC169" s="20"/>
      <c r="AD169" s="20"/>
      <c r="AE169" s="20"/>
      <c r="AF169" s="20"/>
      <c r="AG169" s="20"/>
      <c r="AH169" s="20"/>
    </row>
    <row r="170">
      <c r="A170" s="13">
        <v>169.0</v>
      </c>
      <c r="B170" s="37" t="s">
        <v>757</v>
      </c>
      <c r="C170" s="37" t="s">
        <v>758</v>
      </c>
      <c r="D170" s="15" t="s">
        <v>759</v>
      </c>
      <c r="E170" s="37" t="s">
        <v>29</v>
      </c>
      <c r="F170" s="37" t="s">
        <v>404</v>
      </c>
      <c r="G170" s="13" t="s">
        <v>188</v>
      </c>
      <c r="H170" s="13" t="s">
        <v>53</v>
      </c>
      <c r="I170" s="38">
        <v>2021.0</v>
      </c>
      <c r="J170" s="18" t="s">
        <v>33</v>
      </c>
      <c r="K170" s="18" t="s">
        <v>33</v>
      </c>
      <c r="L170" s="18" t="s">
        <v>33</v>
      </c>
      <c r="M170" s="21"/>
      <c r="N170" s="19"/>
      <c r="O170" s="21"/>
      <c r="P170" s="19" t="s">
        <v>33</v>
      </c>
      <c r="Q170" s="21"/>
      <c r="R170" s="21"/>
      <c r="S170" s="21"/>
      <c r="T170" s="19" t="str">
        <f t="shared" si="6"/>
        <v/>
      </c>
      <c r="U170" s="19"/>
      <c r="V170" s="20"/>
      <c r="W170" s="20"/>
      <c r="X170" s="20"/>
      <c r="Y170" s="20"/>
      <c r="Z170" s="20"/>
      <c r="AA170" s="20"/>
      <c r="AB170" s="20"/>
      <c r="AC170" s="20"/>
      <c r="AD170" s="20"/>
      <c r="AE170" s="20"/>
      <c r="AF170" s="20"/>
      <c r="AG170" s="20"/>
      <c r="AH170" s="20"/>
    </row>
    <row r="171">
      <c r="A171" s="13">
        <v>170.0</v>
      </c>
      <c r="B171" s="37" t="s">
        <v>760</v>
      </c>
      <c r="C171" s="37"/>
      <c r="D171" s="35"/>
      <c r="E171" s="37" t="s">
        <v>29</v>
      </c>
      <c r="F171" s="37"/>
      <c r="G171" s="13" t="s">
        <v>31</v>
      </c>
      <c r="H171" s="13" t="s">
        <v>53</v>
      </c>
      <c r="I171" s="38">
        <v>2023.0</v>
      </c>
      <c r="J171" s="18" t="s">
        <v>33</v>
      </c>
      <c r="K171" s="18" t="s">
        <v>33</v>
      </c>
      <c r="L171" s="18"/>
      <c r="M171" s="21"/>
      <c r="N171" s="19"/>
      <c r="O171" s="19"/>
      <c r="P171" s="21"/>
      <c r="Q171" s="21"/>
      <c r="R171" s="21"/>
      <c r="S171" s="21"/>
      <c r="T171" s="19" t="str">
        <f t="shared" si="6"/>
        <v/>
      </c>
      <c r="U171" s="19"/>
      <c r="V171" s="13" t="s">
        <v>154</v>
      </c>
      <c r="W171" s="13"/>
      <c r="X171" s="13"/>
      <c r="Y171" s="13"/>
      <c r="Z171" s="13"/>
      <c r="AA171" s="13"/>
      <c r="AB171" s="13"/>
      <c r="AC171" s="13"/>
      <c r="AD171" s="13"/>
      <c r="AE171" s="13"/>
      <c r="AF171" s="13"/>
      <c r="AG171" s="13"/>
      <c r="AH171" s="13"/>
    </row>
    <row r="172">
      <c r="A172" s="13">
        <v>171.0</v>
      </c>
      <c r="B172" s="37" t="s">
        <v>761</v>
      </c>
      <c r="C172" s="37" t="s">
        <v>762</v>
      </c>
      <c r="D172" s="15" t="s">
        <v>763</v>
      </c>
      <c r="E172" s="37" t="s">
        <v>29</v>
      </c>
      <c r="F172" s="37" t="s">
        <v>219</v>
      </c>
      <c r="G172" s="13" t="s">
        <v>31</v>
      </c>
      <c r="H172" s="13" t="s">
        <v>32</v>
      </c>
      <c r="I172" s="38">
        <v>2022.0</v>
      </c>
      <c r="J172" s="18" t="s">
        <v>33</v>
      </c>
      <c r="K172" s="18" t="s">
        <v>33</v>
      </c>
      <c r="L172" s="18" t="s">
        <v>33</v>
      </c>
      <c r="M172" s="21"/>
      <c r="N172" s="21"/>
      <c r="O172" s="21"/>
      <c r="P172" s="19" t="s">
        <v>33</v>
      </c>
      <c r="Q172" s="21"/>
      <c r="R172" s="21"/>
      <c r="S172" s="21"/>
      <c r="T172" s="19" t="str">
        <f t="shared" si="6"/>
        <v/>
      </c>
      <c r="U172" s="19"/>
      <c r="V172" s="13" t="s">
        <v>764</v>
      </c>
      <c r="W172" s="13"/>
      <c r="X172" s="20"/>
      <c r="Y172" s="20"/>
      <c r="Z172" s="20"/>
      <c r="AA172" s="20"/>
      <c r="AB172" s="20"/>
      <c r="AC172" s="20"/>
      <c r="AD172" s="20"/>
      <c r="AE172" s="20"/>
      <c r="AF172" s="20"/>
      <c r="AG172" s="20"/>
      <c r="AH172" s="20"/>
    </row>
    <row r="173">
      <c r="A173" s="13">
        <v>172.0</v>
      </c>
      <c r="B173" s="37" t="s">
        <v>765</v>
      </c>
      <c r="C173" s="37" t="s">
        <v>766</v>
      </c>
      <c r="D173" s="15" t="s">
        <v>767</v>
      </c>
      <c r="E173" s="37" t="s">
        <v>29</v>
      </c>
      <c r="F173" s="37" t="s">
        <v>219</v>
      </c>
      <c r="G173" s="13" t="s">
        <v>31</v>
      </c>
      <c r="H173" s="13" t="s">
        <v>32</v>
      </c>
      <c r="I173" s="38">
        <v>2022.0</v>
      </c>
      <c r="J173" s="18" t="s">
        <v>33</v>
      </c>
      <c r="K173" s="18" t="s">
        <v>33</v>
      </c>
      <c r="L173" s="18" t="s">
        <v>33</v>
      </c>
      <c r="M173" s="21"/>
      <c r="N173" s="21"/>
      <c r="O173" s="21"/>
      <c r="P173" s="19" t="s">
        <v>33</v>
      </c>
      <c r="Q173" s="21"/>
      <c r="R173" s="21"/>
      <c r="S173" s="21"/>
      <c r="T173" s="19" t="str">
        <f t="shared" si="6"/>
        <v/>
      </c>
      <c r="U173" s="19"/>
      <c r="V173" s="20"/>
      <c r="W173" s="20"/>
      <c r="X173" s="20"/>
      <c r="Y173" s="20"/>
      <c r="Z173" s="20"/>
      <c r="AA173" s="20"/>
      <c r="AB173" s="20"/>
      <c r="AC173" s="20"/>
      <c r="AD173" s="20"/>
      <c r="AE173" s="20"/>
      <c r="AF173" s="20"/>
      <c r="AG173" s="20"/>
      <c r="AH173" s="20"/>
    </row>
    <row r="174">
      <c r="A174" s="13">
        <v>173.0</v>
      </c>
      <c r="B174" s="37" t="s">
        <v>192</v>
      </c>
      <c r="C174" s="37"/>
      <c r="D174" s="35"/>
      <c r="E174" s="37" t="s">
        <v>29</v>
      </c>
      <c r="F174" s="37"/>
      <c r="G174" s="13" t="s">
        <v>31</v>
      </c>
      <c r="H174" s="13" t="s">
        <v>53</v>
      </c>
      <c r="I174" s="38">
        <v>2023.0</v>
      </c>
      <c r="J174" s="18" t="s">
        <v>33</v>
      </c>
      <c r="K174" s="18" t="s">
        <v>33</v>
      </c>
      <c r="L174" s="18"/>
      <c r="M174" s="21"/>
      <c r="N174" s="19"/>
      <c r="O174" s="19"/>
      <c r="P174" s="21"/>
      <c r="Q174" s="21"/>
      <c r="R174" s="21"/>
      <c r="S174" s="21"/>
      <c r="T174" s="19" t="str">
        <f t="shared" si="6"/>
        <v/>
      </c>
      <c r="U174" s="19"/>
      <c r="V174" s="13" t="s">
        <v>154</v>
      </c>
      <c r="W174" s="13"/>
      <c r="X174" s="13"/>
      <c r="Y174" s="13"/>
      <c r="Z174" s="13"/>
      <c r="AA174" s="13"/>
      <c r="AB174" s="13"/>
      <c r="AC174" s="13"/>
      <c r="AD174" s="13"/>
      <c r="AE174" s="13"/>
      <c r="AF174" s="13"/>
      <c r="AG174" s="13"/>
      <c r="AH174" s="13"/>
    </row>
    <row r="175">
      <c r="A175" s="13">
        <v>174.0</v>
      </c>
      <c r="B175" s="37" t="s">
        <v>768</v>
      </c>
      <c r="C175" s="37" t="s">
        <v>769</v>
      </c>
      <c r="D175" s="15" t="s">
        <v>770</v>
      </c>
      <c r="E175" s="37" t="s">
        <v>29</v>
      </c>
      <c r="F175" s="37" t="s">
        <v>219</v>
      </c>
      <c r="G175" s="13" t="s">
        <v>31</v>
      </c>
      <c r="H175" s="13" t="s">
        <v>32</v>
      </c>
      <c r="I175" s="38">
        <v>2021.0</v>
      </c>
      <c r="J175" s="18" t="s">
        <v>33</v>
      </c>
      <c r="K175" s="18" t="s">
        <v>33</v>
      </c>
      <c r="L175" s="18" t="s">
        <v>33</v>
      </c>
      <c r="M175" s="21"/>
      <c r="N175" s="21"/>
      <c r="O175" s="21"/>
      <c r="P175" s="19" t="s">
        <v>33</v>
      </c>
      <c r="Q175" s="21"/>
      <c r="R175" s="21"/>
      <c r="S175" s="21"/>
      <c r="T175" s="19" t="str">
        <f t="shared" si="6"/>
        <v/>
      </c>
      <c r="U175" s="19"/>
      <c r="V175" s="13"/>
      <c r="W175" s="13"/>
      <c r="X175" s="13"/>
      <c r="Y175" s="13"/>
      <c r="Z175" s="13"/>
      <c r="AA175" s="13"/>
      <c r="AB175" s="13"/>
      <c r="AC175" s="13"/>
      <c r="AD175" s="13"/>
      <c r="AE175" s="13"/>
      <c r="AF175" s="13"/>
      <c r="AG175" s="13"/>
      <c r="AH175" s="13"/>
    </row>
    <row r="176">
      <c r="A176" s="13">
        <v>175.0</v>
      </c>
      <c r="B176" s="37" t="s">
        <v>771</v>
      </c>
      <c r="C176" s="37"/>
      <c r="D176" s="35"/>
      <c r="E176" s="37" t="s">
        <v>29</v>
      </c>
      <c r="F176" s="37"/>
      <c r="G176" s="13" t="s">
        <v>31</v>
      </c>
      <c r="H176" s="13" t="s">
        <v>53</v>
      </c>
      <c r="I176" s="38">
        <v>2024.0</v>
      </c>
      <c r="J176" s="18" t="s">
        <v>33</v>
      </c>
      <c r="K176" s="18" t="s">
        <v>33</v>
      </c>
      <c r="L176" s="36"/>
      <c r="M176" s="21"/>
      <c r="N176" s="19"/>
      <c r="O176" s="19"/>
      <c r="P176" s="21"/>
      <c r="Q176" s="21"/>
      <c r="R176" s="19"/>
      <c r="S176" s="19"/>
      <c r="T176" s="19" t="str">
        <f t="shared" si="6"/>
        <v/>
      </c>
      <c r="U176" s="19"/>
      <c r="V176" s="13" t="s">
        <v>154</v>
      </c>
      <c r="W176" s="13"/>
      <c r="X176" s="13"/>
      <c r="Y176" s="13"/>
      <c r="Z176" s="13"/>
      <c r="AA176" s="13"/>
      <c r="AB176" s="13"/>
      <c r="AC176" s="13"/>
      <c r="AD176" s="13"/>
      <c r="AE176" s="13"/>
      <c r="AF176" s="13"/>
      <c r="AG176" s="13"/>
      <c r="AH176" s="13"/>
    </row>
    <row r="177">
      <c r="A177" s="13">
        <v>176.0</v>
      </c>
      <c r="B177" s="37" t="s">
        <v>772</v>
      </c>
      <c r="C177" s="37"/>
      <c r="D177" s="35"/>
      <c r="E177" s="37" t="s">
        <v>29</v>
      </c>
      <c r="F177" s="37"/>
      <c r="G177" s="13" t="s">
        <v>31</v>
      </c>
      <c r="H177" s="13" t="s">
        <v>53</v>
      </c>
      <c r="I177" s="38">
        <v>2024.0</v>
      </c>
      <c r="J177" s="18" t="s">
        <v>33</v>
      </c>
      <c r="K177" s="18" t="s">
        <v>33</v>
      </c>
      <c r="L177" s="36"/>
      <c r="M177" s="21"/>
      <c r="N177" s="19"/>
      <c r="O177" s="19"/>
      <c r="P177" s="21"/>
      <c r="Q177" s="21"/>
      <c r="R177" s="21"/>
      <c r="S177" s="21"/>
      <c r="T177" s="19" t="str">
        <f t="shared" si="6"/>
        <v/>
      </c>
      <c r="U177" s="19"/>
      <c r="V177" s="13" t="s">
        <v>154</v>
      </c>
      <c r="W177" s="20"/>
      <c r="X177" s="20"/>
      <c r="Y177" s="20"/>
      <c r="Z177" s="20"/>
      <c r="AA177" s="20"/>
      <c r="AB177" s="20"/>
      <c r="AC177" s="20"/>
      <c r="AD177" s="20"/>
      <c r="AE177" s="20"/>
      <c r="AF177" s="20"/>
      <c r="AG177" s="20"/>
      <c r="AH177" s="20"/>
    </row>
    <row r="178">
      <c r="A178" s="13">
        <v>177.0</v>
      </c>
      <c r="B178" s="37" t="s">
        <v>773</v>
      </c>
      <c r="C178" s="37" t="s">
        <v>774</v>
      </c>
      <c r="D178" s="22" t="s">
        <v>775</v>
      </c>
      <c r="E178" s="37" t="s">
        <v>29</v>
      </c>
      <c r="F178" s="37" t="s">
        <v>46</v>
      </c>
      <c r="G178" s="13" t="s">
        <v>31</v>
      </c>
      <c r="H178" s="13" t="s">
        <v>32</v>
      </c>
      <c r="I178" s="38">
        <v>2021.0</v>
      </c>
      <c r="J178" s="18" t="s">
        <v>33</v>
      </c>
      <c r="K178" s="18" t="s">
        <v>33</v>
      </c>
      <c r="L178" s="18" t="s">
        <v>33</v>
      </c>
      <c r="M178" s="21"/>
      <c r="N178" s="19"/>
      <c r="O178" s="21"/>
      <c r="P178" s="19" t="s">
        <v>33</v>
      </c>
      <c r="Q178" s="21"/>
      <c r="R178" s="21"/>
      <c r="S178" s="21"/>
      <c r="T178" s="19" t="str">
        <f t="shared" si="6"/>
        <v/>
      </c>
      <c r="U178" s="19"/>
      <c r="V178" s="13"/>
      <c r="W178" s="13"/>
      <c r="X178" s="13"/>
      <c r="Y178" s="13"/>
      <c r="Z178" s="13"/>
      <c r="AA178" s="13"/>
      <c r="AB178" s="13"/>
      <c r="AC178" s="13"/>
      <c r="AD178" s="13"/>
      <c r="AE178" s="13"/>
      <c r="AF178" s="13"/>
      <c r="AG178" s="13"/>
      <c r="AH178" s="13"/>
    </row>
    <row r="179">
      <c r="A179" s="13">
        <v>178.0</v>
      </c>
      <c r="B179" s="37" t="s">
        <v>776</v>
      </c>
      <c r="C179" s="37" t="s">
        <v>777</v>
      </c>
      <c r="D179" s="15" t="s">
        <v>778</v>
      </c>
      <c r="E179" s="37" t="s">
        <v>29</v>
      </c>
      <c r="F179" s="37" t="s">
        <v>219</v>
      </c>
      <c r="G179" s="13" t="s">
        <v>31</v>
      </c>
      <c r="H179" s="13" t="s">
        <v>32</v>
      </c>
      <c r="I179" s="38">
        <v>2021.0</v>
      </c>
      <c r="J179" s="18" t="s">
        <v>33</v>
      </c>
      <c r="K179" s="18" t="s">
        <v>33</v>
      </c>
      <c r="L179" s="18" t="s">
        <v>33</v>
      </c>
      <c r="M179" s="21"/>
      <c r="N179" s="19"/>
      <c r="O179" s="21"/>
      <c r="P179" s="19" t="s">
        <v>33</v>
      </c>
      <c r="Q179" s="21"/>
      <c r="R179" s="21"/>
      <c r="S179" s="21"/>
      <c r="T179" s="19" t="str">
        <f t="shared" si="6"/>
        <v/>
      </c>
      <c r="U179" s="19"/>
      <c r="V179" s="13"/>
      <c r="W179" s="13"/>
      <c r="X179" s="13"/>
      <c r="Y179" s="13"/>
      <c r="Z179" s="13"/>
      <c r="AA179" s="13"/>
      <c r="AB179" s="13"/>
      <c r="AC179" s="13"/>
      <c r="AD179" s="13"/>
      <c r="AE179" s="13"/>
      <c r="AF179" s="13"/>
      <c r="AG179" s="13"/>
      <c r="AH179" s="13"/>
    </row>
    <row r="180">
      <c r="A180" s="13">
        <v>179.0</v>
      </c>
      <c r="B180" s="37" t="s">
        <v>62</v>
      </c>
      <c r="C180" s="37"/>
      <c r="D180" s="35"/>
      <c r="E180" s="37" t="s">
        <v>29</v>
      </c>
      <c r="F180" s="37"/>
      <c r="G180" s="13" t="s">
        <v>31</v>
      </c>
      <c r="H180" s="13" t="s">
        <v>53</v>
      </c>
      <c r="I180" s="38">
        <v>2023.0</v>
      </c>
      <c r="J180" s="18" t="s">
        <v>33</v>
      </c>
      <c r="K180" s="18" t="s">
        <v>33</v>
      </c>
      <c r="L180" s="18"/>
      <c r="M180" s="21"/>
      <c r="N180" s="19"/>
      <c r="O180" s="19"/>
      <c r="P180" s="21"/>
      <c r="Q180" s="21"/>
      <c r="R180" s="21"/>
      <c r="S180" s="21"/>
      <c r="T180" s="19" t="str">
        <f t="shared" si="6"/>
        <v/>
      </c>
      <c r="U180" s="19"/>
      <c r="V180" s="13" t="s">
        <v>154</v>
      </c>
      <c r="W180" s="13"/>
      <c r="X180" s="13"/>
      <c r="Y180" s="13"/>
      <c r="Z180" s="13"/>
      <c r="AA180" s="13"/>
      <c r="AB180" s="13"/>
      <c r="AC180" s="13"/>
      <c r="AD180" s="13"/>
      <c r="AE180" s="13"/>
      <c r="AF180" s="13"/>
      <c r="AG180" s="13"/>
      <c r="AH180" s="13"/>
    </row>
    <row r="181">
      <c r="A181" s="13">
        <v>180.0</v>
      </c>
      <c r="B181" s="37" t="s">
        <v>162</v>
      </c>
      <c r="C181" s="37"/>
      <c r="D181" s="35"/>
      <c r="E181" s="37" t="s">
        <v>29</v>
      </c>
      <c r="F181" s="37"/>
      <c r="G181" s="13" t="s">
        <v>31</v>
      </c>
      <c r="H181" s="13" t="s">
        <v>53</v>
      </c>
      <c r="I181" s="38">
        <v>2024.0</v>
      </c>
      <c r="J181" s="18" t="s">
        <v>33</v>
      </c>
      <c r="K181" s="18" t="s">
        <v>33</v>
      </c>
      <c r="L181" s="18"/>
      <c r="M181" s="21"/>
      <c r="N181" s="19"/>
      <c r="O181" s="19"/>
      <c r="P181" s="21"/>
      <c r="Q181" s="21"/>
      <c r="R181" s="21"/>
      <c r="S181" s="21"/>
      <c r="T181" s="19" t="str">
        <f t="shared" si="6"/>
        <v/>
      </c>
      <c r="U181" s="19"/>
      <c r="V181" s="13" t="s">
        <v>154</v>
      </c>
      <c r="W181" s="20"/>
      <c r="X181" s="20"/>
      <c r="Y181" s="20"/>
      <c r="Z181" s="20"/>
      <c r="AA181" s="20"/>
      <c r="AB181" s="20"/>
      <c r="AC181" s="20"/>
      <c r="AD181" s="20"/>
      <c r="AE181" s="20"/>
      <c r="AF181" s="20"/>
      <c r="AG181" s="20"/>
      <c r="AH181" s="20"/>
    </row>
    <row r="182">
      <c r="A182" s="13">
        <v>181.0</v>
      </c>
      <c r="B182" s="37" t="s">
        <v>779</v>
      </c>
      <c r="C182" s="37" t="s">
        <v>780</v>
      </c>
      <c r="D182" s="22" t="s">
        <v>781</v>
      </c>
      <c r="E182" s="37" t="s">
        <v>29</v>
      </c>
      <c r="F182" s="37" t="s">
        <v>46</v>
      </c>
      <c r="G182" s="13" t="s">
        <v>31</v>
      </c>
      <c r="H182" s="13" t="s">
        <v>32</v>
      </c>
      <c r="I182" s="38">
        <v>2021.0</v>
      </c>
      <c r="J182" s="18" t="s">
        <v>33</v>
      </c>
      <c r="K182" s="18" t="s">
        <v>33</v>
      </c>
      <c r="L182" s="18" t="s">
        <v>33</v>
      </c>
      <c r="M182" s="21"/>
      <c r="N182" s="19"/>
      <c r="O182" s="21"/>
      <c r="P182" s="19" t="s">
        <v>33</v>
      </c>
      <c r="Q182" s="21"/>
      <c r="R182" s="21"/>
      <c r="S182" s="21"/>
      <c r="T182" s="19" t="str">
        <f t="shared" si="6"/>
        <v/>
      </c>
      <c r="U182" s="19"/>
      <c r="V182" s="20"/>
      <c r="W182" s="20"/>
      <c r="X182" s="20"/>
      <c r="Y182" s="20"/>
      <c r="Z182" s="20"/>
      <c r="AA182" s="20"/>
      <c r="AB182" s="20"/>
      <c r="AC182" s="20"/>
      <c r="AD182" s="20"/>
      <c r="AE182" s="20"/>
      <c r="AF182" s="20"/>
      <c r="AG182" s="20"/>
      <c r="AH182" s="20"/>
    </row>
    <row r="183">
      <c r="A183" s="13">
        <v>182.0</v>
      </c>
      <c r="B183" s="37" t="s">
        <v>207</v>
      </c>
      <c r="C183" s="37"/>
      <c r="D183" s="37"/>
      <c r="E183" s="37" t="s">
        <v>29</v>
      </c>
      <c r="F183" s="37"/>
      <c r="G183" s="13" t="s">
        <v>31</v>
      </c>
      <c r="H183" s="13" t="s">
        <v>332</v>
      </c>
      <c r="I183" s="38">
        <v>2024.0</v>
      </c>
      <c r="J183" s="18" t="s">
        <v>33</v>
      </c>
      <c r="K183" s="18" t="s">
        <v>33</v>
      </c>
      <c r="L183" s="36"/>
      <c r="M183" s="21"/>
      <c r="N183" s="19"/>
      <c r="O183" s="19"/>
      <c r="P183" s="21"/>
      <c r="Q183" s="21"/>
      <c r="R183" s="21"/>
      <c r="S183" s="21"/>
      <c r="T183" s="19" t="str">
        <f t="shared" si="6"/>
        <v/>
      </c>
      <c r="U183" s="19"/>
      <c r="V183" s="13" t="s">
        <v>154</v>
      </c>
      <c r="W183" s="13"/>
      <c r="X183" s="13"/>
      <c r="Y183" s="13"/>
      <c r="Z183" s="13"/>
      <c r="AA183" s="13"/>
      <c r="AB183" s="13"/>
      <c r="AC183" s="13"/>
      <c r="AD183" s="13"/>
      <c r="AE183" s="13"/>
      <c r="AF183" s="13"/>
      <c r="AG183" s="13"/>
      <c r="AH183" s="13"/>
    </row>
    <row r="184">
      <c r="A184" s="13">
        <v>183.0</v>
      </c>
      <c r="B184" s="37" t="s">
        <v>782</v>
      </c>
      <c r="C184" s="37"/>
      <c r="D184" s="37"/>
      <c r="E184" s="37" t="s">
        <v>29</v>
      </c>
      <c r="F184" s="37"/>
      <c r="G184" s="13" t="s">
        <v>31</v>
      </c>
      <c r="H184" s="13" t="s">
        <v>53</v>
      </c>
      <c r="I184" s="38">
        <v>2022.0</v>
      </c>
      <c r="J184" s="18" t="s">
        <v>33</v>
      </c>
      <c r="K184" s="18" t="s">
        <v>33</v>
      </c>
      <c r="L184" s="36"/>
      <c r="M184" s="21"/>
      <c r="N184" s="19"/>
      <c r="O184" s="19"/>
      <c r="P184" s="21"/>
      <c r="Q184" s="21"/>
      <c r="R184" s="21"/>
      <c r="S184" s="21"/>
      <c r="T184" s="19" t="str">
        <f t="shared" si="6"/>
        <v/>
      </c>
      <c r="U184" s="19"/>
      <c r="V184" s="13" t="s">
        <v>154</v>
      </c>
      <c r="W184" s="20"/>
      <c r="X184" s="20"/>
      <c r="Y184" s="20"/>
      <c r="Z184" s="20"/>
      <c r="AA184" s="20"/>
      <c r="AB184" s="20"/>
      <c r="AC184" s="20"/>
      <c r="AD184" s="20"/>
      <c r="AE184" s="20"/>
      <c r="AF184" s="20"/>
      <c r="AG184" s="20"/>
      <c r="AH184" s="20"/>
    </row>
    <row r="185">
      <c r="A185" s="13">
        <v>184.0</v>
      </c>
      <c r="B185" s="37" t="s">
        <v>256</v>
      </c>
      <c r="C185" s="37"/>
      <c r="D185" s="37"/>
      <c r="E185" s="37" t="s">
        <v>29</v>
      </c>
      <c r="F185" s="37"/>
      <c r="G185" s="13" t="s">
        <v>31</v>
      </c>
      <c r="H185" s="13" t="s">
        <v>53</v>
      </c>
      <c r="I185" s="38">
        <v>2024.0</v>
      </c>
      <c r="J185" s="18" t="s">
        <v>33</v>
      </c>
      <c r="K185" s="18" t="s">
        <v>33</v>
      </c>
      <c r="L185" s="18"/>
      <c r="M185" s="21"/>
      <c r="N185" s="19"/>
      <c r="O185" s="19"/>
      <c r="P185" s="21"/>
      <c r="Q185" s="19"/>
      <c r="R185" s="21"/>
      <c r="S185" s="21"/>
      <c r="T185" s="19" t="str">
        <f t="shared" si="6"/>
        <v/>
      </c>
      <c r="U185" s="19"/>
      <c r="V185" s="13" t="s">
        <v>154</v>
      </c>
      <c r="W185" s="13"/>
      <c r="X185" s="13"/>
      <c r="Y185" s="13"/>
      <c r="Z185" s="13"/>
      <c r="AA185" s="13"/>
      <c r="AB185" s="13"/>
      <c r="AC185" s="13"/>
      <c r="AD185" s="13"/>
      <c r="AE185" s="13"/>
      <c r="AF185" s="13"/>
      <c r="AG185" s="13"/>
      <c r="AH185" s="13"/>
    </row>
    <row r="186">
      <c r="A186" s="13">
        <v>185.0</v>
      </c>
      <c r="B186" s="37" t="s">
        <v>99</v>
      </c>
      <c r="C186" s="37"/>
      <c r="D186" s="37"/>
      <c r="E186" s="37" t="s">
        <v>29</v>
      </c>
      <c r="F186" s="37"/>
      <c r="G186" s="13" t="s">
        <v>31</v>
      </c>
      <c r="H186" s="13" t="s">
        <v>332</v>
      </c>
      <c r="I186" s="38">
        <v>2023.0</v>
      </c>
      <c r="J186" s="18" t="s">
        <v>33</v>
      </c>
      <c r="K186" s="18" t="s">
        <v>33</v>
      </c>
      <c r="L186" s="18"/>
      <c r="M186" s="21"/>
      <c r="N186" s="19"/>
      <c r="O186" s="19"/>
      <c r="P186" s="21"/>
      <c r="Q186" s="21"/>
      <c r="R186" s="21"/>
      <c r="S186" s="21"/>
      <c r="T186" s="19" t="str">
        <f t="shared" si="6"/>
        <v/>
      </c>
      <c r="U186" s="19"/>
      <c r="V186" s="13" t="s">
        <v>154</v>
      </c>
      <c r="W186" s="13"/>
      <c r="X186" s="13"/>
      <c r="Y186" s="13"/>
      <c r="Z186" s="13"/>
      <c r="AA186" s="13"/>
      <c r="AB186" s="13"/>
      <c r="AC186" s="13"/>
      <c r="AD186" s="13"/>
      <c r="AE186" s="13"/>
      <c r="AF186" s="13"/>
      <c r="AG186" s="13"/>
      <c r="AH186" s="13"/>
    </row>
    <row r="187">
      <c r="A187" s="13">
        <v>186.0</v>
      </c>
      <c r="B187" s="37" t="s">
        <v>201</v>
      </c>
      <c r="C187" s="37"/>
      <c r="D187" s="37"/>
      <c r="E187" s="37" t="s">
        <v>29</v>
      </c>
      <c r="F187" s="37"/>
      <c r="G187" s="13" t="s">
        <v>31</v>
      </c>
      <c r="H187" s="13" t="s">
        <v>53</v>
      </c>
      <c r="I187" s="38">
        <v>2023.0</v>
      </c>
      <c r="J187" s="18" t="s">
        <v>33</v>
      </c>
      <c r="K187" s="18" t="s">
        <v>33</v>
      </c>
      <c r="L187" s="36"/>
      <c r="M187" s="21"/>
      <c r="N187" s="19"/>
      <c r="O187" s="19"/>
      <c r="P187" s="21"/>
      <c r="Q187" s="21"/>
      <c r="R187" s="21"/>
      <c r="S187" s="21"/>
      <c r="T187" s="19" t="str">
        <f t="shared" si="6"/>
        <v/>
      </c>
      <c r="U187" s="19"/>
      <c r="V187" s="13" t="s">
        <v>154</v>
      </c>
      <c r="W187" s="20"/>
      <c r="X187" s="20"/>
      <c r="Y187" s="20"/>
      <c r="Z187" s="20"/>
      <c r="AA187" s="20"/>
      <c r="AB187" s="20"/>
      <c r="AC187" s="20"/>
      <c r="AD187" s="20"/>
      <c r="AE187" s="20"/>
      <c r="AF187" s="20"/>
      <c r="AG187" s="20"/>
      <c r="AH187" s="20"/>
    </row>
    <row r="188">
      <c r="A188" s="13">
        <v>187.0</v>
      </c>
      <c r="B188" s="37" t="s">
        <v>783</v>
      </c>
      <c r="C188" s="37"/>
      <c r="D188" s="37"/>
      <c r="E188" s="37" t="s">
        <v>29</v>
      </c>
      <c r="F188" s="37"/>
      <c r="G188" s="13" t="s">
        <v>31</v>
      </c>
      <c r="H188" s="13" t="s">
        <v>53</v>
      </c>
      <c r="I188" s="38">
        <v>2021.0</v>
      </c>
      <c r="J188" s="18" t="s">
        <v>33</v>
      </c>
      <c r="K188" s="18" t="s">
        <v>33</v>
      </c>
      <c r="L188" s="36"/>
      <c r="M188" s="21"/>
      <c r="N188" s="19"/>
      <c r="O188" s="19"/>
      <c r="P188" s="21"/>
      <c r="Q188" s="21"/>
      <c r="R188" s="21"/>
      <c r="S188" s="21"/>
      <c r="T188" s="19" t="str">
        <f t="shared" si="6"/>
        <v/>
      </c>
      <c r="U188" s="19"/>
      <c r="V188" s="13" t="s">
        <v>154</v>
      </c>
      <c r="W188" s="13"/>
      <c r="X188" s="13"/>
      <c r="Y188" s="13"/>
      <c r="Z188" s="13"/>
      <c r="AA188" s="13"/>
      <c r="AB188" s="13"/>
      <c r="AC188" s="13"/>
      <c r="AD188" s="13"/>
      <c r="AE188" s="13"/>
      <c r="AF188" s="13"/>
      <c r="AG188" s="13"/>
      <c r="AH188" s="13"/>
    </row>
    <row r="189">
      <c r="A189" s="13">
        <v>188.0</v>
      </c>
      <c r="B189" s="37" t="s">
        <v>356</v>
      </c>
      <c r="C189" s="37"/>
      <c r="D189" s="37"/>
      <c r="E189" s="37" t="s">
        <v>29</v>
      </c>
      <c r="F189" s="37"/>
      <c r="G189" s="13" t="s">
        <v>31</v>
      </c>
      <c r="H189" s="13" t="s">
        <v>53</v>
      </c>
      <c r="I189" s="38">
        <v>2022.0</v>
      </c>
      <c r="J189" s="18" t="s">
        <v>33</v>
      </c>
      <c r="K189" s="18" t="s">
        <v>33</v>
      </c>
      <c r="L189" s="18"/>
      <c r="M189" s="21"/>
      <c r="N189" s="19"/>
      <c r="O189" s="19"/>
      <c r="P189" s="21"/>
      <c r="Q189" s="21"/>
      <c r="R189" s="21"/>
      <c r="S189" s="21"/>
      <c r="T189" s="19" t="str">
        <f t="shared" si="6"/>
        <v/>
      </c>
      <c r="U189" s="19"/>
      <c r="V189" s="13" t="s">
        <v>154</v>
      </c>
      <c r="W189" s="13"/>
      <c r="X189" s="13"/>
      <c r="Y189" s="13"/>
      <c r="Z189" s="13"/>
      <c r="AA189" s="13"/>
      <c r="AB189" s="13"/>
      <c r="AC189" s="13"/>
      <c r="AD189" s="13"/>
      <c r="AE189" s="13"/>
      <c r="AF189" s="13"/>
      <c r="AG189" s="13"/>
      <c r="AH189" s="13"/>
    </row>
    <row r="190">
      <c r="A190" s="13">
        <v>189.0</v>
      </c>
      <c r="B190" s="37" t="s">
        <v>276</v>
      </c>
      <c r="C190" s="37"/>
      <c r="D190" s="37"/>
      <c r="E190" s="37" t="s">
        <v>29</v>
      </c>
      <c r="F190" s="37"/>
      <c r="G190" s="13" t="s">
        <v>31</v>
      </c>
      <c r="H190" s="13" t="s">
        <v>53</v>
      </c>
      <c r="I190" s="38">
        <v>2023.0</v>
      </c>
      <c r="J190" s="18" t="s">
        <v>33</v>
      </c>
      <c r="K190" s="18" t="s">
        <v>33</v>
      </c>
      <c r="L190" s="36"/>
      <c r="M190" s="21"/>
      <c r="N190" s="19"/>
      <c r="O190" s="19"/>
      <c r="P190" s="21"/>
      <c r="Q190" s="21"/>
      <c r="R190" s="21"/>
      <c r="S190" s="21"/>
      <c r="T190" s="19" t="str">
        <f t="shared" si="6"/>
        <v/>
      </c>
      <c r="U190" s="19"/>
      <c r="V190" s="13" t="s">
        <v>154</v>
      </c>
      <c r="W190" s="20"/>
      <c r="X190" s="20"/>
      <c r="Y190" s="20"/>
      <c r="Z190" s="20"/>
      <c r="AA190" s="20"/>
      <c r="AB190" s="20"/>
      <c r="AC190" s="20"/>
      <c r="AD190" s="20"/>
      <c r="AE190" s="20"/>
      <c r="AF190" s="20"/>
      <c r="AG190" s="20"/>
      <c r="AH190" s="20"/>
    </row>
    <row r="191">
      <c r="A191" s="13">
        <v>190.0</v>
      </c>
      <c r="B191" s="37" t="s">
        <v>227</v>
      </c>
      <c r="C191" s="37"/>
      <c r="D191" s="37"/>
      <c r="E191" s="37" t="s">
        <v>29</v>
      </c>
      <c r="F191" s="37"/>
      <c r="G191" s="13" t="s">
        <v>31</v>
      </c>
      <c r="H191" s="13" t="s">
        <v>53</v>
      </c>
      <c r="I191" s="38">
        <v>2024.0</v>
      </c>
      <c r="J191" s="18" t="s">
        <v>33</v>
      </c>
      <c r="K191" s="18" t="s">
        <v>33</v>
      </c>
      <c r="L191" s="36"/>
      <c r="M191" s="21"/>
      <c r="N191" s="19"/>
      <c r="O191" s="19"/>
      <c r="P191" s="21"/>
      <c r="Q191" s="21"/>
      <c r="R191" s="21"/>
      <c r="S191" s="21"/>
      <c r="T191" s="19" t="str">
        <f t="shared" si="6"/>
        <v/>
      </c>
      <c r="U191" s="19"/>
      <c r="V191" s="13" t="s">
        <v>154</v>
      </c>
      <c r="W191" s="20"/>
      <c r="X191" s="20"/>
      <c r="Y191" s="20"/>
      <c r="Z191" s="20"/>
      <c r="AA191" s="20"/>
      <c r="AB191" s="20"/>
      <c r="AC191" s="20"/>
      <c r="AD191" s="20"/>
      <c r="AE191" s="20"/>
      <c r="AF191" s="20"/>
      <c r="AG191" s="20"/>
      <c r="AH191" s="20"/>
    </row>
    <row r="192">
      <c r="A192" s="13">
        <v>191.0</v>
      </c>
      <c r="B192" s="37" t="s">
        <v>784</v>
      </c>
      <c r="C192" s="37"/>
      <c r="D192" s="37"/>
      <c r="E192" s="37" t="s">
        <v>29</v>
      </c>
      <c r="F192" s="37"/>
      <c r="G192" s="13" t="s">
        <v>31</v>
      </c>
      <c r="H192" s="13" t="s">
        <v>53</v>
      </c>
      <c r="I192" s="38">
        <v>2024.0</v>
      </c>
      <c r="J192" s="18" t="s">
        <v>33</v>
      </c>
      <c r="K192" s="18" t="s">
        <v>33</v>
      </c>
      <c r="L192" s="18"/>
      <c r="M192" s="21"/>
      <c r="N192" s="19"/>
      <c r="O192" s="19"/>
      <c r="P192" s="21"/>
      <c r="Q192" s="21"/>
      <c r="R192" s="21"/>
      <c r="S192" s="21"/>
      <c r="T192" s="19" t="str">
        <f t="shared" si="6"/>
        <v/>
      </c>
      <c r="U192" s="19"/>
      <c r="V192" s="13" t="s">
        <v>154</v>
      </c>
      <c r="W192" s="13"/>
      <c r="X192" s="13"/>
      <c r="Y192" s="13"/>
      <c r="Z192" s="13"/>
      <c r="AA192" s="13"/>
      <c r="AB192" s="13"/>
      <c r="AC192" s="13"/>
      <c r="AD192" s="13"/>
      <c r="AE192" s="13"/>
      <c r="AF192" s="13"/>
      <c r="AG192" s="13"/>
      <c r="AH192" s="13"/>
    </row>
    <row r="193">
      <c r="A193" s="13">
        <v>192.0</v>
      </c>
      <c r="B193" s="37" t="s">
        <v>114</v>
      </c>
      <c r="C193" s="37"/>
      <c r="D193" s="37"/>
      <c r="E193" s="37" t="s">
        <v>29</v>
      </c>
      <c r="F193" s="37"/>
      <c r="G193" s="13" t="s">
        <v>31</v>
      </c>
      <c r="H193" s="13" t="s">
        <v>53</v>
      </c>
      <c r="I193" s="38">
        <v>2022.0</v>
      </c>
      <c r="J193" s="18" t="s">
        <v>33</v>
      </c>
      <c r="K193" s="18" t="s">
        <v>33</v>
      </c>
      <c r="L193" s="36"/>
      <c r="M193" s="21"/>
      <c r="N193" s="19"/>
      <c r="O193" s="19"/>
      <c r="P193" s="21"/>
      <c r="Q193" s="21"/>
      <c r="R193" s="21"/>
      <c r="S193" s="21"/>
      <c r="T193" s="19" t="str">
        <f t="shared" si="6"/>
        <v/>
      </c>
      <c r="U193" s="19"/>
      <c r="V193" s="13" t="s">
        <v>154</v>
      </c>
      <c r="W193" s="20"/>
      <c r="X193" s="20"/>
      <c r="Y193" s="20"/>
      <c r="Z193" s="20"/>
      <c r="AA193" s="20"/>
      <c r="AB193" s="20"/>
      <c r="AC193" s="20"/>
      <c r="AD193" s="20"/>
      <c r="AE193" s="20"/>
      <c r="AF193" s="20"/>
      <c r="AG193" s="20"/>
      <c r="AH193" s="20"/>
    </row>
    <row r="194">
      <c r="A194" s="13">
        <v>193.0</v>
      </c>
      <c r="B194" s="37" t="s">
        <v>494</v>
      </c>
      <c r="C194" s="37"/>
      <c r="D194" s="37"/>
      <c r="E194" s="37" t="s">
        <v>29</v>
      </c>
      <c r="F194" s="37"/>
      <c r="G194" s="13" t="s">
        <v>31</v>
      </c>
      <c r="H194" s="13" t="s">
        <v>53</v>
      </c>
      <c r="I194" s="38">
        <v>2022.0</v>
      </c>
      <c r="J194" s="18" t="s">
        <v>33</v>
      </c>
      <c r="K194" s="18" t="s">
        <v>33</v>
      </c>
      <c r="L194" s="36"/>
      <c r="M194" s="21"/>
      <c r="N194" s="19"/>
      <c r="O194" s="19"/>
      <c r="P194" s="21"/>
      <c r="Q194" s="19"/>
      <c r="R194" s="21"/>
      <c r="S194" s="21"/>
      <c r="T194" s="19" t="str">
        <f t="shared" si="6"/>
        <v/>
      </c>
      <c r="U194" s="19"/>
      <c r="V194" s="13" t="s">
        <v>154</v>
      </c>
      <c r="W194" s="13"/>
      <c r="X194" s="13"/>
      <c r="Y194" s="13"/>
      <c r="Z194" s="13"/>
      <c r="AA194" s="13"/>
      <c r="AB194" s="13"/>
      <c r="AC194" s="13"/>
      <c r="AD194" s="13"/>
      <c r="AE194" s="13"/>
      <c r="AF194" s="13"/>
      <c r="AG194" s="13"/>
      <c r="AH194" s="13"/>
    </row>
    <row r="195">
      <c r="A195" s="13">
        <v>194.0</v>
      </c>
      <c r="B195" s="37" t="s">
        <v>179</v>
      </c>
      <c r="C195" s="37"/>
      <c r="D195" s="37"/>
      <c r="E195" s="37" t="s">
        <v>29</v>
      </c>
      <c r="F195" s="37"/>
      <c r="G195" s="13" t="s">
        <v>31</v>
      </c>
      <c r="H195" s="13" t="s">
        <v>53</v>
      </c>
      <c r="I195" s="38">
        <v>2024.0</v>
      </c>
      <c r="J195" s="18" t="s">
        <v>33</v>
      </c>
      <c r="K195" s="18" t="s">
        <v>33</v>
      </c>
      <c r="L195" s="18"/>
      <c r="M195" s="21"/>
      <c r="N195" s="19"/>
      <c r="O195" s="19"/>
      <c r="P195" s="21"/>
      <c r="Q195" s="21"/>
      <c r="R195" s="21"/>
      <c r="S195" s="21"/>
      <c r="T195" s="19" t="str">
        <f t="shared" si="6"/>
        <v/>
      </c>
      <c r="U195" s="19"/>
      <c r="V195" s="13" t="s">
        <v>154</v>
      </c>
      <c r="W195" s="20"/>
      <c r="X195" s="20"/>
      <c r="Y195" s="20"/>
      <c r="Z195" s="20"/>
      <c r="AA195" s="20"/>
      <c r="AB195" s="20"/>
      <c r="AC195" s="20"/>
      <c r="AD195" s="20"/>
      <c r="AE195" s="20"/>
      <c r="AF195" s="20"/>
      <c r="AG195" s="20"/>
      <c r="AH195" s="20"/>
    </row>
    <row r="196">
      <c r="A196" s="13">
        <v>195.0</v>
      </c>
      <c r="B196" s="37" t="s">
        <v>446</v>
      </c>
      <c r="C196" s="37"/>
      <c r="D196" s="37"/>
      <c r="E196" s="37" t="s">
        <v>29</v>
      </c>
      <c r="F196" s="37"/>
      <c r="G196" s="13" t="s">
        <v>31</v>
      </c>
      <c r="H196" s="13" t="s">
        <v>53</v>
      </c>
      <c r="I196" s="38">
        <v>2022.0</v>
      </c>
      <c r="J196" s="18" t="s">
        <v>33</v>
      </c>
      <c r="K196" s="18" t="s">
        <v>33</v>
      </c>
      <c r="L196" s="36"/>
      <c r="M196" s="21"/>
      <c r="N196" s="19"/>
      <c r="O196" s="19"/>
      <c r="P196" s="21"/>
      <c r="Q196" s="21"/>
      <c r="R196" s="21"/>
      <c r="S196" s="21"/>
      <c r="T196" s="19" t="str">
        <f t="shared" si="6"/>
        <v/>
      </c>
      <c r="U196" s="19"/>
      <c r="V196" s="13" t="s">
        <v>154</v>
      </c>
      <c r="W196" s="20"/>
      <c r="X196" s="20"/>
      <c r="Y196" s="20"/>
      <c r="Z196" s="20"/>
      <c r="AA196" s="20"/>
      <c r="AB196" s="20"/>
      <c r="AC196" s="20"/>
      <c r="AD196" s="20"/>
      <c r="AE196" s="20"/>
      <c r="AF196" s="20"/>
      <c r="AG196" s="20"/>
      <c r="AH196" s="20"/>
    </row>
    <row r="197">
      <c r="A197" s="13">
        <v>196.0</v>
      </c>
      <c r="B197" s="37" t="s">
        <v>427</v>
      </c>
      <c r="C197" s="37"/>
      <c r="D197" s="37"/>
      <c r="E197" s="37" t="s">
        <v>29</v>
      </c>
      <c r="F197" s="37"/>
      <c r="G197" s="13" t="s">
        <v>31</v>
      </c>
      <c r="H197" s="13" t="s">
        <v>53</v>
      </c>
      <c r="I197" s="38">
        <v>2022.0</v>
      </c>
      <c r="J197" s="18" t="s">
        <v>33</v>
      </c>
      <c r="K197" s="18" t="s">
        <v>33</v>
      </c>
      <c r="L197" s="36"/>
      <c r="M197" s="21"/>
      <c r="N197" s="19"/>
      <c r="O197" s="19"/>
      <c r="P197" s="21"/>
      <c r="Q197" s="21"/>
      <c r="R197" s="21"/>
      <c r="S197" s="21"/>
      <c r="T197" s="19" t="str">
        <f t="shared" si="6"/>
        <v/>
      </c>
      <c r="U197" s="19"/>
      <c r="V197" s="13" t="s">
        <v>154</v>
      </c>
      <c r="W197" s="20"/>
      <c r="X197" s="20"/>
      <c r="Y197" s="20"/>
      <c r="Z197" s="20"/>
      <c r="AA197" s="20"/>
      <c r="AB197" s="20"/>
      <c r="AC197" s="20"/>
      <c r="AD197" s="20"/>
      <c r="AE197" s="20"/>
      <c r="AF197" s="20"/>
      <c r="AG197" s="20"/>
      <c r="AH197" s="20"/>
    </row>
    <row r="198">
      <c r="A198" s="13">
        <v>197.0</v>
      </c>
      <c r="B198" s="37" t="s">
        <v>89</v>
      </c>
      <c r="C198" s="37"/>
      <c r="D198" s="37"/>
      <c r="E198" s="37" t="s">
        <v>29</v>
      </c>
      <c r="F198" s="37"/>
      <c r="G198" s="13" t="s">
        <v>31</v>
      </c>
      <c r="H198" s="13" t="s">
        <v>53</v>
      </c>
      <c r="I198" s="38">
        <v>2024.0</v>
      </c>
      <c r="J198" s="18" t="s">
        <v>33</v>
      </c>
      <c r="K198" s="18" t="s">
        <v>33</v>
      </c>
      <c r="L198" s="36"/>
      <c r="M198" s="21"/>
      <c r="N198" s="19"/>
      <c r="O198" s="19"/>
      <c r="P198" s="21"/>
      <c r="Q198" s="19"/>
      <c r="R198" s="21"/>
      <c r="S198" s="21"/>
      <c r="T198" s="19" t="str">
        <f t="shared" si="6"/>
        <v/>
      </c>
      <c r="U198" s="19"/>
      <c r="V198" s="13" t="s">
        <v>154</v>
      </c>
      <c r="W198" s="13"/>
      <c r="X198" s="13"/>
      <c r="Y198" s="13"/>
      <c r="Z198" s="13"/>
      <c r="AA198" s="13"/>
      <c r="AB198" s="13"/>
      <c r="AC198" s="13"/>
      <c r="AD198" s="13"/>
      <c r="AE198" s="13"/>
      <c r="AF198" s="13"/>
      <c r="AG198" s="13"/>
      <c r="AH198" s="13"/>
    </row>
    <row r="199">
      <c r="A199" s="13">
        <v>198.0</v>
      </c>
      <c r="B199" s="37" t="s">
        <v>408</v>
      </c>
      <c r="C199" s="37"/>
      <c r="D199" s="37"/>
      <c r="E199" s="37" t="s">
        <v>29</v>
      </c>
      <c r="F199" s="37"/>
      <c r="G199" s="13" t="s">
        <v>31</v>
      </c>
      <c r="H199" s="13" t="s">
        <v>53</v>
      </c>
      <c r="I199" s="38">
        <v>2023.0</v>
      </c>
      <c r="J199" s="18" t="s">
        <v>33</v>
      </c>
      <c r="K199" s="18" t="s">
        <v>33</v>
      </c>
      <c r="L199" s="36"/>
      <c r="M199" s="21"/>
      <c r="N199" s="19"/>
      <c r="O199" s="19"/>
      <c r="P199" s="21"/>
      <c r="Q199" s="19"/>
      <c r="R199" s="21"/>
      <c r="S199" s="21"/>
      <c r="T199" s="19" t="str">
        <f t="shared" si="6"/>
        <v/>
      </c>
      <c r="U199" s="19"/>
      <c r="V199" s="13" t="s">
        <v>154</v>
      </c>
      <c r="W199" s="13"/>
      <c r="X199" s="13"/>
      <c r="Y199" s="13"/>
      <c r="Z199" s="13"/>
      <c r="AA199" s="13"/>
      <c r="AB199" s="13"/>
      <c r="AC199" s="13"/>
      <c r="AD199" s="13"/>
      <c r="AE199" s="13"/>
      <c r="AF199" s="13"/>
      <c r="AG199" s="13"/>
      <c r="AH199" s="13"/>
    </row>
    <row r="200">
      <c r="A200" s="13">
        <v>199.0</v>
      </c>
      <c r="B200" s="37" t="s">
        <v>84</v>
      </c>
      <c r="C200" s="37"/>
      <c r="D200" s="37"/>
      <c r="E200" s="37" t="s">
        <v>29</v>
      </c>
      <c r="F200" s="37"/>
      <c r="G200" s="13" t="s">
        <v>31</v>
      </c>
      <c r="H200" s="13" t="s">
        <v>53</v>
      </c>
      <c r="I200" s="38">
        <v>2023.0</v>
      </c>
      <c r="J200" s="18" t="s">
        <v>33</v>
      </c>
      <c r="K200" s="18" t="s">
        <v>33</v>
      </c>
      <c r="L200" s="36"/>
      <c r="M200" s="19"/>
      <c r="N200" s="19"/>
      <c r="O200" s="19"/>
      <c r="P200" s="21"/>
      <c r="Q200" s="21"/>
      <c r="R200" s="21"/>
      <c r="S200" s="21"/>
      <c r="T200" s="19" t="str">
        <f t="shared" si="6"/>
        <v/>
      </c>
      <c r="U200" s="19"/>
      <c r="V200" s="13" t="s">
        <v>154</v>
      </c>
      <c r="W200" s="20"/>
      <c r="X200" s="20"/>
      <c r="Y200" s="20"/>
      <c r="Z200" s="20"/>
      <c r="AA200" s="20"/>
      <c r="AB200" s="20"/>
      <c r="AC200" s="20"/>
      <c r="AD200" s="20"/>
      <c r="AE200" s="20"/>
      <c r="AF200" s="20"/>
      <c r="AG200" s="20"/>
      <c r="AH200" s="20"/>
    </row>
    <row r="201">
      <c r="A201" s="13">
        <v>200.0</v>
      </c>
      <c r="B201" s="37" t="s">
        <v>301</v>
      </c>
      <c r="C201" s="37"/>
      <c r="D201" s="37"/>
      <c r="E201" s="37" t="s">
        <v>29</v>
      </c>
      <c r="F201" s="37"/>
      <c r="G201" s="13" t="s">
        <v>31</v>
      </c>
      <c r="H201" s="13" t="s">
        <v>53</v>
      </c>
      <c r="I201" s="38">
        <v>2023.0</v>
      </c>
      <c r="J201" s="18" t="s">
        <v>33</v>
      </c>
      <c r="K201" s="18" t="s">
        <v>33</v>
      </c>
      <c r="L201" s="36"/>
      <c r="M201" s="21"/>
      <c r="N201" s="19"/>
      <c r="O201" s="19"/>
      <c r="P201" s="21"/>
      <c r="Q201" s="21"/>
      <c r="R201" s="21"/>
      <c r="S201" s="21"/>
      <c r="T201" s="19" t="str">
        <f t="shared" si="6"/>
        <v/>
      </c>
      <c r="U201" s="19"/>
      <c r="V201" s="13" t="s">
        <v>154</v>
      </c>
      <c r="W201" s="20"/>
      <c r="X201" s="20"/>
      <c r="Y201" s="20"/>
      <c r="Z201" s="20"/>
      <c r="AA201" s="20"/>
      <c r="AB201" s="20"/>
      <c r="AC201" s="20"/>
      <c r="AD201" s="20"/>
      <c r="AE201" s="20"/>
      <c r="AF201" s="20"/>
      <c r="AG201" s="20"/>
      <c r="AH201" s="20"/>
    </row>
    <row r="202">
      <c r="A202" s="13">
        <v>201.0</v>
      </c>
      <c r="B202" s="37" t="s">
        <v>235</v>
      </c>
      <c r="C202" s="37"/>
      <c r="D202" s="37"/>
      <c r="E202" s="37" t="s">
        <v>29</v>
      </c>
      <c r="F202" s="37"/>
      <c r="G202" s="13" t="s">
        <v>31</v>
      </c>
      <c r="H202" s="13" t="s">
        <v>53</v>
      </c>
      <c r="I202" s="38">
        <v>2024.0</v>
      </c>
      <c r="J202" s="18" t="s">
        <v>33</v>
      </c>
      <c r="K202" s="18" t="s">
        <v>33</v>
      </c>
      <c r="L202" s="36"/>
      <c r="M202" s="21"/>
      <c r="N202" s="19"/>
      <c r="O202" s="19"/>
      <c r="P202" s="21"/>
      <c r="Q202" s="21"/>
      <c r="R202" s="21"/>
      <c r="S202" s="21"/>
      <c r="T202" s="19" t="str">
        <f t="shared" si="6"/>
        <v/>
      </c>
      <c r="U202" s="19"/>
      <c r="V202" s="13" t="s">
        <v>154</v>
      </c>
      <c r="W202" s="20"/>
      <c r="X202" s="20"/>
      <c r="Y202" s="20"/>
      <c r="Z202" s="20"/>
      <c r="AA202" s="20"/>
      <c r="AB202" s="20"/>
      <c r="AC202" s="20"/>
      <c r="AD202" s="20"/>
      <c r="AE202" s="20"/>
      <c r="AF202" s="20"/>
      <c r="AG202" s="20"/>
      <c r="AH202" s="20"/>
    </row>
    <row r="203">
      <c r="A203" s="13">
        <v>202.0</v>
      </c>
      <c r="B203" s="37" t="s">
        <v>342</v>
      </c>
      <c r="C203" s="37"/>
      <c r="D203" s="37"/>
      <c r="E203" s="37" t="s">
        <v>29</v>
      </c>
      <c r="F203" s="37"/>
      <c r="G203" s="13" t="s">
        <v>31</v>
      </c>
      <c r="H203" s="13" t="s">
        <v>53</v>
      </c>
      <c r="I203" s="38">
        <v>2023.0</v>
      </c>
      <c r="J203" s="18" t="s">
        <v>33</v>
      </c>
      <c r="K203" s="18" t="s">
        <v>33</v>
      </c>
      <c r="L203" s="36"/>
      <c r="M203" s="21"/>
      <c r="N203" s="19"/>
      <c r="O203" s="19"/>
      <c r="P203" s="21"/>
      <c r="Q203" s="21"/>
      <c r="R203" s="21"/>
      <c r="S203" s="21"/>
      <c r="T203" s="19" t="str">
        <f t="shared" si="6"/>
        <v/>
      </c>
      <c r="U203" s="19"/>
      <c r="V203" s="13" t="s">
        <v>154</v>
      </c>
      <c r="W203" s="13"/>
      <c r="X203" s="13"/>
      <c r="Y203" s="13"/>
      <c r="Z203" s="13"/>
      <c r="AA203" s="13"/>
      <c r="AB203" s="13"/>
      <c r="AC203" s="13"/>
      <c r="AD203" s="13"/>
      <c r="AE203" s="13"/>
      <c r="AF203" s="13"/>
      <c r="AG203" s="13"/>
      <c r="AH203" s="13"/>
    </row>
    <row r="204">
      <c r="A204" s="13">
        <v>203.0</v>
      </c>
      <c r="B204" s="37" t="s">
        <v>313</v>
      </c>
      <c r="C204" s="37"/>
      <c r="D204" s="37"/>
      <c r="E204" s="37" t="s">
        <v>29</v>
      </c>
      <c r="F204" s="37"/>
      <c r="G204" s="13" t="s">
        <v>31</v>
      </c>
      <c r="H204" s="13" t="s">
        <v>53</v>
      </c>
      <c r="I204" s="38">
        <v>2023.0</v>
      </c>
      <c r="J204" s="18" t="s">
        <v>33</v>
      </c>
      <c r="K204" s="18" t="s">
        <v>33</v>
      </c>
      <c r="L204" s="36"/>
      <c r="M204" s="21"/>
      <c r="N204" s="19"/>
      <c r="O204" s="19"/>
      <c r="P204" s="21"/>
      <c r="Q204" s="21"/>
      <c r="R204" s="21"/>
      <c r="S204" s="21"/>
      <c r="T204" s="19" t="str">
        <f t="shared" si="6"/>
        <v/>
      </c>
      <c r="U204" s="19"/>
      <c r="V204" s="13" t="s">
        <v>154</v>
      </c>
      <c r="W204" s="20"/>
      <c r="X204" s="20"/>
      <c r="Y204" s="20"/>
      <c r="Z204" s="20"/>
      <c r="AA204" s="20"/>
      <c r="AB204" s="20"/>
      <c r="AC204" s="20"/>
      <c r="AD204" s="20"/>
      <c r="AE204" s="20"/>
      <c r="AF204" s="20"/>
      <c r="AG204" s="20"/>
      <c r="AH204" s="20"/>
    </row>
    <row r="205">
      <c r="A205" s="13">
        <v>204.0</v>
      </c>
      <c r="B205" s="37" t="s">
        <v>386</v>
      </c>
      <c r="C205" s="37"/>
      <c r="D205" s="37"/>
      <c r="E205" s="37" t="s">
        <v>29</v>
      </c>
      <c r="F205" s="37"/>
      <c r="G205" s="13" t="s">
        <v>31</v>
      </c>
      <c r="H205" s="13" t="s">
        <v>53</v>
      </c>
      <c r="I205" s="38">
        <v>2023.0</v>
      </c>
      <c r="J205" s="18" t="s">
        <v>33</v>
      </c>
      <c r="K205" s="18" t="s">
        <v>33</v>
      </c>
      <c r="L205" s="36"/>
      <c r="M205" s="21"/>
      <c r="N205" s="19"/>
      <c r="O205" s="19"/>
      <c r="P205" s="19"/>
      <c r="Q205" s="19"/>
      <c r="R205" s="19"/>
      <c r="S205" s="19"/>
      <c r="T205" s="19" t="str">
        <f t="shared" si="6"/>
        <v/>
      </c>
      <c r="U205" s="19"/>
      <c r="V205" s="13" t="s">
        <v>154</v>
      </c>
      <c r="W205" s="20"/>
      <c r="X205" s="20"/>
      <c r="Y205" s="20"/>
      <c r="Z205" s="20"/>
      <c r="AA205" s="20"/>
      <c r="AB205" s="20"/>
      <c r="AC205" s="20"/>
      <c r="AD205" s="20"/>
      <c r="AE205" s="20"/>
      <c r="AF205" s="20"/>
      <c r="AG205" s="20"/>
      <c r="AH205" s="20"/>
    </row>
    <row r="206">
      <c r="A206" s="13">
        <v>205.0</v>
      </c>
      <c r="B206" s="37" t="s">
        <v>261</v>
      </c>
      <c r="C206" s="37"/>
      <c r="D206" s="37"/>
      <c r="E206" s="37" t="s">
        <v>29</v>
      </c>
      <c r="F206" s="37"/>
      <c r="G206" s="13" t="s">
        <v>31</v>
      </c>
      <c r="H206" s="13" t="s">
        <v>53</v>
      </c>
      <c r="I206" s="38">
        <v>2024.0</v>
      </c>
      <c r="J206" s="18" t="s">
        <v>33</v>
      </c>
      <c r="K206" s="18" t="s">
        <v>33</v>
      </c>
      <c r="L206" s="18"/>
      <c r="M206" s="21"/>
      <c r="N206" s="19"/>
      <c r="O206" s="19"/>
      <c r="P206" s="21"/>
      <c r="Q206" s="21"/>
      <c r="R206" s="21"/>
      <c r="S206" s="21"/>
      <c r="T206" s="19" t="str">
        <f t="shared" si="6"/>
        <v/>
      </c>
      <c r="U206" s="19"/>
      <c r="V206" s="13" t="s">
        <v>154</v>
      </c>
      <c r="W206" s="20"/>
      <c r="X206" s="20"/>
      <c r="Y206" s="20"/>
      <c r="Z206" s="20"/>
      <c r="AA206" s="20"/>
      <c r="AB206" s="20"/>
      <c r="AC206" s="20"/>
      <c r="AD206" s="20"/>
      <c r="AE206" s="20"/>
      <c r="AF206" s="20"/>
      <c r="AG206" s="20"/>
      <c r="AH206" s="20"/>
    </row>
    <row r="207">
      <c r="A207" s="13">
        <v>206.0</v>
      </c>
      <c r="B207" s="37" t="s">
        <v>322</v>
      </c>
      <c r="C207" s="37"/>
      <c r="D207" s="37"/>
      <c r="E207" s="37" t="s">
        <v>29</v>
      </c>
      <c r="F207" s="37"/>
      <c r="G207" s="13" t="s">
        <v>31</v>
      </c>
      <c r="H207" s="13" t="s">
        <v>53</v>
      </c>
      <c r="I207" s="38">
        <v>2023.0</v>
      </c>
      <c r="J207" s="18" t="s">
        <v>33</v>
      </c>
      <c r="K207" s="18" t="s">
        <v>33</v>
      </c>
      <c r="L207" s="18"/>
      <c r="M207" s="21"/>
      <c r="N207" s="19"/>
      <c r="O207" s="19"/>
      <c r="P207" s="21"/>
      <c r="Q207" s="21"/>
      <c r="R207" s="21"/>
      <c r="S207" s="21"/>
      <c r="T207" s="19" t="str">
        <f t="shared" si="6"/>
        <v/>
      </c>
      <c r="U207" s="19"/>
      <c r="V207" s="13" t="s">
        <v>154</v>
      </c>
      <c r="W207" s="20"/>
      <c r="X207" s="20"/>
      <c r="Y207" s="20"/>
      <c r="Z207" s="20"/>
      <c r="AA207" s="20"/>
      <c r="AB207" s="20"/>
      <c r="AC207" s="20"/>
      <c r="AD207" s="20"/>
      <c r="AE207" s="20"/>
      <c r="AF207" s="20"/>
      <c r="AG207" s="20"/>
      <c r="AH207" s="20"/>
    </row>
    <row r="208">
      <c r="A208" s="13">
        <v>207.0</v>
      </c>
      <c r="B208" s="37" t="s">
        <v>417</v>
      </c>
      <c r="C208" s="37"/>
      <c r="D208" s="37"/>
      <c r="E208" s="37" t="s">
        <v>29</v>
      </c>
      <c r="F208" s="37"/>
      <c r="G208" s="13" t="s">
        <v>31</v>
      </c>
      <c r="H208" s="13" t="s">
        <v>53</v>
      </c>
      <c r="I208" s="38">
        <v>2022.0</v>
      </c>
      <c r="J208" s="18" t="s">
        <v>33</v>
      </c>
      <c r="K208" s="18" t="s">
        <v>33</v>
      </c>
      <c r="L208" s="36"/>
      <c r="M208" s="21"/>
      <c r="N208" s="19"/>
      <c r="O208" s="19"/>
      <c r="P208" s="21"/>
      <c r="Q208" s="21"/>
      <c r="R208" s="21"/>
      <c r="S208" s="21"/>
      <c r="T208" s="19" t="str">
        <f t="shared" si="6"/>
        <v/>
      </c>
      <c r="U208" s="19"/>
      <c r="V208" s="13" t="s">
        <v>154</v>
      </c>
      <c r="W208" s="13"/>
      <c r="X208" s="13"/>
      <c r="Y208" s="13"/>
      <c r="Z208" s="13"/>
      <c r="AA208" s="13"/>
      <c r="AB208" s="13"/>
      <c r="AC208" s="13"/>
      <c r="AD208" s="13"/>
      <c r="AE208" s="13"/>
      <c r="AF208" s="13"/>
      <c r="AG208" s="13"/>
      <c r="AH208" s="13"/>
    </row>
    <row r="209">
      <c r="A209" s="13">
        <v>208.0</v>
      </c>
      <c r="B209" s="37" t="s">
        <v>396</v>
      </c>
      <c r="C209" s="37"/>
      <c r="D209" s="37"/>
      <c r="E209" s="37" t="s">
        <v>29</v>
      </c>
      <c r="F209" s="37"/>
      <c r="G209" s="13" t="s">
        <v>31</v>
      </c>
      <c r="H209" s="13" t="s">
        <v>53</v>
      </c>
      <c r="I209" s="38">
        <v>2023.0</v>
      </c>
      <c r="J209" s="18" t="s">
        <v>33</v>
      </c>
      <c r="K209" s="18" t="s">
        <v>33</v>
      </c>
      <c r="L209" s="18"/>
      <c r="M209" s="21"/>
      <c r="N209" s="19"/>
      <c r="O209" s="19"/>
      <c r="P209" s="21"/>
      <c r="Q209" s="21"/>
      <c r="R209" s="21"/>
      <c r="S209" s="21"/>
      <c r="T209" s="19" t="str">
        <f t="shared" si="6"/>
        <v/>
      </c>
      <c r="U209" s="19"/>
      <c r="V209" s="13" t="s">
        <v>154</v>
      </c>
      <c r="W209" s="20"/>
      <c r="X209" s="20"/>
      <c r="Y209" s="20"/>
      <c r="Z209" s="20"/>
      <c r="AA209" s="20"/>
      <c r="AB209" s="20"/>
      <c r="AC209" s="20"/>
      <c r="AD209" s="20"/>
      <c r="AE209" s="20"/>
      <c r="AF209" s="20"/>
      <c r="AG209" s="20"/>
      <c r="AH209" s="20"/>
    </row>
    <row r="210">
      <c r="A210" s="13">
        <v>209.0</v>
      </c>
      <c r="B210" s="37" t="s">
        <v>422</v>
      </c>
      <c r="C210" s="37"/>
      <c r="D210" s="37"/>
      <c r="E210" s="37" t="s">
        <v>29</v>
      </c>
      <c r="F210" s="37"/>
      <c r="G210" s="13" t="s">
        <v>31</v>
      </c>
      <c r="H210" s="13" t="s">
        <v>53</v>
      </c>
      <c r="I210" s="38">
        <v>2022.0</v>
      </c>
      <c r="J210" s="18" t="s">
        <v>33</v>
      </c>
      <c r="K210" s="18" t="s">
        <v>33</v>
      </c>
      <c r="L210" s="18"/>
      <c r="M210" s="21"/>
      <c r="N210" s="19"/>
      <c r="O210" s="19"/>
      <c r="P210" s="21"/>
      <c r="Q210" s="21"/>
      <c r="R210" s="21"/>
      <c r="S210" s="21"/>
      <c r="T210" s="19" t="str">
        <f t="shared" si="6"/>
        <v/>
      </c>
      <c r="U210" s="19"/>
      <c r="V210" s="13" t="s">
        <v>154</v>
      </c>
      <c r="W210" s="20"/>
      <c r="X210" s="20"/>
      <c r="Y210" s="20"/>
      <c r="Z210" s="20"/>
      <c r="AA210" s="20"/>
      <c r="AB210" s="20"/>
      <c r="AC210" s="20"/>
      <c r="AD210" s="20"/>
      <c r="AE210" s="20"/>
      <c r="AF210" s="20"/>
      <c r="AG210" s="20"/>
      <c r="AH210" s="20"/>
    </row>
    <row r="211">
      <c r="A211" s="13">
        <v>210.0</v>
      </c>
      <c r="B211" s="37" t="s">
        <v>391</v>
      </c>
      <c r="C211" s="37"/>
      <c r="D211" s="37"/>
      <c r="E211" s="37" t="s">
        <v>29</v>
      </c>
      <c r="F211" s="37"/>
      <c r="G211" s="13" t="s">
        <v>31</v>
      </c>
      <c r="H211" s="13" t="s">
        <v>53</v>
      </c>
      <c r="I211" s="38">
        <v>2023.0</v>
      </c>
      <c r="J211" s="18" t="s">
        <v>33</v>
      </c>
      <c r="K211" s="18" t="s">
        <v>33</v>
      </c>
      <c r="L211" s="18"/>
      <c r="M211" s="21"/>
      <c r="N211" s="19"/>
      <c r="O211" s="19"/>
      <c r="P211" s="21"/>
      <c r="Q211" s="21"/>
      <c r="R211" s="21"/>
      <c r="S211" s="21"/>
      <c r="T211" s="19" t="str">
        <f t="shared" si="6"/>
        <v/>
      </c>
      <c r="U211" s="19"/>
      <c r="V211" s="13" t="s">
        <v>154</v>
      </c>
      <c r="W211" s="13"/>
      <c r="X211" s="13"/>
      <c r="Y211" s="13"/>
      <c r="Z211" s="13"/>
      <c r="AA211" s="13"/>
      <c r="AB211" s="13"/>
      <c r="AC211" s="13"/>
      <c r="AD211" s="13"/>
      <c r="AE211" s="13"/>
      <c r="AF211" s="13"/>
      <c r="AG211" s="13"/>
      <c r="AH211" s="13"/>
    </row>
    <row r="212">
      <c r="A212" s="13">
        <v>211.0</v>
      </c>
      <c r="B212" s="37" t="s">
        <v>73</v>
      </c>
      <c r="C212" s="37"/>
      <c r="D212" s="37"/>
      <c r="E212" s="37" t="s">
        <v>29</v>
      </c>
      <c r="F212" s="37"/>
      <c r="G212" s="13" t="s">
        <v>31</v>
      </c>
      <c r="H212" s="13" t="s">
        <v>53</v>
      </c>
      <c r="I212" s="38">
        <v>2023.0</v>
      </c>
      <c r="J212" s="18" t="s">
        <v>33</v>
      </c>
      <c r="K212" s="18" t="s">
        <v>33</v>
      </c>
      <c r="L212" s="18"/>
      <c r="M212" s="21"/>
      <c r="N212" s="19"/>
      <c r="O212" s="19"/>
      <c r="P212" s="21"/>
      <c r="Q212" s="21"/>
      <c r="R212" s="21"/>
      <c r="S212" s="21"/>
      <c r="T212" s="19" t="str">
        <f t="shared" si="6"/>
        <v/>
      </c>
      <c r="U212" s="19"/>
      <c r="V212" s="13" t="s">
        <v>154</v>
      </c>
      <c r="W212" s="13"/>
      <c r="X212" s="13"/>
      <c r="Y212" s="13"/>
      <c r="Z212" s="13"/>
      <c r="AA212" s="13"/>
      <c r="AB212" s="13"/>
      <c r="AC212" s="13"/>
      <c r="AD212" s="13"/>
      <c r="AE212" s="13"/>
      <c r="AF212" s="13"/>
      <c r="AG212" s="13"/>
      <c r="AH212" s="13"/>
    </row>
    <row r="213">
      <c r="A213" s="13">
        <v>212.0</v>
      </c>
      <c r="B213" s="37" t="s">
        <v>245</v>
      </c>
      <c r="C213" s="37"/>
      <c r="D213" s="37"/>
      <c r="E213" s="37" t="s">
        <v>29</v>
      </c>
      <c r="F213" s="37"/>
      <c r="G213" s="13" t="s">
        <v>31</v>
      </c>
      <c r="H213" s="13" t="s">
        <v>53</v>
      </c>
      <c r="I213" s="38">
        <v>2024.0</v>
      </c>
      <c r="J213" s="18" t="s">
        <v>33</v>
      </c>
      <c r="K213" s="18" t="s">
        <v>33</v>
      </c>
      <c r="L213" s="36"/>
      <c r="M213" s="21"/>
      <c r="N213" s="19"/>
      <c r="O213" s="19"/>
      <c r="P213" s="21"/>
      <c r="Q213" s="21"/>
      <c r="R213" s="21"/>
      <c r="S213" s="21"/>
      <c r="T213" s="19" t="str">
        <f t="shared" si="6"/>
        <v/>
      </c>
      <c r="U213" s="19"/>
      <c r="V213" s="13" t="s">
        <v>154</v>
      </c>
      <c r="W213" s="20"/>
      <c r="X213" s="20"/>
      <c r="Y213" s="20"/>
      <c r="Z213" s="20"/>
      <c r="AA213" s="20"/>
      <c r="AB213" s="20"/>
      <c r="AC213" s="20"/>
      <c r="AD213" s="20"/>
      <c r="AE213" s="20"/>
      <c r="AF213" s="20"/>
      <c r="AG213" s="20"/>
      <c r="AH213" s="20"/>
    </row>
    <row r="214">
      <c r="A214" s="13">
        <v>213.0</v>
      </c>
      <c r="B214" s="37" t="s">
        <v>533</v>
      </c>
      <c r="C214" s="37"/>
      <c r="D214" s="37"/>
      <c r="E214" s="37" t="s">
        <v>29</v>
      </c>
      <c r="F214" s="37"/>
      <c r="G214" s="13" t="s">
        <v>31</v>
      </c>
      <c r="H214" s="13" t="s">
        <v>53</v>
      </c>
      <c r="I214" s="38">
        <v>2023.0</v>
      </c>
      <c r="J214" s="18" t="s">
        <v>33</v>
      </c>
      <c r="K214" s="18" t="s">
        <v>33</v>
      </c>
      <c r="L214" s="36"/>
      <c r="M214" s="21"/>
      <c r="N214" s="19"/>
      <c r="O214" s="19"/>
      <c r="P214" s="21"/>
      <c r="Q214" s="21"/>
      <c r="R214" s="21"/>
      <c r="S214" s="21"/>
      <c r="T214" s="19" t="str">
        <f t="shared" si="6"/>
        <v/>
      </c>
      <c r="U214" s="19"/>
      <c r="V214" s="13" t="s">
        <v>154</v>
      </c>
      <c r="W214" s="20"/>
      <c r="X214" s="20"/>
      <c r="Y214" s="20"/>
      <c r="Z214" s="20"/>
      <c r="AA214" s="20"/>
      <c r="AB214" s="20"/>
      <c r="AC214" s="20"/>
      <c r="AD214" s="20"/>
      <c r="AE214" s="20"/>
      <c r="AF214" s="20"/>
      <c r="AG214" s="20"/>
      <c r="AH214" s="20"/>
    </row>
    <row r="215">
      <c r="A215" s="13">
        <v>214.0</v>
      </c>
      <c r="B215" s="37" t="s">
        <v>318</v>
      </c>
      <c r="C215" s="37"/>
      <c r="D215" s="37"/>
      <c r="E215" s="37" t="s">
        <v>29</v>
      </c>
      <c r="F215" s="37"/>
      <c r="G215" s="13" t="s">
        <v>31</v>
      </c>
      <c r="H215" s="13" t="s">
        <v>53</v>
      </c>
      <c r="I215" s="38">
        <v>2023.0</v>
      </c>
      <c r="J215" s="18" t="s">
        <v>33</v>
      </c>
      <c r="K215" s="18" t="s">
        <v>33</v>
      </c>
      <c r="L215" s="18"/>
      <c r="M215" s="21"/>
      <c r="N215" s="19"/>
      <c r="O215" s="19"/>
      <c r="P215" s="21"/>
      <c r="Q215" s="21"/>
      <c r="R215" s="21"/>
      <c r="S215" s="21"/>
      <c r="T215" s="19" t="str">
        <f t="shared" si="6"/>
        <v/>
      </c>
      <c r="U215" s="19"/>
      <c r="V215" s="13" t="s">
        <v>154</v>
      </c>
      <c r="W215" s="20"/>
      <c r="X215" s="20"/>
      <c r="Y215" s="20"/>
      <c r="Z215" s="20"/>
      <c r="AA215" s="20"/>
      <c r="AB215" s="20"/>
      <c r="AC215" s="20"/>
      <c r="AD215" s="20"/>
      <c r="AE215" s="20"/>
      <c r="AF215" s="20"/>
      <c r="AG215" s="20"/>
      <c r="AH215" s="20"/>
    </row>
    <row r="216">
      <c r="A216" s="13">
        <v>215.0</v>
      </c>
      <c r="B216" s="37" t="s">
        <v>364</v>
      </c>
      <c r="C216" s="37"/>
      <c r="D216" s="37"/>
      <c r="E216" s="37" t="s">
        <v>29</v>
      </c>
      <c r="F216" s="37"/>
      <c r="G216" s="13" t="s">
        <v>31</v>
      </c>
      <c r="H216" s="13" t="s">
        <v>53</v>
      </c>
      <c r="I216" s="38">
        <v>2023.0</v>
      </c>
      <c r="J216" s="18" t="s">
        <v>33</v>
      </c>
      <c r="K216" s="18" t="s">
        <v>33</v>
      </c>
      <c r="L216" s="18"/>
      <c r="M216" s="21"/>
      <c r="N216" s="19"/>
      <c r="O216" s="19"/>
      <c r="P216" s="21"/>
      <c r="Q216" s="21"/>
      <c r="R216" s="21"/>
      <c r="S216" s="21"/>
      <c r="T216" s="19" t="str">
        <f t="shared" si="6"/>
        <v/>
      </c>
      <c r="U216" s="19"/>
      <c r="V216" s="13" t="s">
        <v>154</v>
      </c>
      <c r="W216" s="20"/>
      <c r="X216" s="20"/>
      <c r="Y216" s="20"/>
      <c r="Z216" s="20"/>
      <c r="AA216" s="20"/>
      <c r="AB216" s="20"/>
      <c r="AC216" s="20"/>
      <c r="AD216" s="20"/>
      <c r="AE216" s="20"/>
      <c r="AF216" s="20"/>
      <c r="AG216" s="20"/>
      <c r="AH216" s="20"/>
    </row>
    <row r="217">
      <c r="A217" s="13">
        <v>216.0</v>
      </c>
      <c r="B217" s="37" t="s">
        <v>451</v>
      </c>
      <c r="C217" s="37"/>
      <c r="D217" s="37"/>
      <c r="E217" s="37" t="s">
        <v>29</v>
      </c>
      <c r="F217" s="37"/>
      <c r="G217" s="13" t="s">
        <v>31</v>
      </c>
      <c r="H217" s="13" t="s">
        <v>53</v>
      </c>
      <c r="I217" s="38">
        <v>2024.0</v>
      </c>
      <c r="J217" s="18" t="s">
        <v>33</v>
      </c>
      <c r="K217" s="18" t="s">
        <v>33</v>
      </c>
      <c r="L217" s="36"/>
      <c r="M217" s="21"/>
      <c r="N217" s="19"/>
      <c r="O217" s="19"/>
      <c r="P217" s="21"/>
      <c r="Q217" s="21"/>
      <c r="R217" s="19"/>
      <c r="S217" s="19"/>
      <c r="T217" s="19" t="str">
        <f t="shared" si="6"/>
        <v/>
      </c>
      <c r="U217" s="19"/>
      <c r="V217" s="13" t="s">
        <v>154</v>
      </c>
      <c r="W217" s="13"/>
      <c r="X217" s="13"/>
      <c r="Y217" s="13"/>
      <c r="Z217" s="13"/>
      <c r="AA217" s="13"/>
      <c r="AB217" s="13"/>
      <c r="AC217" s="13"/>
      <c r="AD217" s="13"/>
      <c r="AE217" s="13"/>
      <c r="AF217" s="13"/>
      <c r="AG217" s="13"/>
      <c r="AH217" s="13"/>
    </row>
    <row r="218">
      <c r="A218" s="13">
        <v>217.0</v>
      </c>
      <c r="B218" s="37" t="s">
        <v>572</v>
      </c>
      <c r="C218" s="37"/>
      <c r="D218" s="37"/>
      <c r="E218" s="37" t="s">
        <v>29</v>
      </c>
      <c r="F218" s="37"/>
      <c r="G218" s="13" t="s">
        <v>31</v>
      </c>
      <c r="H218" s="13" t="s">
        <v>53</v>
      </c>
      <c r="I218" s="38">
        <v>2022.0</v>
      </c>
      <c r="J218" s="18" t="s">
        <v>33</v>
      </c>
      <c r="K218" s="18" t="s">
        <v>33</v>
      </c>
      <c r="L218" s="18"/>
      <c r="M218" s="21"/>
      <c r="N218" s="19"/>
      <c r="O218" s="19"/>
      <c r="P218" s="21"/>
      <c r="Q218" s="21"/>
      <c r="R218" s="21"/>
      <c r="S218" s="21"/>
      <c r="T218" s="19" t="str">
        <f t="shared" si="6"/>
        <v/>
      </c>
      <c r="U218" s="19"/>
      <c r="V218" s="13" t="s">
        <v>154</v>
      </c>
      <c r="W218" s="20"/>
      <c r="X218" s="20"/>
      <c r="Y218" s="20"/>
      <c r="Z218" s="20"/>
      <c r="AA218" s="20"/>
      <c r="AB218" s="20"/>
      <c r="AC218" s="20"/>
      <c r="AD218" s="20"/>
      <c r="AE218" s="20"/>
      <c r="AF218" s="20"/>
      <c r="AG218" s="20"/>
      <c r="AH218" s="20"/>
    </row>
    <row r="219">
      <c r="A219" s="13">
        <v>218.0</v>
      </c>
      <c r="B219" s="37" t="s">
        <v>286</v>
      </c>
      <c r="C219" s="37"/>
      <c r="D219" s="37"/>
      <c r="E219" s="37" t="s">
        <v>29</v>
      </c>
      <c r="F219" s="37"/>
      <c r="G219" s="13" t="s">
        <v>31</v>
      </c>
      <c r="H219" s="13" t="s">
        <v>53</v>
      </c>
      <c r="I219" s="38">
        <v>2023.0</v>
      </c>
      <c r="J219" s="18" t="s">
        <v>33</v>
      </c>
      <c r="K219" s="18" t="s">
        <v>33</v>
      </c>
      <c r="L219" s="18"/>
      <c r="M219" s="21"/>
      <c r="N219" s="19"/>
      <c r="O219" s="19"/>
      <c r="P219" s="21"/>
      <c r="Q219" s="21"/>
      <c r="R219" s="21"/>
      <c r="S219" s="21"/>
      <c r="T219" s="19" t="str">
        <f t="shared" si="6"/>
        <v/>
      </c>
      <c r="U219" s="19"/>
      <c r="V219" s="13" t="s">
        <v>154</v>
      </c>
      <c r="W219" s="13"/>
      <c r="X219" s="13"/>
      <c r="Y219" s="13"/>
      <c r="Z219" s="13"/>
      <c r="AA219" s="13"/>
      <c r="AB219" s="13"/>
      <c r="AC219" s="13"/>
      <c r="AD219" s="13"/>
      <c r="AE219" s="13"/>
      <c r="AF219" s="13"/>
      <c r="AG219" s="13"/>
      <c r="AH219" s="13"/>
    </row>
    <row r="220">
      <c r="A220" s="13">
        <v>219.0</v>
      </c>
      <c r="B220" s="37" t="s">
        <v>337</v>
      </c>
      <c r="C220" s="37"/>
      <c r="D220" s="37"/>
      <c r="E220" s="37" t="s">
        <v>29</v>
      </c>
      <c r="F220" s="37"/>
      <c r="G220" s="13" t="s">
        <v>31</v>
      </c>
      <c r="H220" s="13" t="s">
        <v>53</v>
      </c>
      <c r="I220" s="38">
        <v>2024.0</v>
      </c>
      <c r="J220" s="18" t="s">
        <v>33</v>
      </c>
      <c r="K220" s="18" t="s">
        <v>33</v>
      </c>
      <c r="L220" s="18"/>
      <c r="M220" s="21"/>
      <c r="N220" s="19" t="s">
        <v>33</v>
      </c>
      <c r="O220" s="19"/>
      <c r="P220" s="21"/>
      <c r="Q220" s="21"/>
      <c r="R220" s="21"/>
      <c r="S220" s="21"/>
      <c r="T220" s="19" t="str">
        <f t="shared" si="6"/>
        <v/>
      </c>
      <c r="U220" s="19"/>
      <c r="V220" s="13" t="s">
        <v>785</v>
      </c>
      <c r="W220" s="13"/>
      <c r="X220" s="20"/>
      <c r="Y220" s="20"/>
      <c r="Z220" s="20"/>
      <c r="AA220" s="20"/>
      <c r="AB220" s="20"/>
      <c r="AC220" s="20"/>
      <c r="AD220" s="20"/>
      <c r="AE220" s="20"/>
      <c r="AF220" s="20"/>
      <c r="AG220" s="20"/>
      <c r="AH220" s="20"/>
    </row>
    <row r="221">
      <c r="A221" s="13">
        <v>220.0</v>
      </c>
      <c r="B221" s="37" t="s">
        <v>786</v>
      </c>
      <c r="C221" s="37" t="s">
        <v>787</v>
      </c>
      <c r="D221" s="39" t="s">
        <v>788</v>
      </c>
      <c r="E221" s="37" t="s">
        <v>789</v>
      </c>
      <c r="F221" s="37" t="s">
        <v>790</v>
      </c>
      <c r="G221" s="13" t="s">
        <v>241</v>
      </c>
      <c r="H221" s="13" t="s">
        <v>32</v>
      </c>
      <c r="I221" s="38">
        <v>2020.0</v>
      </c>
      <c r="J221" s="18" t="s">
        <v>33</v>
      </c>
      <c r="K221" s="18" t="s">
        <v>33</v>
      </c>
      <c r="L221" s="18" t="s">
        <v>33</v>
      </c>
      <c r="M221" s="21"/>
      <c r="N221" s="21"/>
      <c r="O221" s="21"/>
      <c r="P221" s="21"/>
      <c r="Q221" s="19"/>
      <c r="R221" s="21"/>
      <c r="S221" s="21"/>
      <c r="T221" s="19"/>
      <c r="U221" s="19" t="s">
        <v>33</v>
      </c>
      <c r="V221" s="13" t="s">
        <v>791</v>
      </c>
      <c r="W221" s="13"/>
      <c r="X221" s="13"/>
      <c r="Y221" s="13"/>
      <c r="Z221" s="13" t="s">
        <v>53</v>
      </c>
      <c r="AA221" s="13"/>
      <c r="AB221" s="13"/>
      <c r="AC221" s="13"/>
      <c r="AD221" s="13"/>
      <c r="AE221" s="13"/>
      <c r="AF221" s="13"/>
      <c r="AG221" s="13"/>
      <c r="AH221" s="13"/>
    </row>
    <row r="222">
      <c r="A222" s="13">
        <v>221.0</v>
      </c>
      <c r="B222" s="37" t="s">
        <v>792</v>
      </c>
      <c r="C222" s="37" t="s">
        <v>793</v>
      </c>
      <c r="D222" s="39" t="s">
        <v>794</v>
      </c>
      <c r="E222" s="37" t="s">
        <v>789</v>
      </c>
      <c r="F222" s="37" t="s">
        <v>790</v>
      </c>
      <c r="G222" s="13" t="s">
        <v>241</v>
      </c>
      <c r="H222" s="13" t="s">
        <v>32</v>
      </c>
      <c r="I222" s="38">
        <v>2023.0</v>
      </c>
      <c r="J222" s="18" t="s">
        <v>33</v>
      </c>
      <c r="K222" s="18" t="s">
        <v>33</v>
      </c>
      <c r="L222" s="18" t="s">
        <v>33</v>
      </c>
      <c r="M222" s="19"/>
      <c r="N222" s="19"/>
      <c r="O222" s="19" t="s">
        <v>33</v>
      </c>
      <c r="P222" s="21"/>
      <c r="Q222" s="21"/>
      <c r="R222" s="21"/>
      <c r="S222" s="19" t="s">
        <v>33</v>
      </c>
      <c r="T222" s="19"/>
      <c r="U222" s="19"/>
      <c r="V222" s="13" t="s">
        <v>795</v>
      </c>
      <c r="W222" s="13"/>
      <c r="X222" s="13"/>
      <c r="Y222" s="13"/>
      <c r="Z222" s="13" t="s">
        <v>53</v>
      </c>
      <c r="AA222" s="13"/>
      <c r="AB222" s="13"/>
      <c r="AC222" s="13"/>
      <c r="AD222" s="13"/>
      <c r="AE222" s="13"/>
      <c r="AF222" s="13"/>
      <c r="AG222" s="13"/>
      <c r="AH222" s="13"/>
    </row>
    <row r="223">
      <c r="A223" s="13">
        <v>222.0</v>
      </c>
      <c r="B223" s="37" t="s">
        <v>796</v>
      </c>
      <c r="C223" s="37" t="s">
        <v>797</v>
      </c>
      <c r="D223" s="39" t="s">
        <v>798</v>
      </c>
      <c r="E223" s="37" t="s">
        <v>799</v>
      </c>
      <c r="F223" s="37" t="s">
        <v>800</v>
      </c>
      <c r="G223" s="13" t="s">
        <v>801</v>
      </c>
      <c r="H223" s="13" t="s">
        <v>53</v>
      </c>
      <c r="I223" s="38">
        <v>2023.0</v>
      </c>
      <c r="J223" s="18" t="s">
        <v>33</v>
      </c>
      <c r="K223" s="18" t="s">
        <v>33</v>
      </c>
      <c r="L223" s="18" t="s">
        <v>33</v>
      </c>
      <c r="M223" s="21"/>
      <c r="N223" s="19"/>
      <c r="O223" s="19" t="s">
        <v>33</v>
      </c>
      <c r="P223" s="21"/>
      <c r="Q223" s="21"/>
      <c r="R223" s="21"/>
      <c r="S223" s="19" t="s">
        <v>33</v>
      </c>
      <c r="T223" s="19" t="str">
        <f t="shared" ref="T223:T226" si="7">IF(AND(J223="x",K223="x",L223="x",M223="",N223="",O223="",P223="",Q223="",R223=""), "x","")</f>
        <v/>
      </c>
      <c r="U223" s="19"/>
      <c r="V223" s="13" t="s">
        <v>802</v>
      </c>
      <c r="W223" s="13"/>
      <c r="X223" s="20"/>
      <c r="Y223" s="20"/>
      <c r="Z223" s="20"/>
      <c r="AA223" s="20"/>
      <c r="AB223" s="20"/>
      <c r="AC223" s="20"/>
      <c r="AD223" s="20"/>
      <c r="AE223" s="20"/>
      <c r="AF223" s="20"/>
      <c r="AG223" s="20"/>
      <c r="AH223" s="20"/>
    </row>
    <row r="224">
      <c r="A224" s="13">
        <v>223.0</v>
      </c>
      <c r="B224" s="37" t="s">
        <v>803</v>
      </c>
      <c r="C224" s="37" t="s">
        <v>804</v>
      </c>
      <c r="D224" s="40" t="s">
        <v>805</v>
      </c>
      <c r="E224" s="37" t="s">
        <v>799</v>
      </c>
      <c r="F224" s="37" t="s">
        <v>806</v>
      </c>
      <c r="G224" s="13" t="s">
        <v>807</v>
      </c>
      <c r="H224" s="13" t="s">
        <v>53</v>
      </c>
      <c r="I224" s="38">
        <v>2021.0</v>
      </c>
      <c r="J224" s="18" t="s">
        <v>33</v>
      </c>
      <c r="K224" s="18" t="s">
        <v>33</v>
      </c>
      <c r="L224" s="18" t="s">
        <v>33</v>
      </c>
      <c r="M224" s="19"/>
      <c r="N224" s="19"/>
      <c r="O224" s="21"/>
      <c r="P224" s="19" t="s">
        <v>33</v>
      </c>
      <c r="Q224" s="21"/>
      <c r="R224" s="19"/>
      <c r="S224" s="19"/>
      <c r="T224" s="19" t="str">
        <f t="shared" si="7"/>
        <v/>
      </c>
      <c r="U224" s="19"/>
      <c r="V224" s="20"/>
      <c r="W224" s="20"/>
      <c r="X224" s="20"/>
      <c r="Y224" s="20"/>
      <c r="Z224" s="20"/>
      <c r="AA224" s="20"/>
      <c r="AB224" s="20"/>
      <c r="AC224" s="20"/>
      <c r="AD224" s="20"/>
      <c r="AE224" s="20"/>
      <c r="AF224" s="20"/>
      <c r="AG224" s="20"/>
      <c r="AH224" s="20"/>
    </row>
    <row r="225">
      <c r="A225" s="13">
        <v>224.0</v>
      </c>
      <c r="B225" s="37" t="s">
        <v>808</v>
      </c>
      <c r="C225" s="37" t="s">
        <v>809</v>
      </c>
      <c r="D225" s="39" t="s">
        <v>810</v>
      </c>
      <c r="E225" s="37" t="s">
        <v>789</v>
      </c>
      <c r="F225" s="37" t="s">
        <v>811</v>
      </c>
      <c r="G225" s="13" t="s">
        <v>241</v>
      </c>
      <c r="H225" s="13" t="s">
        <v>32</v>
      </c>
      <c r="I225" s="38">
        <v>2024.0</v>
      </c>
      <c r="J225" s="18" t="s">
        <v>33</v>
      </c>
      <c r="K225" s="18" t="s">
        <v>33</v>
      </c>
      <c r="L225" s="18" t="s">
        <v>33</v>
      </c>
      <c r="M225" s="21"/>
      <c r="N225" s="19"/>
      <c r="O225" s="21"/>
      <c r="P225" s="19" t="s">
        <v>33</v>
      </c>
      <c r="Q225" s="21"/>
      <c r="R225" s="21"/>
      <c r="S225" s="21"/>
      <c r="T225" s="19" t="str">
        <f t="shared" si="7"/>
        <v/>
      </c>
      <c r="U225" s="19"/>
      <c r="V225" s="20"/>
      <c r="W225" s="20"/>
      <c r="X225" s="20"/>
      <c r="Y225" s="20"/>
      <c r="Z225" s="20"/>
      <c r="AA225" s="20"/>
      <c r="AB225" s="20"/>
      <c r="AC225" s="20"/>
      <c r="AD225" s="20"/>
      <c r="AE225" s="20"/>
      <c r="AF225" s="20"/>
      <c r="AG225" s="20"/>
      <c r="AH225" s="20"/>
    </row>
    <row r="226">
      <c r="A226" s="13">
        <v>225.0</v>
      </c>
      <c r="B226" s="37" t="s">
        <v>812</v>
      </c>
      <c r="C226" s="37" t="s">
        <v>813</v>
      </c>
      <c r="D226" s="40" t="s">
        <v>814</v>
      </c>
      <c r="E226" s="37" t="s">
        <v>799</v>
      </c>
      <c r="F226" s="37" t="s">
        <v>815</v>
      </c>
      <c r="G226" s="13" t="s">
        <v>816</v>
      </c>
      <c r="H226" s="13" t="s">
        <v>53</v>
      </c>
      <c r="I226" s="38">
        <v>2023.0</v>
      </c>
      <c r="J226" s="18" t="s">
        <v>33</v>
      </c>
      <c r="K226" s="18" t="s">
        <v>33</v>
      </c>
      <c r="L226" s="18" t="s">
        <v>33</v>
      </c>
      <c r="M226" s="21"/>
      <c r="N226" s="19"/>
      <c r="O226" s="19" t="s">
        <v>33</v>
      </c>
      <c r="P226" s="21"/>
      <c r="Q226" s="21"/>
      <c r="R226" s="21"/>
      <c r="S226" s="19" t="s">
        <v>33</v>
      </c>
      <c r="T226" s="19" t="str">
        <f t="shared" si="7"/>
        <v/>
      </c>
      <c r="U226" s="19"/>
      <c r="V226" s="13" t="s">
        <v>817</v>
      </c>
      <c r="W226" s="13"/>
      <c r="X226" s="20"/>
      <c r="Y226" s="20"/>
      <c r="Z226" s="20"/>
      <c r="AA226" s="20"/>
      <c r="AB226" s="20"/>
      <c r="AC226" s="20"/>
      <c r="AD226" s="20"/>
      <c r="AE226" s="20"/>
      <c r="AF226" s="20"/>
      <c r="AG226" s="20"/>
      <c r="AH226" s="20"/>
    </row>
    <row r="227">
      <c r="A227" s="13">
        <v>226.0</v>
      </c>
      <c r="B227" s="37" t="s">
        <v>818</v>
      </c>
      <c r="C227" s="37" t="s">
        <v>819</v>
      </c>
      <c r="D227" s="39" t="s">
        <v>820</v>
      </c>
      <c r="E227" s="37" t="s">
        <v>799</v>
      </c>
      <c r="F227" s="37" t="s">
        <v>821</v>
      </c>
      <c r="G227" s="13" t="s">
        <v>822</v>
      </c>
      <c r="H227" s="13" t="s">
        <v>53</v>
      </c>
      <c r="I227" s="38">
        <v>2023.0</v>
      </c>
      <c r="J227" s="18" t="s">
        <v>33</v>
      </c>
      <c r="K227" s="18" t="s">
        <v>33</v>
      </c>
      <c r="L227" s="18" t="s">
        <v>33</v>
      </c>
      <c r="M227" s="21"/>
      <c r="N227" s="21"/>
      <c r="O227" s="21"/>
      <c r="P227" s="19" t="s">
        <v>33</v>
      </c>
      <c r="Q227" s="21"/>
      <c r="R227" s="21"/>
      <c r="S227" s="19" t="s">
        <v>33</v>
      </c>
      <c r="T227" s="19"/>
      <c r="U227" s="19"/>
      <c r="V227" s="13" t="s">
        <v>823</v>
      </c>
      <c r="W227" s="13"/>
      <c r="X227" s="20"/>
      <c r="Y227" s="20"/>
      <c r="Z227" s="13"/>
      <c r="AA227" s="20"/>
      <c r="AB227" s="20"/>
      <c r="AC227" s="20"/>
      <c r="AD227" s="20"/>
      <c r="AE227" s="20"/>
      <c r="AF227" s="20"/>
      <c r="AG227" s="20"/>
      <c r="AH227" s="20"/>
    </row>
    <row r="228">
      <c r="A228" s="13">
        <v>227.0</v>
      </c>
      <c r="B228" s="37" t="s">
        <v>824</v>
      </c>
      <c r="C228" s="37" t="s">
        <v>825</v>
      </c>
      <c r="D228" s="40" t="s">
        <v>826</v>
      </c>
      <c r="E228" s="37" t="s">
        <v>799</v>
      </c>
      <c r="F228" s="37" t="s">
        <v>827</v>
      </c>
      <c r="G228" s="13" t="s">
        <v>828</v>
      </c>
      <c r="H228" s="13" t="s">
        <v>53</v>
      </c>
      <c r="I228" s="38">
        <v>2023.0</v>
      </c>
      <c r="J228" s="18" t="s">
        <v>33</v>
      </c>
      <c r="K228" s="18" t="s">
        <v>33</v>
      </c>
      <c r="L228" s="18" t="s">
        <v>33</v>
      </c>
      <c r="M228" s="21"/>
      <c r="N228" s="19"/>
      <c r="O228" s="19" t="s">
        <v>33</v>
      </c>
      <c r="P228" s="19"/>
      <c r="Q228" s="21"/>
      <c r="R228" s="21"/>
      <c r="S228" s="21"/>
      <c r="T228" s="19" t="str">
        <f t="shared" ref="T228:T382" si="8">IF(AND(J228="x",K228="x",L228="x",M228="",N228="",O228="",P228="",Q228="",R228=""), "x","")</f>
        <v/>
      </c>
      <c r="U228" s="19"/>
      <c r="V228" s="13" t="s">
        <v>829</v>
      </c>
      <c r="W228" s="13"/>
      <c r="X228" s="13"/>
      <c r="Y228" s="13"/>
      <c r="Z228" s="13"/>
      <c r="AA228" s="13"/>
      <c r="AB228" s="13"/>
      <c r="AC228" s="13"/>
      <c r="AD228" s="13"/>
      <c r="AE228" s="13"/>
      <c r="AF228" s="13"/>
      <c r="AG228" s="13"/>
      <c r="AH228" s="13"/>
    </row>
    <row r="229">
      <c r="A229" s="13">
        <v>228.0</v>
      </c>
      <c r="B229" s="37" t="s">
        <v>830</v>
      </c>
      <c r="C229" s="37" t="s">
        <v>831</v>
      </c>
      <c r="D229" s="39" t="s">
        <v>832</v>
      </c>
      <c r="E229" s="37" t="s">
        <v>799</v>
      </c>
      <c r="F229" s="37" t="s">
        <v>833</v>
      </c>
      <c r="G229" s="13" t="s">
        <v>834</v>
      </c>
      <c r="H229" s="13" t="s">
        <v>53</v>
      </c>
      <c r="I229" s="38">
        <v>2023.0</v>
      </c>
      <c r="J229" s="18" t="s">
        <v>33</v>
      </c>
      <c r="K229" s="18" t="s">
        <v>33</v>
      </c>
      <c r="L229" s="18" t="s">
        <v>33</v>
      </c>
      <c r="M229" s="21"/>
      <c r="N229" s="21"/>
      <c r="O229" s="21"/>
      <c r="P229" s="19" t="s">
        <v>33</v>
      </c>
      <c r="Q229" s="21"/>
      <c r="R229" s="21"/>
      <c r="S229" s="21"/>
      <c r="T229" s="19" t="str">
        <f t="shared" si="8"/>
        <v/>
      </c>
      <c r="U229" s="19"/>
      <c r="V229" s="13"/>
      <c r="W229" s="13"/>
      <c r="X229" s="13"/>
      <c r="Y229" s="13"/>
      <c r="Z229" s="13"/>
      <c r="AA229" s="13"/>
      <c r="AB229" s="13"/>
      <c r="AC229" s="13"/>
      <c r="AD229" s="13"/>
      <c r="AE229" s="13"/>
      <c r="AF229" s="13"/>
      <c r="AG229" s="13"/>
      <c r="AH229" s="13"/>
    </row>
    <row r="230">
      <c r="A230" s="13">
        <v>229.0</v>
      </c>
      <c r="B230" s="37" t="s">
        <v>835</v>
      </c>
      <c r="C230" s="37" t="s">
        <v>836</v>
      </c>
      <c r="D230" s="39" t="s">
        <v>837</v>
      </c>
      <c r="E230" s="37" t="s">
        <v>789</v>
      </c>
      <c r="F230" s="37" t="s">
        <v>838</v>
      </c>
      <c r="G230" s="13" t="s">
        <v>241</v>
      </c>
      <c r="H230" s="13" t="s">
        <v>32</v>
      </c>
      <c r="I230" s="38">
        <v>2023.0</v>
      </c>
      <c r="J230" s="18" t="s">
        <v>33</v>
      </c>
      <c r="K230" s="18" t="s">
        <v>33</v>
      </c>
      <c r="L230" s="18" t="s">
        <v>33</v>
      </c>
      <c r="M230" s="21"/>
      <c r="N230" s="21"/>
      <c r="O230" s="19" t="s">
        <v>33</v>
      </c>
      <c r="P230" s="21"/>
      <c r="Q230" s="21"/>
      <c r="R230" s="21"/>
      <c r="S230" s="19" t="s">
        <v>33</v>
      </c>
      <c r="T230" s="19" t="str">
        <f t="shared" si="8"/>
        <v/>
      </c>
      <c r="U230" s="19"/>
      <c r="V230" s="13" t="s">
        <v>839</v>
      </c>
      <c r="W230" s="13"/>
      <c r="X230" s="20"/>
      <c r="Y230" s="20"/>
      <c r="Z230" s="13" t="s">
        <v>53</v>
      </c>
      <c r="AA230" s="20"/>
      <c r="AB230" s="20"/>
      <c r="AC230" s="20"/>
      <c r="AD230" s="20"/>
      <c r="AE230" s="20"/>
      <c r="AF230" s="20"/>
      <c r="AG230" s="20"/>
      <c r="AH230" s="20"/>
    </row>
    <row r="231">
      <c r="A231" s="13">
        <v>230.0</v>
      </c>
      <c r="B231" s="37" t="s">
        <v>840</v>
      </c>
      <c r="C231" s="37" t="s">
        <v>841</v>
      </c>
      <c r="D231" s="40" t="s">
        <v>842</v>
      </c>
      <c r="E231" s="37" t="s">
        <v>799</v>
      </c>
      <c r="F231" s="37" t="s">
        <v>843</v>
      </c>
      <c r="G231" s="13" t="s">
        <v>844</v>
      </c>
      <c r="H231" s="13" t="s">
        <v>53</v>
      </c>
      <c r="I231" s="38">
        <v>2021.0</v>
      </c>
      <c r="J231" s="18" t="s">
        <v>33</v>
      </c>
      <c r="K231" s="18" t="s">
        <v>33</v>
      </c>
      <c r="L231" s="18" t="s">
        <v>33</v>
      </c>
      <c r="M231" s="21"/>
      <c r="N231" s="21"/>
      <c r="O231" s="19" t="s">
        <v>33</v>
      </c>
      <c r="P231" s="21"/>
      <c r="Q231" s="21"/>
      <c r="R231" s="21"/>
      <c r="S231" s="19" t="s">
        <v>33</v>
      </c>
      <c r="T231" s="19" t="str">
        <f t="shared" si="8"/>
        <v/>
      </c>
      <c r="U231" s="19"/>
      <c r="V231" s="13" t="s">
        <v>845</v>
      </c>
      <c r="W231" s="13"/>
      <c r="X231" s="20"/>
      <c r="Y231" s="20"/>
      <c r="Z231" s="13" t="s">
        <v>53</v>
      </c>
      <c r="AA231" s="20"/>
      <c r="AB231" s="20"/>
      <c r="AC231" s="20"/>
      <c r="AD231" s="20"/>
      <c r="AE231" s="20"/>
      <c r="AF231" s="20"/>
      <c r="AG231" s="20"/>
      <c r="AH231" s="20"/>
    </row>
    <row r="232">
      <c r="A232" s="13">
        <v>231.0</v>
      </c>
      <c r="B232" s="37" t="s">
        <v>846</v>
      </c>
      <c r="C232" s="37" t="s">
        <v>847</v>
      </c>
      <c r="D232" s="40" t="s">
        <v>848</v>
      </c>
      <c r="E232" s="37" t="s">
        <v>799</v>
      </c>
      <c r="F232" s="37" t="s">
        <v>849</v>
      </c>
      <c r="G232" s="13" t="s">
        <v>850</v>
      </c>
      <c r="H232" s="13" t="s">
        <v>53</v>
      </c>
      <c r="I232" s="38">
        <v>2023.0</v>
      </c>
      <c r="J232" s="18" t="s">
        <v>33</v>
      </c>
      <c r="K232" s="18" t="s">
        <v>33</v>
      </c>
      <c r="L232" s="18" t="s">
        <v>33</v>
      </c>
      <c r="M232" s="21"/>
      <c r="N232" s="19"/>
      <c r="O232" s="21"/>
      <c r="P232" s="21"/>
      <c r="Q232" s="21"/>
      <c r="R232" s="21"/>
      <c r="S232" s="21"/>
      <c r="T232" s="19" t="str">
        <f t="shared" si="8"/>
        <v>x</v>
      </c>
      <c r="U232" s="19"/>
      <c r="V232" s="13" t="s">
        <v>851</v>
      </c>
      <c r="W232" s="13"/>
      <c r="X232" s="20"/>
      <c r="Y232" s="20"/>
      <c r="Z232" s="13" t="s">
        <v>852</v>
      </c>
      <c r="AA232" s="20"/>
      <c r="AB232" s="20"/>
      <c r="AC232" s="20"/>
      <c r="AD232" s="20"/>
      <c r="AE232" s="20"/>
      <c r="AF232" s="20"/>
      <c r="AG232" s="20"/>
      <c r="AH232" s="20"/>
    </row>
    <row r="233">
      <c r="A233" s="13">
        <v>232.0</v>
      </c>
      <c r="B233" s="37" t="s">
        <v>853</v>
      </c>
      <c r="C233" s="37" t="s">
        <v>854</v>
      </c>
      <c r="D233" s="39" t="s">
        <v>855</v>
      </c>
      <c r="E233" s="37" t="s">
        <v>799</v>
      </c>
      <c r="F233" s="37" t="s">
        <v>856</v>
      </c>
      <c r="G233" s="13" t="s">
        <v>857</v>
      </c>
      <c r="H233" s="13" t="s">
        <v>53</v>
      </c>
      <c r="I233" s="13">
        <v>2021.0</v>
      </c>
      <c r="J233" s="18" t="s">
        <v>33</v>
      </c>
      <c r="K233" s="18" t="s">
        <v>33</v>
      </c>
      <c r="L233" s="18" t="s">
        <v>33</v>
      </c>
      <c r="M233" s="19"/>
      <c r="N233" s="19"/>
      <c r="O233" s="19" t="s">
        <v>33</v>
      </c>
      <c r="P233" s="19"/>
      <c r="Q233" s="19"/>
      <c r="R233" s="19"/>
      <c r="S233" s="19" t="s">
        <v>33</v>
      </c>
      <c r="T233" s="19" t="str">
        <f t="shared" si="8"/>
        <v/>
      </c>
      <c r="U233" s="19"/>
      <c r="V233" s="13" t="s">
        <v>858</v>
      </c>
      <c r="W233" s="13"/>
      <c r="X233" s="13"/>
      <c r="Y233" s="13"/>
      <c r="Z233" s="13"/>
      <c r="AA233" s="13"/>
      <c r="AB233" s="13"/>
      <c r="AC233" s="13"/>
      <c r="AD233" s="13"/>
      <c r="AE233" s="13"/>
      <c r="AF233" s="13"/>
      <c r="AG233" s="13"/>
      <c r="AH233" s="13"/>
    </row>
    <row r="234">
      <c r="A234" s="13">
        <v>233.0</v>
      </c>
      <c r="B234" s="37" t="s">
        <v>859</v>
      </c>
      <c r="C234" s="37" t="s">
        <v>860</v>
      </c>
      <c r="D234" s="40" t="s">
        <v>861</v>
      </c>
      <c r="E234" s="37" t="s">
        <v>799</v>
      </c>
      <c r="F234" s="37" t="s">
        <v>862</v>
      </c>
      <c r="G234" s="13" t="s">
        <v>863</v>
      </c>
      <c r="H234" s="13" t="s">
        <v>53</v>
      </c>
      <c r="I234" s="38">
        <v>2023.0</v>
      </c>
      <c r="J234" s="18" t="s">
        <v>33</v>
      </c>
      <c r="K234" s="18" t="s">
        <v>33</v>
      </c>
      <c r="L234" s="18" t="s">
        <v>33</v>
      </c>
      <c r="M234" s="21"/>
      <c r="N234" s="19"/>
      <c r="O234" s="21"/>
      <c r="P234" s="19" t="s">
        <v>33</v>
      </c>
      <c r="Q234" s="21"/>
      <c r="R234" s="21"/>
      <c r="S234" s="19" t="s">
        <v>33</v>
      </c>
      <c r="T234" s="19" t="str">
        <f t="shared" si="8"/>
        <v/>
      </c>
      <c r="U234" s="19"/>
      <c r="V234" s="13" t="s">
        <v>864</v>
      </c>
      <c r="W234" s="13"/>
      <c r="X234" s="20"/>
      <c r="Y234" s="20"/>
      <c r="Z234" s="20"/>
      <c r="AA234" s="20"/>
      <c r="AB234" s="20"/>
      <c r="AC234" s="20"/>
      <c r="AD234" s="20"/>
      <c r="AE234" s="20"/>
      <c r="AF234" s="20"/>
      <c r="AG234" s="20"/>
      <c r="AH234" s="20"/>
    </row>
    <row r="235">
      <c r="A235" s="13">
        <v>234.0</v>
      </c>
      <c r="B235" s="37" t="s">
        <v>865</v>
      </c>
      <c r="C235" s="37" t="s">
        <v>866</v>
      </c>
      <c r="D235" s="39" t="s">
        <v>867</v>
      </c>
      <c r="E235" s="37" t="s">
        <v>799</v>
      </c>
      <c r="F235" s="37" t="s">
        <v>868</v>
      </c>
      <c r="G235" s="13" t="s">
        <v>869</v>
      </c>
      <c r="H235" s="13" t="s">
        <v>53</v>
      </c>
      <c r="I235" s="38">
        <v>2021.0</v>
      </c>
      <c r="J235" s="18" t="s">
        <v>33</v>
      </c>
      <c r="K235" s="18" t="s">
        <v>33</v>
      </c>
      <c r="L235" s="18" t="s">
        <v>33</v>
      </c>
      <c r="M235" s="21"/>
      <c r="N235" s="21"/>
      <c r="O235" s="21"/>
      <c r="P235" s="19" t="s">
        <v>33</v>
      </c>
      <c r="Q235" s="19"/>
      <c r="R235" s="21"/>
      <c r="S235" s="21"/>
      <c r="T235" s="19" t="str">
        <f t="shared" si="8"/>
        <v/>
      </c>
      <c r="U235" s="19"/>
      <c r="V235" s="13"/>
      <c r="W235" s="13"/>
      <c r="X235" s="13"/>
      <c r="Y235" s="13"/>
      <c r="Z235" s="13"/>
      <c r="AA235" s="13"/>
      <c r="AB235" s="13"/>
      <c r="AC235" s="13"/>
      <c r="AD235" s="13"/>
      <c r="AE235" s="13"/>
      <c r="AF235" s="13"/>
      <c r="AG235" s="13"/>
      <c r="AH235" s="13"/>
    </row>
    <row r="236">
      <c r="A236" s="13">
        <v>235.0</v>
      </c>
      <c r="B236" s="37" t="s">
        <v>870</v>
      </c>
      <c r="C236" s="37" t="s">
        <v>871</v>
      </c>
      <c r="D236" s="39" t="s">
        <v>872</v>
      </c>
      <c r="E236" s="37" t="s">
        <v>799</v>
      </c>
      <c r="F236" s="37" t="s">
        <v>873</v>
      </c>
      <c r="G236" s="13" t="s">
        <v>52</v>
      </c>
      <c r="H236" s="13" t="s">
        <v>53</v>
      </c>
      <c r="I236" s="38">
        <v>2020.0</v>
      </c>
      <c r="J236" s="18" t="s">
        <v>33</v>
      </c>
      <c r="K236" s="18" t="s">
        <v>33</v>
      </c>
      <c r="L236" s="18" t="s">
        <v>33</v>
      </c>
      <c r="M236" s="19" t="s">
        <v>33</v>
      </c>
      <c r="N236" s="21"/>
      <c r="O236" s="21"/>
      <c r="P236" s="21"/>
      <c r="Q236" s="21"/>
      <c r="R236" s="21"/>
      <c r="S236" s="21"/>
      <c r="T236" s="19" t="str">
        <f t="shared" si="8"/>
        <v/>
      </c>
      <c r="U236" s="19"/>
      <c r="V236" s="20"/>
      <c r="W236" s="20"/>
      <c r="X236" s="20"/>
      <c r="Y236" s="20"/>
      <c r="Z236" s="20"/>
      <c r="AA236" s="20"/>
      <c r="AB236" s="20"/>
      <c r="AC236" s="20"/>
      <c r="AD236" s="20"/>
      <c r="AE236" s="20"/>
      <c r="AF236" s="20"/>
      <c r="AG236" s="20"/>
      <c r="AH236" s="20"/>
    </row>
    <row r="237">
      <c r="A237" s="41">
        <v>236.0</v>
      </c>
      <c r="B237" s="42" t="s">
        <v>874</v>
      </c>
      <c r="C237" s="42" t="s">
        <v>875</v>
      </c>
      <c r="D237" s="43" t="s">
        <v>876</v>
      </c>
      <c r="E237" s="42" t="s">
        <v>799</v>
      </c>
      <c r="F237" s="42" t="s">
        <v>877</v>
      </c>
      <c r="G237" s="41" t="s">
        <v>878</v>
      </c>
      <c r="H237" s="41" t="s">
        <v>53</v>
      </c>
      <c r="I237" s="44">
        <v>2023.0</v>
      </c>
      <c r="J237" s="18" t="s">
        <v>33</v>
      </c>
      <c r="K237" s="18" t="s">
        <v>33</v>
      </c>
      <c r="L237" s="18" t="s">
        <v>33</v>
      </c>
      <c r="M237" s="36"/>
      <c r="N237" s="36"/>
      <c r="O237" s="36"/>
      <c r="P237" s="18" t="s">
        <v>33</v>
      </c>
      <c r="Q237" s="36"/>
      <c r="R237" s="36"/>
      <c r="S237" s="18" t="s">
        <v>33</v>
      </c>
      <c r="T237" s="18" t="str">
        <f t="shared" si="8"/>
        <v/>
      </c>
      <c r="U237" s="18"/>
      <c r="V237" s="41" t="s">
        <v>879</v>
      </c>
      <c r="W237" s="41"/>
      <c r="X237" s="45"/>
      <c r="Y237" s="45"/>
      <c r="Z237" s="45"/>
      <c r="AA237" s="45"/>
      <c r="AB237" s="45"/>
      <c r="AC237" s="45"/>
      <c r="AD237" s="45"/>
      <c r="AE237" s="45"/>
      <c r="AF237" s="45"/>
      <c r="AG237" s="45"/>
      <c r="AH237" s="45"/>
    </row>
    <row r="238">
      <c r="A238" s="13">
        <v>237.0</v>
      </c>
      <c r="B238" s="37" t="s">
        <v>880</v>
      </c>
      <c r="C238" s="37" t="s">
        <v>881</v>
      </c>
      <c r="D238" s="39" t="s">
        <v>882</v>
      </c>
      <c r="E238" s="37" t="s">
        <v>799</v>
      </c>
      <c r="F238" s="37" t="s">
        <v>883</v>
      </c>
      <c r="G238" s="13" t="s">
        <v>884</v>
      </c>
      <c r="H238" s="13" t="s">
        <v>53</v>
      </c>
      <c r="I238" s="38">
        <v>2023.0</v>
      </c>
      <c r="J238" s="18" t="s">
        <v>33</v>
      </c>
      <c r="K238" s="18" t="s">
        <v>33</v>
      </c>
      <c r="L238" s="18" t="s">
        <v>33</v>
      </c>
      <c r="M238" s="21"/>
      <c r="N238" s="21"/>
      <c r="O238" s="21"/>
      <c r="P238" s="19" t="s">
        <v>33</v>
      </c>
      <c r="Q238" s="21"/>
      <c r="R238" s="21"/>
      <c r="S238" s="19" t="s">
        <v>33</v>
      </c>
      <c r="T238" s="19" t="str">
        <f t="shared" si="8"/>
        <v/>
      </c>
      <c r="U238" s="19"/>
      <c r="V238" s="13" t="s">
        <v>885</v>
      </c>
      <c r="W238" s="13"/>
      <c r="X238" s="13"/>
      <c r="Y238" s="13"/>
      <c r="Z238" s="13" t="s">
        <v>210</v>
      </c>
      <c r="AA238" s="13"/>
      <c r="AB238" s="13"/>
      <c r="AC238" s="13"/>
      <c r="AD238" s="13"/>
      <c r="AE238" s="13"/>
      <c r="AF238" s="13"/>
      <c r="AG238" s="13"/>
      <c r="AH238" s="13"/>
    </row>
    <row r="239">
      <c r="A239" s="13">
        <v>238.0</v>
      </c>
      <c r="B239" s="37" t="s">
        <v>886</v>
      </c>
      <c r="C239" s="37" t="s">
        <v>887</v>
      </c>
      <c r="D239" s="39" t="s">
        <v>888</v>
      </c>
      <c r="E239" s="37" t="s">
        <v>799</v>
      </c>
      <c r="F239" s="37" t="s">
        <v>889</v>
      </c>
      <c r="G239" s="13" t="s">
        <v>890</v>
      </c>
      <c r="H239" s="13" t="s">
        <v>53</v>
      </c>
      <c r="I239" s="38">
        <v>2020.0</v>
      </c>
      <c r="J239" s="18" t="s">
        <v>33</v>
      </c>
      <c r="K239" s="18" t="s">
        <v>33</v>
      </c>
      <c r="L239" s="18"/>
      <c r="M239" s="21"/>
      <c r="N239" s="21"/>
      <c r="O239" s="21"/>
      <c r="P239" s="21"/>
      <c r="Q239" s="21"/>
      <c r="R239" s="19" t="s">
        <v>33</v>
      </c>
      <c r="S239" s="19"/>
      <c r="T239" s="19" t="str">
        <f t="shared" si="8"/>
        <v/>
      </c>
      <c r="U239" s="19"/>
      <c r="V239" s="20"/>
      <c r="W239" s="20"/>
      <c r="X239" s="20"/>
      <c r="Y239" s="20"/>
      <c r="Z239" s="20"/>
      <c r="AA239" s="20"/>
      <c r="AB239" s="20"/>
      <c r="AC239" s="20"/>
      <c r="AD239" s="20"/>
      <c r="AE239" s="20"/>
      <c r="AF239" s="20"/>
      <c r="AG239" s="20"/>
      <c r="AH239" s="20"/>
    </row>
    <row r="240">
      <c r="A240" s="13">
        <v>239.0</v>
      </c>
      <c r="B240" s="37" t="s">
        <v>891</v>
      </c>
      <c r="C240" s="37" t="s">
        <v>892</v>
      </c>
      <c r="D240" s="40" t="s">
        <v>893</v>
      </c>
      <c r="E240" s="37" t="s">
        <v>799</v>
      </c>
      <c r="F240" s="37" t="s">
        <v>894</v>
      </c>
      <c r="G240" s="13" t="s">
        <v>895</v>
      </c>
      <c r="H240" s="13" t="s">
        <v>53</v>
      </c>
      <c r="I240" s="38">
        <v>2024.0</v>
      </c>
      <c r="J240" s="18" t="s">
        <v>33</v>
      </c>
      <c r="K240" s="18" t="s">
        <v>33</v>
      </c>
      <c r="L240" s="18" t="s">
        <v>33</v>
      </c>
      <c r="M240" s="21"/>
      <c r="N240" s="21"/>
      <c r="O240" s="21"/>
      <c r="P240" s="21"/>
      <c r="Q240" s="21"/>
      <c r="R240" s="21"/>
      <c r="S240" s="21"/>
      <c r="T240" s="19" t="str">
        <f t="shared" si="8"/>
        <v>x</v>
      </c>
      <c r="U240" s="19"/>
      <c r="V240" s="13" t="s">
        <v>896</v>
      </c>
      <c r="W240" s="13"/>
      <c r="X240" s="13"/>
      <c r="Y240" s="13"/>
      <c r="Z240" s="13" t="s">
        <v>210</v>
      </c>
      <c r="AA240" s="13"/>
      <c r="AB240" s="13"/>
      <c r="AC240" s="13"/>
      <c r="AD240" s="13"/>
      <c r="AE240" s="13"/>
      <c r="AF240" s="13"/>
      <c r="AG240" s="13"/>
      <c r="AH240" s="13"/>
    </row>
    <row r="241">
      <c r="A241" s="13">
        <v>240.0</v>
      </c>
      <c r="B241" s="37" t="s">
        <v>897</v>
      </c>
      <c r="C241" s="37" t="s">
        <v>898</v>
      </c>
      <c r="D241" s="39" t="s">
        <v>899</v>
      </c>
      <c r="E241" s="37" t="s">
        <v>799</v>
      </c>
      <c r="F241" s="37" t="s">
        <v>900</v>
      </c>
      <c r="G241" s="13" t="s">
        <v>901</v>
      </c>
      <c r="H241" s="13" t="s">
        <v>53</v>
      </c>
      <c r="I241" s="38">
        <v>2024.0</v>
      </c>
      <c r="J241" s="18" t="s">
        <v>33</v>
      </c>
      <c r="K241" s="18" t="s">
        <v>33</v>
      </c>
      <c r="L241" s="18" t="s">
        <v>33</v>
      </c>
      <c r="M241" s="21"/>
      <c r="N241" s="21"/>
      <c r="O241" s="21"/>
      <c r="P241" s="19" t="s">
        <v>33</v>
      </c>
      <c r="Q241" s="21"/>
      <c r="R241" s="21"/>
      <c r="S241" s="19" t="s">
        <v>33</v>
      </c>
      <c r="T241" s="19" t="str">
        <f t="shared" si="8"/>
        <v/>
      </c>
      <c r="U241" s="19"/>
      <c r="V241" s="13" t="s">
        <v>902</v>
      </c>
      <c r="W241" s="13"/>
      <c r="X241" s="20"/>
      <c r="Y241" s="20"/>
      <c r="Z241" s="20"/>
      <c r="AA241" s="20"/>
      <c r="AB241" s="20"/>
      <c r="AC241" s="20"/>
      <c r="AD241" s="20"/>
      <c r="AE241" s="20"/>
      <c r="AF241" s="20"/>
      <c r="AG241" s="20"/>
      <c r="AH241" s="20"/>
    </row>
    <row r="242">
      <c r="A242" s="13">
        <v>241.0</v>
      </c>
      <c r="B242" s="37" t="s">
        <v>903</v>
      </c>
      <c r="C242" s="37" t="s">
        <v>904</v>
      </c>
      <c r="D242" s="39" t="s">
        <v>905</v>
      </c>
      <c r="E242" s="37" t="s">
        <v>799</v>
      </c>
      <c r="F242" s="37" t="s">
        <v>906</v>
      </c>
      <c r="G242" s="13" t="s">
        <v>907</v>
      </c>
      <c r="H242" s="13" t="s">
        <v>53</v>
      </c>
      <c r="I242" s="38">
        <v>2020.0</v>
      </c>
      <c r="J242" s="18" t="s">
        <v>33</v>
      </c>
      <c r="K242" s="18" t="s">
        <v>33</v>
      </c>
      <c r="L242" s="18" t="s">
        <v>33</v>
      </c>
      <c r="M242" s="21"/>
      <c r="N242" s="19"/>
      <c r="O242" s="19" t="s">
        <v>33</v>
      </c>
      <c r="P242" s="21"/>
      <c r="Q242" s="21"/>
      <c r="R242" s="21"/>
      <c r="S242" s="19" t="s">
        <v>33</v>
      </c>
      <c r="T242" s="19" t="str">
        <f t="shared" si="8"/>
        <v/>
      </c>
      <c r="U242" s="19"/>
      <c r="V242" s="13" t="s">
        <v>908</v>
      </c>
      <c r="W242" s="13"/>
      <c r="X242" s="20"/>
      <c r="Y242" s="20"/>
      <c r="Z242" s="20"/>
      <c r="AA242" s="20"/>
      <c r="AB242" s="20"/>
      <c r="AC242" s="20"/>
      <c r="AD242" s="20"/>
      <c r="AE242" s="20"/>
      <c r="AF242" s="20"/>
      <c r="AG242" s="20"/>
      <c r="AH242" s="20"/>
    </row>
    <row r="243">
      <c r="A243" s="13">
        <v>242.0</v>
      </c>
      <c r="B243" s="37" t="s">
        <v>909</v>
      </c>
      <c r="C243" s="37" t="s">
        <v>910</v>
      </c>
      <c r="D243" s="39" t="s">
        <v>911</v>
      </c>
      <c r="E243" s="37" t="s">
        <v>799</v>
      </c>
      <c r="F243" s="37" t="s">
        <v>912</v>
      </c>
      <c r="G243" s="13" t="s">
        <v>913</v>
      </c>
      <c r="H243" s="13" t="s">
        <v>53</v>
      </c>
      <c r="I243" s="38">
        <v>2021.0</v>
      </c>
      <c r="J243" s="18" t="s">
        <v>33</v>
      </c>
      <c r="K243" s="18" t="s">
        <v>33</v>
      </c>
      <c r="L243" s="18" t="s">
        <v>33</v>
      </c>
      <c r="M243" s="21"/>
      <c r="N243" s="19"/>
      <c r="O243" s="19" t="s">
        <v>33</v>
      </c>
      <c r="P243" s="21"/>
      <c r="Q243" s="21"/>
      <c r="R243" s="21"/>
      <c r="S243" s="19" t="s">
        <v>33</v>
      </c>
      <c r="T243" s="19" t="str">
        <f t="shared" si="8"/>
        <v/>
      </c>
      <c r="U243" s="19"/>
      <c r="V243" s="13" t="s">
        <v>914</v>
      </c>
      <c r="W243" s="13"/>
      <c r="X243" s="13"/>
      <c r="Y243" s="13"/>
      <c r="Z243" s="13"/>
      <c r="AA243" s="13"/>
      <c r="AB243" s="13"/>
      <c r="AC243" s="13"/>
      <c r="AD243" s="13"/>
      <c r="AE243" s="13"/>
      <c r="AF243" s="13"/>
      <c r="AG243" s="13"/>
      <c r="AH243" s="13"/>
    </row>
    <row r="244">
      <c r="A244" s="13">
        <v>243.0</v>
      </c>
      <c r="B244" s="37" t="s">
        <v>915</v>
      </c>
      <c r="C244" s="37" t="s">
        <v>916</v>
      </c>
      <c r="D244" s="39" t="s">
        <v>917</v>
      </c>
      <c r="E244" s="37" t="s">
        <v>799</v>
      </c>
      <c r="F244" s="37" t="s">
        <v>918</v>
      </c>
      <c r="G244" s="13" t="s">
        <v>919</v>
      </c>
      <c r="H244" s="13" t="s">
        <v>53</v>
      </c>
      <c r="I244" s="38">
        <v>2024.0</v>
      </c>
      <c r="J244" s="18" t="s">
        <v>33</v>
      </c>
      <c r="K244" s="18" t="s">
        <v>33</v>
      </c>
      <c r="L244" s="18" t="s">
        <v>33</v>
      </c>
      <c r="M244" s="21"/>
      <c r="N244" s="19"/>
      <c r="O244" s="19" t="s">
        <v>33</v>
      </c>
      <c r="P244" s="21"/>
      <c r="Q244" s="21"/>
      <c r="R244" s="21"/>
      <c r="S244" s="19" t="s">
        <v>33</v>
      </c>
      <c r="T244" s="19" t="str">
        <f t="shared" si="8"/>
        <v/>
      </c>
      <c r="U244" s="19"/>
      <c r="V244" s="13" t="s">
        <v>920</v>
      </c>
      <c r="W244" s="13"/>
      <c r="X244" s="20"/>
      <c r="Y244" s="20"/>
      <c r="Z244" s="20"/>
      <c r="AA244" s="20"/>
      <c r="AB244" s="20"/>
      <c r="AC244" s="20"/>
      <c r="AD244" s="20"/>
      <c r="AE244" s="20"/>
      <c r="AF244" s="20"/>
      <c r="AG244" s="20"/>
      <c r="AH244" s="20"/>
    </row>
    <row r="245">
      <c r="A245" s="13">
        <v>244.0</v>
      </c>
      <c r="B245" s="37" t="s">
        <v>921</v>
      </c>
      <c r="C245" s="37" t="s">
        <v>922</v>
      </c>
      <c r="D245" s="39" t="s">
        <v>923</v>
      </c>
      <c r="E245" s="37" t="s">
        <v>799</v>
      </c>
      <c r="F245" s="37" t="s">
        <v>924</v>
      </c>
      <c r="G245" s="13" t="s">
        <v>869</v>
      </c>
      <c r="H245" s="13" t="s">
        <v>53</v>
      </c>
      <c r="I245" s="38">
        <v>2023.0</v>
      </c>
      <c r="J245" s="18" t="s">
        <v>33</v>
      </c>
      <c r="K245" s="18" t="s">
        <v>33</v>
      </c>
      <c r="L245" s="18" t="s">
        <v>33</v>
      </c>
      <c r="M245" s="21"/>
      <c r="N245" s="19"/>
      <c r="O245" s="19" t="s">
        <v>33</v>
      </c>
      <c r="P245" s="21"/>
      <c r="Q245" s="21"/>
      <c r="R245" s="21"/>
      <c r="S245" s="19" t="s">
        <v>33</v>
      </c>
      <c r="T245" s="19" t="str">
        <f t="shared" si="8"/>
        <v/>
      </c>
      <c r="U245" s="19"/>
      <c r="V245" s="13" t="s">
        <v>925</v>
      </c>
      <c r="W245" s="13"/>
      <c r="X245" s="20"/>
      <c r="Y245" s="20"/>
      <c r="Z245" s="20"/>
      <c r="AA245" s="20"/>
      <c r="AB245" s="20"/>
      <c r="AC245" s="20"/>
      <c r="AD245" s="20"/>
      <c r="AE245" s="20"/>
      <c r="AF245" s="20"/>
      <c r="AG245" s="20"/>
      <c r="AH245" s="20"/>
    </row>
    <row r="246">
      <c r="A246" s="13">
        <v>245.0</v>
      </c>
      <c r="B246" s="37" t="s">
        <v>926</v>
      </c>
      <c r="C246" s="37" t="s">
        <v>927</v>
      </c>
      <c r="D246" s="39" t="s">
        <v>928</v>
      </c>
      <c r="E246" s="37" t="s">
        <v>799</v>
      </c>
      <c r="F246" s="37" t="s">
        <v>929</v>
      </c>
      <c r="G246" s="13" t="s">
        <v>930</v>
      </c>
      <c r="H246" s="13" t="s">
        <v>53</v>
      </c>
      <c r="I246" s="38">
        <v>2024.0</v>
      </c>
      <c r="J246" s="18" t="s">
        <v>33</v>
      </c>
      <c r="K246" s="18" t="s">
        <v>33</v>
      </c>
      <c r="L246" s="36"/>
      <c r="M246" s="21"/>
      <c r="N246" s="19"/>
      <c r="O246" s="21"/>
      <c r="P246" s="21"/>
      <c r="Q246" s="21"/>
      <c r="R246" s="19" t="s">
        <v>33</v>
      </c>
      <c r="S246" s="19"/>
      <c r="T246" s="19" t="str">
        <f t="shared" si="8"/>
        <v/>
      </c>
      <c r="U246" s="19"/>
      <c r="V246" s="20"/>
      <c r="W246" s="20"/>
      <c r="X246" s="20"/>
      <c r="Y246" s="20"/>
      <c r="Z246" s="20"/>
      <c r="AA246" s="20"/>
      <c r="AB246" s="20"/>
      <c r="AC246" s="20"/>
      <c r="AD246" s="20"/>
      <c r="AE246" s="20"/>
      <c r="AF246" s="20"/>
      <c r="AG246" s="20"/>
      <c r="AH246" s="20"/>
    </row>
    <row r="247">
      <c r="A247" s="13">
        <v>246.0</v>
      </c>
      <c r="B247" s="37" t="s">
        <v>931</v>
      </c>
      <c r="C247" s="37" t="s">
        <v>932</v>
      </c>
      <c r="D247" s="39" t="s">
        <v>933</v>
      </c>
      <c r="E247" s="37" t="s">
        <v>934</v>
      </c>
      <c r="F247" s="37" t="s">
        <v>935</v>
      </c>
      <c r="G247" s="13" t="s">
        <v>241</v>
      </c>
      <c r="H247" s="13" t="s">
        <v>32</v>
      </c>
      <c r="I247" s="38">
        <v>2025.0</v>
      </c>
      <c r="J247" s="18" t="s">
        <v>33</v>
      </c>
      <c r="K247" s="18" t="s">
        <v>33</v>
      </c>
      <c r="L247" s="18" t="s">
        <v>33</v>
      </c>
      <c r="M247" s="19"/>
      <c r="N247" s="19"/>
      <c r="O247" s="19" t="s">
        <v>33</v>
      </c>
      <c r="P247" s="21"/>
      <c r="Q247" s="21"/>
      <c r="R247" s="21"/>
      <c r="S247" s="19" t="s">
        <v>33</v>
      </c>
      <c r="T247" s="19" t="str">
        <f t="shared" si="8"/>
        <v/>
      </c>
      <c r="U247" s="19"/>
      <c r="V247" s="13" t="s">
        <v>936</v>
      </c>
      <c r="W247" s="13"/>
      <c r="X247" s="20"/>
      <c r="Y247" s="20"/>
      <c r="Z247" s="20"/>
      <c r="AA247" s="20"/>
      <c r="AB247" s="20"/>
      <c r="AC247" s="20"/>
      <c r="AD247" s="20"/>
      <c r="AE247" s="20"/>
      <c r="AF247" s="20"/>
      <c r="AG247" s="20"/>
      <c r="AH247" s="20"/>
    </row>
    <row r="248">
      <c r="A248" s="13">
        <v>247.0</v>
      </c>
      <c r="B248" s="37" t="s">
        <v>937</v>
      </c>
      <c r="C248" s="37" t="s">
        <v>938</v>
      </c>
      <c r="D248" s="39" t="s">
        <v>939</v>
      </c>
      <c r="E248" s="37" t="s">
        <v>799</v>
      </c>
      <c r="F248" s="37" t="s">
        <v>940</v>
      </c>
      <c r="G248" s="13" t="s">
        <v>941</v>
      </c>
      <c r="H248" s="13" t="s">
        <v>53</v>
      </c>
      <c r="I248" s="38">
        <v>2023.0</v>
      </c>
      <c r="J248" s="18" t="s">
        <v>33</v>
      </c>
      <c r="K248" s="18" t="s">
        <v>33</v>
      </c>
      <c r="L248" s="18" t="s">
        <v>33</v>
      </c>
      <c r="M248" s="19"/>
      <c r="N248" s="21"/>
      <c r="O248" s="21"/>
      <c r="P248" s="19" t="s">
        <v>33</v>
      </c>
      <c r="Q248" s="21"/>
      <c r="R248" s="21"/>
      <c r="S248" s="19" t="s">
        <v>33</v>
      </c>
      <c r="T248" s="19" t="str">
        <f t="shared" si="8"/>
        <v/>
      </c>
      <c r="U248" s="19"/>
      <c r="V248" s="13" t="s">
        <v>942</v>
      </c>
      <c r="W248" s="13"/>
      <c r="X248" s="20"/>
      <c r="Y248" s="20"/>
      <c r="Z248" s="20"/>
      <c r="AA248" s="20"/>
      <c r="AB248" s="20"/>
      <c r="AC248" s="20"/>
      <c r="AD248" s="20"/>
      <c r="AE248" s="20"/>
      <c r="AF248" s="20"/>
      <c r="AG248" s="20"/>
      <c r="AH248" s="20"/>
    </row>
    <row r="249">
      <c r="A249" s="13">
        <v>248.0</v>
      </c>
      <c r="B249" s="37" t="s">
        <v>943</v>
      </c>
      <c r="C249" s="37" t="s">
        <v>944</v>
      </c>
      <c r="D249" s="39" t="s">
        <v>945</v>
      </c>
      <c r="E249" s="37" t="s">
        <v>946</v>
      </c>
      <c r="F249" s="37" t="s">
        <v>947</v>
      </c>
      <c r="G249" s="13" t="s">
        <v>241</v>
      </c>
      <c r="H249" s="13" t="s">
        <v>625</v>
      </c>
      <c r="I249" s="38">
        <v>2021.0</v>
      </c>
      <c r="J249" s="18" t="s">
        <v>33</v>
      </c>
      <c r="K249" s="18" t="s">
        <v>33</v>
      </c>
      <c r="L249" s="18" t="s">
        <v>33</v>
      </c>
      <c r="M249" s="21"/>
      <c r="N249" s="21"/>
      <c r="O249" s="19" t="s">
        <v>33</v>
      </c>
      <c r="P249" s="21"/>
      <c r="Q249" s="19"/>
      <c r="R249" s="21"/>
      <c r="S249" s="19" t="s">
        <v>33</v>
      </c>
      <c r="T249" s="19" t="str">
        <f t="shared" si="8"/>
        <v/>
      </c>
      <c r="U249" s="19"/>
      <c r="V249" s="13" t="s">
        <v>764</v>
      </c>
      <c r="W249" s="13"/>
      <c r="X249" s="13"/>
      <c r="Y249" s="13"/>
      <c r="Z249" s="13"/>
      <c r="AA249" s="13"/>
      <c r="AB249" s="13"/>
      <c r="AC249" s="13"/>
      <c r="AD249" s="13"/>
      <c r="AE249" s="13"/>
      <c r="AF249" s="13"/>
      <c r="AG249" s="13"/>
      <c r="AH249" s="13"/>
    </row>
    <row r="250">
      <c r="A250" s="13">
        <v>249.0</v>
      </c>
      <c r="B250" s="37" t="s">
        <v>948</v>
      </c>
      <c r="C250" s="37" t="s">
        <v>949</v>
      </c>
      <c r="D250" s="40" t="s">
        <v>950</v>
      </c>
      <c r="E250" s="37" t="s">
        <v>799</v>
      </c>
      <c r="F250" s="37" t="s">
        <v>951</v>
      </c>
      <c r="G250" s="13" t="s">
        <v>952</v>
      </c>
      <c r="H250" s="13" t="s">
        <v>53</v>
      </c>
      <c r="I250" s="38">
        <v>2024.0</v>
      </c>
      <c r="J250" s="18" t="s">
        <v>33</v>
      </c>
      <c r="K250" s="18" t="s">
        <v>33</v>
      </c>
      <c r="L250" s="18" t="s">
        <v>33</v>
      </c>
      <c r="M250" s="19"/>
      <c r="N250" s="19"/>
      <c r="O250" s="21"/>
      <c r="P250" s="19" t="s">
        <v>33</v>
      </c>
      <c r="Q250" s="21"/>
      <c r="R250" s="21"/>
      <c r="S250" s="21"/>
      <c r="T250" s="19" t="str">
        <f t="shared" si="8"/>
        <v/>
      </c>
      <c r="U250" s="19"/>
      <c r="V250" s="13"/>
      <c r="W250" s="13"/>
      <c r="X250" s="20"/>
      <c r="Y250" s="20"/>
      <c r="Z250" s="20"/>
      <c r="AA250" s="20"/>
      <c r="AB250" s="20"/>
      <c r="AC250" s="20"/>
      <c r="AD250" s="20"/>
      <c r="AE250" s="20"/>
      <c r="AF250" s="20"/>
      <c r="AG250" s="20"/>
      <c r="AH250" s="20"/>
    </row>
    <row r="251">
      <c r="A251" s="13">
        <v>250.0</v>
      </c>
      <c r="B251" s="37" t="s">
        <v>953</v>
      </c>
      <c r="C251" s="37" t="s">
        <v>954</v>
      </c>
      <c r="D251" s="40" t="s">
        <v>955</v>
      </c>
      <c r="E251" s="37" t="s">
        <v>799</v>
      </c>
      <c r="F251" s="37" t="s">
        <v>956</v>
      </c>
      <c r="G251" s="13" t="s">
        <v>957</v>
      </c>
      <c r="H251" s="13" t="s">
        <v>53</v>
      </c>
      <c r="I251" s="38">
        <v>2023.0</v>
      </c>
      <c r="J251" s="18" t="s">
        <v>33</v>
      </c>
      <c r="K251" s="18" t="s">
        <v>33</v>
      </c>
      <c r="L251" s="18" t="s">
        <v>33</v>
      </c>
      <c r="M251" s="21"/>
      <c r="N251" s="21"/>
      <c r="O251" s="21"/>
      <c r="P251" s="19" t="s">
        <v>33</v>
      </c>
      <c r="Q251" s="21"/>
      <c r="R251" s="21"/>
      <c r="S251" s="21"/>
      <c r="T251" s="19" t="str">
        <f t="shared" si="8"/>
        <v/>
      </c>
      <c r="U251" s="19"/>
      <c r="V251" s="13"/>
      <c r="W251" s="13"/>
      <c r="X251" s="13"/>
      <c r="Y251" s="13"/>
      <c r="Z251" s="13"/>
      <c r="AA251" s="13"/>
      <c r="AB251" s="13"/>
      <c r="AC251" s="13"/>
      <c r="AD251" s="13"/>
      <c r="AE251" s="13"/>
      <c r="AF251" s="13"/>
      <c r="AG251" s="13"/>
      <c r="AH251" s="13"/>
    </row>
    <row r="252">
      <c r="A252" s="13">
        <v>251.0</v>
      </c>
      <c r="B252" s="37" t="s">
        <v>958</v>
      </c>
      <c r="C252" s="37" t="s">
        <v>959</v>
      </c>
      <c r="D252" s="39" t="s">
        <v>960</v>
      </c>
      <c r="E252" s="37" t="s">
        <v>799</v>
      </c>
      <c r="F252" s="37" t="s">
        <v>961</v>
      </c>
      <c r="G252" s="13" t="s">
        <v>962</v>
      </c>
      <c r="H252" s="13" t="s">
        <v>53</v>
      </c>
      <c r="I252" s="38">
        <v>2023.0</v>
      </c>
      <c r="J252" s="18" t="s">
        <v>33</v>
      </c>
      <c r="K252" s="18" t="s">
        <v>33</v>
      </c>
      <c r="L252" s="18" t="s">
        <v>33</v>
      </c>
      <c r="M252" s="21"/>
      <c r="N252" s="21"/>
      <c r="O252" s="21"/>
      <c r="P252" s="21"/>
      <c r="Q252" s="21"/>
      <c r="R252" s="21"/>
      <c r="S252" s="21"/>
      <c r="T252" s="19" t="str">
        <f t="shared" si="8"/>
        <v>x</v>
      </c>
      <c r="U252" s="19"/>
      <c r="V252" s="13" t="s">
        <v>963</v>
      </c>
      <c r="W252" s="13"/>
      <c r="X252" s="13"/>
      <c r="Y252" s="13"/>
      <c r="Z252" s="13" t="s">
        <v>210</v>
      </c>
      <c r="AA252" s="13"/>
      <c r="AB252" s="13"/>
      <c r="AC252" s="13"/>
      <c r="AD252" s="13"/>
      <c r="AE252" s="13"/>
      <c r="AF252" s="13"/>
      <c r="AG252" s="13"/>
      <c r="AH252" s="13"/>
    </row>
    <row r="253">
      <c r="A253" s="13">
        <v>252.0</v>
      </c>
      <c r="B253" s="37" t="s">
        <v>964</v>
      </c>
      <c r="C253" s="37" t="s">
        <v>965</v>
      </c>
      <c r="D253" s="39" t="s">
        <v>966</v>
      </c>
      <c r="E253" s="37" t="s">
        <v>799</v>
      </c>
      <c r="F253" s="37" t="s">
        <v>967</v>
      </c>
      <c r="G253" s="13" t="s">
        <v>968</v>
      </c>
      <c r="H253" s="13" t="s">
        <v>53</v>
      </c>
      <c r="I253" s="38">
        <v>2024.0</v>
      </c>
      <c r="J253" s="18" t="s">
        <v>33</v>
      </c>
      <c r="K253" s="18" t="s">
        <v>33</v>
      </c>
      <c r="L253" s="18" t="s">
        <v>33</v>
      </c>
      <c r="M253" s="21"/>
      <c r="N253" s="19"/>
      <c r="O253" s="21"/>
      <c r="P253" s="19" t="s">
        <v>33</v>
      </c>
      <c r="Q253" s="21"/>
      <c r="R253" s="21"/>
      <c r="S253" s="19" t="s">
        <v>33</v>
      </c>
      <c r="T253" s="19" t="str">
        <f t="shared" si="8"/>
        <v/>
      </c>
      <c r="U253" s="19"/>
      <c r="V253" s="13" t="s">
        <v>969</v>
      </c>
      <c r="W253" s="13"/>
      <c r="X253" s="20"/>
      <c r="Y253" s="20"/>
      <c r="Z253" s="20"/>
      <c r="AA253" s="20"/>
      <c r="AB253" s="20"/>
      <c r="AC253" s="20"/>
      <c r="AD253" s="20"/>
      <c r="AE253" s="20"/>
      <c r="AF253" s="20"/>
      <c r="AG253" s="20"/>
      <c r="AH253" s="20"/>
    </row>
    <row r="254">
      <c r="A254" s="13">
        <v>253.0</v>
      </c>
      <c r="B254" s="37" t="s">
        <v>970</v>
      </c>
      <c r="C254" s="37" t="s">
        <v>971</v>
      </c>
      <c r="D254" s="39" t="s">
        <v>972</v>
      </c>
      <c r="E254" s="37" t="s">
        <v>799</v>
      </c>
      <c r="F254" s="37" t="s">
        <v>973</v>
      </c>
      <c r="G254" s="13" t="s">
        <v>974</v>
      </c>
      <c r="H254" s="13" t="s">
        <v>53</v>
      </c>
      <c r="I254" s="38">
        <v>2024.0</v>
      </c>
      <c r="J254" s="18" t="s">
        <v>33</v>
      </c>
      <c r="K254" s="18" t="s">
        <v>33</v>
      </c>
      <c r="L254" s="18" t="s">
        <v>33</v>
      </c>
      <c r="M254" s="21"/>
      <c r="N254" s="21"/>
      <c r="O254" s="19" t="s">
        <v>33</v>
      </c>
      <c r="P254" s="21"/>
      <c r="Q254" s="21"/>
      <c r="R254" s="21"/>
      <c r="S254" s="21"/>
      <c r="T254" s="19" t="str">
        <f t="shared" si="8"/>
        <v/>
      </c>
      <c r="U254" s="19"/>
      <c r="V254" s="13" t="s">
        <v>975</v>
      </c>
      <c r="W254" s="13"/>
      <c r="X254" s="20"/>
      <c r="Y254" s="20"/>
      <c r="Z254" s="20"/>
      <c r="AA254" s="20"/>
      <c r="AB254" s="20"/>
      <c r="AC254" s="20"/>
      <c r="AD254" s="20"/>
      <c r="AE254" s="20"/>
      <c r="AF254" s="20"/>
      <c r="AG254" s="20"/>
      <c r="AH254" s="20"/>
    </row>
    <row r="255">
      <c r="A255" s="13">
        <v>254.0</v>
      </c>
      <c r="B255" s="37" t="s">
        <v>976</v>
      </c>
      <c r="C255" s="37" t="s">
        <v>977</v>
      </c>
      <c r="D255" s="39" t="s">
        <v>978</v>
      </c>
      <c r="E255" s="37" t="s">
        <v>934</v>
      </c>
      <c r="F255" s="37" t="s">
        <v>979</v>
      </c>
      <c r="G255" s="13" t="s">
        <v>241</v>
      </c>
      <c r="H255" s="13" t="s">
        <v>32</v>
      </c>
      <c r="I255" s="38">
        <v>2025.0</v>
      </c>
      <c r="J255" s="18" t="s">
        <v>33</v>
      </c>
      <c r="K255" s="18" t="s">
        <v>33</v>
      </c>
      <c r="L255" s="18" t="s">
        <v>33</v>
      </c>
      <c r="M255" s="21"/>
      <c r="N255" s="21"/>
      <c r="O255" s="19"/>
      <c r="P255" s="19" t="s">
        <v>33</v>
      </c>
      <c r="Q255" s="21"/>
      <c r="R255" s="21"/>
      <c r="S255" s="21"/>
      <c r="T255" s="19" t="str">
        <f t="shared" si="8"/>
        <v/>
      </c>
      <c r="U255" s="19"/>
      <c r="V255" s="13" t="s">
        <v>980</v>
      </c>
      <c r="W255" s="13"/>
      <c r="X255" s="20"/>
      <c r="Y255" s="20"/>
      <c r="Z255" s="20"/>
      <c r="AA255" s="20"/>
      <c r="AB255" s="20"/>
      <c r="AC255" s="20"/>
      <c r="AD255" s="20"/>
      <c r="AE255" s="20"/>
      <c r="AF255" s="20"/>
      <c r="AG255" s="20"/>
      <c r="AH255" s="20"/>
    </row>
    <row r="256">
      <c r="A256" s="13">
        <v>255.0</v>
      </c>
      <c r="B256" s="37" t="s">
        <v>981</v>
      </c>
      <c r="C256" s="37" t="s">
        <v>982</v>
      </c>
      <c r="D256" s="40" t="s">
        <v>983</v>
      </c>
      <c r="E256" s="37" t="s">
        <v>789</v>
      </c>
      <c r="F256" s="37" t="s">
        <v>984</v>
      </c>
      <c r="G256" s="13" t="s">
        <v>241</v>
      </c>
      <c r="H256" s="13" t="s">
        <v>332</v>
      </c>
      <c r="I256" s="38">
        <v>2022.0</v>
      </c>
      <c r="J256" s="18" t="s">
        <v>33</v>
      </c>
      <c r="K256" s="18" t="s">
        <v>33</v>
      </c>
      <c r="L256" s="18" t="s">
        <v>33</v>
      </c>
      <c r="M256" s="21"/>
      <c r="N256" s="19"/>
      <c r="O256" s="19" t="s">
        <v>33</v>
      </c>
      <c r="P256" s="21"/>
      <c r="Q256" s="21"/>
      <c r="R256" s="21"/>
      <c r="S256" s="21"/>
      <c r="T256" s="19" t="str">
        <f t="shared" si="8"/>
        <v/>
      </c>
      <c r="U256" s="19"/>
      <c r="V256" s="20"/>
      <c r="W256" s="20"/>
      <c r="X256" s="20"/>
      <c r="Y256" s="20"/>
      <c r="Z256" s="20"/>
      <c r="AA256" s="20"/>
      <c r="AB256" s="20"/>
      <c r="AC256" s="20"/>
      <c r="AD256" s="20"/>
      <c r="AE256" s="20"/>
      <c r="AF256" s="20"/>
      <c r="AG256" s="20"/>
      <c r="AH256" s="20"/>
    </row>
    <row r="257">
      <c r="A257" s="13">
        <v>256.0</v>
      </c>
      <c r="B257" s="37" t="s">
        <v>985</v>
      </c>
      <c r="C257" s="37" t="s">
        <v>986</v>
      </c>
      <c r="D257" s="39" t="s">
        <v>987</v>
      </c>
      <c r="E257" s="37" t="s">
        <v>946</v>
      </c>
      <c r="F257" s="37" t="s">
        <v>988</v>
      </c>
      <c r="G257" s="13" t="s">
        <v>241</v>
      </c>
      <c r="H257" s="13" t="s">
        <v>625</v>
      </c>
      <c r="I257" s="38">
        <v>2020.0</v>
      </c>
      <c r="J257" s="18" t="s">
        <v>33</v>
      </c>
      <c r="K257" s="18" t="s">
        <v>33</v>
      </c>
      <c r="L257" s="18" t="s">
        <v>33</v>
      </c>
      <c r="M257" s="21"/>
      <c r="N257" s="21"/>
      <c r="O257" s="19" t="s">
        <v>33</v>
      </c>
      <c r="P257" s="21"/>
      <c r="Q257" s="19"/>
      <c r="R257" s="21"/>
      <c r="S257" s="21"/>
      <c r="T257" s="19" t="str">
        <f t="shared" si="8"/>
        <v/>
      </c>
      <c r="U257" s="19"/>
      <c r="V257" s="13" t="s">
        <v>989</v>
      </c>
      <c r="W257" s="13"/>
      <c r="X257" s="13"/>
      <c r="Y257" s="13"/>
      <c r="Z257" s="13"/>
      <c r="AA257" s="13"/>
      <c r="AB257" s="13"/>
      <c r="AC257" s="13"/>
      <c r="AD257" s="13"/>
      <c r="AE257" s="13"/>
      <c r="AF257" s="13"/>
      <c r="AG257" s="13"/>
      <c r="AH257" s="13"/>
    </row>
    <row r="258">
      <c r="A258" s="13">
        <v>257.0</v>
      </c>
      <c r="B258" s="37" t="s">
        <v>990</v>
      </c>
      <c r="C258" s="37" t="s">
        <v>991</v>
      </c>
      <c r="D258" s="39" t="s">
        <v>992</v>
      </c>
      <c r="E258" s="37" t="s">
        <v>789</v>
      </c>
      <c r="F258" s="37" t="s">
        <v>790</v>
      </c>
      <c r="G258" s="13" t="s">
        <v>241</v>
      </c>
      <c r="H258" s="13" t="s">
        <v>32</v>
      </c>
      <c r="I258" s="38">
        <v>2024.0</v>
      </c>
      <c r="J258" s="18" t="s">
        <v>33</v>
      </c>
      <c r="K258" s="18" t="s">
        <v>33</v>
      </c>
      <c r="L258" s="18" t="s">
        <v>33</v>
      </c>
      <c r="M258" s="21"/>
      <c r="N258" s="19"/>
      <c r="O258" s="21"/>
      <c r="P258" s="19" t="s">
        <v>33</v>
      </c>
      <c r="Q258" s="21"/>
      <c r="R258" s="21"/>
      <c r="S258" s="21"/>
      <c r="T258" s="19" t="str">
        <f t="shared" si="8"/>
        <v/>
      </c>
      <c r="U258" s="19"/>
      <c r="V258" s="20"/>
      <c r="W258" s="20"/>
      <c r="X258" s="20"/>
      <c r="Y258" s="20"/>
      <c r="Z258" s="20"/>
      <c r="AA258" s="20"/>
      <c r="AB258" s="20"/>
      <c r="AC258" s="20"/>
      <c r="AD258" s="20"/>
      <c r="AE258" s="20"/>
      <c r="AF258" s="20"/>
      <c r="AG258" s="20"/>
      <c r="AH258" s="20"/>
    </row>
    <row r="259">
      <c r="A259" s="13">
        <v>258.0</v>
      </c>
      <c r="B259" s="37" t="s">
        <v>993</v>
      </c>
      <c r="C259" s="37" t="s">
        <v>994</v>
      </c>
      <c r="D259" s="39" t="s">
        <v>995</v>
      </c>
      <c r="E259" s="37" t="s">
        <v>799</v>
      </c>
      <c r="F259" s="37" t="s">
        <v>996</v>
      </c>
      <c r="G259" s="13" t="s">
        <v>997</v>
      </c>
      <c r="H259" s="13" t="s">
        <v>53</v>
      </c>
      <c r="I259" s="38">
        <v>2024.0</v>
      </c>
      <c r="J259" s="18" t="s">
        <v>33</v>
      </c>
      <c r="K259" s="18" t="s">
        <v>33</v>
      </c>
      <c r="L259" s="18" t="s">
        <v>33</v>
      </c>
      <c r="M259" s="21"/>
      <c r="N259" s="19"/>
      <c r="O259" s="21"/>
      <c r="P259" s="19" t="s">
        <v>33</v>
      </c>
      <c r="Q259" s="21"/>
      <c r="R259" s="21"/>
      <c r="S259" s="21"/>
      <c r="T259" s="19" t="str">
        <f t="shared" si="8"/>
        <v/>
      </c>
      <c r="U259" s="19"/>
      <c r="V259" s="20"/>
      <c r="W259" s="20"/>
      <c r="X259" s="20"/>
      <c r="Y259" s="20"/>
      <c r="Z259" s="20"/>
      <c r="AA259" s="20"/>
      <c r="AB259" s="20"/>
      <c r="AC259" s="20"/>
      <c r="AD259" s="20"/>
      <c r="AE259" s="20"/>
      <c r="AF259" s="20"/>
      <c r="AG259" s="20"/>
      <c r="AH259" s="20"/>
    </row>
    <row r="260">
      <c r="A260" s="13">
        <v>259.0</v>
      </c>
      <c r="B260" s="37" t="s">
        <v>998</v>
      </c>
      <c r="C260" s="37" t="s">
        <v>999</v>
      </c>
      <c r="D260" s="39" t="s">
        <v>1000</v>
      </c>
      <c r="E260" s="37" t="s">
        <v>799</v>
      </c>
      <c r="F260" s="37" t="s">
        <v>1001</v>
      </c>
      <c r="G260" s="13" t="s">
        <v>1002</v>
      </c>
      <c r="H260" s="13" t="s">
        <v>53</v>
      </c>
      <c r="I260" s="38">
        <v>2024.0</v>
      </c>
      <c r="J260" s="18" t="s">
        <v>33</v>
      </c>
      <c r="K260" s="18" t="s">
        <v>33</v>
      </c>
      <c r="L260" s="18" t="s">
        <v>33</v>
      </c>
      <c r="M260" s="21"/>
      <c r="N260" s="21"/>
      <c r="O260" s="21"/>
      <c r="P260" s="19" t="s">
        <v>33</v>
      </c>
      <c r="Q260" s="21"/>
      <c r="R260" s="21"/>
      <c r="S260" s="21"/>
      <c r="T260" s="19" t="str">
        <f t="shared" si="8"/>
        <v/>
      </c>
      <c r="U260" s="19"/>
      <c r="V260" s="13"/>
      <c r="W260" s="13"/>
      <c r="X260" s="13"/>
      <c r="Y260" s="13"/>
      <c r="Z260" s="13"/>
      <c r="AA260" s="13"/>
      <c r="AB260" s="13"/>
      <c r="AC260" s="13"/>
      <c r="AD260" s="13"/>
      <c r="AE260" s="13"/>
      <c r="AF260" s="13"/>
      <c r="AG260" s="13"/>
      <c r="AH260" s="13"/>
    </row>
    <row r="261">
      <c r="A261" s="13">
        <v>260.0</v>
      </c>
      <c r="B261" s="37" t="s">
        <v>1003</v>
      </c>
      <c r="C261" s="37" t="s">
        <v>1004</v>
      </c>
      <c r="D261" s="39" t="s">
        <v>1005</v>
      </c>
      <c r="E261" s="37" t="s">
        <v>799</v>
      </c>
      <c r="F261" s="37" t="s">
        <v>1006</v>
      </c>
      <c r="G261" s="13" t="s">
        <v>1007</v>
      </c>
      <c r="H261" s="13" t="s">
        <v>53</v>
      </c>
      <c r="I261" s="38">
        <v>2022.0</v>
      </c>
      <c r="J261" s="18" t="s">
        <v>33</v>
      </c>
      <c r="K261" s="18" t="s">
        <v>33</v>
      </c>
      <c r="L261" s="18" t="s">
        <v>33</v>
      </c>
      <c r="M261" s="21"/>
      <c r="N261" s="19"/>
      <c r="O261" s="21"/>
      <c r="P261" s="19" t="s">
        <v>33</v>
      </c>
      <c r="Q261" s="21"/>
      <c r="R261" s="21"/>
      <c r="S261" s="21"/>
      <c r="T261" s="19" t="str">
        <f t="shared" si="8"/>
        <v/>
      </c>
      <c r="U261" s="19"/>
      <c r="V261" s="20"/>
      <c r="W261" s="20"/>
      <c r="X261" s="20"/>
      <c r="Y261" s="20"/>
      <c r="Z261" s="20"/>
      <c r="AA261" s="20"/>
      <c r="AB261" s="20"/>
      <c r="AC261" s="20"/>
      <c r="AD261" s="20"/>
      <c r="AE261" s="20"/>
      <c r="AF261" s="20"/>
      <c r="AG261" s="20"/>
      <c r="AH261" s="20"/>
    </row>
    <row r="262">
      <c r="A262" s="13">
        <v>261.0</v>
      </c>
      <c r="B262" s="37" t="s">
        <v>1008</v>
      </c>
      <c r="C262" s="37" t="s">
        <v>1009</v>
      </c>
      <c r="D262" s="39" t="s">
        <v>1010</v>
      </c>
      <c r="E262" s="37" t="s">
        <v>799</v>
      </c>
      <c r="F262" s="37" t="s">
        <v>1011</v>
      </c>
      <c r="G262" s="13" t="s">
        <v>1012</v>
      </c>
      <c r="H262" s="13" t="s">
        <v>53</v>
      </c>
      <c r="I262" s="38">
        <v>2022.0</v>
      </c>
      <c r="J262" s="18" t="s">
        <v>33</v>
      </c>
      <c r="K262" s="18" t="s">
        <v>33</v>
      </c>
      <c r="L262" s="18" t="s">
        <v>33</v>
      </c>
      <c r="M262" s="21"/>
      <c r="N262" s="19"/>
      <c r="O262" s="21"/>
      <c r="P262" s="19" t="s">
        <v>33</v>
      </c>
      <c r="Q262" s="21"/>
      <c r="R262" s="21"/>
      <c r="S262" s="21"/>
      <c r="T262" s="19" t="str">
        <f t="shared" si="8"/>
        <v/>
      </c>
      <c r="U262" s="19"/>
      <c r="V262" s="20"/>
      <c r="W262" s="20"/>
      <c r="X262" s="20"/>
      <c r="Y262" s="20"/>
      <c r="Z262" s="20"/>
      <c r="AA262" s="20"/>
      <c r="AB262" s="20"/>
      <c r="AC262" s="20"/>
      <c r="AD262" s="20"/>
      <c r="AE262" s="20"/>
      <c r="AF262" s="20"/>
      <c r="AG262" s="20"/>
      <c r="AH262" s="20"/>
    </row>
    <row r="263">
      <c r="A263" s="13">
        <v>262.0</v>
      </c>
      <c r="B263" s="37" t="s">
        <v>1013</v>
      </c>
      <c r="C263" s="37" t="s">
        <v>1014</v>
      </c>
      <c r="D263" s="39" t="s">
        <v>1015</v>
      </c>
      <c r="E263" s="37" t="s">
        <v>799</v>
      </c>
      <c r="F263" s="37" t="s">
        <v>1016</v>
      </c>
      <c r="G263" s="13" t="s">
        <v>1012</v>
      </c>
      <c r="H263" s="13" t="s">
        <v>53</v>
      </c>
      <c r="I263" s="38">
        <v>2024.0</v>
      </c>
      <c r="J263" s="18" t="s">
        <v>33</v>
      </c>
      <c r="K263" s="18" t="s">
        <v>33</v>
      </c>
      <c r="L263" s="18" t="s">
        <v>33</v>
      </c>
      <c r="M263" s="21"/>
      <c r="N263" s="21"/>
      <c r="O263" s="21"/>
      <c r="P263" s="19" t="s">
        <v>33</v>
      </c>
      <c r="Q263" s="21"/>
      <c r="R263" s="21"/>
      <c r="S263" s="21"/>
      <c r="T263" s="19" t="str">
        <f t="shared" si="8"/>
        <v/>
      </c>
      <c r="U263" s="19"/>
      <c r="V263" s="20"/>
      <c r="W263" s="20"/>
      <c r="X263" s="20"/>
      <c r="Y263" s="20"/>
      <c r="Z263" s="20"/>
      <c r="AA263" s="20"/>
      <c r="AB263" s="20"/>
      <c r="AC263" s="20"/>
      <c r="AD263" s="20"/>
      <c r="AE263" s="20"/>
      <c r="AF263" s="20"/>
      <c r="AG263" s="20"/>
      <c r="AH263" s="20"/>
    </row>
    <row r="264">
      <c r="A264" s="13">
        <v>263.0</v>
      </c>
      <c r="B264" s="37" t="s">
        <v>237</v>
      </c>
      <c r="C264" s="37" t="s">
        <v>1017</v>
      </c>
      <c r="D264" s="39" t="s">
        <v>1018</v>
      </c>
      <c r="E264" s="37" t="s">
        <v>799</v>
      </c>
      <c r="F264" s="37" t="s">
        <v>1019</v>
      </c>
      <c r="G264" s="13" t="s">
        <v>1020</v>
      </c>
      <c r="H264" s="13" t="s">
        <v>53</v>
      </c>
      <c r="I264" s="38">
        <v>2022.0</v>
      </c>
      <c r="J264" s="18" t="s">
        <v>33</v>
      </c>
      <c r="K264" s="18" t="s">
        <v>33</v>
      </c>
      <c r="L264" s="18"/>
      <c r="M264" s="19"/>
      <c r="N264" s="21"/>
      <c r="O264" s="21"/>
      <c r="P264" s="21"/>
      <c r="Q264" s="19"/>
      <c r="R264" s="19" t="s">
        <v>33</v>
      </c>
      <c r="S264" s="19"/>
      <c r="T264" s="19" t="str">
        <f t="shared" si="8"/>
        <v/>
      </c>
      <c r="U264" s="19"/>
      <c r="V264" s="20"/>
      <c r="W264" s="20"/>
      <c r="X264" s="20"/>
      <c r="Y264" s="20"/>
      <c r="Z264" s="20"/>
      <c r="AA264" s="20"/>
      <c r="AB264" s="20"/>
      <c r="AC264" s="20"/>
      <c r="AD264" s="20"/>
      <c r="AE264" s="20"/>
      <c r="AF264" s="20"/>
      <c r="AG264" s="20"/>
      <c r="AH264" s="20"/>
    </row>
    <row r="265">
      <c r="A265" s="13">
        <v>264.0</v>
      </c>
      <c r="B265" s="37" t="s">
        <v>1021</v>
      </c>
      <c r="C265" s="37" t="s">
        <v>1022</v>
      </c>
      <c r="D265" s="39" t="s">
        <v>1023</v>
      </c>
      <c r="E265" s="37" t="s">
        <v>799</v>
      </c>
      <c r="F265" s="37" t="s">
        <v>1024</v>
      </c>
      <c r="G265" s="13" t="s">
        <v>236</v>
      </c>
      <c r="H265" s="13" t="s">
        <v>53</v>
      </c>
      <c r="I265" s="38">
        <v>2023.0</v>
      </c>
      <c r="J265" s="18" t="s">
        <v>33</v>
      </c>
      <c r="K265" s="18" t="s">
        <v>33</v>
      </c>
      <c r="L265" s="18" t="s">
        <v>33</v>
      </c>
      <c r="M265" s="21"/>
      <c r="N265" s="21"/>
      <c r="O265" s="21"/>
      <c r="P265" s="19" t="s">
        <v>33</v>
      </c>
      <c r="Q265" s="21"/>
      <c r="R265" s="21"/>
      <c r="S265" s="21"/>
      <c r="T265" s="19" t="str">
        <f t="shared" si="8"/>
        <v/>
      </c>
      <c r="U265" s="19"/>
      <c r="V265" s="13"/>
      <c r="W265" s="13"/>
      <c r="X265" s="13"/>
      <c r="Y265" s="13"/>
      <c r="Z265" s="13"/>
      <c r="AA265" s="13"/>
      <c r="AB265" s="13"/>
      <c r="AC265" s="13"/>
      <c r="AD265" s="13"/>
      <c r="AE265" s="13"/>
      <c r="AF265" s="13"/>
      <c r="AG265" s="13"/>
      <c r="AH265" s="13"/>
    </row>
    <row r="266">
      <c r="A266" s="13">
        <v>265.0</v>
      </c>
      <c r="B266" s="37" t="s">
        <v>1025</v>
      </c>
      <c r="C266" s="37" t="s">
        <v>1026</v>
      </c>
      <c r="D266" s="39" t="s">
        <v>1027</v>
      </c>
      <c r="E266" s="37" t="s">
        <v>789</v>
      </c>
      <c r="F266" s="37" t="s">
        <v>1028</v>
      </c>
      <c r="G266" s="13" t="s">
        <v>241</v>
      </c>
      <c r="H266" s="13" t="s">
        <v>32</v>
      </c>
      <c r="I266" s="38">
        <v>2020.0</v>
      </c>
      <c r="J266" s="18" t="s">
        <v>33</v>
      </c>
      <c r="K266" s="18" t="s">
        <v>33</v>
      </c>
      <c r="L266" s="18" t="s">
        <v>33</v>
      </c>
      <c r="M266" s="19" t="s">
        <v>33</v>
      </c>
      <c r="N266" s="21"/>
      <c r="O266" s="21"/>
      <c r="P266" s="21"/>
      <c r="Q266" s="21"/>
      <c r="R266" s="21"/>
      <c r="S266" s="21"/>
      <c r="T266" s="19" t="str">
        <f t="shared" si="8"/>
        <v/>
      </c>
      <c r="U266" s="19"/>
      <c r="V266" s="13"/>
      <c r="W266" s="13"/>
      <c r="X266" s="13"/>
      <c r="Y266" s="13"/>
      <c r="Z266" s="13"/>
      <c r="AA266" s="13"/>
      <c r="AB266" s="13"/>
      <c r="AC266" s="13"/>
      <c r="AD266" s="13"/>
      <c r="AE266" s="13"/>
      <c r="AF266" s="13"/>
      <c r="AG266" s="13"/>
      <c r="AH266" s="13"/>
    </row>
    <row r="267">
      <c r="A267" s="13">
        <v>266.0</v>
      </c>
      <c r="B267" s="37" t="s">
        <v>1029</v>
      </c>
      <c r="C267" s="37" t="s">
        <v>1030</v>
      </c>
      <c r="D267" s="39" t="s">
        <v>1031</v>
      </c>
      <c r="E267" s="37" t="s">
        <v>799</v>
      </c>
      <c r="F267" s="37" t="s">
        <v>1032</v>
      </c>
      <c r="G267" s="13" t="s">
        <v>241</v>
      </c>
      <c r="H267" s="13" t="s">
        <v>53</v>
      </c>
      <c r="I267" s="38">
        <v>2024.0</v>
      </c>
      <c r="J267" s="18" t="s">
        <v>33</v>
      </c>
      <c r="K267" s="18" t="s">
        <v>33</v>
      </c>
      <c r="L267" s="18" t="s">
        <v>33</v>
      </c>
      <c r="M267" s="21"/>
      <c r="N267" s="19"/>
      <c r="O267" s="21"/>
      <c r="P267" s="19" t="s">
        <v>33</v>
      </c>
      <c r="Q267" s="21"/>
      <c r="R267" s="21"/>
      <c r="S267" s="21"/>
      <c r="T267" s="19" t="str">
        <f t="shared" si="8"/>
        <v/>
      </c>
      <c r="U267" s="19"/>
      <c r="V267" s="20"/>
      <c r="W267" s="20"/>
      <c r="X267" s="20"/>
      <c r="Y267" s="20"/>
      <c r="Z267" s="20"/>
      <c r="AA267" s="20"/>
      <c r="AB267" s="20"/>
      <c r="AC267" s="20"/>
      <c r="AD267" s="20"/>
      <c r="AE267" s="20"/>
      <c r="AF267" s="20"/>
      <c r="AG267" s="20"/>
      <c r="AH267" s="20"/>
    </row>
    <row r="268">
      <c r="A268" s="13">
        <v>267.0</v>
      </c>
      <c r="B268" s="37" t="s">
        <v>1033</v>
      </c>
      <c r="C268" s="37" t="s">
        <v>1034</v>
      </c>
      <c r="D268" s="39" t="s">
        <v>1035</v>
      </c>
      <c r="E268" s="37" t="s">
        <v>799</v>
      </c>
      <c r="F268" s="37" t="s">
        <v>1036</v>
      </c>
      <c r="G268" s="13" t="s">
        <v>1037</v>
      </c>
      <c r="H268" s="13" t="s">
        <v>332</v>
      </c>
      <c r="I268" s="38">
        <v>2024.0</v>
      </c>
      <c r="J268" s="18" t="s">
        <v>33</v>
      </c>
      <c r="K268" s="18" t="s">
        <v>33</v>
      </c>
      <c r="L268" s="18" t="s">
        <v>33</v>
      </c>
      <c r="M268" s="21"/>
      <c r="N268" s="21"/>
      <c r="O268" s="21"/>
      <c r="P268" s="19" t="s">
        <v>33</v>
      </c>
      <c r="Q268" s="21"/>
      <c r="R268" s="21"/>
      <c r="S268" s="21"/>
      <c r="T268" s="19" t="str">
        <f t="shared" si="8"/>
        <v/>
      </c>
      <c r="U268" s="19"/>
      <c r="V268" s="13"/>
      <c r="W268" s="13"/>
      <c r="X268" s="13"/>
      <c r="Y268" s="13"/>
      <c r="Z268" s="13"/>
      <c r="AA268" s="13"/>
      <c r="AB268" s="13"/>
      <c r="AC268" s="13"/>
      <c r="AD268" s="13"/>
      <c r="AE268" s="13"/>
      <c r="AF268" s="13"/>
      <c r="AG268" s="13"/>
      <c r="AH268" s="13"/>
    </row>
    <row r="269">
      <c r="A269" s="13">
        <v>268.0</v>
      </c>
      <c r="B269" s="37" t="s">
        <v>1038</v>
      </c>
      <c r="C269" s="37" t="s">
        <v>1039</v>
      </c>
      <c r="D269" s="39" t="s">
        <v>1040</v>
      </c>
      <c r="E269" s="37" t="s">
        <v>799</v>
      </c>
      <c r="F269" s="37" t="s">
        <v>1041</v>
      </c>
      <c r="G269" s="13" t="s">
        <v>1042</v>
      </c>
      <c r="H269" s="13" t="s">
        <v>53</v>
      </c>
      <c r="I269" s="38">
        <v>2022.0</v>
      </c>
      <c r="J269" s="18" t="s">
        <v>33</v>
      </c>
      <c r="K269" s="18" t="s">
        <v>33</v>
      </c>
      <c r="L269" s="18" t="s">
        <v>33</v>
      </c>
      <c r="M269" s="21"/>
      <c r="N269" s="19"/>
      <c r="O269" s="21"/>
      <c r="P269" s="19" t="s">
        <v>33</v>
      </c>
      <c r="Q269" s="21"/>
      <c r="R269" s="21"/>
      <c r="S269" s="21"/>
      <c r="T269" s="19" t="str">
        <f t="shared" si="8"/>
        <v/>
      </c>
      <c r="U269" s="19"/>
      <c r="V269" s="13"/>
      <c r="W269" s="13"/>
      <c r="X269" s="13"/>
      <c r="Y269" s="13"/>
      <c r="Z269" s="13"/>
      <c r="AA269" s="13"/>
      <c r="AB269" s="13"/>
      <c r="AC269" s="13"/>
      <c r="AD269" s="13"/>
      <c r="AE269" s="13"/>
      <c r="AF269" s="13"/>
      <c r="AG269" s="13"/>
      <c r="AH269" s="13"/>
    </row>
    <row r="270">
      <c r="A270" s="13">
        <v>269.0</v>
      </c>
      <c r="B270" s="37" t="s">
        <v>1043</v>
      </c>
      <c r="C270" s="37" t="s">
        <v>1044</v>
      </c>
      <c r="D270" s="40" t="s">
        <v>1045</v>
      </c>
      <c r="E270" s="37" t="s">
        <v>799</v>
      </c>
      <c r="F270" s="37" t="s">
        <v>1046</v>
      </c>
      <c r="G270" s="13" t="s">
        <v>1047</v>
      </c>
      <c r="H270" s="13" t="s">
        <v>53</v>
      </c>
      <c r="I270" s="38">
        <v>2020.0</v>
      </c>
      <c r="J270" s="18" t="s">
        <v>33</v>
      </c>
      <c r="K270" s="18" t="s">
        <v>33</v>
      </c>
      <c r="L270" s="18" t="s">
        <v>33</v>
      </c>
      <c r="M270" s="21"/>
      <c r="N270" s="19"/>
      <c r="O270" s="21"/>
      <c r="P270" s="19" t="s">
        <v>33</v>
      </c>
      <c r="Q270" s="21"/>
      <c r="R270" s="21"/>
      <c r="S270" s="19"/>
      <c r="T270" s="19" t="str">
        <f t="shared" si="8"/>
        <v/>
      </c>
      <c r="U270" s="19"/>
      <c r="V270" s="13" t="s">
        <v>1048</v>
      </c>
      <c r="W270" s="20"/>
      <c r="X270" s="20"/>
      <c r="Y270" s="20"/>
      <c r="Z270" s="13" t="s">
        <v>210</v>
      </c>
      <c r="AA270" s="20"/>
      <c r="AB270" s="20"/>
      <c r="AC270" s="20"/>
      <c r="AD270" s="20"/>
      <c r="AE270" s="20"/>
      <c r="AF270" s="20"/>
      <c r="AG270" s="20"/>
      <c r="AH270" s="20"/>
    </row>
    <row r="271">
      <c r="A271" s="13">
        <v>270.0</v>
      </c>
      <c r="B271" s="37" t="s">
        <v>1049</v>
      </c>
      <c r="C271" s="37" t="s">
        <v>1050</v>
      </c>
      <c r="D271" s="40" t="s">
        <v>1051</v>
      </c>
      <c r="E271" s="37" t="s">
        <v>799</v>
      </c>
      <c r="F271" s="37" t="s">
        <v>1052</v>
      </c>
      <c r="G271" s="13" t="s">
        <v>1053</v>
      </c>
      <c r="H271" s="13" t="s">
        <v>53</v>
      </c>
      <c r="I271" s="38">
        <v>2020.0</v>
      </c>
      <c r="J271" s="18" t="s">
        <v>33</v>
      </c>
      <c r="K271" s="18" t="s">
        <v>33</v>
      </c>
      <c r="L271" s="18" t="s">
        <v>33</v>
      </c>
      <c r="M271" s="21"/>
      <c r="N271" s="21"/>
      <c r="O271" s="21"/>
      <c r="P271" s="19" t="s">
        <v>33</v>
      </c>
      <c r="Q271" s="21"/>
      <c r="R271" s="21"/>
      <c r="S271" s="21"/>
      <c r="T271" s="19" t="str">
        <f t="shared" si="8"/>
        <v/>
      </c>
      <c r="U271" s="19"/>
      <c r="V271" s="13"/>
      <c r="W271" s="13"/>
      <c r="X271" s="13"/>
      <c r="Y271" s="13"/>
      <c r="Z271" s="13"/>
      <c r="AA271" s="13"/>
      <c r="AB271" s="13"/>
      <c r="AC271" s="13"/>
      <c r="AD271" s="13"/>
      <c r="AE271" s="13"/>
      <c r="AF271" s="13"/>
      <c r="AG271" s="13"/>
      <c r="AH271" s="13"/>
    </row>
    <row r="272">
      <c r="A272" s="13">
        <v>271.0</v>
      </c>
      <c r="B272" s="37" t="s">
        <v>1054</v>
      </c>
      <c r="C272" s="37" t="s">
        <v>1055</v>
      </c>
      <c r="D272" s="39" t="s">
        <v>1056</v>
      </c>
      <c r="E272" s="37" t="s">
        <v>789</v>
      </c>
      <c r="F272" s="37" t="s">
        <v>1057</v>
      </c>
      <c r="G272" s="13" t="s">
        <v>241</v>
      </c>
      <c r="H272" s="13" t="s">
        <v>32</v>
      </c>
      <c r="I272" s="38">
        <v>2022.0</v>
      </c>
      <c r="J272" s="18" t="s">
        <v>33</v>
      </c>
      <c r="K272" s="18" t="s">
        <v>33</v>
      </c>
      <c r="L272" s="18" t="s">
        <v>33</v>
      </c>
      <c r="M272" s="21"/>
      <c r="N272" s="19"/>
      <c r="O272" s="21"/>
      <c r="P272" s="21"/>
      <c r="Q272" s="21"/>
      <c r="R272" s="21"/>
      <c r="S272" s="21"/>
      <c r="T272" s="19" t="str">
        <f t="shared" si="8"/>
        <v>x</v>
      </c>
      <c r="U272" s="19"/>
      <c r="V272" s="13" t="s">
        <v>1058</v>
      </c>
      <c r="W272" s="20"/>
      <c r="X272" s="20"/>
      <c r="Y272" s="20"/>
      <c r="Z272" s="13" t="s">
        <v>210</v>
      </c>
      <c r="AA272" s="20"/>
      <c r="AB272" s="20"/>
      <c r="AC272" s="20"/>
      <c r="AD272" s="20"/>
      <c r="AE272" s="20"/>
      <c r="AF272" s="20"/>
      <c r="AG272" s="20"/>
      <c r="AH272" s="20"/>
    </row>
    <row r="273">
      <c r="A273" s="13">
        <v>272.0</v>
      </c>
      <c r="B273" s="37" t="s">
        <v>1059</v>
      </c>
      <c r="C273" s="37" t="s">
        <v>1060</v>
      </c>
      <c r="D273" s="39" t="s">
        <v>1061</v>
      </c>
      <c r="E273" s="37" t="s">
        <v>789</v>
      </c>
      <c r="F273" s="37" t="s">
        <v>1062</v>
      </c>
      <c r="G273" s="13" t="s">
        <v>241</v>
      </c>
      <c r="H273" s="13" t="s">
        <v>32</v>
      </c>
      <c r="I273" s="38">
        <v>2024.0</v>
      </c>
      <c r="J273" s="18" t="s">
        <v>33</v>
      </c>
      <c r="K273" s="18" t="s">
        <v>33</v>
      </c>
      <c r="L273" s="18" t="s">
        <v>33</v>
      </c>
      <c r="M273" s="21"/>
      <c r="N273" s="19"/>
      <c r="O273" s="21"/>
      <c r="P273" s="19" t="s">
        <v>33</v>
      </c>
      <c r="Q273" s="21"/>
      <c r="R273" s="21"/>
      <c r="S273" s="21"/>
      <c r="T273" s="19" t="str">
        <f t="shared" si="8"/>
        <v/>
      </c>
      <c r="U273" s="19"/>
      <c r="V273" s="13" t="s">
        <v>1063</v>
      </c>
      <c r="W273" s="20"/>
      <c r="X273" s="20"/>
      <c r="Y273" s="20"/>
      <c r="Z273" s="20"/>
      <c r="AA273" s="20"/>
      <c r="AB273" s="20"/>
      <c r="AC273" s="20"/>
      <c r="AD273" s="20"/>
      <c r="AE273" s="20"/>
      <c r="AF273" s="20"/>
      <c r="AG273" s="20"/>
      <c r="AH273" s="20"/>
    </row>
    <row r="274">
      <c r="A274" s="13">
        <v>273.0</v>
      </c>
      <c r="B274" s="37" t="s">
        <v>1064</v>
      </c>
      <c r="C274" s="37" t="s">
        <v>1065</v>
      </c>
      <c r="D274" s="39" t="s">
        <v>1066</v>
      </c>
      <c r="E274" s="37" t="s">
        <v>799</v>
      </c>
      <c r="F274" s="37" t="s">
        <v>1067</v>
      </c>
      <c r="G274" s="13" t="s">
        <v>1068</v>
      </c>
      <c r="H274" s="13" t="s">
        <v>53</v>
      </c>
      <c r="I274" s="38">
        <v>2023.0</v>
      </c>
      <c r="J274" s="18" t="s">
        <v>33</v>
      </c>
      <c r="K274" s="18" t="s">
        <v>33</v>
      </c>
      <c r="L274" s="18" t="s">
        <v>33</v>
      </c>
      <c r="M274" s="21"/>
      <c r="N274" s="19"/>
      <c r="O274" s="19" t="s">
        <v>33</v>
      </c>
      <c r="P274" s="21"/>
      <c r="Q274" s="21"/>
      <c r="R274" s="21"/>
      <c r="S274" s="21"/>
      <c r="T274" s="19" t="str">
        <f t="shared" si="8"/>
        <v/>
      </c>
      <c r="U274" s="19"/>
      <c r="V274" s="20"/>
      <c r="W274" s="20"/>
      <c r="X274" s="20"/>
      <c r="Y274" s="20"/>
      <c r="Z274" s="20"/>
      <c r="AA274" s="20"/>
      <c r="AB274" s="20"/>
      <c r="AC274" s="20"/>
      <c r="AD274" s="20"/>
      <c r="AE274" s="20"/>
      <c r="AF274" s="20"/>
      <c r="AG274" s="20"/>
      <c r="AH274" s="20"/>
    </row>
    <row r="275">
      <c r="A275" s="13">
        <v>274.0</v>
      </c>
      <c r="B275" s="37" t="s">
        <v>1069</v>
      </c>
      <c r="C275" s="37" t="s">
        <v>1070</v>
      </c>
      <c r="D275" s="39" t="s">
        <v>1071</v>
      </c>
      <c r="E275" s="37" t="s">
        <v>789</v>
      </c>
      <c r="F275" s="37" t="s">
        <v>790</v>
      </c>
      <c r="G275" s="13" t="s">
        <v>241</v>
      </c>
      <c r="H275" s="13" t="s">
        <v>32</v>
      </c>
      <c r="I275" s="38">
        <v>2021.0</v>
      </c>
      <c r="J275" s="18" t="s">
        <v>33</v>
      </c>
      <c r="K275" s="18" t="s">
        <v>33</v>
      </c>
      <c r="L275" s="18" t="s">
        <v>33</v>
      </c>
      <c r="M275" s="21"/>
      <c r="N275" s="21"/>
      <c r="O275" s="19" t="s">
        <v>33</v>
      </c>
      <c r="P275" s="21"/>
      <c r="Q275" s="21"/>
      <c r="R275" s="21"/>
      <c r="S275" s="21"/>
      <c r="T275" s="19" t="str">
        <f t="shared" si="8"/>
        <v/>
      </c>
      <c r="U275" s="19"/>
      <c r="V275" s="13"/>
      <c r="W275" s="13"/>
      <c r="X275" s="13"/>
      <c r="Y275" s="13"/>
      <c r="Z275" s="13"/>
      <c r="AA275" s="13"/>
      <c r="AB275" s="13"/>
      <c r="AC275" s="13"/>
      <c r="AD275" s="13"/>
      <c r="AE275" s="13"/>
      <c r="AF275" s="13"/>
      <c r="AG275" s="13"/>
      <c r="AH275" s="13"/>
    </row>
    <row r="276">
      <c r="A276" s="13">
        <v>275.0</v>
      </c>
      <c r="B276" s="37" t="s">
        <v>1072</v>
      </c>
      <c r="C276" s="37" t="s">
        <v>1073</v>
      </c>
      <c r="D276" s="39" t="s">
        <v>1074</v>
      </c>
      <c r="E276" s="37" t="s">
        <v>789</v>
      </c>
      <c r="F276" s="37" t="s">
        <v>790</v>
      </c>
      <c r="G276" s="13" t="s">
        <v>241</v>
      </c>
      <c r="H276" s="13" t="s">
        <v>32</v>
      </c>
      <c r="I276" s="38">
        <v>2020.0</v>
      </c>
      <c r="J276" s="18" t="s">
        <v>33</v>
      </c>
      <c r="K276" s="18" t="s">
        <v>33</v>
      </c>
      <c r="L276" s="18" t="s">
        <v>33</v>
      </c>
      <c r="M276" s="21"/>
      <c r="N276" s="19"/>
      <c r="O276" s="19" t="s">
        <v>33</v>
      </c>
      <c r="P276" s="21"/>
      <c r="Q276" s="21"/>
      <c r="R276" s="21"/>
      <c r="S276" s="21"/>
      <c r="T276" s="19" t="str">
        <f t="shared" si="8"/>
        <v/>
      </c>
      <c r="U276" s="19"/>
      <c r="V276" s="13"/>
      <c r="W276" s="13"/>
      <c r="X276" s="13"/>
      <c r="Y276" s="13"/>
      <c r="Z276" s="13"/>
      <c r="AA276" s="13"/>
      <c r="AB276" s="13"/>
      <c r="AC276" s="13"/>
      <c r="AD276" s="13"/>
      <c r="AE276" s="13"/>
      <c r="AF276" s="13"/>
      <c r="AG276" s="13"/>
      <c r="AH276" s="13"/>
    </row>
    <row r="277">
      <c r="A277" s="13">
        <v>276.0</v>
      </c>
      <c r="B277" s="37" t="s">
        <v>1075</v>
      </c>
      <c r="C277" s="37" t="s">
        <v>1076</v>
      </c>
      <c r="D277" s="39" t="s">
        <v>1077</v>
      </c>
      <c r="E277" s="37" t="s">
        <v>789</v>
      </c>
      <c r="F277" s="37" t="s">
        <v>790</v>
      </c>
      <c r="G277" s="13" t="s">
        <v>241</v>
      </c>
      <c r="H277" s="13" t="s">
        <v>32</v>
      </c>
      <c r="I277" s="38">
        <v>2022.0</v>
      </c>
      <c r="J277" s="18" t="s">
        <v>33</v>
      </c>
      <c r="K277" s="18" t="s">
        <v>33</v>
      </c>
      <c r="L277" s="18" t="s">
        <v>33</v>
      </c>
      <c r="M277" s="21"/>
      <c r="N277" s="19"/>
      <c r="O277" s="19" t="s">
        <v>33</v>
      </c>
      <c r="P277" s="21"/>
      <c r="Q277" s="21"/>
      <c r="R277" s="21"/>
      <c r="S277" s="21"/>
      <c r="T277" s="19" t="str">
        <f t="shared" si="8"/>
        <v/>
      </c>
      <c r="U277" s="19"/>
      <c r="V277" s="20"/>
      <c r="W277" s="20"/>
      <c r="X277" s="20"/>
      <c r="Y277" s="20"/>
      <c r="Z277" s="20"/>
      <c r="AA277" s="20"/>
      <c r="AB277" s="20"/>
      <c r="AC277" s="20"/>
      <c r="AD277" s="20"/>
      <c r="AE277" s="20"/>
      <c r="AF277" s="20"/>
      <c r="AG277" s="20"/>
      <c r="AH277" s="20"/>
    </row>
    <row r="278">
      <c r="A278" s="13">
        <v>277.0</v>
      </c>
      <c r="B278" s="37" t="s">
        <v>1078</v>
      </c>
      <c r="C278" s="37" t="s">
        <v>1079</v>
      </c>
      <c r="D278" s="39" t="s">
        <v>1080</v>
      </c>
      <c r="E278" s="37" t="s">
        <v>789</v>
      </c>
      <c r="F278" s="37" t="s">
        <v>1081</v>
      </c>
      <c r="G278" s="13" t="s">
        <v>241</v>
      </c>
      <c r="H278" s="13" t="s">
        <v>32</v>
      </c>
      <c r="I278" s="38">
        <v>2021.0</v>
      </c>
      <c r="J278" s="18" t="s">
        <v>33</v>
      </c>
      <c r="K278" s="18" t="s">
        <v>33</v>
      </c>
      <c r="L278" s="18" t="s">
        <v>33</v>
      </c>
      <c r="M278" s="21"/>
      <c r="N278" s="19"/>
      <c r="O278" s="21"/>
      <c r="P278" s="19" t="s">
        <v>33</v>
      </c>
      <c r="Q278" s="21"/>
      <c r="R278" s="21"/>
      <c r="S278" s="21"/>
      <c r="T278" s="19" t="str">
        <f t="shared" si="8"/>
        <v/>
      </c>
      <c r="U278" s="19"/>
      <c r="V278" s="20"/>
      <c r="W278" s="20"/>
      <c r="X278" s="20"/>
      <c r="Y278" s="20"/>
      <c r="Z278" s="20"/>
      <c r="AA278" s="20"/>
      <c r="AB278" s="20"/>
      <c r="AC278" s="20"/>
      <c r="AD278" s="20"/>
      <c r="AE278" s="20"/>
      <c r="AF278" s="20"/>
      <c r="AG278" s="20"/>
      <c r="AH278" s="20"/>
    </row>
    <row r="279">
      <c r="A279" s="13">
        <v>278.0</v>
      </c>
      <c r="B279" s="37" t="s">
        <v>1082</v>
      </c>
      <c r="C279" s="37" t="s">
        <v>1083</v>
      </c>
      <c r="D279" s="39" t="s">
        <v>1084</v>
      </c>
      <c r="E279" s="37" t="s">
        <v>789</v>
      </c>
      <c r="F279" s="37" t="s">
        <v>790</v>
      </c>
      <c r="G279" s="13" t="s">
        <v>241</v>
      </c>
      <c r="H279" s="13" t="s">
        <v>32</v>
      </c>
      <c r="I279" s="38">
        <v>2020.0</v>
      </c>
      <c r="J279" s="18" t="s">
        <v>33</v>
      </c>
      <c r="K279" s="18" t="s">
        <v>33</v>
      </c>
      <c r="L279" s="18" t="s">
        <v>33</v>
      </c>
      <c r="M279" s="21"/>
      <c r="N279" s="19"/>
      <c r="O279" s="21"/>
      <c r="P279" s="19" t="s">
        <v>33</v>
      </c>
      <c r="Q279" s="21"/>
      <c r="R279" s="21"/>
      <c r="S279" s="21"/>
      <c r="T279" s="19" t="str">
        <f t="shared" si="8"/>
        <v/>
      </c>
      <c r="U279" s="19"/>
      <c r="V279" s="13" t="s">
        <v>1085</v>
      </c>
      <c r="W279" s="20"/>
      <c r="X279" s="20"/>
      <c r="Y279" s="20"/>
      <c r="Z279" s="20"/>
      <c r="AA279" s="20"/>
      <c r="AB279" s="20"/>
      <c r="AC279" s="20"/>
      <c r="AD279" s="20"/>
      <c r="AE279" s="20"/>
      <c r="AF279" s="20"/>
      <c r="AG279" s="20"/>
      <c r="AH279" s="20"/>
    </row>
    <row r="280">
      <c r="A280" s="13">
        <v>279.0</v>
      </c>
      <c r="B280" s="37" t="s">
        <v>1086</v>
      </c>
      <c r="C280" s="37" t="s">
        <v>1087</v>
      </c>
      <c r="D280" s="39" t="s">
        <v>1088</v>
      </c>
      <c r="E280" s="37" t="s">
        <v>946</v>
      </c>
      <c r="F280" s="37" t="s">
        <v>1089</v>
      </c>
      <c r="G280" s="13" t="s">
        <v>241</v>
      </c>
      <c r="H280" s="13" t="s">
        <v>625</v>
      </c>
      <c r="I280" s="38">
        <v>2021.0</v>
      </c>
      <c r="J280" s="18" t="s">
        <v>33</v>
      </c>
      <c r="K280" s="18" t="s">
        <v>33</v>
      </c>
      <c r="L280" s="18" t="s">
        <v>33</v>
      </c>
      <c r="M280" s="21"/>
      <c r="N280" s="21"/>
      <c r="O280" s="21"/>
      <c r="P280" s="19" t="s">
        <v>33</v>
      </c>
      <c r="Q280" s="21"/>
      <c r="R280" s="19" t="s">
        <v>33</v>
      </c>
      <c r="S280" s="21"/>
      <c r="T280" s="19" t="str">
        <f t="shared" si="8"/>
        <v/>
      </c>
      <c r="U280" s="19"/>
      <c r="V280" s="13" t="s">
        <v>1090</v>
      </c>
      <c r="W280" s="20"/>
      <c r="X280" s="20"/>
      <c r="Y280" s="20"/>
      <c r="Z280" s="20"/>
      <c r="AA280" s="20"/>
      <c r="AB280" s="20"/>
      <c r="AC280" s="20"/>
      <c r="AD280" s="20"/>
      <c r="AE280" s="20"/>
      <c r="AF280" s="20"/>
      <c r="AG280" s="20"/>
      <c r="AH280" s="20"/>
    </row>
    <row r="281">
      <c r="A281" s="13">
        <v>280.0</v>
      </c>
      <c r="B281" s="37" t="s">
        <v>1091</v>
      </c>
      <c r="C281" s="37" t="s">
        <v>1092</v>
      </c>
      <c r="D281" s="39" t="s">
        <v>1093</v>
      </c>
      <c r="E281" s="37" t="s">
        <v>789</v>
      </c>
      <c r="F281" s="37" t="s">
        <v>1094</v>
      </c>
      <c r="G281" s="13" t="s">
        <v>241</v>
      </c>
      <c r="H281" s="13" t="s">
        <v>32</v>
      </c>
      <c r="I281" s="38">
        <v>2023.0</v>
      </c>
      <c r="J281" s="18" t="s">
        <v>33</v>
      </c>
      <c r="K281" s="18" t="s">
        <v>33</v>
      </c>
      <c r="L281" s="18" t="s">
        <v>33</v>
      </c>
      <c r="M281" s="21"/>
      <c r="N281" s="19"/>
      <c r="O281" s="21"/>
      <c r="P281" s="19" t="s">
        <v>33</v>
      </c>
      <c r="Q281" s="21"/>
      <c r="R281" s="19"/>
      <c r="S281" s="19"/>
      <c r="T281" s="19" t="str">
        <f t="shared" si="8"/>
        <v/>
      </c>
      <c r="U281" s="19"/>
      <c r="V281" s="13"/>
      <c r="W281" s="13"/>
      <c r="X281" s="13"/>
      <c r="Y281" s="13"/>
      <c r="Z281" s="13"/>
      <c r="AA281" s="13"/>
      <c r="AB281" s="13"/>
      <c r="AC281" s="13"/>
      <c r="AD281" s="13"/>
      <c r="AE281" s="13"/>
      <c r="AF281" s="13"/>
      <c r="AG281" s="13"/>
      <c r="AH281" s="13"/>
    </row>
    <row r="282">
      <c r="A282" s="13">
        <v>281.0</v>
      </c>
      <c r="B282" s="37" t="s">
        <v>1095</v>
      </c>
      <c r="C282" s="37" t="s">
        <v>1096</v>
      </c>
      <c r="D282" s="39" t="s">
        <v>1097</v>
      </c>
      <c r="E282" s="37" t="s">
        <v>789</v>
      </c>
      <c r="F282" s="37" t="s">
        <v>790</v>
      </c>
      <c r="G282" s="13" t="s">
        <v>241</v>
      </c>
      <c r="H282" s="13" t="s">
        <v>32</v>
      </c>
      <c r="I282" s="38">
        <v>2023.0</v>
      </c>
      <c r="J282" s="18" t="s">
        <v>33</v>
      </c>
      <c r="K282" s="18" t="s">
        <v>33</v>
      </c>
      <c r="L282" s="18" t="s">
        <v>33</v>
      </c>
      <c r="M282" s="21"/>
      <c r="N282" s="19"/>
      <c r="O282" s="21"/>
      <c r="P282" s="19" t="s">
        <v>33</v>
      </c>
      <c r="Q282" s="21"/>
      <c r="R282" s="19"/>
      <c r="S282" s="19"/>
      <c r="T282" s="19" t="str">
        <f t="shared" si="8"/>
        <v/>
      </c>
      <c r="U282" s="19"/>
      <c r="V282" s="20"/>
      <c r="W282" s="20"/>
      <c r="X282" s="20"/>
      <c r="Y282" s="20"/>
      <c r="Z282" s="20"/>
      <c r="AA282" s="20"/>
      <c r="AB282" s="20"/>
      <c r="AC282" s="20"/>
      <c r="AD282" s="20"/>
      <c r="AE282" s="20"/>
      <c r="AF282" s="20"/>
      <c r="AG282" s="20"/>
      <c r="AH282" s="20"/>
    </row>
    <row r="283">
      <c r="A283" s="13">
        <v>282.0</v>
      </c>
      <c r="B283" s="37" t="s">
        <v>1098</v>
      </c>
      <c r="C283" s="37" t="s">
        <v>1099</v>
      </c>
      <c r="D283" s="39" t="s">
        <v>1100</v>
      </c>
      <c r="E283" s="37" t="s">
        <v>789</v>
      </c>
      <c r="F283" s="37" t="s">
        <v>1094</v>
      </c>
      <c r="G283" s="13" t="s">
        <v>241</v>
      </c>
      <c r="H283" s="13" t="s">
        <v>32</v>
      </c>
      <c r="I283" s="38">
        <v>2023.0</v>
      </c>
      <c r="J283" s="18" t="s">
        <v>33</v>
      </c>
      <c r="K283" s="18" t="s">
        <v>33</v>
      </c>
      <c r="L283" s="18" t="s">
        <v>33</v>
      </c>
      <c r="M283" s="21"/>
      <c r="N283" s="19"/>
      <c r="O283" s="21"/>
      <c r="P283" s="19" t="s">
        <v>33</v>
      </c>
      <c r="Q283" s="21"/>
      <c r="R283" s="21"/>
      <c r="S283" s="21"/>
      <c r="T283" s="19" t="str">
        <f t="shared" si="8"/>
        <v/>
      </c>
      <c r="U283" s="19"/>
      <c r="V283" s="20"/>
      <c r="W283" s="20"/>
      <c r="X283" s="20"/>
      <c r="Y283" s="20"/>
      <c r="Z283" s="20"/>
      <c r="AA283" s="20"/>
      <c r="AB283" s="20"/>
      <c r="AC283" s="20"/>
      <c r="AD283" s="20"/>
      <c r="AE283" s="20"/>
      <c r="AF283" s="20"/>
      <c r="AG283" s="20"/>
      <c r="AH283" s="20"/>
    </row>
    <row r="284">
      <c r="A284" s="13">
        <v>283.0</v>
      </c>
      <c r="B284" s="37" t="s">
        <v>1101</v>
      </c>
      <c r="C284" s="37" t="s">
        <v>1102</v>
      </c>
      <c r="D284" s="39" t="s">
        <v>1103</v>
      </c>
      <c r="E284" s="37" t="s">
        <v>789</v>
      </c>
      <c r="F284" s="37" t="s">
        <v>790</v>
      </c>
      <c r="G284" s="13" t="s">
        <v>241</v>
      </c>
      <c r="H284" s="13" t="s">
        <v>32</v>
      </c>
      <c r="I284" s="38">
        <v>2024.0</v>
      </c>
      <c r="J284" s="18" t="s">
        <v>33</v>
      </c>
      <c r="K284" s="18" t="s">
        <v>33</v>
      </c>
      <c r="L284" s="18" t="s">
        <v>33</v>
      </c>
      <c r="M284" s="21"/>
      <c r="N284" s="21"/>
      <c r="O284" s="21"/>
      <c r="P284" s="19" t="s">
        <v>33</v>
      </c>
      <c r="Q284" s="21"/>
      <c r="R284" s="21"/>
      <c r="S284" s="21"/>
      <c r="T284" s="19" t="str">
        <f t="shared" si="8"/>
        <v/>
      </c>
      <c r="U284" s="19"/>
      <c r="V284" s="13"/>
      <c r="W284" s="13"/>
      <c r="X284" s="13"/>
      <c r="Y284" s="13"/>
      <c r="Z284" s="13"/>
      <c r="AA284" s="13"/>
      <c r="AB284" s="13"/>
      <c r="AC284" s="13"/>
      <c r="AD284" s="13"/>
      <c r="AE284" s="13"/>
      <c r="AF284" s="13"/>
      <c r="AG284" s="13"/>
      <c r="AH284" s="13"/>
    </row>
    <row r="285">
      <c r="A285" s="13">
        <v>284.0</v>
      </c>
      <c r="B285" s="37" t="s">
        <v>1104</v>
      </c>
      <c r="C285" s="37" t="s">
        <v>1105</v>
      </c>
      <c r="D285" s="39" t="s">
        <v>1106</v>
      </c>
      <c r="E285" s="37" t="s">
        <v>789</v>
      </c>
      <c r="F285" s="37" t="s">
        <v>1107</v>
      </c>
      <c r="G285" s="13" t="s">
        <v>241</v>
      </c>
      <c r="H285" s="13" t="s">
        <v>32</v>
      </c>
      <c r="I285" s="38">
        <v>2023.0</v>
      </c>
      <c r="J285" s="18" t="s">
        <v>33</v>
      </c>
      <c r="K285" s="18" t="s">
        <v>33</v>
      </c>
      <c r="L285" s="18" t="s">
        <v>33</v>
      </c>
      <c r="M285" s="21"/>
      <c r="N285" s="21"/>
      <c r="O285" s="19"/>
      <c r="P285" s="19" t="s">
        <v>33</v>
      </c>
      <c r="Q285" s="21"/>
      <c r="R285" s="21"/>
      <c r="S285" s="21"/>
      <c r="T285" s="19" t="str">
        <f t="shared" si="8"/>
        <v/>
      </c>
      <c r="U285" s="19"/>
      <c r="V285" s="20"/>
      <c r="W285" s="20"/>
      <c r="X285" s="20"/>
      <c r="Y285" s="20"/>
      <c r="Z285" s="20"/>
      <c r="AA285" s="20"/>
      <c r="AB285" s="20"/>
      <c r="AC285" s="20"/>
      <c r="AD285" s="20"/>
      <c r="AE285" s="20"/>
      <c r="AF285" s="20"/>
      <c r="AG285" s="20"/>
      <c r="AH285" s="20"/>
    </row>
    <row r="286">
      <c r="A286" s="13">
        <v>285.0</v>
      </c>
      <c r="B286" s="37" t="s">
        <v>1108</v>
      </c>
      <c r="C286" s="37" t="s">
        <v>1109</v>
      </c>
      <c r="D286" s="39" t="s">
        <v>1110</v>
      </c>
      <c r="E286" s="37" t="s">
        <v>789</v>
      </c>
      <c r="F286" s="37" t="s">
        <v>790</v>
      </c>
      <c r="G286" s="13" t="s">
        <v>241</v>
      </c>
      <c r="H286" s="13" t="s">
        <v>32</v>
      </c>
      <c r="I286" s="38">
        <v>2021.0</v>
      </c>
      <c r="J286" s="18" t="s">
        <v>33</v>
      </c>
      <c r="K286" s="18" t="s">
        <v>33</v>
      </c>
      <c r="L286" s="18" t="s">
        <v>33</v>
      </c>
      <c r="M286" s="19"/>
      <c r="N286" s="19"/>
      <c r="O286" s="19" t="s">
        <v>33</v>
      </c>
      <c r="P286" s="21"/>
      <c r="Q286" s="21"/>
      <c r="R286" s="21"/>
      <c r="S286" s="21"/>
      <c r="T286" s="19" t="str">
        <f t="shared" si="8"/>
        <v/>
      </c>
      <c r="U286" s="19"/>
      <c r="V286" s="20"/>
      <c r="W286" s="20"/>
      <c r="X286" s="20"/>
      <c r="Y286" s="20"/>
      <c r="Z286" s="20"/>
      <c r="AA286" s="20"/>
      <c r="AB286" s="20"/>
      <c r="AC286" s="20"/>
      <c r="AD286" s="20"/>
      <c r="AE286" s="20"/>
      <c r="AF286" s="20"/>
      <c r="AG286" s="20"/>
      <c r="AH286" s="20"/>
    </row>
    <row r="287">
      <c r="A287" s="13">
        <v>286.0</v>
      </c>
      <c r="B287" s="37" t="s">
        <v>1111</v>
      </c>
      <c r="C287" s="37" t="s">
        <v>1112</v>
      </c>
      <c r="D287" s="39" t="s">
        <v>1113</v>
      </c>
      <c r="E287" s="37" t="s">
        <v>789</v>
      </c>
      <c r="F287" s="37" t="s">
        <v>1114</v>
      </c>
      <c r="G287" s="13" t="s">
        <v>241</v>
      </c>
      <c r="H287" s="13" t="s">
        <v>32</v>
      </c>
      <c r="I287" s="38">
        <v>2020.0</v>
      </c>
      <c r="J287" s="18" t="s">
        <v>33</v>
      </c>
      <c r="K287" s="18" t="s">
        <v>33</v>
      </c>
      <c r="L287" s="18" t="s">
        <v>33</v>
      </c>
      <c r="M287" s="21"/>
      <c r="N287" s="19"/>
      <c r="O287" s="19" t="s">
        <v>33</v>
      </c>
      <c r="P287" s="21"/>
      <c r="Q287" s="21"/>
      <c r="R287" s="21"/>
      <c r="S287" s="19" t="s">
        <v>33</v>
      </c>
      <c r="T287" s="19" t="str">
        <f t="shared" si="8"/>
        <v/>
      </c>
      <c r="U287" s="19"/>
      <c r="V287" s="13" t="s">
        <v>1115</v>
      </c>
      <c r="W287" s="13"/>
      <c r="X287" s="13"/>
      <c r="Y287" s="13"/>
      <c r="Z287" s="13"/>
      <c r="AA287" s="13"/>
      <c r="AB287" s="13"/>
      <c r="AC287" s="13"/>
      <c r="AD287" s="13"/>
      <c r="AE287" s="13"/>
      <c r="AF287" s="13"/>
      <c r="AG287" s="13"/>
      <c r="AH287" s="13"/>
    </row>
    <row r="288">
      <c r="A288" s="13">
        <v>287.0</v>
      </c>
      <c r="B288" s="37" t="s">
        <v>1116</v>
      </c>
      <c r="C288" s="37" t="s">
        <v>1117</v>
      </c>
      <c r="D288" s="39" t="s">
        <v>1118</v>
      </c>
      <c r="E288" s="37" t="s">
        <v>799</v>
      </c>
      <c r="F288" s="37" t="s">
        <v>1119</v>
      </c>
      <c r="G288" s="13" t="s">
        <v>1120</v>
      </c>
      <c r="H288" s="13" t="s">
        <v>53</v>
      </c>
      <c r="I288" s="38">
        <v>2022.0</v>
      </c>
      <c r="J288" s="18" t="s">
        <v>33</v>
      </c>
      <c r="K288" s="18" t="s">
        <v>33</v>
      </c>
      <c r="L288" s="18" t="s">
        <v>33</v>
      </c>
      <c r="M288" s="21"/>
      <c r="N288" s="19"/>
      <c r="O288" s="21"/>
      <c r="P288" s="19" t="s">
        <v>33</v>
      </c>
      <c r="Q288" s="21"/>
      <c r="R288" s="21"/>
      <c r="S288" s="21"/>
      <c r="T288" s="19" t="str">
        <f t="shared" si="8"/>
        <v/>
      </c>
      <c r="U288" s="19"/>
      <c r="V288" s="20"/>
      <c r="W288" s="20"/>
      <c r="X288" s="20"/>
      <c r="Y288" s="20"/>
      <c r="Z288" s="20"/>
      <c r="AA288" s="20"/>
      <c r="AB288" s="20"/>
      <c r="AC288" s="20"/>
      <c r="AD288" s="20"/>
      <c r="AE288" s="20"/>
      <c r="AF288" s="20"/>
      <c r="AG288" s="20"/>
      <c r="AH288" s="20"/>
    </row>
    <row r="289">
      <c r="A289" s="13">
        <v>288.0</v>
      </c>
      <c r="B289" s="37" t="s">
        <v>1121</v>
      </c>
      <c r="C289" s="37" t="s">
        <v>1122</v>
      </c>
      <c r="D289" s="39" t="s">
        <v>1123</v>
      </c>
      <c r="E289" s="37" t="s">
        <v>799</v>
      </c>
      <c r="F289" s="37" t="s">
        <v>1124</v>
      </c>
      <c r="G289" s="13" t="s">
        <v>1125</v>
      </c>
      <c r="H289" s="13" t="s">
        <v>53</v>
      </c>
      <c r="I289" s="38">
        <v>2020.0</v>
      </c>
      <c r="J289" s="18" t="s">
        <v>33</v>
      </c>
      <c r="K289" s="18" t="s">
        <v>33</v>
      </c>
      <c r="L289" s="18" t="s">
        <v>33</v>
      </c>
      <c r="M289" s="21"/>
      <c r="N289" s="21"/>
      <c r="O289" s="21"/>
      <c r="P289" s="19" t="s">
        <v>33</v>
      </c>
      <c r="Q289" s="21"/>
      <c r="R289" s="21"/>
      <c r="S289" s="21"/>
      <c r="T289" s="19" t="str">
        <f t="shared" si="8"/>
        <v/>
      </c>
      <c r="U289" s="19"/>
      <c r="V289" s="13"/>
      <c r="W289" s="13"/>
      <c r="X289" s="13"/>
      <c r="Y289" s="13"/>
      <c r="Z289" s="13"/>
      <c r="AA289" s="13"/>
      <c r="AB289" s="13"/>
      <c r="AC289" s="13"/>
      <c r="AD289" s="13"/>
      <c r="AE289" s="13"/>
      <c r="AF289" s="13"/>
      <c r="AG289" s="13"/>
      <c r="AH289" s="13"/>
    </row>
    <row r="290">
      <c r="A290" s="13">
        <v>289.0</v>
      </c>
      <c r="B290" s="37" t="s">
        <v>1126</v>
      </c>
      <c r="C290" s="37" t="s">
        <v>1127</v>
      </c>
      <c r="D290" s="39" t="s">
        <v>1128</v>
      </c>
      <c r="E290" s="37" t="s">
        <v>789</v>
      </c>
      <c r="F290" s="37" t="s">
        <v>790</v>
      </c>
      <c r="G290" s="13" t="s">
        <v>241</v>
      </c>
      <c r="H290" s="13" t="s">
        <v>32</v>
      </c>
      <c r="I290" s="38">
        <v>2024.0</v>
      </c>
      <c r="J290" s="18" t="s">
        <v>33</v>
      </c>
      <c r="K290" s="18" t="s">
        <v>33</v>
      </c>
      <c r="L290" s="18" t="s">
        <v>33</v>
      </c>
      <c r="M290" s="21"/>
      <c r="N290" s="19"/>
      <c r="O290" s="19" t="s">
        <v>33</v>
      </c>
      <c r="P290" s="21"/>
      <c r="Q290" s="21"/>
      <c r="R290" s="21"/>
      <c r="S290" s="21"/>
      <c r="T290" s="19" t="str">
        <f t="shared" si="8"/>
        <v/>
      </c>
      <c r="U290" s="19"/>
      <c r="V290" s="13" t="s">
        <v>1129</v>
      </c>
      <c r="W290" s="20"/>
      <c r="X290" s="20"/>
      <c r="Y290" s="20"/>
      <c r="Z290" s="20"/>
      <c r="AA290" s="20"/>
      <c r="AB290" s="20"/>
      <c r="AC290" s="20"/>
      <c r="AD290" s="20"/>
      <c r="AE290" s="20"/>
      <c r="AF290" s="20"/>
      <c r="AG290" s="20"/>
      <c r="AH290" s="20"/>
    </row>
    <row r="291">
      <c r="A291" s="13">
        <v>290.0</v>
      </c>
      <c r="B291" s="37" t="s">
        <v>1130</v>
      </c>
      <c r="C291" s="37" t="s">
        <v>1131</v>
      </c>
      <c r="D291" s="39" t="s">
        <v>1132</v>
      </c>
      <c r="E291" s="37" t="s">
        <v>789</v>
      </c>
      <c r="F291" s="37" t="s">
        <v>790</v>
      </c>
      <c r="G291" s="13" t="s">
        <v>241</v>
      </c>
      <c r="H291" s="13" t="s">
        <v>32</v>
      </c>
      <c r="I291" s="38">
        <v>2024.0</v>
      </c>
      <c r="J291" s="18" t="s">
        <v>33</v>
      </c>
      <c r="K291" s="18" t="s">
        <v>33</v>
      </c>
      <c r="L291" s="18" t="s">
        <v>33</v>
      </c>
      <c r="M291" s="21"/>
      <c r="N291" s="21"/>
      <c r="O291" s="21"/>
      <c r="P291" s="19" t="s">
        <v>33</v>
      </c>
      <c r="Q291" s="21"/>
      <c r="R291" s="21"/>
      <c r="S291" s="21"/>
      <c r="T291" s="19" t="str">
        <f t="shared" si="8"/>
        <v/>
      </c>
      <c r="U291" s="19"/>
      <c r="V291" s="20"/>
      <c r="W291" s="20"/>
      <c r="X291" s="20"/>
      <c r="Y291" s="20"/>
      <c r="Z291" s="20"/>
      <c r="AA291" s="20"/>
      <c r="AB291" s="20"/>
      <c r="AC291" s="20"/>
      <c r="AD291" s="20"/>
      <c r="AE291" s="20"/>
      <c r="AF291" s="20"/>
      <c r="AG291" s="20"/>
      <c r="AH291" s="20"/>
    </row>
    <row r="292">
      <c r="A292" s="13">
        <v>291.0</v>
      </c>
      <c r="B292" s="37" t="s">
        <v>1133</v>
      </c>
      <c r="C292" s="37" t="s">
        <v>1134</v>
      </c>
      <c r="D292" s="39" t="s">
        <v>1135</v>
      </c>
      <c r="E292" s="37" t="s">
        <v>946</v>
      </c>
      <c r="F292" s="37" t="s">
        <v>988</v>
      </c>
      <c r="G292" s="13" t="s">
        <v>241</v>
      </c>
      <c r="H292" s="13" t="s">
        <v>32</v>
      </c>
      <c r="I292" s="38">
        <v>2023.0</v>
      </c>
      <c r="J292" s="18" t="s">
        <v>33</v>
      </c>
      <c r="K292" s="18" t="s">
        <v>33</v>
      </c>
      <c r="L292" s="18" t="s">
        <v>33</v>
      </c>
      <c r="M292" s="21"/>
      <c r="N292" s="19"/>
      <c r="O292" s="21"/>
      <c r="P292" s="19" t="s">
        <v>33</v>
      </c>
      <c r="Q292" s="21"/>
      <c r="R292" s="19"/>
      <c r="S292" s="19"/>
      <c r="T292" s="19" t="str">
        <f t="shared" si="8"/>
        <v/>
      </c>
      <c r="U292" s="19"/>
      <c r="V292" s="13" t="s">
        <v>1136</v>
      </c>
      <c r="W292" s="20"/>
      <c r="X292" s="20"/>
      <c r="Y292" s="20"/>
      <c r="Z292" s="20"/>
      <c r="AA292" s="20"/>
      <c r="AB292" s="20"/>
      <c r="AC292" s="20"/>
      <c r="AD292" s="20"/>
      <c r="AE292" s="20"/>
      <c r="AF292" s="20"/>
      <c r="AG292" s="20"/>
      <c r="AH292" s="20"/>
    </row>
    <row r="293">
      <c r="A293" s="13">
        <v>292.0</v>
      </c>
      <c r="B293" s="37" t="s">
        <v>1137</v>
      </c>
      <c r="C293" s="37" t="s">
        <v>1138</v>
      </c>
      <c r="D293" s="39" t="s">
        <v>1139</v>
      </c>
      <c r="E293" s="37" t="s">
        <v>934</v>
      </c>
      <c r="F293" s="37" t="s">
        <v>1140</v>
      </c>
      <c r="G293" s="13" t="s">
        <v>241</v>
      </c>
      <c r="H293" s="13" t="s">
        <v>32</v>
      </c>
      <c r="I293" s="38">
        <v>2024.0</v>
      </c>
      <c r="J293" s="18" t="s">
        <v>33</v>
      </c>
      <c r="K293" s="18" t="s">
        <v>33</v>
      </c>
      <c r="L293" s="18" t="s">
        <v>33</v>
      </c>
      <c r="M293" s="21"/>
      <c r="N293" s="19"/>
      <c r="O293" s="19" t="s">
        <v>33</v>
      </c>
      <c r="P293" s="21"/>
      <c r="Q293" s="21"/>
      <c r="R293" s="21"/>
      <c r="S293" s="21"/>
      <c r="T293" s="19" t="str">
        <f t="shared" si="8"/>
        <v/>
      </c>
      <c r="U293" s="19"/>
      <c r="V293" s="20"/>
      <c r="W293" s="20"/>
      <c r="X293" s="20"/>
      <c r="Y293" s="20"/>
      <c r="Z293" s="20"/>
      <c r="AA293" s="20"/>
      <c r="AB293" s="20"/>
      <c r="AC293" s="20"/>
      <c r="AD293" s="20"/>
      <c r="AE293" s="20"/>
      <c r="AF293" s="20"/>
      <c r="AG293" s="20"/>
      <c r="AH293" s="20"/>
    </row>
    <row r="294">
      <c r="A294" s="13">
        <v>293.0</v>
      </c>
      <c r="B294" s="37" t="s">
        <v>1141</v>
      </c>
      <c r="C294" s="37" t="s">
        <v>1142</v>
      </c>
      <c r="D294" s="40" t="s">
        <v>1143</v>
      </c>
      <c r="E294" s="37" t="s">
        <v>799</v>
      </c>
      <c r="F294" s="37" t="s">
        <v>1144</v>
      </c>
      <c r="G294" s="13" t="s">
        <v>1145</v>
      </c>
      <c r="H294" s="13" t="s">
        <v>53</v>
      </c>
      <c r="I294" s="38">
        <v>2024.0</v>
      </c>
      <c r="J294" s="18" t="s">
        <v>33</v>
      </c>
      <c r="K294" s="18" t="s">
        <v>33</v>
      </c>
      <c r="L294" s="18" t="s">
        <v>33</v>
      </c>
      <c r="M294" s="21"/>
      <c r="N294" s="19"/>
      <c r="O294" s="21"/>
      <c r="P294" s="21"/>
      <c r="Q294" s="21"/>
      <c r="R294" s="21"/>
      <c r="S294" s="21"/>
      <c r="T294" s="19" t="str">
        <f t="shared" si="8"/>
        <v>x</v>
      </c>
      <c r="U294" s="19"/>
      <c r="V294" s="13" t="s">
        <v>1146</v>
      </c>
      <c r="W294" s="13"/>
      <c r="X294" s="13"/>
      <c r="Y294" s="13"/>
      <c r="Z294" s="13" t="s">
        <v>741</v>
      </c>
      <c r="AA294" s="13"/>
      <c r="AB294" s="13"/>
      <c r="AC294" s="13"/>
      <c r="AD294" s="13"/>
      <c r="AE294" s="13"/>
      <c r="AF294" s="13"/>
      <c r="AG294" s="13"/>
      <c r="AH294" s="13"/>
    </row>
    <row r="295">
      <c r="A295" s="13">
        <v>294.0</v>
      </c>
      <c r="B295" s="37" t="s">
        <v>1147</v>
      </c>
      <c r="C295" s="37" t="s">
        <v>1148</v>
      </c>
      <c r="D295" s="39" t="s">
        <v>1149</v>
      </c>
      <c r="E295" s="37" t="s">
        <v>799</v>
      </c>
      <c r="F295" s="37" t="s">
        <v>1150</v>
      </c>
      <c r="G295" s="13" t="s">
        <v>1053</v>
      </c>
      <c r="H295" s="13" t="s">
        <v>53</v>
      </c>
      <c r="I295" s="38">
        <v>2021.0</v>
      </c>
      <c r="J295" s="18" t="s">
        <v>33</v>
      </c>
      <c r="K295" s="18" t="s">
        <v>33</v>
      </c>
      <c r="L295" s="18" t="s">
        <v>33</v>
      </c>
      <c r="M295" s="21"/>
      <c r="N295" s="19"/>
      <c r="O295" s="21"/>
      <c r="P295" s="19" t="s">
        <v>33</v>
      </c>
      <c r="Q295" s="21"/>
      <c r="R295" s="21"/>
      <c r="S295" s="21"/>
      <c r="T295" s="19" t="str">
        <f t="shared" si="8"/>
        <v/>
      </c>
      <c r="U295" s="19"/>
      <c r="V295" s="13"/>
      <c r="W295" s="13"/>
      <c r="X295" s="13"/>
      <c r="Y295" s="13"/>
      <c r="Z295" s="13"/>
      <c r="AA295" s="13"/>
      <c r="AB295" s="13"/>
      <c r="AC295" s="13"/>
      <c r="AD295" s="13"/>
      <c r="AE295" s="13"/>
      <c r="AF295" s="13"/>
      <c r="AG295" s="13"/>
      <c r="AH295" s="13"/>
    </row>
    <row r="296">
      <c r="A296" s="13">
        <v>295.0</v>
      </c>
      <c r="B296" s="37" t="s">
        <v>1151</v>
      </c>
      <c r="C296" s="37" t="s">
        <v>1152</v>
      </c>
      <c r="D296" s="39" t="s">
        <v>1153</v>
      </c>
      <c r="E296" s="37" t="s">
        <v>789</v>
      </c>
      <c r="F296" s="37" t="s">
        <v>1154</v>
      </c>
      <c r="G296" s="13" t="s">
        <v>241</v>
      </c>
      <c r="H296" s="13" t="s">
        <v>32</v>
      </c>
      <c r="I296" s="38">
        <v>2023.0</v>
      </c>
      <c r="J296" s="18" t="s">
        <v>33</v>
      </c>
      <c r="K296" s="18" t="s">
        <v>33</v>
      </c>
      <c r="L296" s="18" t="s">
        <v>33</v>
      </c>
      <c r="M296" s="21"/>
      <c r="N296" s="19"/>
      <c r="O296" s="19" t="s">
        <v>33</v>
      </c>
      <c r="P296" s="21"/>
      <c r="Q296" s="21"/>
      <c r="R296" s="21"/>
      <c r="S296" s="21"/>
      <c r="T296" s="19" t="str">
        <f t="shared" si="8"/>
        <v/>
      </c>
      <c r="U296" s="19"/>
      <c r="V296" s="20"/>
      <c r="W296" s="20"/>
      <c r="X296" s="20"/>
      <c r="Y296" s="20"/>
      <c r="Z296" s="20"/>
      <c r="AA296" s="20"/>
      <c r="AB296" s="20"/>
      <c r="AC296" s="20"/>
      <c r="AD296" s="20"/>
      <c r="AE296" s="20"/>
      <c r="AF296" s="20"/>
      <c r="AG296" s="20"/>
      <c r="AH296" s="20"/>
    </row>
    <row r="297">
      <c r="A297" s="13">
        <v>296.0</v>
      </c>
      <c r="B297" s="37" t="s">
        <v>1155</v>
      </c>
      <c r="C297" s="37" t="s">
        <v>1156</v>
      </c>
      <c r="D297" s="39" t="s">
        <v>1157</v>
      </c>
      <c r="E297" s="37" t="s">
        <v>799</v>
      </c>
      <c r="F297" s="37" t="s">
        <v>1158</v>
      </c>
      <c r="G297" s="13" t="s">
        <v>1159</v>
      </c>
      <c r="H297" s="13" t="s">
        <v>53</v>
      </c>
      <c r="I297" s="38">
        <v>2023.0</v>
      </c>
      <c r="J297" s="18" t="s">
        <v>33</v>
      </c>
      <c r="K297" s="18" t="s">
        <v>33</v>
      </c>
      <c r="L297" s="18" t="s">
        <v>33</v>
      </c>
      <c r="M297" s="21"/>
      <c r="N297" s="21"/>
      <c r="O297" s="21"/>
      <c r="P297" s="19" t="s">
        <v>33</v>
      </c>
      <c r="Q297" s="21"/>
      <c r="R297" s="21"/>
      <c r="S297" s="21"/>
      <c r="T297" s="19" t="str">
        <f t="shared" si="8"/>
        <v/>
      </c>
      <c r="U297" s="19"/>
      <c r="V297" s="13"/>
      <c r="W297" s="13"/>
      <c r="X297" s="13"/>
      <c r="Y297" s="13"/>
      <c r="Z297" s="13"/>
      <c r="AA297" s="13"/>
      <c r="AB297" s="13"/>
      <c r="AC297" s="13"/>
      <c r="AD297" s="13"/>
      <c r="AE297" s="13"/>
      <c r="AF297" s="13"/>
      <c r="AG297" s="13"/>
      <c r="AH297" s="13"/>
    </row>
    <row r="298">
      <c r="A298" s="13">
        <v>297.0</v>
      </c>
      <c r="B298" s="37" t="s">
        <v>1160</v>
      </c>
      <c r="C298" s="37" t="s">
        <v>1161</v>
      </c>
      <c r="D298" s="39" t="s">
        <v>1162</v>
      </c>
      <c r="E298" s="37" t="s">
        <v>799</v>
      </c>
      <c r="F298" s="37" t="s">
        <v>1163</v>
      </c>
      <c r="G298" s="13" t="s">
        <v>1164</v>
      </c>
      <c r="H298" s="13" t="s">
        <v>53</v>
      </c>
      <c r="I298" s="38">
        <v>2024.0</v>
      </c>
      <c r="J298" s="18" t="s">
        <v>33</v>
      </c>
      <c r="K298" s="18" t="s">
        <v>33</v>
      </c>
      <c r="L298" s="18" t="s">
        <v>33</v>
      </c>
      <c r="M298" s="21"/>
      <c r="N298" s="21"/>
      <c r="O298" s="19" t="s">
        <v>33</v>
      </c>
      <c r="P298" s="21"/>
      <c r="Q298" s="21"/>
      <c r="R298" s="21"/>
      <c r="S298" s="21"/>
      <c r="T298" s="19" t="str">
        <f t="shared" si="8"/>
        <v/>
      </c>
      <c r="U298" s="19"/>
      <c r="V298" s="13"/>
      <c r="W298" s="13"/>
      <c r="X298" s="13"/>
      <c r="Y298" s="13"/>
      <c r="Z298" s="13"/>
      <c r="AA298" s="13"/>
      <c r="AB298" s="13"/>
      <c r="AC298" s="13"/>
      <c r="AD298" s="13"/>
      <c r="AE298" s="13"/>
      <c r="AF298" s="13"/>
      <c r="AG298" s="13"/>
      <c r="AH298" s="13"/>
    </row>
    <row r="299">
      <c r="A299" s="13">
        <v>298.0</v>
      </c>
      <c r="B299" s="37" t="s">
        <v>1165</v>
      </c>
      <c r="C299" s="37" t="s">
        <v>1166</v>
      </c>
      <c r="D299" s="39" t="s">
        <v>1167</v>
      </c>
      <c r="E299" s="37" t="s">
        <v>799</v>
      </c>
      <c r="F299" s="37" t="s">
        <v>1168</v>
      </c>
      <c r="G299" s="13" t="s">
        <v>1169</v>
      </c>
      <c r="H299" s="13" t="s">
        <v>53</v>
      </c>
      <c r="I299" s="38">
        <v>2022.0</v>
      </c>
      <c r="J299" s="18" t="s">
        <v>33</v>
      </c>
      <c r="K299" s="18" t="s">
        <v>33</v>
      </c>
      <c r="L299" s="18" t="s">
        <v>33</v>
      </c>
      <c r="M299" s="21"/>
      <c r="N299" s="21"/>
      <c r="O299" s="21"/>
      <c r="P299" s="19" t="s">
        <v>33</v>
      </c>
      <c r="Q299" s="21"/>
      <c r="R299" s="21"/>
      <c r="S299" s="21"/>
      <c r="T299" s="19" t="str">
        <f t="shared" si="8"/>
        <v/>
      </c>
      <c r="U299" s="19"/>
      <c r="V299" s="13"/>
      <c r="W299" s="13"/>
      <c r="X299" s="13"/>
      <c r="Y299" s="13"/>
      <c r="Z299" s="13"/>
      <c r="AA299" s="13"/>
      <c r="AB299" s="13"/>
      <c r="AC299" s="13"/>
      <c r="AD299" s="13"/>
      <c r="AE299" s="13"/>
      <c r="AF299" s="13"/>
      <c r="AG299" s="13"/>
      <c r="AH299" s="13"/>
    </row>
    <row r="300">
      <c r="A300" s="13">
        <v>299.0</v>
      </c>
      <c r="B300" s="37" t="s">
        <v>1170</v>
      </c>
      <c r="C300" s="37" t="s">
        <v>1171</v>
      </c>
      <c r="D300" s="39" t="s">
        <v>1172</v>
      </c>
      <c r="E300" s="37" t="s">
        <v>799</v>
      </c>
      <c r="F300" s="37" t="s">
        <v>1173</v>
      </c>
      <c r="G300" s="13" t="s">
        <v>241</v>
      </c>
      <c r="H300" s="13" t="s">
        <v>53</v>
      </c>
      <c r="I300" s="38">
        <v>2023.0</v>
      </c>
      <c r="J300" s="18" t="s">
        <v>33</v>
      </c>
      <c r="K300" s="18" t="s">
        <v>33</v>
      </c>
      <c r="L300" s="18" t="s">
        <v>33</v>
      </c>
      <c r="M300" s="21"/>
      <c r="N300" s="19"/>
      <c r="O300" s="21"/>
      <c r="P300" s="19" t="s">
        <v>33</v>
      </c>
      <c r="Q300" s="21"/>
      <c r="R300" s="21"/>
      <c r="S300" s="21"/>
      <c r="T300" s="19" t="str">
        <f t="shared" si="8"/>
        <v/>
      </c>
      <c r="U300" s="19"/>
      <c r="V300" s="20"/>
      <c r="W300" s="20"/>
      <c r="X300" s="20"/>
      <c r="Y300" s="20"/>
      <c r="Z300" s="20"/>
      <c r="AA300" s="20"/>
      <c r="AB300" s="20"/>
      <c r="AC300" s="20"/>
      <c r="AD300" s="20"/>
      <c r="AE300" s="20"/>
      <c r="AF300" s="20"/>
      <c r="AG300" s="20"/>
      <c r="AH300" s="20"/>
    </row>
    <row r="301">
      <c r="A301" s="13">
        <v>300.0</v>
      </c>
      <c r="B301" s="37" t="s">
        <v>1174</v>
      </c>
      <c r="C301" s="37" t="s">
        <v>1175</v>
      </c>
      <c r="D301" s="39" t="s">
        <v>1176</v>
      </c>
      <c r="E301" s="37" t="s">
        <v>799</v>
      </c>
      <c r="F301" s="37" t="s">
        <v>1177</v>
      </c>
      <c r="G301" s="13" t="s">
        <v>1047</v>
      </c>
      <c r="H301" s="13" t="s">
        <v>53</v>
      </c>
      <c r="I301" s="38">
        <v>2022.0</v>
      </c>
      <c r="J301" s="18" t="s">
        <v>33</v>
      </c>
      <c r="K301" s="18" t="s">
        <v>33</v>
      </c>
      <c r="L301" s="18" t="s">
        <v>33</v>
      </c>
      <c r="M301" s="21"/>
      <c r="N301" s="21"/>
      <c r="O301" s="21"/>
      <c r="P301" s="19" t="s">
        <v>33</v>
      </c>
      <c r="Q301" s="21"/>
      <c r="R301" s="21"/>
      <c r="S301" s="21"/>
      <c r="T301" s="19" t="str">
        <f t="shared" si="8"/>
        <v/>
      </c>
      <c r="U301" s="19"/>
      <c r="V301" s="13" t="s">
        <v>1178</v>
      </c>
      <c r="W301" s="13"/>
      <c r="X301" s="13"/>
      <c r="Y301" s="13"/>
      <c r="Z301" s="13"/>
      <c r="AA301" s="13"/>
      <c r="AB301" s="13"/>
      <c r="AC301" s="13"/>
      <c r="AD301" s="13"/>
      <c r="AE301" s="13"/>
      <c r="AF301" s="13"/>
      <c r="AG301" s="13"/>
      <c r="AH301" s="13"/>
    </row>
    <row r="302">
      <c r="A302" s="13">
        <v>301.0</v>
      </c>
      <c r="B302" s="37" t="s">
        <v>1179</v>
      </c>
      <c r="C302" s="37" t="s">
        <v>1180</v>
      </c>
      <c r="D302" s="40" t="s">
        <v>1181</v>
      </c>
      <c r="E302" s="37" t="s">
        <v>799</v>
      </c>
      <c r="F302" s="37" t="s">
        <v>1182</v>
      </c>
      <c r="G302" s="13" t="s">
        <v>1183</v>
      </c>
      <c r="H302" s="13" t="s">
        <v>53</v>
      </c>
      <c r="I302" s="38">
        <v>2023.0</v>
      </c>
      <c r="J302" s="18" t="s">
        <v>33</v>
      </c>
      <c r="K302" s="18" t="s">
        <v>33</v>
      </c>
      <c r="L302" s="18" t="s">
        <v>33</v>
      </c>
      <c r="M302" s="21"/>
      <c r="N302" s="21"/>
      <c r="O302" s="21"/>
      <c r="P302" s="19" t="s">
        <v>33</v>
      </c>
      <c r="Q302" s="21"/>
      <c r="R302" s="21"/>
      <c r="S302" s="21"/>
      <c r="T302" s="19" t="str">
        <f t="shared" si="8"/>
        <v/>
      </c>
      <c r="U302" s="19"/>
      <c r="V302" s="13"/>
      <c r="W302" s="13"/>
      <c r="X302" s="13"/>
      <c r="Y302" s="13"/>
      <c r="Z302" s="13"/>
      <c r="AA302" s="13"/>
      <c r="AB302" s="13"/>
      <c r="AC302" s="13"/>
      <c r="AD302" s="13"/>
      <c r="AE302" s="13"/>
      <c r="AF302" s="13"/>
      <c r="AG302" s="13"/>
      <c r="AH302" s="13"/>
    </row>
    <row r="303">
      <c r="A303" s="13">
        <v>302.0</v>
      </c>
      <c r="B303" s="37" t="s">
        <v>1184</v>
      </c>
      <c r="C303" s="37" t="s">
        <v>1185</v>
      </c>
      <c r="D303" s="39" t="s">
        <v>1186</v>
      </c>
      <c r="E303" s="37" t="s">
        <v>1187</v>
      </c>
      <c r="F303" s="37" t="s">
        <v>1188</v>
      </c>
      <c r="G303" s="13" t="s">
        <v>241</v>
      </c>
      <c r="H303" s="13" t="s">
        <v>1189</v>
      </c>
      <c r="I303" s="38">
        <v>2025.0</v>
      </c>
      <c r="J303" s="18" t="s">
        <v>33</v>
      </c>
      <c r="K303" s="36"/>
      <c r="L303" s="18" t="s">
        <v>33</v>
      </c>
      <c r="M303" s="21"/>
      <c r="N303" s="19" t="s">
        <v>33</v>
      </c>
      <c r="O303" s="19"/>
      <c r="P303" s="21"/>
      <c r="Q303" s="21"/>
      <c r="R303" s="21"/>
      <c r="S303" s="21"/>
      <c r="T303" s="19" t="str">
        <f t="shared" si="8"/>
        <v/>
      </c>
      <c r="U303" s="19"/>
      <c r="V303" s="20"/>
      <c r="W303" s="20"/>
      <c r="X303" s="20"/>
      <c r="Y303" s="20"/>
      <c r="Z303" s="20"/>
      <c r="AA303" s="20"/>
      <c r="AB303" s="20"/>
      <c r="AC303" s="20"/>
      <c r="AD303" s="20"/>
      <c r="AE303" s="20"/>
      <c r="AF303" s="20"/>
      <c r="AG303" s="20"/>
      <c r="AH303" s="20"/>
    </row>
    <row r="304">
      <c r="A304" s="13">
        <v>303.0</v>
      </c>
      <c r="B304" s="37" t="s">
        <v>1190</v>
      </c>
      <c r="C304" s="37" t="s">
        <v>1191</v>
      </c>
      <c r="D304" s="39" t="s">
        <v>1192</v>
      </c>
      <c r="E304" s="37" t="s">
        <v>799</v>
      </c>
      <c r="F304" s="37" t="s">
        <v>1193</v>
      </c>
      <c r="G304" s="13" t="s">
        <v>1194</v>
      </c>
      <c r="H304" s="13" t="s">
        <v>53</v>
      </c>
      <c r="I304" s="38">
        <v>2024.0</v>
      </c>
      <c r="J304" s="18" t="s">
        <v>33</v>
      </c>
      <c r="K304" s="18" t="s">
        <v>33</v>
      </c>
      <c r="L304" s="18" t="s">
        <v>33</v>
      </c>
      <c r="M304" s="21"/>
      <c r="N304" s="21"/>
      <c r="O304" s="21"/>
      <c r="P304" s="19" t="s">
        <v>33</v>
      </c>
      <c r="Q304" s="21"/>
      <c r="R304" s="21"/>
      <c r="S304" s="21"/>
      <c r="T304" s="19" t="str">
        <f t="shared" si="8"/>
        <v/>
      </c>
      <c r="U304" s="19"/>
      <c r="V304" s="20"/>
      <c r="W304" s="20"/>
      <c r="X304" s="20"/>
      <c r="Y304" s="20"/>
      <c r="Z304" s="20"/>
      <c r="AA304" s="20"/>
      <c r="AB304" s="20"/>
      <c r="AC304" s="20"/>
      <c r="AD304" s="20"/>
      <c r="AE304" s="20"/>
      <c r="AF304" s="20"/>
      <c r="AG304" s="20"/>
      <c r="AH304" s="20"/>
    </row>
    <row r="305">
      <c r="A305" s="13">
        <v>304.0</v>
      </c>
      <c r="B305" s="37" t="s">
        <v>1195</v>
      </c>
      <c r="C305" s="37" t="s">
        <v>1196</v>
      </c>
      <c r="D305" s="39" t="s">
        <v>1197</v>
      </c>
      <c r="E305" s="37" t="s">
        <v>799</v>
      </c>
      <c r="F305" s="37" t="s">
        <v>1198</v>
      </c>
      <c r="G305" s="13" t="s">
        <v>1199</v>
      </c>
      <c r="H305" s="13" t="s">
        <v>53</v>
      </c>
      <c r="I305" s="38">
        <v>2023.0</v>
      </c>
      <c r="J305" s="18" t="s">
        <v>33</v>
      </c>
      <c r="K305" s="18" t="s">
        <v>33</v>
      </c>
      <c r="L305" s="18" t="s">
        <v>33</v>
      </c>
      <c r="M305" s="21"/>
      <c r="N305" s="19"/>
      <c r="O305" s="19" t="s">
        <v>33</v>
      </c>
      <c r="P305" s="21"/>
      <c r="Q305" s="21"/>
      <c r="R305" s="21"/>
      <c r="S305" s="21"/>
      <c r="T305" s="19" t="str">
        <f t="shared" si="8"/>
        <v/>
      </c>
      <c r="U305" s="19"/>
      <c r="V305" s="20"/>
      <c r="W305" s="20"/>
      <c r="X305" s="20"/>
      <c r="Y305" s="20"/>
      <c r="Z305" s="20"/>
      <c r="AA305" s="20"/>
      <c r="AB305" s="20"/>
      <c r="AC305" s="20"/>
      <c r="AD305" s="20"/>
      <c r="AE305" s="20"/>
      <c r="AF305" s="20"/>
      <c r="AG305" s="20"/>
      <c r="AH305" s="20"/>
    </row>
    <row r="306">
      <c r="A306" s="13">
        <v>305.0</v>
      </c>
      <c r="B306" s="37" t="s">
        <v>1200</v>
      </c>
      <c r="C306" s="37" t="s">
        <v>1201</v>
      </c>
      <c r="D306" s="39" t="s">
        <v>1202</v>
      </c>
      <c r="E306" s="37" t="s">
        <v>1203</v>
      </c>
      <c r="F306" s="37" t="s">
        <v>1204</v>
      </c>
      <c r="G306" s="13" t="s">
        <v>1205</v>
      </c>
      <c r="H306" s="13" t="s">
        <v>1189</v>
      </c>
      <c r="I306" s="38">
        <v>2024.0</v>
      </c>
      <c r="J306" s="18" t="s">
        <v>33</v>
      </c>
      <c r="K306" s="18"/>
      <c r="L306" s="18" t="s">
        <v>33</v>
      </c>
      <c r="M306" s="21"/>
      <c r="N306" s="19"/>
      <c r="O306" s="21"/>
      <c r="P306" s="21"/>
      <c r="Q306" s="21"/>
      <c r="R306" s="21"/>
      <c r="S306" s="21"/>
      <c r="T306" s="19" t="str">
        <f t="shared" si="8"/>
        <v/>
      </c>
      <c r="U306" s="19"/>
      <c r="V306" s="20"/>
      <c r="W306" s="20"/>
      <c r="X306" s="20"/>
      <c r="Y306" s="20"/>
      <c r="Z306" s="20"/>
      <c r="AA306" s="20"/>
      <c r="AB306" s="20"/>
      <c r="AC306" s="20"/>
      <c r="AD306" s="20"/>
      <c r="AE306" s="20"/>
      <c r="AF306" s="20"/>
      <c r="AG306" s="20"/>
      <c r="AH306" s="20"/>
    </row>
    <row r="307">
      <c r="A307" s="13">
        <v>306.0</v>
      </c>
      <c r="B307" s="37" t="s">
        <v>1206</v>
      </c>
      <c r="C307" s="37" t="s">
        <v>1207</v>
      </c>
      <c r="D307" s="39" t="s">
        <v>1208</v>
      </c>
      <c r="E307" s="37" t="s">
        <v>799</v>
      </c>
      <c r="F307" s="37" t="s">
        <v>1209</v>
      </c>
      <c r="G307" s="13" t="s">
        <v>1210</v>
      </c>
      <c r="H307" s="13" t="s">
        <v>53</v>
      </c>
      <c r="I307" s="38">
        <v>2024.0</v>
      </c>
      <c r="J307" s="18" t="s">
        <v>33</v>
      </c>
      <c r="K307" s="18" t="s">
        <v>33</v>
      </c>
      <c r="L307" s="18" t="s">
        <v>33</v>
      </c>
      <c r="M307" s="21"/>
      <c r="N307" s="19"/>
      <c r="O307" s="21"/>
      <c r="P307" s="21"/>
      <c r="Q307" s="21"/>
      <c r="R307" s="21"/>
      <c r="S307" s="21"/>
      <c r="T307" s="19" t="str">
        <f t="shared" si="8"/>
        <v>x</v>
      </c>
      <c r="U307" s="19"/>
      <c r="V307" s="13" t="s">
        <v>1211</v>
      </c>
      <c r="W307" s="13"/>
      <c r="X307" s="13"/>
      <c r="Y307" s="13"/>
      <c r="Z307" s="13" t="s">
        <v>210</v>
      </c>
      <c r="AA307" s="13"/>
      <c r="AB307" s="13"/>
      <c r="AC307" s="13"/>
      <c r="AD307" s="13"/>
      <c r="AE307" s="13"/>
      <c r="AF307" s="13"/>
      <c r="AG307" s="13"/>
      <c r="AH307" s="13"/>
    </row>
    <row r="308">
      <c r="A308" s="13">
        <v>307.0</v>
      </c>
      <c r="B308" s="37" t="s">
        <v>1212</v>
      </c>
      <c r="C308" s="37" t="s">
        <v>1213</v>
      </c>
      <c r="D308" s="39" t="s">
        <v>1214</v>
      </c>
      <c r="E308" s="37" t="s">
        <v>799</v>
      </c>
      <c r="F308" s="37" t="s">
        <v>1215</v>
      </c>
      <c r="G308" s="13" t="s">
        <v>1216</v>
      </c>
      <c r="H308" s="13" t="s">
        <v>53</v>
      </c>
      <c r="I308" s="38">
        <v>2024.0</v>
      </c>
      <c r="J308" s="18" t="s">
        <v>33</v>
      </c>
      <c r="K308" s="18" t="s">
        <v>33</v>
      </c>
      <c r="L308" s="18" t="s">
        <v>33</v>
      </c>
      <c r="M308" s="21"/>
      <c r="N308" s="21"/>
      <c r="O308" s="19" t="s">
        <v>33</v>
      </c>
      <c r="P308" s="21"/>
      <c r="Q308" s="21"/>
      <c r="R308" s="21"/>
      <c r="S308" s="21"/>
      <c r="T308" s="19" t="str">
        <f t="shared" si="8"/>
        <v/>
      </c>
      <c r="U308" s="19"/>
      <c r="V308" s="13"/>
      <c r="W308" s="13"/>
      <c r="X308" s="13"/>
      <c r="Y308" s="13"/>
      <c r="Z308" s="13"/>
      <c r="AA308" s="13"/>
      <c r="AB308" s="13"/>
      <c r="AC308" s="13"/>
      <c r="AD308" s="13"/>
      <c r="AE308" s="13"/>
      <c r="AF308" s="13"/>
      <c r="AG308" s="13"/>
      <c r="AH308" s="13"/>
    </row>
    <row r="309">
      <c r="A309" s="13">
        <v>308.0</v>
      </c>
      <c r="B309" s="37" t="s">
        <v>1217</v>
      </c>
      <c r="C309" s="37" t="s">
        <v>1218</v>
      </c>
      <c r="D309" s="39" t="s">
        <v>1219</v>
      </c>
      <c r="E309" s="37" t="s">
        <v>799</v>
      </c>
      <c r="F309" s="37" t="s">
        <v>1220</v>
      </c>
      <c r="G309" s="13" t="s">
        <v>1221</v>
      </c>
      <c r="H309" s="13" t="s">
        <v>53</v>
      </c>
      <c r="I309" s="38">
        <v>2024.0</v>
      </c>
      <c r="J309" s="18" t="s">
        <v>33</v>
      </c>
      <c r="K309" s="18" t="s">
        <v>33</v>
      </c>
      <c r="L309" s="18" t="s">
        <v>33</v>
      </c>
      <c r="M309" s="21"/>
      <c r="N309" s="19"/>
      <c r="O309" s="19" t="s">
        <v>33</v>
      </c>
      <c r="P309" s="21"/>
      <c r="Q309" s="21"/>
      <c r="R309" s="21"/>
      <c r="S309" s="21"/>
      <c r="T309" s="19" t="str">
        <f t="shared" si="8"/>
        <v/>
      </c>
      <c r="U309" s="19"/>
      <c r="V309" s="13"/>
      <c r="W309" s="13"/>
      <c r="X309" s="13"/>
      <c r="Y309" s="13"/>
      <c r="Z309" s="13"/>
      <c r="AA309" s="13"/>
      <c r="AB309" s="13"/>
      <c r="AC309" s="13"/>
      <c r="AD309" s="13"/>
      <c r="AE309" s="13"/>
      <c r="AF309" s="13"/>
      <c r="AG309" s="13"/>
      <c r="AH309" s="13"/>
    </row>
    <row r="310">
      <c r="A310" s="13">
        <v>309.0</v>
      </c>
      <c r="B310" s="37" t="s">
        <v>1222</v>
      </c>
      <c r="C310" s="37"/>
      <c r="D310" s="39" t="s">
        <v>1223</v>
      </c>
      <c r="E310" s="37" t="s">
        <v>1224</v>
      </c>
      <c r="F310" s="37" t="s">
        <v>1225</v>
      </c>
      <c r="G310" s="13" t="s">
        <v>1226</v>
      </c>
      <c r="H310" s="13" t="s">
        <v>1189</v>
      </c>
      <c r="I310" s="38">
        <v>2025.0</v>
      </c>
      <c r="J310" s="18" t="s">
        <v>33</v>
      </c>
      <c r="K310" s="36"/>
      <c r="L310" s="18" t="s">
        <v>33</v>
      </c>
      <c r="M310" s="21"/>
      <c r="N310" s="19" t="s">
        <v>33</v>
      </c>
      <c r="O310" s="19"/>
      <c r="P310" s="21"/>
      <c r="Q310" s="21"/>
      <c r="R310" s="21"/>
      <c r="S310" s="21"/>
      <c r="T310" s="19" t="str">
        <f t="shared" si="8"/>
        <v/>
      </c>
      <c r="U310" s="19"/>
      <c r="V310" s="20"/>
      <c r="W310" s="20"/>
      <c r="X310" s="20"/>
      <c r="Y310" s="20"/>
      <c r="Z310" s="20"/>
      <c r="AA310" s="20"/>
      <c r="AB310" s="20"/>
      <c r="AC310" s="20"/>
      <c r="AD310" s="20"/>
      <c r="AE310" s="20"/>
      <c r="AF310" s="20"/>
      <c r="AG310" s="20"/>
      <c r="AH310" s="20"/>
    </row>
    <row r="311">
      <c r="A311" s="13">
        <v>310.0</v>
      </c>
      <c r="B311" s="37" t="s">
        <v>1227</v>
      </c>
      <c r="C311" s="37" t="s">
        <v>1228</v>
      </c>
      <c r="D311" s="39" t="s">
        <v>1229</v>
      </c>
      <c r="E311" s="37" t="s">
        <v>799</v>
      </c>
      <c r="F311" s="37" t="s">
        <v>1230</v>
      </c>
      <c r="G311" s="13" t="s">
        <v>1231</v>
      </c>
      <c r="H311" s="13" t="s">
        <v>53</v>
      </c>
      <c r="I311" s="38">
        <v>2023.0</v>
      </c>
      <c r="J311" s="18" t="s">
        <v>33</v>
      </c>
      <c r="K311" s="18" t="s">
        <v>33</v>
      </c>
      <c r="L311" s="18" t="s">
        <v>33</v>
      </c>
      <c r="M311" s="21"/>
      <c r="N311" s="19"/>
      <c r="O311" s="19" t="s">
        <v>33</v>
      </c>
      <c r="P311" s="21"/>
      <c r="Q311" s="21"/>
      <c r="R311" s="21"/>
      <c r="S311" s="21"/>
      <c r="T311" s="19" t="str">
        <f t="shared" si="8"/>
        <v/>
      </c>
      <c r="U311" s="19"/>
      <c r="V311" s="20"/>
      <c r="W311" s="20"/>
      <c r="X311" s="20"/>
      <c r="Y311" s="20"/>
      <c r="Z311" s="20"/>
      <c r="AA311" s="20"/>
      <c r="AB311" s="20"/>
      <c r="AC311" s="20"/>
      <c r="AD311" s="20"/>
      <c r="AE311" s="20"/>
      <c r="AF311" s="20"/>
      <c r="AG311" s="20"/>
      <c r="AH311" s="20"/>
    </row>
    <row r="312">
      <c r="A312" s="13">
        <v>311.0</v>
      </c>
      <c r="B312" s="37" t="s">
        <v>1232</v>
      </c>
      <c r="C312" s="37" t="s">
        <v>1233</v>
      </c>
      <c r="D312" s="39" t="s">
        <v>1234</v>
      </c>
      <c r="E312" s="37" t="s">
        <v>946</v>
      </c>
      <c r="F312" s="37" t="s">
        <v>1235</v>
      </c>
      <c r="G312" s="13" t="s">
        <v>241</v>
      </c>
      <c r="H312" s="13" t="s">
        <v>625</v>
      </c>
      <c r="I312" s="38">
        <v>2024.0</v>
      </c>
      <c r="J312" s="18" t="s">
        <v>33</v>
      </c>
      <c r="K312" s="18" t="s">
        <v>33</v>
      </c>
      <c r="L312" s="18" t="s">
        <v>33</v>
      </c>
      <c r="M312" s="21"/>
      <c r="N312" s="21"/>
      <c r="O312" s="19" t="s">
        <v>33</v>
      </c>
      <c r="P312" s="21"/>
      <c r="Q312" s="21"/>
      <c r="R312" s="21"/>
      <c r="S312" s="21"/>
      <c r="T312" s="19" t="str">
        <f t="shared" si="8"/>
        <v/>
      </c>
      <c r="U312" s="19"/>
      <c r="V312" s="13"/>
      <c r="W312" s="13"/>
      <c r="X312" s="13"/>
      <c r="Y312" s="13"/>
      <c r="Z312" s="13"/>
      <c r="AA312" s="13"/>
      <c r="AB312" s="13"/>
      <c r="AC312" s="13"/>
      <c r="AD312" s="13"/>
      <c r="AE312" s="13"/>
      <c r="AF312" s="13"/>
      <c r="AG312" s="13"/>
      <c r="AH312" s="13"/>
    </row>
    <row r="313">
      <c r="A313" s="13">
        <v>312.0</v>
      </c>
      <c r="B313" s="37" t="s">
        <v>1236</v>
      </c>
      <c r="C313" s="37" t="s">
        <v>1237</v>
      </c>
      <c r="D313" s="39" t="s">
        <v>1238</v>
      </c>
      <c r="E313" s="37" t="s">
        <v>934</v>
      </c>
      <c r="F313" s="37" t="s">
        <v>811</v>
      </c>
      <c r="G313" s="13" t="s">
        <v>241</v>
      </c>
      <c r="H313" s="13" t="s">
        <v>32</v>
      </c>
      <c r="I313" s="38">
        <v>2025.0</v>
      </c>
      <c r="J313" s="18" t="s">
        <v>33</v>
      </c>
      <c r="K313" s="18" t="s">
        <v>33</v>
      </c>
      <c r="L313" s="18" t="s">
        <v>33</v>
      </c>
      <c r="M313" s="21"/>
      <c r="N313" s="21"/>
      <c r="O313" s="19" t="s">
        <v>33</v>
      </c>
      <c r="P313" s="21"/>
      <c r="Q313" s="21"/>
      <c r="R313" s="21"/>
      <c r="S313" s="21"/>
      <c r="T313" s="19" t="str">
        <f t="shared" si="8"/>
        <v/>
      </c>
      <c r="U313" s="19"/>
      <c r="V313" s="13"/>
      <c r="W313" s="13"/>
      <c r="X313" s="13"/>
      <c r="Y313" s="13"/>
      <c r="Z313" s="13"/>
      <c r="AA313" s="13"/>
      <c r="AB313" s="13"/>
      <c r="AC313" s="13"/>
      <c r="AD313" s="13"/>
      <c r="AE313" s="13"/>
      <c r="AF313" s="13"/>
      <c r="AG313" s="13"/>
      <c r="AH313" s="13"/>
    </row>
    <row r="314">
      <c r="A314" s="13">
        <v>313.0</v>
      </c>
      <c r="B314" s="37" t="s">
        <v>1239</v>
      </c>
      <c r="C314" s="37" t="s">
        <v>1240</v>
      </c>
      <c r="D314" s="39" t="s">
        <v>1241</v>
      </c>
      <c r="E314" s="37" t="s">
        <v>799</v>
      </c>
      <c r="F314" s="37" t="s">
        <v>1242</v>
      </c>
      <c r="G314" s="13" t="s">
        <v>1243</v>
      </c>
      <c r="H314" s="13" t="s">
        <v>53</v>
      </c>
      <c r="I314" s="38">
        <v>2023.0</v>
      </c>
      <c r="J314" s="18" t="s">
        <v>33</v>
      </c>
      <c r="K314" s="18" t="s">
        <v>33</v>
      </c>
      <c r="L314" s="18" t="s">
        <v>33</v>
      </c>
      <c r="M314" s="19"/>
      <c r="N314" s="19"/>
      <c r="O314" s="19" t="s">
        <v>33</v>
      </c>
      <c r="P314" s="21"/>
      <c r="Q314" s="21"/>
      <c r="R314" s="21"/>
      <c r="S314" s="21"/>
      <c r="T314" s="19" t="str">
        <f t="shared" si="8"/>
        <v/>
      </c>
      <c r="U314" s="19"/>
      <c r="V314" s="20"/>
      <c r="W314" s="20"/>
      <c r="X314" s="20"/>
      <c r="Y314" s="20"/>
      <c r="Z314" s="20"/>
      <c r="AA314" s="20"/>
      <c r="AB314" s="20"/>
      <c r="AC314" s="20"/>
      <c r="AD314" s="20"/>
      <c r="AE314" s="20"/>
      <c r="AF314" s="20"/>
      <c r="AG314" s="20"/>
      <c r="AH314" s="20"/>
    </row>
    <row r="315">
      <c r="A315" s="13">
        <v>314.0</v>
      </c>
      <c r="B315" s="37" t="s">
        <v>1244</v>
      </c>
      <c r="C315" s="37" t="s">
        <v>1245</v>
      </c>
      <c r="D315" s="39" t="s">
        <v>1246</v>
      </c>
      <c r="E315" s="37" t="s">
        <v>789</v>
      </c>
      <c r="F315" s="37" t="s">
        <v>1247</v>
      </c>
      <c r="G315" s="13" t="s">
        <v>241</v>
      </c>
      <c r="H315" s="13" t="s">
        <v>32</v>
      </c>
      <c r="I315" s="38">
        <v>2025.0</v>
      </c>
      <c r="J315" s="18" t="s">
        <v>33</v>
      </c>
      <c r="K315" s="18" t="s">
        <v>33</v>
      </c>
      <c r="L315" s="18" t="s">
        <v>33</v>
      </c>
      <c r="M315" s="21"/>
      <c r="N315" s="19"/>
      <c r="O315" s="19" t="s">
        <v>33</v>
      </c>
      <c r="P315" s="21"/>
      <c r="Q315" s="21"/>
      <c r="R315" s="21"/>
      <c r="S315" s="21"/>
      <c r="T315" s="19" t="str">
        <f t="shared" si="8"/>
        <v/>
      </c>
      <c r="U315" s="19"/>
      <c r="V315" s="20"/>
      <c r="W315" s="20"/>
      <c r="X315" s="20"/>
      <c r="Y315" s="20"/>
      <c r="Z315" s="20"/>
      <c r="AA315" s="20"/>
      <c r="AB315" s="20"/>
      <c r="AC315" s="20"/>
      <c r="AD315" s="20"/>
      <c r="AE315" s="20"/>
      <c r="AF315" s="20"/>
      <c r="AG315" s="20"/>
      <c r="AH315" s="20"/>
    </row>
    <row r="316">
      <c r="A316" s="13">
        <v>315.0</v>
      </c>
      <c r="B316" s="37" t="s">
        <v>1248</v>
      </c>
      <c r="C316" s="37" t="s">
        <v>1249</v>
      </c>
      <c r="D316" s="39" t="s">
        <v>1250</v>
      </c>
      <c r="E316" s="37" t="s">
        <v>799</v>
      </c>
      <c r="F316" s="37" t="s">
        <v>1251</v>
      </c>
      <c r="G316" s="13" t="s">
        <v>1252</v>
      </c>
      <c r="H316" s="13" t="s">
        <v>53</v>
      </c>
      <c r="I316" s="38">
        <v>2024.0</v>
      </c>
      <c r="J316" s="18" t="s">
        <v>33</v>
      </c>
      <c r="K316" s="18" t="s">
        <v>33</v>
      </c>
      <c r="L316" s="18" t="s">
        <v>33</v>
      </c>
      <c r="M316" s="21"/>
      <c r="N316" s="21"/>
      <c r="O316" s="21"/>
      <c r="P316" s="19" t="s">
        <v>33</v>
      </c>
      <c r="Q316" s="21"/>
      <c r="R316" s="21"/>
      <c r="S316" s="21"/>
      <c r="T316" s="19" t="str">
        <f t="shared" si="8"/>
        <v/>
      </c>
      <c r="U316" s="19"/>
      <c r="V316" s="13"/>
      <c r="W316" s="13"/>
      <c r="X316" s="13"/>
      <c r="Y316" s="13"/>
      <c r="Z316" s="13"/>
      <c r="AA316" s="13"/>
      <c r="AB316" s="13"/>
      <c r="AC316" s="13"/>
      <c r="AD316" s="13"/>
      <c r="AE316" s="13"/>
      <c r="AF316" s="13"/>
      <c r="AG316" s="13"/>
      <c r="AH316" s="13"/>
    </row>
    <row r="317">
      <c r="A317" s="13">
        <v>316.0</v>
      </c>
      <c r="B317" s="37" t="s">
        <v>1253</v>
      </c>
      <c r="C317" s="37" t="s">
        <v>1254</v>
      </c>
      <c r="D317" s="39" t="s">
        <v>1255</v>
      </c>
      <c r="E317" s="37" t="s">
        <v>799</v>
      </c>
      <c r="F317" s="37" t="s">
        <v>1256</v>
      </c>
      <c r="G317" s="13" t="s">
        <v>1257</v>
      </c>
      <c r="H317" s="13" t="s">
        <v>53</v>
      </c>
      <c r="I317" s="38">
        <v>2024.0</v>
      </c>
      <c r="J317" s="18" t="s">
        <v>33</v>
      </c>
      <c r="K317" s="18" t="s">
        <v>33</v>
      </c>
      <c r="L317" s="18" t="s">
        <v>33</v>
      </c>
      <c r="M317" s="21"/>
      <c r="N317" s="21"/>
      <c r="O317" s="21"/>
      <c r="P317" s="19" t="s">
        <v>33</v>
      </c>
      <c r="Q317" s="21"/>
      <c r="R317" s="21"/>
      <c r="S317" s="21"/>
      <c r="T317" s="19" t="str">
        <f t="shared" si="8"/>
        <v/>
      </c>
      <c r="U317" s="19"/>
      <c r="V317" s="13"/>
      <c r="W317" s="13"/>
      <c r="X317" s="13"/>
      <c r="Y317" s="13"/>
      <c r="Z317" s="13"/>
      <c r="AA317" s="13"/>
      <c r="AB317" s="13"/>
      <c r="AC317" s="13"/>
      <c r="AD317" s="13"/>
      <c r="AE317" s="13"/>
      <c r="AF317" s="13"/>
      <c r="AG317" s="13"/>
      <c r="AH317" s="13"/>
    </row>
    <row r="318">
      <c r="A318" s="13">
        <v>317.0</v>
      </c>
      <c r="B318" s="37" t="s">
        <v>1258</v>
      </c>
      <c r="C318" s="37" t="s">
        <v>1259</v>
      </c>
      <c r="D318" s="39" t="s">
        <v>1260</v>
      </c>
      <c r="E318" s="37" t="s">
        <v>1261</v>
      </c>
      <c r="F318" s="37" t="s">
        <v>1258</v>
      </c>
      <c r="G318" s="13" t="s">
        <v>1262</v>
      </c>
      <c r="H318" s="13" t="s">
        <v>1189</v>
      </c>
      <c r="I318" s="38">
        <v>2024.0</v>
      </c>
      <c r="J318" s="18" t="s">
        <v>33</v>
      </c>
      <c r="K318" s="18"/>
      <c r="L318" s="18" t="s">
        <v>33</v>
      </c>
      <c r="M318" s="21"/>
      <c r="N318" s="19" t="s">
        <v>33</v>
      </c>
      <c r="O318" s="19"/>
      <c r="P318" s="21"/>
      <c r="Q318" s="21"/>
      <c r="R318" s="21"/>
      <c r="S318" s="21"/>
      <c r="T318" s="19" t="str">
        <f t="shared" si="8"/>
        <v/>
      </c>
      <c r="U318" s="19"/>
      <c r="V318" s="13"/>
      <c r="W318" s="13"/>
      <c r="X318" s="13"/>
      <c r="Y318" s="13"/>
      <c r="Z318" s="13"/>
      <c r="AA318" s="13"/>
      <c r="AB318" s="13"/>
      <c r="AC318" s="13"/>
      <c r="AD318" s="13"/>
      <c r="AE318" s="13"/>
      <c r="AF318" s="13"/>
      <c r="AG318" s="13"/>
      <c r="AH318" s="13"/>
    </row>
    <row r="319">
      <c r="A319" s="13">
        <v>318.0</v>
      </c>
      <c r="B319" s="37" t="s">
        <v>1263</v>
      </c>
      <c r="C319" s="37" t="s">
        <v>1264</v>
      </c>
      <c r="D319" s="39" t="s">
        <v>1265</v>
      </c>
      <c r="E319" s="37" t="s">
        <v>799</v>
      </c>
      <c r="F319" s="37" t="s">
        <v>1266</v>
      </c>
      <c r="G319" s="13" t="s">
        <v>1267</v>
      </c>
      <c r="H319" s="13" t="s">
        <v>53</v>
      </c>
      <c r="I319" s="38">
        <v>2024.0</v>
      </c>
      <c r="J319" s="18" t="s">
        <v>33</v>
      </c>
      <c r="K319" s="18" t="s">
        <v>33</v>
      </c>
      <c r="L319" s="18" t="s">
        <v>33</v>
      </c>
      <c r="M319" s="21"/>
      <c r="N319" s="19"/>
      <c r="O319" s="21"/>
      <c r="P319" s="19" t="s">
        <v>33</v>
      </c>
      <c r="Q319" s="21"/>
      <c r="R319" s="21"/>
      <c r="S319" s="21"/>
      <c r="T319" s="19" t="str">
        <f t="shared" si="8"/>
        <v/>
      </c>
      <c r="U319" s="19"/>
      <c r="V319" s="13"/>
      <c r="W319" s="13"/>
      <c r="X319" s="13"/>
      <c r="Y319" s="13"/>
      <c r="Z319" s="13"/>
      <c r="AA319" s="13"/>
      <c r="AB319" s="13"/>
      <c r="AC319" s="13"/>
      <c r="AD319" s="13"/>
      <c r="AE319" s="13"/>
      <c r="AF319" s="13"/>
      <c r="AG319" s="13"/>
      <c r="AH319" s="13"/>
    </row>
    <row r="320">
      <c r="A320" s="13">
        <v>319.0</v>
      </c>
      <c r="B320" s="37" t="s">
        <v>1268</v>
      </c>
      <c r="C320" s="37" t="s">
        <v>1269</v>
      </c>
      <c r="D320" s="39" t="s">
        <v>1270</v>
      </c>
      <c r="E320" s="37" t="s">
        <v>799</v>
      </c>
      <c r="F320" s="37" t="s">
        <v>1271</v>
      </c>
      <c r="G320" s="13" t="s">
        <v>1272</v>
      </c>
      <c r="H320" s="13" t="s">
        <v>53</v>
      </c>
      <c r="I320" s="38">
        <v>2024.0</v>
      </c>
      <c r="J320" s="18" t="s">
        <v>33</v>
      </c>
      <c r="K320" s="18" t="s">
        <v>33</v>
      </c>
      <c r="L320" s="18" t="s">
        <v>33</v>
      </c>
      <c r="M320" s="21"/>
      <c r="N320" s="19"/>
      <c r="O320" s="21"/>
      <c r="P320" s="19" t="s">
        <v>33</v>
      </c>
      <c r="Q320" s="21"/>
      <c r="R320" s="21"/>
      <c r="S320" s="21"/>
      <c r="T320" s="19" t="str">
        <f t="shared" si="8"/>
        <v/>
      </c>
      <c r="U320" s="19"/>
      <c r="V320" s="13"/>
      <c r="W320" s="13"/>
      <c r="X320" s="13"/>
      <c r="Y320" s="13"/>
      <c r="Z320" s="13"/>
      <c r="AA320" s="13"/>
      <c r="AB320" s="13"/>
      <c r="AC320" s="13"/>
      <c r="AD320" s="13"/>
      <c r="AE320" s="13"/>
      <c r="AF320" s="13"/>
      <c r="AG320" s="13"/>
      <c r="AH320" s="13"/>
    </row>
    <row r="321">
      <c r="A321" s="13">
        <v>320.0</v>
      </c>
      <c r="B321" s="37" t="s">
        <v>1273</v>
      </c>
      <c r="C321" s="37" t="s">
        <v>1274</v>
      </c>
      <c r="D321" s="40" t="s">
        <v>1275</v>
      </c>
      <c r="E321" s="37" t="s">
        <v>799</v>
      </c>
      <c r="F321" s="37" t="s">
        <v>1276</v>
      </c>
      <c r="G321" s="13" t="s">
        <v>1277</v>
      </c>
      <c r="H321" s="13" t="s">
        <v>53</v>
      </c>
      <c r="I321" s="38">
        <v>2024.0</v>
      </c>
      <c r="J321" s="18" t="s">
        <v>33</v>
      </c>
      <c r="K321" s="18" t="s">
        <v>33</v>
      </c>
      <c r="L321" s="18" t="s">
        <v>33</v>
      </c>
      <c r="M321" s="21"/>
      <c r="N321" s="19"/>
      <c r="O321" s="19"/>
      <c r="P321" s="19" t="s">
        <v>33</v>
      </c>
      <c r="Q321" s="21"/>
      <c r="R321" s="21"/>
      <c r="S321" s="21"/>
      <c r="T321" s="19" t="str">
        <f t="shared" si="8"/>
        <v/>
      </c>
      <c r="U321" s="19"/>
      <c r="V321" s="20"/>
      <c r="W321" s="20"/>
      <c r="X321" s="20"/>
      <c r="Y321" s="20"/>
      <c r="Z321" s="20"/>
      <c r="AA321" s="20"/>
      <c r="AB321" s="20"/>
      <c r="AC321" s="20"/>
      <c r="AD321" s="20"/>
      <c r="AE321" s="20"/>
      <c r="AF321" s="20"/>
      <c r="AG321" s="20"/>
      <c r="AH321" s="20"/>
    </row>
    <row r="322">
      <c r="A322" s="13">
        <v>321.0</v>
      </c>
      <c r="B322" s="37" t="s">
        <v>1278</v>
      </c>
      <c r="C322" s="37" t="s">
        <v>1279</v>
      </c>
      <c r="D322" s="39" t="s">
        <v>1280</v>
      </c>
      <c r="E322" s="37" t="s">
        <v>799</v>
      </c>
      <c r="F322" s="37" t="s">
        <v>1281</v>
      </c>
      <c r="G322" s="13" t="s">
        <v>1282</v>
      </c>
      <c r="H322" s="13" t="s">
        <v>53</v>
      </c>
      <c r="I322" s="38">
        <v>2024.0</v>
      </c>
      <c r="J322" s="18" t="s">
        <v>33</v>
      </c>
      <c r="K322" s="18" t="s">
        <v>33</v>
      </c>
      <c r="L322" s="18" t="s">
        <v>33</v>
      </c>
      <c r="M322" s="21"/>
      <c r="N322" s="21"/>
      <c r="O322" s="19" t="s">
        <v>33</v>
      </c>
      <c r="P322" s="21"/>
      <c r="Q322" s="21"/>
      <c r="R322" s="21"/>
      <c r="S322" s="21"/>
      <c r="T322" s="19" t="str">
        <f t="shared" si="8"/>
        <v/>
      </c>
      <c r="U322" s="19"/>
      <c r="V322" s="13"/>
      <c r="W322" s="13"/>
      <c r="X322" s="13"/>
      <c r="Y322" s="13"/>
      <c r="Z322" s="13"/>
      <c r="AA322" s="13"/>
      <c r="AB322" s="13"/>
      <c r="AC322" s="13"/>
      <c r="AD322" s="13"/>
      <c r="AE322" s="13"/>
      <c r="AF322" s="13"/>
      <c r="AG322" s="13"/>
      <c r="AH322" s="13"/>
    </row>
    <row r="323">
      <c r="A323" s="13">
        <v>322.0</v>
      </c>
      <c r="B323" s="37" t="s">
        <v>1283</v>
      </c>
      <c r="C323" s="37" t="s">
        <v>1284</v>
      </c>
      <c r="D323" s="39" t="s">
        <v>1285</v>
      </c>
      <c r="E323" s="37" t="s">
        <v>1261</v>
      </c>
      <c r="F323" s="37" t="s">
        <v>1283</v>
      </c>
      <c r="G323" s="13" t="s">
        <v>1262</v>
      </c>
      <c r="H323" s="13" t="s">
        <v>1189</v>
      </c>
      <c r="I323" s="38">
        <v>2024.0</v>
      </c>
      <c r="J323" s="18" t="s">
        <v>33</v>
      </c>
      <c r="K323" s="18"/>
      <c r="L323" s="18" t="s">
        <v>33</v>
      </c>
      <c r="M323" s="21"/>
      <c r="N323" s="19" t="s">
        <v>33</v>
      </c>
      <c r="O323" s="19"/>
      <c r="P323" s="21"/>
      <c r="Q323" s="21"/>
      <c r="R323" s="21"/>
      <c r="S323" s="21"/>
      <c r="T323" s="19" t="str">
        <f t="shared" si="8"/>
        <v/>
      </c>
      <c r="U323" s="19"/>
      <c r="V323" s="13"/>
      <c r="W323" s="13"/>
      <c r="X323" s="13"/>
      <c r="Y323" s="13"/>
      <c r="Z323" s="13"/>
      <c r="AA323" s="13"/>
      <c r="AB323" s="13"/>
      <c r="AC323" s="13"/>
      <c r="AD323" s="13"/>
      <c r="AE323" s="13"/>
      <c r="AF323" s="13"/>
      <c r="AG323" s="13"/>
      <c r="AH323" s="13"/>
    </row>
    <row r="324">
      <c r="A324" s="13">
        <v>323.0</v>
      </c>
      <c r="B324" s="37" t="s">
        <v>1286</v>
      </c>
      <c r="C324" s="37" t="s">
        <v>1287</v>
      </c>
      <c r="D324" s="39" t="s">
        <v>1288</v>
      </c>
      <c r="E324" s="37" t="s">
        <v>799</v>
      </c>
      <c r="F324" s="37" t="s">
        <v>1289</v>
      </c>
      <c r="G324" s="13" t="s">
        <v>1290</v>
      </c>
      <c r="H324" s="13" t="s">
        <v>53</v>
      </c>
      <c r="I324" s="38">
        <v>2024.0</v>
      </c>
      <c r="J324" s="18" t="s">
        <v>33</v>
      </c>
      <c r="K324" s="18" t="s">
        <v>33</v>
      </c>
      <c r="L324" s="18" t="s">
        <v>33</v>
      </c>
      <c r="M324" s="21"/>
      <c r="N324" s="19"/>
      <c r="O324" s="21"/>
      <c r="P324" s="19" t="s">
        <v>33</v>
      </c>
      <c r="Q324" s="21"/>
      <c r="R324" s="21"/>
      <c r="S324" s="21"/>
      <c r="T324" s="19" t="str">
        <f t="shared" si="8"/>
        <v/>
      </c>
      <c r="U324" s="19"/>
      <c r="V324" s="20"/>
      <c r="W324" s="20"/>
      <c r="X324" s="20"/>
      <c r="Y324" s="20"/>
      <c r="Z324" s="20"/>
      <c r="AA324" s="20"/>
      <c r="AB324" s="20"/>
      <c r="AC324" s="20"/>
      <c r="AD324" s="20"/>
      <c r="AE324" s="20"/>
      <c r="AF324" s="20"/>
      <c r="AG324" s="20"/>
      <c r="AH324" s="20"/>
    </row>
    <row r="325">
      <c r="A325" s="13">
        <v>324.0</v>
      </c>
      <c r="B325" s="37" t="s">
        <v>1291</v>
      </c>
      <c r="C325" s="37" t="s">
        <v>1292</v>
      </c>
      <c r="D325" s="39" t="s">
        <v>1293</v>
      </c>
      <c r="E325" s="37" t="s">
        <v>799</v>
      </c>
      <c r="F325" s="37" t="s">
        <v>1294</v>
      </c>
      <c r="G325" s="13" t="s">
        <v>1295</v>
      </c>
      <c r="H325" s="13" t="s">
        <v>53</v>
      </c>
      <c r="I325" s="38">
        <v>2024.0</v>
      </c>
      <c r="J325" s="18" t="s">
        <v>33</v>
      </c>
      <c r="K325" s="18" t="s">
        <v>33</v>
      </c>
      <c r="L325" s="18" t="s">
        <v>33</v>
      </c>
      <c r="M325" s="21"/>
      <c r="N325" s="21"/>
      <c r="O325" s="21"/>
      <c r="P325" s="19" t="s">
        <v>33</v>
      </c>
      <c r="Q325" s="21"/>
      <c r="R325" s="21"/>
      <c r="S325" s="21"/>
      <c r="T325" s="19" t="str">
        <f t="shared" si="8"/>
        <v/>
      </c>
      <c r="U325" s="19"/>
      <c r="V325" s="13"/>
      <c r="W325" s="13"/>
      <c r="X325" s="13"/>
      <c r="Y325" s="13"/>
      <c r="Z325" s="13"/>
      <c r="AA325" s="13"/>
      <c r="AB325" s="13"/>
      <c r="AC325" s="13"/>
      <c r="AD325" s="13"/>
      <c r="AE325" s="13"/>
      <c r="AF325" s="13"/>
      <c r="AG325" s="13"/>
      <c r="AH325" s="13"/>
    </row>
    <row r="326">
      <c r="A326" s="13">
        <v>325.0</v>
      </c>
      <c r="B326" s="37" t="s">
        <v>1296</v>
      </c>
      <c r="C326" s="37" t="s">
        <v>1297</v>
      </c>
      <c r="D326" s="39" t="s">
        <v>1298</v>
      </c>
      <c r="E326" s="37" t="s">
        <v>789</v>
      </c>
      <c r="F326" s="37" t="s">
        <v>1299</v>
      </c>
      <c r="G326" s="13" t="s">
        <v>241</v>
      </c>
      <c r="H326" s="13" t="s">
        <v>32</v>
      </c>
      <c r="I326" s="38">
        <v>2024.0</v>
      </c>
      <c r="J326" s="18" t="s">
        <v>33</v>
      </c>
      <c r="K326" s="18" t="s">
        <v>33</v>
      </c>
      <c r="L326" s="18" t="s">
        <v>33</v>
      </c>
      <c r="M326" s="21"/>
      <c r="N326" s="21"/>
      <c r="O326" s="19" t="s">
        <v>33</v>
      </c>
      <c r="P326" s="19"/>
      <c r="Q326" s="21"/>
      <c r="R326" s="21"/>
      <c r="S326" s="21"/>
      <c r="T326" s="19" t="str">
        <f t="shared" si="8"/>
        <v/>
      </c>
      <c r="U326" s="19"/>
      <c r="V326" s="20"/>
      <c r="W326" s="20"/>
      <c r="X326" s="20"/>
      <c r="Y326" s="20"/>
      <c r="Z326" s="20"/>
      <c r="AA326" s="20"/>
      <c r="AB326" s="20"/>
      <c r="AC326" s="20"/>
      <c r="AD326" s="20"/>
      <c r="AE326" s="20"/>
      <c r="AF326" s="20"/>
      <c r="AG326" s="20"/>
      <c r="AH326" s="20"/>
    </row>
    <row r="327">
      <c r="A327" s="13">
        <v>326.0</v>
      </c>
      <c r="B327" s="37" t="s">
        <v>1300</v>
      </c>
      <c r="C327" s="37" t="s">
        <v>1301</v>
      </c>
      <c r="D327" s="39" t="s">
        <v>1302</v>
      </c>
      <c r="E327" s="37" t="s">
        <v>799</v>
      </c>
      <c r="F327" s="37" t="s">
        <v>1303</v>
      </c>
      <c r="G327" s="13" t="s">
        <v>1304</v>
      </c>
      <c r="H327" s="13" t="s">
        <v>53</v>
      </c>
      <c r="I327" s="38">
        <v>2023.0</v>
      </c>
      <c r="J327" s="18" t="s">
        <v>33</v>
      </c>
      <c r="K327" s="18" t="s">
        <v>33</v>
      </c>
      <c r="L327" s="18" t="s">
        <v>33</v>
      </c>
      <c r="M327" s="21"/>
      <c r="N327" s="19"/>
      <c r="O327" s="19" t="s">
        <v>33</v>
      </c>
      <c r="P327" s="21"/>
      <c r="Q327" s="21"/>
      <c r="R327" s="21"/>
      <c r="S327" s="21"/>
      <c r="T327" s="19" t="str">
        <f t="shared" si="8"/>
        <v/>
      </c>
      <c r="U327" s="19"/>
      <c r="V327" s="20"/>
      <c r="W327" s="20"/>
      <c r="X327" s="20"/>
      <c r="Y327" s="20"/>
      <c r="Z327" s="20"/>
      <c r="AA327" s="20"/>
      <c r="AB327" s="20"/>
      <c r="AC327" s="20"/>
      <c r="AD327" s="20"/>
      <c r="AE327" s="20"/>
      <c r="AF327" s="20"/>
      <c r="AG327" s="20"/>
      <c r="AH327" s="20"/>
    </row>
    <row r="328">
      <c r="A328" s="13">
        <v>327.0</v>
      </c>
      <c r="B328" s="37" t="s">
        <v>1305</v>
      </c>
      <c r="C328" s="37" t="s">
        <v>1306</v>
      </c>
      <c r="D328" s="39" t="s">
        <v>1307</v>
      </c>
      <c r="E328" s="37" t="s">
        <v>799</v>
      </c>
      <c r="F328" s="37" t="s">
        <v>1308</v>
      </c>
      <c r="G328" s="13" t="s">
        <v>1309</v>
      </c>
      <c r="H328" s="13" t="s">
        <v>53</v>
      </c>
      <c r="I328" s="38">
        <v>2024.0</v>
      </c>
      <c r="J328" s="18" t="s">
        <v>33</v>
      </c>
      <c r="K328" s="18" t="s">
        <v>33</v>
      </c>
      <c r="L328" s="18" t="s">
        <v>33</v>
      </c>
      <c r="M328" s="21"/>
      <c r="N328" s="19"/>
      <c r="O328" s="19"/>
      <c r="P328" s="19" t="s">
        <v>33</v>
      </c>
      <c r="Q328" s="21"/>
      <c r="R328" s="21"/>
      <c r="S328" s="21"/>
      <c r="T328" s="19" t="str">
        <f t="shared" si="8"/>
        <v/>
      </c>
      <c r="U328" s="19"/>
      <c r="V328" s="13"/>
      <c r="W328" s="13"/>
      <c r="X328" s="13"/>
      <c r="Y328" s="13"/>
      <c r="Z328" s="13"/>
      <c r="AA328" s="13"/>
      <c r="AB328" s="13"/>
      <c r="AC328" s="13"/>
      <c r="AD328" s="13"/>
      <c r="AE328" s="13"/>
      <c r="AF328" s="13"/>
      <c r="AG328" s="13"/>
      <c r="AH328" s="13"/>
    </row>
    <row r="329">
      <c r="A329" s="13">
        <v>328.0</v>
      </c>
      <c r="B329" s="37" t="s">
        <v>1310</v>
      </c>
      <c r="C329" s="37" t="s">
        <v>1311</v>
      </c>
      <c r="D329" s="39" t="s">
        <v>1312</v>
      </c>
      <c r="E329" s="37" t="s">
        <v>1203</v>
      </c>
      <c r="F329" s="37" t="s">
        <v>1313</v>
      </c>
      <c r="G329" s="13" t="s">
        <v>1205</v>
      </c>
      <c r="H329" s="13" t="s">
        <v>1189</v>
      </c>
      <c r="I329" s="38">
        <v>2024.0</v>
      </c>
      <c r="J329" s="18" t="s">
        <v>33</v>
      </c>
      <c r="K329" s="18"/>
      <c r="L329" s="18" t="s">
        <v>33</v>
      </c>
      <c r="M329" s="21"/>
      <c r="N329" s="19"/>
      <c r="O329" s="21"/>
      <c r="P329" s="21"/>
      <c r="Q329" s="21"/>
      <c r="R329" s="21"/>
      <c r="S329" s="21"/>
      <c r="T329" s="19" t="str">
        <f t="shared" si="8"/>
        <v/>
      </c>
      <c r="U329" s="19"/>
      <c r="V329" s="20"/>
      <c r="W329" s="20"/>
      <c r="X329" s="20"/>
      <c r="Y329" s="20"/>
      <c r="Z329" s="20"/>
      <c r="AA329" s="20"/>
      <c r="AB329" s="20"/>
      <c r="AC329" s="20"/>
      <c r="AD329" s="20"/>
      <c r="AE329" s="20"/>
      <c r="AF329" s="20"/>
      <c r="AG329" s="20"/>
      <c r="AH329" s="20"/>
    </row>
    <row r="330">
      <c r="A330" s="13">
        <v>329.0</v>
      </c>
      <c r="B330" s="37" t="s">
        <v>1314</v>
      </c>
      <c r="C330" s="37" t="s">
        <v>1315</v>
      </c>
      <c r="D330" s="39" t="s">
        <v>1316</v>
      </c>
      <c r="E330" s="37" t="s">
        <v>1261</v>
      </c>
      <c r="F330" s="37" t="s">
        <v>1314</v>
      </c>
      <c r="G330" s="13" t="s">
        <v>1262</v>
      </c>
      <c r="H330" s="13" t="s">
        <v>1189</v>
      </c>
      <c r="I330" s="38">
        <v>2024.0</v>
      </c>
      <c r="J330" s="18" t="s">
        <v>33</v>
      </c>
      <c r="K330" s="36"/>
      <c r="L330" s="18" t="s">
        <v>33</v>
      </c>
      <c r="M330" s="21"/>
      <c r="N330" s="19" t="s">
        <v>33</v>
      </c>
      <c r="O330" s="19"/>
      <c r="P330" s="21"/>
      <c r="Q330" s="21"/>
      <c r="R330" s="21"/>
      <c r="S330" s="21"/>
      <c r="T330" s="19" t="str">
        <f t="shared" si="8"/>
        <v/>
      </c>
      <c r="U330" s="19"/>
      <c r="V330" s="13"/>
      <c r="W330" s="13"/>
      <c r="X330" s="13"/>
      <c r="Y330" s="13"/>
      <c r="Z330" s="13"/>
      <c r="AA330" s="13"/>
      <c r="AB330" s="13"/>
      <c r="AC330" s="13"/>
      <c r="AD330" s="13"/>
      <c r="AE330" s="13"/>
      <c r="AF330" s="13"/>
      <c r="AG330" s="13"/>
      <c r="AH330" s="13"/>
    </row>
    <row r="331">
      <c r="A331" s="13">
        <v>330.0</v>
      </c>
      <c r="B331" s="37" t="s">
        <v>1317</v>
      </c>
      <c r="C331" s="37" t="s">
        <v>1318</v>
      </c>
      <c r="D331" s="39" t="s">
        <v>1319</v>
      </c>
      <c r="E331" s="37" t="s">
        <v>799</v>
      </c>
      <c r="F331" s="37" t="s">
        <v>1320</v>
      </c>
      <c r="G331" s="13" t="s">
        <v>1321</v>
      </c>
      <c r="H331" s="13" t="s">
        <v>53</v>
      </c>
      <c r="I331" s="38">
        <v>2024.0</v>
      </c>
      <c r="J331" s="18" t="s">
        <v>33</v>
      </c>
      <c r="K331" s="18" t="s">
        <v>33</v>
      </c>
      <c r="L331" s="18" t="s">
        <v>33</v>
      </c>
      <c r="M331" s="21"/>
      <c r="N331" s="21"/>
      <c r="O331" s="21"/>
      <c r="P331" s="19" t="s">
        <v>33</v>
      </c>
      <c r="Q331" s="21"/>
      <c r="R331" s="21"/>
      <c r="S331" s="21"/>
      <c r="T331" s="19" t="str">
        <f t="shared" si="8"/>
        <v/>
      </c>
      <c r="U331" s="19"/>
      <c r="V331" s="13"/>
      <c r="W331" s="13"/>
      <c r="X331" s="13"/>
      <c r="Y331" s="13"/>
      <c r="Z331" s="13"/>
      <c r="AA331" s="13"/>
      <c r="AB331" s="13"/>
      <c r="AC331" s="13"/>
      <c r="AD331" s="13"/>
      <c r="AE331" s="13"/>
      <c r="AF331" s="13"/>
      <c r="AG331" s="13"/>
      <c r="AH331" s="13"/>
    </row>
    <row r="332">
      <c r="A332" s="13">
        <v>331.0</v>
      </c>
      <c r="B332" s="37" t="s">
        <v>1322</v>
      </c>
      <c r="C332" s="37" t="s">
        <v>1323</v>
      </c>
      <c r="D332" s="39" t="s">
        <v>1324</v>
      </c>
      <c r="E332" s="37" t="s">
        <v>799</v>
      </c>
      <c r="F332" s="37" t="s">
        <v>1325</v>
      </c>
      <c r="G332" s="13" t="s">
        <v>1326</v>
      </c>
      <c r="H332" s="13" t="s">
        <v>53</v>
      </c>
      <c r="I332" s="38">
        <v>2024.0</v>
      </c>
      <c r="J332" s="18" t="s">
        <v>33</v>
      </c>
      <c r="K332" s="18" t="s">
        <v>33</v>
      </c>
      <c r="L332" s="18" t="s">
        <v>33</v>
      </c>
      <c r="M332" s="21"/>
      <c r="N332" s="21"/>
      <c r="O332" s="21"/>
      <c r="P332" s="19" t="s">
        <v>33</v>
      </c>
      <c r="Q332" s="21"/>
      <c r="R332" s="21"/>
      <c r="S332" s="21"/>
      <c r="T332" s="19" t="str">
        <f t="shared" si="8"/>
        <v/>
      </c>
      <c r="U332" s="19"/>
      <c r="V332" s="13"/>
      <c r="W332" s="13"/>
      <c r="X332" s="13"/>
      <c r="Y332" s="13"/>
      <c r="Z332" s="13"/>
      <c r="AA332" s="13"/>
      <c r="AB332" s="13"/>
      <c r="AC332" s="13"/>
      <c r="AD332" s="13"/>
      <c r="AE332" s="13"/>
      <c r="AF332" s="13"/>
      <c r="AG332" s="13"/>
      <c r="AH332" s="13"/>
    </row>
    <row r="333">
      <c r="A333" s="13">
        <v>332.0</v>
      </c>
      <c r="B333" s="37" t="s">
        <v>1327</v>
      </c>
      <c r="C333" s="37" t="s">
        <v>1328</v>
      </c>
      <c r="D333" s="39" t="s">
        <v>1329</v>
      </c>
      <c r="E333" s="37" t="s">
        <v>799</v>
      </c>
      <c r="F333" s="37" t="s">
        <v>1209</v>
      </c>
      <c r="G333" s="13" t="s">
        <v>1210</v>
      </c>
      <c r="H333" s="13" t="s">
        <v>53</v>
      </c>
      <c r="I333" s="38">
        <v>2024.0</v>
      </c>
      <c r="J333" s="18" t="s">
        <v>33</v>
      </c>
      <c r="K333" s="18" t="s">
        <v>33</v>
      </c>
      <c r="L333" s="18" t="s">
        <v>33</v>
      </c>
      <c r="M333" s="21"/>
      <c r="N333" s="21"/>
      <c r="O333" s="21"/>
      <c r="P333" s="21"/>
      <c r="Q333" s="21"/>
      <c r="R333" s="21"/>
      <c r="S333" s="21"/>
      <c r="T333" s="19" t="str">
        <f t="shared" si="8"/>
        <v>x</v>
      </c>
      <c r="U333" s="19"/>
      <c r="V333" s="13" t="s">
        <v>1330</v>
      </c>
      <c r="W333" s="13"/>
      <c r="X333" s="13"/>
      <c r="Y333" s="13"/>
      <c r="Z333" s="13" t="s">
        <v>210</v>
      </c>
      <c r="AA333" s="13"/>
      <c r="AB333" s="13"/>
      <c r="AC333" s="13"/>
      <c r="AD333" s="13"/>
      <c r="AE333" s="13"/>
      <c r="AF333" s="13"/>
      <c r="AG333" s="13"/>
      <c r="AH333" s="13"/>
    </row>
    <row r="334">
      <c r="A334" s="13">
        <v>333.0</v>
      </c>
      <c r="B334" s="37" t="s">
        <v>1331</v>
      </c>
      <c r="C334" s="37" t="s">
        <v>1332</v>
      </c>
      <c r="D334" s="39" t="s">
        <v>1333</v>
      </c>
      <c r="E334" s="37" t="s">
        <v>799</v>
      </c>
      <c r="F334" s="37" t="s">
        <v>1334</v>
      </c>
      <c r="G334" s="13" t="s">
        <v>1335</v>
      </c>
      <c r="H334" s="13" t="s">
        <v>53</v>
      </c>
      <c r="I334" s="38">
        <v>2024.0</v>
      </c>
      <c r="J334" s="18" t="s">
        <v>33</v>
      </c>
      <c r="K334" s="18" t="s">
        <v>33</v>
      </c>
      <c r="L334" s="18"/>
      <c r="M334" s="21"/>
      <c r="N334" s="21"/>
      <c r="O334" s="21"/>
      <c r="P334" s="19" t="s">
        <v>33</v>
      </c>
      <c r="Q334" s="21"/>
      <c r="R334" s="19" t="s">
        <v>33</v>
      </c>
      <c r="S334" s="19"/>
      <c r="T334" s="19" t="str">
        <f t="shared" si="8"/>
        <v/>
      </c>
      <c r="U334" s="19"/>
      <c r="V334" s="13"/>
      <c r="W334" s="13"/>
      <c r="X334" s="13"/>
      <c r="Y334" s="13"/>
      <c r="Z334" s="13"/>
      <c r="AA334" s="13"/>
      <c r="AB334" s="13"/>
      <c r="AC334" s="13"/>
      <c r="AD334" s="13"/>
      <c r="AE334" s="13"/>
      <c r="AF334" s="13"/>
      <c r="AG334" s="13"/>
      <c r="AH334" s="13"/>
    </row>
    <row r="335">
      <c r="A335" s="13">
        <v>334.0</v>
      </c>
      <c r="B335" s="37" t="s">
        <v>1336</v>
      </c>
      <c r="C335" s="37" t="s">
        <v>1337</v>
      </c>
      <c r="D335" s="39" t="s">
        <v>1338</v>
      </c>
      <c r="E335" s="37" t="s">
        <v>799</v>
      </c>
      <c r="F335" s="37" t="s">
        <v>1339</v>
      </c>
      <c r="G335" s="13" t="s">
        <v>1340</v>
      </c>
      <c r="H335" s="13" t="s">
        <v>53</v>
      </c>
      <c r="I335" s="38">
        <v>2024.0</v>
      </c>
      <c r="J335" s="18" t="s">
        <v>33</v>
      </c>
      <c r="K335" s="18" t="s">
        <v>33</v>
      </c>
      <c r="L335" s="18" t="s">
        <v>33</v>
      </c>
      <c r="M335" s="21"/>
      <c r="N335" s="21"/>
      <c r="O335" s="19" t="s">
        <v>33</v>
      </c>
      <c r="P335" s="21"/>
      <c r="Q335" s="21"/>
      <c r="R335" s="21"/>
      <c r="S335" s="21"/>
      <c r="T335" s="19" t="str">
        <f t="shared" si="8"/>
        <v/>
      </c>
      <c r="U335" s="19"/>
      <c r="V335" s="20"/>
      <c r="W335" s="20"/>
      <c r="X335" s="20"/>
      <c r="Y335" s="20"/>
      <c r="Z335" s="20"/>
      <c r="AA335" s="20"/>
      <c r="AB335" s="20"/>
      <c r="AC335" s="20"/>
      <c r="AD335" s="20"/>
      <c r="AE335" s="20"/>
      <c r="AF335" s="20"/>
      <c r="AG335" s="20"/>
      <c r="AH335" s="20"/>
    </row>
    <row r="336">
      <c r="A336" s="13">
        <v>335.0</v>
      </c>
      <c r="B336" s="37" t="s">
        <v>1341</v>
      </c>
      <c r="C336" s="37" t="s">
        <v>1342</v>
      </c>
      <c r="D336" s="39" t="s">
        <v>1343</v>
      </c>
      <c r="E336" s="37" t="s">
        <v>799</v>
      </c>
      <c r="F336" s="37" t="s">
        <v>1344</v>
      </c>
      <c r="G336" s="13" t="s">
        <v>1345</v>
      </c>
      <c r="H336" s="13" t="s">
        <v>53</v>
      </c>
      <c r="I336" s="38">
        <v>2024.0</v>
      </c>
      <c r="J336" s="18" t="s">
        <v>33</v>
      </c>
      <c r="K336" s="18" t="s">
        <v>33</v>
      </c>
      <c r="L336" s="18" t="s">
        <v>33</v>
      </c>
      <c r="M336" s="21"/>
      <c r="N336" s="21"/>
      <c r="O336" s="21"/>
      <c r="P336" s="19" t="s">
        <v>33</v>
      </c>
      <c r="Q336" s="21"/>
      <c r="R336" s="21"/>
      <c r="S336" s="21"/>
      <c r="T336" s="19" t="str">
        <f t="shared" si="8"/>
        <v/>
      </c>
      <c r="U336" s="19"/>
      <c r="V336" s="13"/>
      <c r="W336" s="13"/>
      <c r="X336" s="13"/>
      <c r="Y336" s="13"/>
      <c r="Z336" s="13"/>
      <c r="AA336" s="13"/>
      <c r="AB336" s="13"/>
      <c r="AC336" s="13"/>
      <c r="AD336" s="13"/>
      <c r="AE336" s="13"/>
      <c r="AF336" s="13"/>
      <c r="AG336" s="13"/>
      <c r="AH336" s="13"/>
    </row>
    <row r="337">
      <c r="A337" s="13">
        <v>336.0</v>
      </c>
      <c r="B337" s="37" t="s">
        <v>1346</v>
      </c>
      <c r="C337" s="37" t="s">
        <v>1347</v>
      </c>
      <c r="D337" s="39" t="s">
        <v>1348</v>
      </c>
      <c r="E337" s="37" t="s">
        <v>1224</v>
      </c>
      <c r="F337" s="37" t="s">
        <v>1349</v>
      </c>
      <c r="G337" s="13" t="s">
        <v>1226</v>
      </c>
      <c r="H337" s="13" t="s">
        <v>1189</v>
      </c>
      <c r="I337" s="38">
        <v>2024.0</v>
      </c>
      <c r="J337" s="18" t="s">
        <v>33</v>
      </c>
      <c r="K337" s="18"/>
      <c r="L337" s="18" t="s">
        <v>33</v>
      </c>
      <c r="M337" s="21"/>
      <c r="N337" s="19" t="s">
        <v>33</v>
      </c>
      <c r="O337" s="19"/>
      <c r="P337" s="21"/>
      <c r="Q337" s="21"/>
      <c r="R337" s="21"/>
      <c r="S337" s="21"/>
      <c r="T337" s="19" t="str">
        <f t="shared" si="8"/>
        <v/>
      </c>
      <c r="U337" s="19"/>
      <c r="V337" s="13"/>
      <c r="W337" s="13"/>
      <c r="X337" s="13"/>
      <c r="Y337" s="13"/>
      <c r="Z337" s="13"/>
      <c r="AA337" s="13"/>
      <c r="AB337" s="13"/>
      <c r="AC337" s="13"/>
      <c r="AD337" s="13"/>
      <c r="AE337" s="13"/>
      <c r="AF337" s="13"/>
      <c r="AG337" s="13"/>
      <c r="AH337" s="13"/>
    </row>
    <row r="338">
      <c r="A338" s="13">
        <v>337.0</v>
      </c>
      <c r="B338" s="37" t="s">
        <v>1350</v>
      </c>
      <c r="C338" s="37" t="s">
        <v>1351</v>
      </c>
      <c r="D338" s="39" t="s">
        <v>1352</v>
      </c>
      <c r="E338" s="37" t="s">
        <v>799</v>
      </c>
      <c r="F338" s="37" t="s">
        <v>1353</v>
      </c>
      <c r="G338" s="13" t="s">
        <v>1354</v>
      </c>
      <c r="H338" s="13" t="s">
        <v>53</v>
      </c>
      <c r="I338" s="38">
        <v>2024.0</v>
      </c>
      <c r="J338" s="18" t="s">
        <v>33</v>
      </c>
      <c r="K338" s="18" t="s">
        <v>33</v>
      </c>
      <c r="L338" s="18" t="s">
        <v>33</v>
      </c>
      <c r="M338" s="21"/>
      <c r="N338" s="19"/>
      <c r="O338" s="19" t="s">
        <v>33</v>
      </c>
      <c r="P338" s="21"/>
      <c r="Q338" s="21"/>
      <c r="R338" s="21"/>
      <c r="S338" s="21"/>
      <c r="T338" s="19" t="str">
        <f t="shared" si="8"/>
        <v/>
      </c>
      <c r="U338" s="19"/>
      <c r="V338" s="20"/>
      <c r="W338" s="20"/>
      <c r="X338" s="20"/>
      <c r="Y338" s="20"/>
      <c r="Z338" s="20"/>
      <c r="AA338" s="20"/>
      <c r="AB338" s="20"/>
      <c r="AC338" s="20"/>
      <c r="AD338" s="20"/>
      <c r="AE338" s="20"/>
      <c r="AF338" s="20"/>
      <c r="AG338" s="20"/>
      <c r="AH338" s="20"/>
    </row>
    <row r="339">
      <c r="A339" s="13">
        <v>338.0</v>
      </c>
      <c r="B339" s="37" t="s">
        <v>1355</v>
      </c>
      <c r="C339" s="37" t="s">
        <v>1356</v>
      </c>
      <c r="D339" s="39" t="s">
        <v>1357</v>
      </c>
      <c r="E339" s="37" t="s">
        <v>799</v>
      </c>
      <c r="F339" s="37" t="s">
        <v>1358</v>
      </c>
      <c r="G339" s="13" t="s">
        <v>1359</v>
      </c>
      <c r="H339" s="13" t="s">
        <v>53</v>
      </c>
      <c r="I339" s="38">
        <v>2024.0</v>
      </c>
      <c r="J339" s="18" t="s">
        <v>33</v>
      </c>
      <c r="K339" s="18" t="s">
        <v>33</v>
      </c>
      <c r="L339" s="18" t="s">
        <v>33</v>
      </c>
      <c r="M339" s="21"/>
      <c r="N339" s="21"/>
      <c r="O339" s="21"/>
      <c r="P339" s="19" t="s">
        <v>33</v>
      </c>
      <c r="Q339" s="21"/>
      <c r="R339" s="21"/>
      <c r="S339" s="21"/>
      <c r="T339" s="19" t="str">
        <f t="shared" si="8"/>
        <v/>
      </c>
      <c r="U339" s="19"/>
      <c r="V339" s="13"/>
      <c r="W339" s="13"/>
      <c r="X339" s="13"/>
      <c r="Y339" s="13"/>
      <c r="Z339" s="13"/>
      <c r="AA339" s="13"/>
      <c r="AB339" s="13"/>
      <c r="AC339" s="13"/>
      <c r="AD339" s="13"/>
      <c r="AE339" s="13"/>
      <c r="AF339" s="13"/>
      <c r="AG339" s="13"/>
      <c r="AH339" s="13"/>
    </row>
    <row r="340">
      <c r="A340" s="13">
        <v>339.0</v>
      </c>
      <c r="B340" s="37" t="s">
        <v>1360</v>
      </c>
      <c r="C340" s="37" t="s">
        <v>1361</v>
      </c>
      <c r="D340" s="39" t="s">
        <v>1362</v>
      </c>
      <c r="E340" s="37" t="s">
        <v>799</v>
      </c>
      <c r="F340" s="37" t="s">
        <v>1363</v>
      </c>
      <c r="G340" s="13" t="s">
        <v>1364</v>
      </c>
      <c r="H340" s="13" t="s">
        <v>53</v>
      </c>
      <c r="I340" s="38">
        <v>2024.0</v>
      </c>
      <c r="J340" s="18" t="s">
        <v>33</v>
      </c>
      <c r="K340" s="18" t="s">
        <v>33</v>
      </c>
      <c r="L340" s="18" t="s">
        <v>33</v>
      </c>
      <c r="M340" s="21"/>
      <c r="N340" s="21"/>
      <c r="O340" s="19" t="s">
        <v>33</v>
      </c>
      <c r="P340" s="21"/>
      <c r="Q340" s="21"/>
      <c r="R340" s="21"/>
      <c r="S340" s="21"/>
      <c r="T340" s="19" t="str">
        <f t="shared" si="8"/>
        <v/>
      </c>
      <c r="U340" s="19"/>
      <c r="V340" s="13"/>
      <c r="W340" s="13"/>
      <c r="X340" s="13"/>
      <c r="Y340" s="13"/>
      <c r="Z340" s="13"/>
      <c r="AA340" s="13"/>
      <c r="AB340" s="13"/>
      <c r="AC340" s="13"/>
      <c r="AD340" s="13"/>
      <c r="AE340" s="13"/>
      <c r="AF340" s="13"/>
      <c r="AG340" s="13"/>
      <c r="AH340" s="13"/>
    </row>
    <row r="341">
      <c r="A341" s="13">
        <v>340.0</v>
      </c>
      <c r="B341" s="37" t="s">
        <v>1365</v>
      </c>
      <c r="C341" s="37" t="s">
        <v>1366</v>
      </c>
      <c r="D341" s="39" t="s">
        <v>1367</v>
      </c>
      <c r="E341" s="37" t="s">
        <v>1187</v>
      </c>
      <c r="F341" s="37" t="s">
        <v>1368</v>
      </c>
      <c r="G341" s="13" t="s">
        <v>241</v>
      </c>
      <c r="H341" s="13" t="s">
        <v>1189</v>
      </c>
      <c r="I341" s="38">
        <v>2025.0</v>
      </c>
      <c r="J341" s="18" t="s">
        <v>33</v>
      </c>
      <c r="K341" s="18"/>
      <c r="L341" s="18" t="s">
        <v>33</v>
      </c>
      <c r="M341" s="21"/>
      <c r="N341" s="19" t="s">
        <v>33</v>
      </c>
      <c r="O341" s="19"/>
      <c r="P341" s="21"/>
      <c r="Q341" s="21"/>
      <c r="R341" s="21"/>
      <c r="S341" s="21"/>
      <c r="T341" s="19" t="str">
        <f t="shared" si="8"/>
        <v/>
      </c>
      <c r="U341" s="19"/>
      <c r="V341" s="13"/>
      <c r="W341" s="13"/>
      <c r="X341" s="13"/>
      <c r="Y341" s="13"/>
      <c r="Z341" s="13"/>
      <c r="AA341" s="13"/>
      <c r="AB341" s="13"/>
      <c r="AC341" s="13"/>
      <c r="AD341" s="13"/>
      <c r="AE341" s="13"/>
      <c r="AF341" s="13"/>
      <c r="AG341" s="13"/>
      <c r="AH341" s="13"/>
    </row>
    <row r="342">
      <c r="A342" s="13">
        <v>341.0</v>
      </c>
      <c r="B342" s="37" t="s">
        <v>1369</v>
      </c>
      <c r="C342" s="37" t="s">
        <v>1370</v>
      </c>
      <c r="D342" s="39" t="s">
        <v>1371</v>
      </c>
      <c r="E342" s="37" t="s">
        <v>1261</v>
      </c>
      <c r="F342" s="37" t="s">
        <v>1369</v>
      </c>
      <c r="G342" s="13" t="s">
        <v>1262</v>
      </c>
      <c r="H342" s="13" t="s">
        <v>1189</v>
      </c>
      <c r="I342" s="38">
        <v>2024.0</v>
      </c>
      <c r="J342" s="18" t="s">
        <v>33</v>
      </c>
      <c r="K342" s="18"/>
      <c r="L342" s="18" t="s">
        <v>33</v>
      </c>
      <c r="M342" s="21"/>
      <c r="N342" s="19" t="s">
        <v>33</v>
      </c>
      <c r="O342" s="19"/>
      <c r="P342" s="21"/>
      <c r="Q342" s="21"/>
      <c r="R342" s="21"/>
      <c r="S342" s="21"/>
      <c r="T342" s="19" t="str">
        <f t="shared" si="8"/>
        <v/>
      </c>
      <c r="U342" s="19"/>
      <c r="V342" s="13"/>
      <c r="W342" s="13"/>
      <c r="X342" s="13"/>
      <c r="Y342" s="13"/>
      <c r="Z342" s="13"/>
      <c r="AA342" s="13"/>
      <c r="AB342" s="13"/>
      <c r="AC342" s="13"/>
      <c r="AD342" s="13"/>
      <c r="AE342" s="13"/>
      <c r="AF342" s="13"/>
      <c r="AG342" s="13"/>
      <c r="AH342" s="13"/>
    </row>
    <row r="343">
      <c r="A343" s="13">
        <v>342.0</v>
      </c>
      <c r="B343" s="37" t="s">
        <v>1372</v>
      </c>
      <c r="C343" s="37" t="s">
        <v>1373</v>
      </c>
      <c r="D343" s="39" t="s">
        <v>1374</v>
      </c>
      <c r="E343" s="37" t="s">
        <v>799</v>
      </c>
      <c r="F343" s="37" t="s">
        <v>1375</v>
      </c>
      <c r="G343" s="13" t="s">
        <v>1376</v>
      </c>
      <c r="H343" s="13" t="s">
        <v>53</v>
      </c>
      <c r="I343" s="38">
        <v>2024.0</v>
      </c>
      <c r="J343" s="18" t="s">
        <v>33</v>
      </c>
      <c r="K343" s="18" t="s">
        <v>33</v>
      </c>
      <c r="L343" s="18" t="s">
        <v>33</v>
      </c>
      <c r="M343" s="21"/>
      <c r="N343" s="19"/>
      <c r="O343" s="19" t="s">
        <v>33</v>
      </c>
      <c r="P343" s="21"/>
      <c r="Q343" s="21"/>
      <c r="R343" s="21"/>
      <c r="S343" s="21"/>
      <c r="T343" s="19" t="str">
        <f t="shared" si="8"/>
        <v/>
      </c>
      <c r="U343" s="19"/>
      <c r="V343" s="13" t="s">
        <v>1377</v>
      </c>
      <c r="W343" s="13"/>
      <c r="X343" s="13"/>
      <c r="Y343" s="13"/>
      <c r="Z343" s="13"/>
      <c r="AA343" s="13"/>
      <c r="AB343" s="13"/>
      <c r="AC343" s="13"/>
      <c r="AD343" s="13"/>
      <c r="AE343" s="13"/>
      <c r="AF343" s="13"/>
      <c r="AG343" s="13"/>
      <c r="AH343" s="13"/>
    </row>
    <row r="344">
      <c r="A344" s="13">
        <v>343.0</v>
      </c>
      <c r="B344" s="37" t="s">
        <v>1378</v>
      </c>
      <c r="C344" s="37" t="s">
        <v>1379</v>
      </c>
      <c r="D344" s="39" t="s">
        <v>1380</v>
      </c>
      <c r="E344" s="37" t="s">
        <v>1261</v>
      </c>
      <c r="F344" s="37" t="s">
        <v>1378</v>
      </c>
      <c r="G344" s="13" t="s">
        <v>1262</v>
      </c>
      <c r="H344" s="13" t="s">
        <v>1189</v>
      </c>
      <c r="I344" s="38">
        <v>2021.0</v>
      </c>
      <c r="J344" s="18" t="s">
        <v>33</v>
      </c>
      <c r="K344" s="36"/>
      <c r="L344" s="18" t="s">
        <v>33</v>
      </c>
      <c r="M344" s="21"/>
      <c r="N344" s="19" t="s">
        <v>33</v>
      </c>
      <c r="O344" s="19"/>
      <c r="P344" s="21"/>
      <c r="Q344" s="21"/>
      <c r="R344" s="21"/>
      <c r="S344" s="21"/>
      <c r="T344" s="19" t="str">
        <f t="shared" si="8"/>
        <v/>
      </c>
      <c r="U344" s="19"/>
      <c r="V344" s="13"/>
      <c r="W344" s="13"/>
      <c r="X344" s="13"/>
      <c r="Y344" s="13"/>
      <c r="Z344" s="13"/>
      <c r="AA344" s="13"/>
      <c r="AB344" s="13"/>
      <c r="AC344" s="13"/>
      <c r="AD344" s="13"/>
      <c r="AE344" s="13"/>
      <c r="AF344" s="13"/>
      <c r="AG344" s="13"/>
      <c r="AH344" s="13"/>
    </row>
    <row r="345">
      <c r="A345" s="13">
        <v>344.0</v>
      </c>
      <c r="B345" s="37" t="s">
        <v>1381</v>
      </c>
      <c r="C345" s="37" t="s">
        <v>1382</v>
      </c>
      <c r="D345" s="39" t="s">
        <v>1383</v>
      </c>
      <c r="E345" s="37" t="s">
        <v>1261</v>
      </c>
      <c r="F345" s="37" t="s">
        <v>1381</v>
      </c>
      <c r="G345" s="13" t="s">
        <v>1262</v>
      </c>
      <c r="H345" s="13" t="s">
        <v>1189</v>
      </c>
      <c r="I345" s="38">
        <v>2024.0</v>
      </c>
      <c r="J345" s="18" t="s">
        <v>33</v>
      </c>
      <c r="K345" s="36"/>
      <c r="L345" s="18" t="s">
        <v>33</v>
      </c>
      <c r="M345" s="21"/>
      <c r="N345" s="19" t="s">
        <v>33</v>
      </c>
      <c r="O345" s="19"/>
      <c r="P345" s="21"/>
      <c r="Q345" s="21"/>
      <c r="R345" s="21"/>
      <c r="S345" s="21"/>
      <c r="T345" s="19" t="str">
        <f t="shared" si="8"/>
        <v/>
      </c>
      <c r="U345" s="19"/>
      <c r="V345" s="13"/>
      <c r="W345" s="13"/>
      <c r="X345" s="13"/>
      <c r="Y345" s="13"/>
      <c r="Z345" s="13"/>
      <c r="AA345" s="13"/>
      <c r="AB345" s="13"/>
      <c r="AC345" s="13"/>
      <c r="AD345" s="13"/>
      <c r="AE345" s="13"/>
      <c r="AF345" s="13"/>
      <c r="AG345" s="13"/>
      <c r="AH345" s="13"/>
    </row>
    <row r="346">
      <c r="A346" s="13">
        <v>345.0</v>
      </c>
      <c r="B346" s="37" t="s">
        <v>1384</v>
      </c>
      <c r="C346" s="37" t="s">
        <v>1385</v>
      </c>
      <c r="D346" s="39" t="s">
        <v>1386</v>
      </c>
      <c r="E346" s="37" t="s">
        <v>799</v>
      </c>
      <c r="F346" s="37" t="s">
        <v>1387</v>
      </c>
      <c r="G346" s="13" t="s">
        <v>1388</v>
      </c>
      <c r="H346" s="13" t="s">
        <v>53</v>
      </c>
      <c r="I346" s="38">
        <v>2020.0</v>
      </c>
      <c r="J346" s="18" t="s">
        <v>33</v>
      </c>
      <c r="K346" s="18"/>
      <c r="L346" s="18" t="s">
        <v>33</v>
      </c>
      <c r="M346" s="21"/>
      <c r="N346" s="19"/>
      <c r="O346" s="21"/>
      <c r="P346" s="21"/>
      <c r="Q346" s="21"/>
      <c r="R346" s="21"/>
      <c r="S346" s="21"/>
      <c r="T346" s="19" t="str">
        <f t="shared" si="8"/>
        <v/>
      </c>
      <c r="U346" s="19"/>
      <c r="V346" s="13" t="s">
        <v>1389</v>
      </c>
      <c r="W346" s="13"/>
      <c r="X346" s="13"/>
      <c r="Y346" s="13"/>
      <c r="Z346" s="13"/>
      <c r="AA346" s="13"/>
      <c r="AB346" s="13"/>
      <c r="AC346" s="13"/>
      <c r="AD346" s="13"/>
      <c r="AE346" s="13"/>
      <c r="AF346" s="13"/>
      <c r="AG346" s="13"/>
      <c r="AH346" s="13"/>
    </row>
    <row r="347">
      <c r="A347" s="13">
        <v>346.0</v>
      </c>
      <c r="B347" s="37" t="s">
        <v>1390</v>
      </c>
      <c r="C347" s="37" t="s">
        <v>1391</v>
      </c>
      <c r="D347" s="39" t="s">
        <v>1392</v>
      </c>
      <c r="E347" s="37" t="s">
        <v>799</v>
      </c>
      <c r="F347" s="37" t="s">
        <v>1393</v>
      </c>
      <c r="G347" s="13" t="s">
        <v>1394</v>
      </c>
      <c r="H347" s="13" t="s">
        <v>53</v>
      </c>
      <c r="I347" s="38">
        <v>2024.0</v>
      </c>
      <c r="J347" s="18" t="s">
        <v>33</v>
      </c>
      <c r="K347" s="18" t="s">
        <v>33</v>
      </c>
      <c r="L347" s="18" t="s">
        <v>33</v>
      </c>
      <c r="M347" s="21"/>
      <c r="N347" s="19"/>
      <c r="O347" s="21"/>
      <c r="P347" s="19" t="s">
        <v>33</v>
      </c>
      <c r="Q347" s="21"/>
      <c r="R347" s="21"/>
      <c r="S347" s="21"/>
      <c r="T347" s="19" t="str">
        <f t="shared" si="8"/>
        <v/>
      </c>
      <c r="U347" s="19"/>
      <c r="V347" s="13"/>
      <c r="W347" s="13"/>
      <c r="X347" s="13"/>
      <c r="Y347" s="13"/>
      <c r="Z347" s="13"/>
      <c r="AA347" s="13"/>
      <c r="AB347" s="13"/>
      <c r="AC347" s="13"/>
      <c r="AD347" s="13"/>
      <c r="AE347" s="13"/>
      <c r="AF347" s="13"/>
      <c r="AG347" s="13"/>
      <c r="AH347" s="13"/>
    </row>
    <row r="348">
      <c r="A348" s="13">
        <v>347.0</v>
      </c>
      <c r="B348" s="37" t="s">
        <v>1395</v>
      </c>
      <c r="C348" s="37" t="s">
        <v>1396</v>
      </c>
      <c r="D348" s="39" t="s">
        <v>1397</v>
      </c>
      <c r="E348" s="37" t="s">
        <v>799</v>
      </c>
      <c r="F348" s="37" t="s">
        <v>918</v>
      </c>
      <c r="G348" s="13" t="s">
        <v>919</v>
      </c>
      <c r="H348" s="13" t="s">
        <v>53</v>
      </c>
      <c r="I348" s="38">
        <v>2024.0</v>
      </c>
      <c r="J348" s="18" t="s">
        <v>33</v>
      </c>
      <c r="K348" s="18" t="s">
        <v>33</v>
      </c>
      <c r="L348" s="18" t="s">
        <v>33</v>
      </c>
      <c r="M348" s="21"/>
      <c r="N348" s="21"/>
      <c r="O348" s="21"/>
      <c r="P348" s="19" t="s">
        <v>33</v>
      </c>
      <c r="Q348" s="21"/>
      <c r="R348" s="21"/>
      <c r="S348" s="21"/>
      <c r="T348" s="19" t="str">
        <f t="shared" si="8"/>
        <v/>
      </c>
      <c r="U348" s="19"/>
      <c r="V348" s="13"/>
      <c r="W348" s="13"/>
      <c r="X348" s="13"/>
      <c r="Y348" s="13"/>
      <c r="Z348" s="13"/>
      <c r="AA348" s="13"/>
      <c r="AB348" s="13"/>
      <c r="AC348" s="13"/>
      <c r="AD348" s="13"/>
      <c r="AE348" s="13"/>
      <c r="AF348" s="13"/>
      <c r="AG348" s="13"/>
      <c r="AH348" s="13"/>
    </row>
    <row r="349">
      <c r="A349" s="13">
        <v>348.0</v>
      </c>
      <c r="B349" s="37" t="s">
        <v>1398</v>
      </c>
      <c r="C349" s="37" t="s">
        <v>1399</v>
      </c>
      <c r="D349" s="39" t="s">
        <v>1400</v>
      </c>
      <c r="E349" s="37" t="s">
        <v>1261</v>
      </c>
      <c r="F349" s="37" t="s">
        <v>1398</v>
      </c>
      <c r="G349" s="13" t="s">
        <v>1262</v>
      </c>
      <c r="H349" s="13" t="s">
        <v>1189</v>
      </c>
      <c r="I349" s="38">
        <v>2024.0</v>
      </c>
      <c r="J349" s="18" t="s">
        <v>33</v>
      </c>
      <c r="K349" s="36"/>
      <c r="L349" s="18" t="s">
        <v>33</v>
      </c>
      <c r="M349" s="21"/>
      <c r="N349" s="19" t="s">
        <v>33</v>
      </c>
      <c r="O349" s="19"/>
      <c r="P349" s="21"/>
      <c r="Q349" s="19"/>
      <c r="R349" s="21"/>
      <c r="S349" s="21"/>
      <c r="T349" s="19" t="str">
        <f t="shared" si="8"/>
        <v/>
      </c>
      <c r="U349" s="19"/>
      <c r="V349" s="13"/>
      <c r="W349" s="13"/>
      <c r="X349" s="13"/>
      <c r="Y349" s="13"/>
      <c r="Z349" s="13"/>
      <c r="AA349" s="13"/>
      <c r="AB349" s="13"/>
      <c r="AC349" s="13"/>
      <c r="AD349" s="13"/>
      <c r="AE349" s="13"/>
      <c r="AF349" s="13"/>
      <c r="AG349" s="13"/>
      <c r="AH349" s="13"/>
    </row>
    <row r="350">
      <c r="A350" s="13">
        <v>349.0</v>
      </c>
      <c r="B350" s="37" t="s">
        <v>1401</v>
      </c>
      <c r="C350" s="37" t="s">
        <v>1402</v>
      </c>
      <c r="D350" s="39" t="s">
        <v>1403</v>
      </c>
      <c r="E350" s="37" t="s">
        <v>934</v>
      </c>
      <c r="F350" s="37" t="s">
        <v>1404</v>
      </c>
      <c r="G350" s="13" t="s">
        <v>241</v>
      </c>
      <c r="H350" s="13" t="s">
        <v>32</v>
      </c>
      <c r="I350" s="38">
        <v>2024.0</v>
      </c>
      <c r="J350" s="18" t="s">
        <v>33</v>
      </c>
      <c r="K350" s="18" t="s">
        <v>33</v>
      </c>
      <c r="L350" s="18" t="s">
        <v>33</v>
      </c>
      <c r="M350" s="21"/>
      <c r="N350" s="19"/>
      <c r="O350" s="21"/>
      <c r="P350" s="19" t="s">
        <v>33</v>
      </c>
      <c r="Q350" s="21"/>
      <c r="R350" s="21"/>
      <c r="S350" s="21"/>
      <c r="T350" s="19" t="str">
        <f t="shared" si="8"/>
        <v/>
      </c>
      <c r="U350" s="19"/>
      <c r="V350" s="13"/>
      <c r="W350" s="13"/>
      <c r="X350" s="13"/>
      <c r="Y350" s="13"/>
      <c r="Z350" s="13"/>
      <c r="AA350" s="13"/>
      <c r="AB350" s="13"/>
      <c r="AC350" s="13"/>
      <c r="AD350" s="13"/>
      <c r="AE350" s="13"/>
      <c r="AF350" s="13"/>
      <c r="AG350" s="13"/>
      <c r="AH350" s="13"/>
    </row>
    <row r="351">
      <c r="A351" s="13">
        <v>350.0</v>
      </c>
      <c r="B351" s="37" t="s">
        <v>1405</v>
      </c>
      <c r="C351" s="37" t="s">
        <v>1406</v>
      </c>
      <c r="D351" s="39" t="s">
        <v>1407</v>
      </c>
      <c r="E351" s="37" t="s">
        <v>1261</v>
      </c>
      <c r="F351" s="37" t="s">
        <v>1405</v>
      </c>
      <c r="G351" s="13" t="s">
        <v>1262</v>
      </c>
      <c r="H351" s="13" t="s">
        <v>1189</v>
      </c>
      <c r="I351" s="13">
        <v>2023.0</v>
      </c>
      <c r="J351" s="18" t="s">
        <v>33</v>
      </c>
      <c r="K351" s="18"/>
      <c r="L351" s="18" t="s">
        <v>33</v>
      </c>
      <c r="M351" s="21"/>
      <c r="N351" s="19" t="s">
        <v>33</v>
      </c>
      <c r="O351" s="19"/>
      <c r="P351" s="21"/>
      <c r="Q351" s="21"/>
      <c r="R351" s="21"/>
      <c r="S351" s="21"/>
      <c r="T351" s="19" t="str">
        <f t="shared" si="8"/>
        <v/>
      </c>
      <c r="U351" s="19"/>
      <c r="V351" s="20"/>
      <c r="W351" s="20"/>
      <c r="X351" s="20"/>
      <c r="Y351" s="20"/>
      <c r="Z351" s="20"/>
      <c r="AA351" s="20"/>
      <c r="AB351" s="20"/>
      <c r="AC351" s="20"/>
      <c r="AD351" s="20"/>
      <c r="AE351" s="20"/>
      <c r="AF351" s="20"/>
      <c r="AG351" s="20"/>
      <c r="AH351" s="20"/>
    </row>
    <row r="352">
      <c r="A352" s="13">
        <v>351.0</v>
      </c>
      <c r="B352" s="37" t="s">
        <v>1408</v>
      </c>
      <c r="C352" s="37" t="s">
        <v>1409</v>
      </c>
      <c r="D352" s="39" t="s">
        <v>1410</v>
      </c>
      <c r="E352" s="37" t="s">
        <v>1261</v>
      </c>
      <c r="F352" s="37" t="s">
        <v>1408</v>
      </c>
      <c r="G352" s="13" t="s">
        <v>1262</v>
      </c>
      <c r="H352" s="13" t="s">
        <v>1189</v>
      </c>
      <c r="I352" s="13">
        <v>2024.0</v>
      </c>
      <c r="J352" s="18" t="s">
        <v>33</v>
      </c>
      <c r="K352" s="18"/>
      <c r="L352" s="18" t="s">
        <v>33</v>
      </c>
      <c r="M352" s="21"/>
      <c r="N352" s="19" t="s">
        <v>33</v>
      </c>
      <c r="O352" s="19"/>
      <c r="P352" s="21"/>
      <c r="Q352" s="21"/>
      <c r="R352" s="19"/>
      <c r="S352" s="19"/>
      <c r="T352" s="19" t="str">
        <f t="shared" si="8"/>
        <v/>
      </c>
      <c r="U352" s="19"/>
      <c r="V352" s="20"/>
      <c r="W352" s="20"/>
      <c r="X352" s="20"/>
      <c r="Y352" s="20"/>
      <c r="Z352" s="20"/>
      <c r="AA352" s="20"/>
      <c r="AB352" s="20"/>
      <c r="AC352" s="20"/>
      <c r="AD352" s="20"/>
      <c r="AE352" s="20"/>
      <c r="AF352" s="20"/>
      <c r="AG352" s="20"/>
      <c r="AH352" s="20"/>
    </row>
    <row r="353">
      <c r="A353" s="13">
        <v>352.0</v>
      </c>
      <c r="B353" s="37" t="s">
        <v>1411</v>
      </c>
      <c r="C353" s="37" t="s">
        <v>1412</v>
      </c>
      <c r="D353" s="39" t="s">
        <v>1413</v>
      </c>
      <c r="E353" s="37" t="s">
        <v>799</v>
      </c>
      <c r="F353" s="37" t="s">
        <v>1414</v>
      </c>
      <c r="G353" s="13" t="s">
        <v>1415</v>
      </c>
      <c r="H353" s="13" t="s">
        <v>53</v>
      </c>
      <c r="I353" s="38">
        <v>2020.0</v>
      </c>
      <c r="J353" s="18" t="s">
        <v>33</v>
      </c>
      <c r="K353" s="18" t="s">
        <v>33</v>
      </c>
      <c r="L353" s="18" t="s">
        <v>33</v>
      </c>
      <c r="M353" s="21"/>
      <c r="N353" s="19"/>
      <c r="O353" s="21"/>
      <c r="P353" s="19" t="s">
        <v>33</v>
      </c>
      <c r="Q353" s="21"/>
      <c r="R353" s="21"/>
      <c r="S353" s="21"/>
      <c r="T353" s="19" t="str">
        <f t="shared" si="8"/>
        <v/>
      </c>
      <c r="U353" s="19"/>
      <c r="V353" s="20"/>
      <c r="W353" s="20"/>
      <c r="X353" s="20"/>
      <c r="Y353" s="20"/>
      <c r="Z353" s="20"/>
      <c r="AA353" s="20"/>
      <c r="AB353" s="20"/>
      <c r="AC353" s="20"/>
      <c r="AD353" s="20"/>
      <c r="AE353" s="20"/>
      <c r="AF353" s="20"/>
      <c r="AG353" s="20"/>
      <c r="AH353" s="20"/>
    </row>
    <row r="354">
      <c r="A354" s="13">
        <v>353.0</v>
      </c>
      <c r="B354" s="37" t="s">
        <v>1416</v>
      </c>
      <c r="C354" s="37" t="s">
        <v>1417</v>
      </c>
      <c r="D354" s="39" t="s">
        <v>1418</v>
      </c>
      <c r="E354" s="37" t="s">
        <v>799</v>
      </c>
      <c r="F354" s="37" t="s">
        <v>1308</v>
      </c>
      <c r="G354" s="13" t="s">
        <v>1309</v>
      </c>
      <c r="H354" s="13" t="s">
        <v>53</v>
      </c>
      <c r="I354" s="38">
        <v>2024.0</v>
      </c>
      <c r="J354" s="18" t="s">
        <v>33</v>
      </c>
      <c r="K354" s="18" t="s">
        <v>33</v>
      </c>
      <c r="L354" s="18" t="s">
        <v>33</v>
      </c>
      <c r="M354" s="21"/>
      <c r="N354" s="19"/>
      <c r="O354" s="21"/>
      <c r="P354" s="19" t="s">
        <v>33</v>
      </c>
      <c r="Q354" s="21"/>
      <c r="R354" s="21"/>
      <c r="S354" s="21"/>
      <c r="T354" s="19" t="str">
        <f t="shared" si="8"/>
        <v/>
      </c>
      <c r="U354" s="19"/>
      <c r="V354" s="13"/>
      <c r="W354" s="13"/>
      <c r="X354" s="13"/>
      <c r="Y354" s="13"/>
      <c r="Z354" s="13"/>
      <c r="AA354" s="13"/>
      <c r="AB354" s="13"/>
      <c r="AC354" s="13"/>
      <c r="AD354" s="13"/>
      <c r="AE354" s="13"/>
      <c r="AF354" s="13"/>
      <c r="AG354" s="13"/>
      <c r="AH354" s="13"/>
    </row>
    <row r="355">
      <c r="A355" s="13">
        <v>354.0</v>
      </c>
      <c r="B355" s="37" t="s">
        <v>1419</v>
      </c>
      <c r="C355" s="37" t="s">
        <v>1420</v>
      </c>
      <c r="D355" s="39" t="s">
        <v>1421</v>
      </c>
      <c r="E355" s="37" t="s">
        <v>934</v>
      </c>
      <c r="F355" s="37" t="s">
        <v>1422</v>
      </c>
      <c r="G355" s="13" t="s">
        <v>241</v>
      </c>
      <c r="H355" s="13" t="s">
        <v>32</v>
      </c>
      <c r="I355" s="38">
        <v>2025.0</v>
      </c>
      <c r="J355" s="18" t="s">
        <v>33</v>
      </c>
      <c r="K355" s="18" t="s">
        <v>33</v>
      </c>
      <c r="L355" s="18" t="s">
        <v>33</v>
      </c>
      <c r="M355" s="21"/>
      <c r="N355" s="21"/>
      <c r="O355" s="21"/>
      <c r="P355" s="19" t="s">
        <v>33</v>
      </c>
      <c r="Q355" s="21"/>
      <c r="R355" s="21"/>
      <c r="S355" s="21"/>
      <c r="T355" s="19" t="str">
        <f t="shared" si="8"/>
        <v/>
      </c>
      <c r="U355" s="19"/>
      <c r="V355" s="13"/>
      <c r="W355" s="20"/>
      <c r="X355" s="20"/>
      <c r="Y355" s="20"/>
      <c r="Z355" s="20"/>
      <c r="AA355" s="20"/>
      <c r="AB355" s="20"/>
      <c r="AC355" s="20"/>
      <c r="AD355" s="20"/>
      <c r="AE355" s="20"/>
      <c r="AF355" s="20"/>
      <c r="AG355" s="20"/>
      <c r="AH355" s="20"/>
    </row>
    <row r="356">
      <c r="A356" s="13">
        <v>355.0</v>
      </c>
      <c r="B356" s="37" t="s">
        <v>1423</v>
      </c>
      <c r="C356" s="37" t="s">
        <v>1424</v>
      </c>
      <c r="D356" s="39" t="s">
        <v>1425</v>
      </c>
      <c r="E356" s="37" t="s">
        <v>789</v>
      </c>
      <c r="F356" s="37" t="s">
        <v>790</v>
      </c>
      <c r="G356" s="13" t="s">
        <v>241</v>
      </c>
      <c r="H356" s="13" t="s">
        <v>32</v>
      </c>
      <c r="I356" s="38">
        <v>2020.0</v>
      </c>
      <c r="J356" s="18" t="s">
        <v>33</v>
      </c>
      <c r="K356" s="18" t="s">
        <v>33</v>
      </c>
      <c r="L356" s="18" t="s">
        <v>33</v>
      </c>
      <c r="M356" s="21"/>
      <c r="N356" s="19"/>
      <c r="O356" s="19" t="s">
        <v>33</v>
      </c>
      <c r="P356" s="21"/>
      <c r="Q356" s="21"/>
      <c r="R356" s="21"/>
      <c r="S356" s="19" t="s">
        <v>33</v>
      </c>
      <c r="T356" s="19" t="str">
        <f t="shared" si="8"/>
        <v/>
      </c>
      <c r="U356" s="19"/>
      <c r="V356" s="13" t="s">
        <v>1426</v>
      </c>
      <c r="W356" s="13"/>
      <c r="X356" s="13"/>
      <c r="Y356" s="13"/>
      <c r="Z356" s="13"/>
      <c r="AA356" s="13"/>
      <c r="AB356" s="13"/>
      <c r="AC356" s="13"/>
      <c r="AD356" s="13"/>
      <c r="AE356" s="13"/>
      <c r="AF356" s="13"/>
      <c r="AG356" s="13"/>
      <c r="AH356" s="13"/>
    </row>
    <row r="357">
      <c r="A357" s="13">
        <v>356.0</v>
      </c>
      <c r="B357" s="37" t="s">
        <v>1427</v>
      </c>
      <c r="C357" s="37" t="s">
        <v>1428</v>
      </c>
      <c r="D357" s="39" t="s">
        <v>1429</v>
      </c>
      <c r="E357" s="37" t="s">
        <v>789</v>
      </c>
      <c r="F357" s="37" t="s">
        <v>1094</v>
      </c>
      <c r="G357" s="13" t="s">
        <v>241</v>
      </c>
      <c r="H357" s="13" t="s">
        <v>32</v>
      </c>
      <c r="I357" s="38">
        <v>2020.0</v>
      </c>
      <c r="J357" s="18" t="s">
        <v>33</v>
      </c>
      <c r="K357" s="18"/>
      <c r="L357" s="18"/>
      <c r="M357" s="21"/>
      <c r="N357" s="21"/>
      <c r="O357" s="21"/>
      <c r="P357" s="21"/>
      <c r="Q357" s="21"/>
      <c r="R357" s="19"/>
      <c r="S357" s="19"/>
      <c r="T357" s="19" t="str">
        <f t="shared" si="8"/>
        <v/>
      </c>
      <c r="U357" s="19"/>
      <c r="V357" s="13" t="s">
        <v>1430</v>
      </c>
      <c r="W357" s="13"/>
      <c r="X357" s="13"/>
      <c r="Y357" s="13"/>
      <c r="Z357" s="13"/>
      <c r="AA357" s="13"/>
      <c r="AB357" s="13"/>
      <c r="AC357" s="13"/>
      <c r="AD357" s="13"/>
      <c r="AE357" s="13"/>
      <c r="AF357" s="13"/>
      <c r="AG357" s="13"/>
      <c r="AH357" s="13"/>
    </row>
    <row r="358">
      <c r="A358" s="13">
        <v>357.0</v>
      </c>
      <c r="B358" s="37" t="s">
        <v>1431</v>
      </c>
      <c r="C358" s="37" t="s">
        <v>1432</v>
      </c>
      <c r="D358" s="39" t="s">
        <v>1433</v>
      </c>
      <c r="E358" s="37" t="s">
        <v>799</v>
      </c>
      <c r="F358" s="37" t="s">
        <v>1434</v>
      </c>
      <c r="G358" s="13" t="s">
        <v>1435</v>
      </c>
      <c r="H358" s="13" t="s">
        <v>53</v>
      </c>
      <c r="I358" s="38">
        <v>2021.0</v>
      </c>
      <c r="J358" s="18" t="s">
        <v>33</v>
      </c>
      <c r="K358" s="18"/>
      <c r="L358" s="36"/>
      <c r="M358" s="19"/>
      <c r="N358" s="21"/>
      <c r="O358" s="21"/>
      <c r="P358" s="21"/>
      <c r="Q358" s="21"/>
      <c r="R358" s="19"/>
      <c r="S358" s="19"/>
      <c r="T358" s="19" t="str">
        <f t="shared" si="8"/>
        <v/>
      </c>
      <c r="U358" s="19"/>
      <c r="V358" s="13" t="s">
        <v>1436</v>
      </c>
      <c r="W358" s="13"/>
      <c r="X358" s="20"/>
      <c r="Y358" s="20"/>
      <c r="Z358" s="20"/>
      <c r="AA358" s="20"/>
      <c r="AB358" s="20"/>
      <c r="AC358" s="20"/>
      <c r="AD358" s="20"/>
      <c r="AE358" s="20"/>
      <c r="AF358" s="20"/>
      <c r="AG358" s="20"/>
      <c r="AH358" s="20"/>
    </row>
    <row r="359">
      <c r="A359" s="13">
        <v>358.0</v>
      </c>
      <c r="B359" s="37" t="s">
        <v>1437</v>
      </c>
      <c r="C359" s="37" t="s">
        <v>1438</v>
      </c>
      <c r="D359" s="39" t="s">
        <v>1439</v>
      </c>
      <c r="E359" s="37" t="s">
        <v>789</v>
      </c>
      <c r="F359" s="37" t="s">
        <v>811</v>
      </c>
      <c r="G359" s="13" t="s">
        <v>241</v>
      </c>
      <c r="H359" s="13" t="s">
        <v>32</v>
      </c>
      <c r="I359" s="38">
        <v>2024.0</v>
      </c>
      <c r="J359" s="18" t="s">
        <v>33</v>
      </c>
      <c r="K359" s="18" t="s">
        <v>33</v>
      </c>
      <c r="L359" s="18" t="s">
        <v>33</v>
      </c>
      <c r="M359" s="21"/>
      <c r="N359" s="21"/>
      <c r="O359" s="21"/>
      <c r="P359" s="19" t="s">
        <v>33</v>
      </c>
      <c r="Q359" s="21"/>
      <c r="R359" s="21"/>
      <c r="S359" s="21"/>
      <c r="T359" s="19" t="str">
        <f t="shared" si="8"/>
        <v/>
      </c>
      <c r="U359" s="19"/>
      <c r="V359" s="13"/>
      <c r="W359" s="13"/>
      <c r="X359" s="13"/>
      <c r="Y359" s="13"/>
      <c r="Z359" s="13"/>
      <c r="AA359" s="13"/>
      <c r="AB359" s="13"/>
      <c r="AC359" s="13"/>
      <c r="AD359" s="13"/>
      <c r="AE359" s="13"/>
      <c r="AF359" s="13"/>
      <c r="AG359" s="13"/>
      <c r="AH359" s="13"/>
    </row>
    <row r="360">
      <c r="A360" s="13">
        <v>359.0</v>
      </c>
      <c r="B360" s="37" t="s">
        <v>1440</v>
      </c>
      <c r="C360" s="37" t="s">
        <v>1441</v>
      </c>
      <c r="D360" s="39" t="s">
        <v>1442</v>
      </c>
      <c r="E360" s="37" t="s">
        <v>946</v>
      </c>
      <c r="F360" s="37" t="s">
        <v>1443</v>
      </c>
      <c r="G360" s="13" t="s">
        <v>241</v>
      </c>
      <c r="H360" s="13" t="s">
        <v>625</v>
      </c>
      <c r="I360" s="38">
        <v>2024.0</v>
      </c>
      <c r="J360" s="18" t="s">
        <v>33</v>
      </c>
      <c r="K360" s="18" t="s">
        <v>33</v>
      </c>
      <c r="L360" s="18" t="s">
        <v>33</v>
      </c>
      <c r="M360" s="21"/>
      <c r="N360" s="21"/>
      <c r="O360" s="21"/>
      <c r="P360" s="19" t="s">
        <v>33</v>
      </c>
      <c r="Q360" s="21"/>
      <c r="R360" s="21"/>
      <c r="S360" s="21"/>
      <c r="T360" s="19" t="str">
        <f t="shared" si="8"/>
        <v/>
      </c>
      <c r="U360" s="19"/>
      <c r="V360" s="13" t="s">
        <v>1444</v>
      </c>
      <c r="W360" s="13"/>
      <c r="X360" s="13"/>
      <c r="Y360" s="13"/>
      <c r="Z360" s="13"/>
      <c r="AA360" s="13"/>
      <c r="AB360" s="13"/>
      <c r="AC360" s="13"/>
      <c r="AD360" s="13"/>
      <c r="AE360" s="13"/>
      <c r="AF360" s="13"/>
      <c r="AG360" s="13"/>
      <c r="AH360" s="13"/>
    </row>
    <row r="361">
      <c r="A361" s="13">
        <v>360.0</v>
      </c>
      <c r="B361" s="37" t="s">
        <v>1445</v>
      </c>
      <c r="C361" s="37" t="s">
        <v>1446</v>
      </c>
      <c r="D361" s="39" t="s">
        <v>1447</v>
      </c>
      <c r="E361" s="37" t="s">
        <v>1448</v>
      </c>
      <c r="F361" s="37" t="s">
        <v>1449</v>
      </c>
      <c r="G361" s="13" t="s">
        <v>1450</v>
      </c>
      <c r="H361" s="13" t="s">
        <v>32</v>
      </c>
      <c r="I361" s="38">
        <v>2024.0</v>
      </c>
      <c r="J361" s="18" t="s">
        <v>33</v>
      </c>
      <c r="K361" s="18" t="s">
        <v>33</v>
      </c>
      <c r="L361" s="36"/>
      <c r="M361" s="21"/>
      <c r="N361" s="19"/>
      <c r="O361" s="21"/>
      <c r="P361" s="21"/>
      <c r="Q361" s="21"/>
      <c r="R361" s="19" t="s">
        <v>33</v>
      </c>
      <c r="S361" s="19"/>
      <c r="T361" s="19" t="str">
        <f t="shared" si="8"/>
        <v/>
      </c>
      <c r="U361" s="19"/>
      <c r="V361" s="13" t="s">
        <v>1451</v>
      </c>
      <c r="W361" s="13"/>
      <c r="X361" s="13"/>
      <c r="Y361" s="13"/>
      <c r="Z361" s="13"/>
      <c r="AA361" s="13"/>
      <c r="AB361" s="13"/>
      <c r="AC361" s="13"/>
      <c r="AD361" s="13"/>
      <c r="AE361" s="13"/>
      <c r="AF361" s="13"/>
      <c r="AG361" s="13"/>
      <c r="AH361" s="13"/>
    </row>
    <row r="362">
      <c r="A362" s="13">
        <v>361.0</v>
      </c>
      <c r="B362" s="37" t="s">
        <v>1452</v>
      </c>
      <c r="C362" s="37" t="s">
        <v>1453</v>
      </c>
      <c r="D362" s="39" t="s">
        <v>1454</v>
      </c>
      <c r="E362" s="37" t="s">
        <v>1455</v>
      </c>
      <c r="F362" s="37" t="s">
        <v>1456</v>
      </c>
      <c r="G362" s="13" t="s">
        <v>1457</v>
      </c>
      <c r="H362" s="13" t="s">
        <v>32</v>
      </c>
      <c r="I362" s="38">
        <v>2023.0</v>
      </c>
      <c r="J362" s="18" t="s">
        <v>33</v>
      </c>
      <c r="K362" s="18" t="s">
        <v>33</v>
      </c>
      <c r="L362" s="18" t="s">
        <v>33</v>
      </c>
      <c r="M362" s="21"/>
      <c r="N362" s="19"/>
      <c r="O362" s="21"/>
      <c r="P362" s="19" t="s">
        <v>33</v>
      </c>
      <c r="Q362" s="19"/>
      <c r="R362" s="21"/>
      <c r="S362" s="21"/>
      <c r="T362" s="19" t="str">
        <f t="shared" si="8"/>
        <v/>
      </c>
      <c r="U362" s="19"/>
      <c r="V362" s="13"/>
      <c r="W362" s="13"/>
      <c r="X362" s="13"/>
      <c r="Y362" s="13"/>
      <c r="Z362" s="13"/>
      <c r="AA362" s="13"/>
      <c r="AB362" s="13"/>
      <c r="AC362" s="13"/>
      <c r="AD362" s="13"/>
      <c r="AE362" s="13"/>
      <c r="AF362" s="13"/>
      <c r="AG362" s="13"/>
      <c r="AH362" s="13"/>
    </row>
    <row r="363">
      <c r="A363" s="13">
        <v>362.0</v>
      </c>
      <c r="B363" s="37" t="s">
        <v>1458</v>
      </c>
      <c r="C363" s="37" t="s">
        <v>1459</v>
      </c>
      <c r="D363" s="39" t="s">
        <v>1460</v>
      </c>
      <c r="E363" s="37" t="s">
        <v>1461</v>
      </c>
      <c r="F363" s="37" t="s">
        <v>1462</v>
      </c>
      <c r="G363" s="13" t="s">
        <v>1463</v>
      </c>
      <c r="H363" s="13" t="s">
        <v>53</v>
      </c>
      <c r="I363" s="38">
        <v>2023.0</v>
      </c>
      <c r="J363" s="18" t="s">
        <v>33</v>
      </c>
      <c r="K363" s="18" t="s">
        <v>33</v>
      </c>
      <c r="L363" s="18" t="s">
        <v>33</v>
      </c>
      <c r="M363" s="21"/>
      <c r="N363" s="19"/>
      <c r="O363" s="21"/>
      <c r="P363" s="19" t="s">
        <v>33</v>
      </c>
      <c r="Q363" s="21"/>
      <c r="R363" s="21"/>
      <c r="S363" s="21"/>
      <c r="T363" s="19" t="str">
        <f t="shared" si="8"/>
        <v/>
      </c>
      <c r="U363" s="19"/>
      <c r="V363" s="13"/>
      <c r="W363" s="13"/>
      <c r="X363" s="13"/>
      <c r="Y363" s="13"/>
      <c r="Z363" s="13"/>
      <c r="AA363" s="13"/>
      <c r="AB363" s="13"/>
      <c r="AC363" s="13"/>
      <c r="AD363" s="13"/>
      <c r="AE363" s="13"/>
      <c r="AF363" s="13"/>
      <c r="AG363" s="13"/>
      <c r="AH363" s="13"/>
    </row>
    <row r="364">
      <c r="A364" s="13">
        <v>363.0</v>
      </c>
      <c r="B364" s="37" t="s">
        <v>1464</v>
      </c>
      <c r="C364" s="37" t="s">
        <v>1465</v>
      </c>
      <c r="D364" s="40" t="s">
        <v>1466</v>
      </c>
      <c r="E364" s="37" t="s">
        <v>1467</v>
      </c>
      <c r="F364" s="37" t="s">
        <v>1468</v>
      </c>
      <c r="G364" s="13" t="s">
        <v>1469</v>
      </c>
      <c r="H364" s="13" t="s">
        <v>32</v>
      </c>
      <c r="I364" s="38">
        <v>2024.0</v>
      </c>
      <c r="J364" s="18" t="s">
        <v>33</v>
      </c>
      <c r="K364" s="18" t="s">
        <v>33</v>
      </c>
      <c r="L364" s="18" t="s">
        <v>33</v>
      </c>
      <c r="M364" s="21"/>
      <c r="N364" s="21"/>
      <c r="O364" s="21"/>
      <c r="P364" s="19" t="s">
        <v>33</v>
      </c>
      <c r="Q364" s="21"/>
      <c r="R364" s="21"/>
      <c r="S364" s="21"/>
      <c r="T364" s="19" t="str">
        <f t="shared" si="8"/>
        <v/>
      </c>
      <c r="U364" s="19"/>
      <c r="V364" s="13"/>
      <c r="W364" s="13"/>
      <c r="X364" s="13"/>
      <c r="Y364" s="13"/>
      <c r="Z364" s="13"/>
      <c r="AA364" s="13"/>
      <c r="AB364" s="13"/>
      <c r="AC364" s="13"/>
      <c r="AD364" s="13"/>
      <c r="AE364" s="13"/>
      <c r="AF364" s="13"/>
      <c r="AG364" s="13"/>
      <c r="AH364" s="13"/>
    </row>
    <row r="365">
      <c r="A365" s="13">
        <v>364.0</v>
      </c>
      <c r="B365" s="37" t="s">
        <v>1470</v>
      </c>
      <c r="C365" s="37" t="s">
        <v>1471</v>
      </c>
      <c r="D365" s="39" t="s">
        <v>1472</v>
      </c>
      <c r="E365" s="37" t="s">
        <v>1473</v>
      </c>
      <c r="F365" s="37" t="s">
        <v>1474</v>
      </c>
      <c r="G365" s="13" t="s">
        <v>1475</v>
      </c>
      <c r="H365" s="13" t="s">
        <v>32</v>
      </c>
      <c r="I365" s="38">
        <v>2024.0</v>
      </c>
      <c r="J365" s="18" t="s">
        <v>33</v>
      </c>
      <c r="K365" s="18" t="s">
        <v>33</v>
      </c>
      <c r="L365" s="18" t="s">
        <v>33</v>
      </c>
      <c r="M365" s="21"/>
      <c r="N365" s="19"/>
      <c r="O365" s="21"/>
      <c r="P365" s="19" t="s">
        <v>33</v>
      </c>
      <c r="Q365" s="19"/>
      <c r="R365" s="21"/>
      <c r="S365" s="21"/>
      <c r="T365" s="19" t="str">
        <f t="shared" si="8"/>
        <v/>
      </c>
      <c r="U365" s="19"/>
      <c r="V365" s="20"/>
      <c r="W365" s="20"/>
      <c r="X365" s="20"/>
      <c r="Y365" s="20"/>
      <c r="Z365" s="20"/>
      <c r="AA365" s="20"/>
      <c r="AB365" s="20"/>
      <c r="AC365" s="20"/>
      <c r="AD365" s="20"/>
      <c r="AE365" s="20"/>
      <c r="AF365" s="20"/>
      <c r="AG365" s="20"/>
      <c r="AH365" s="20"/>
    </row>
    <row r="366">
      <c r="A366" s="13">
        <v>365.0</v>
      </c>
      <c r="B366" s="37" t="s">
        <v>1476</v>
      </c>
      <c r="C366" s="37" t="s">
        <v>1477</v>
      </c>
      <c r="D366" s="39" t="s">
        <v>1478</v>
      </c>
      <c r="E366" s="37" t="s">
        <v>1479</v>
      </c>
      <c r="F366" s="37" t="s">
        <v>1480</v>
      </c>
      <c r="G366" s="13" t="s">
        <v>1481</v>
      </c>
      <c r="H366" s="13" t="s">
        <v>53</v>
      </c>
      <c r="I366" s="38">
        <v>2024.0</v>
      </c>
      <c r="J366" s="18" t="s">
        <v>33</v>
      </c>
      <c r="K366" s="46" t="s">
        <v>33</v>
      </c>
      <c r="L366" s="18" t="s">
        <v>33</v>
      </c>
      <c r="M366" s="21"/>
      <c r="N366" s="19"/>
      <c r="O366" s="19"/>
      <c r="P366" s="19" t="s">
        <v>33</v>
      </c>
      <c r="Q366" s="21"/>
      <c r="R366" s="21"/>
      <c r="S366" s="21"/>
      <c r="T366" s="19" t="str">
        <f t="shared" si="8"/>
        <v/>
      </c>
      <c r="U366" s="19"/>
      <c r="V366" s="13"/>
      <c r="W366" s="13"/>
      <c r="X366" s="13"/>
      <c r="Y366" s="13"/>
      <c r="Z366" s="13"/>
      <c r="AA366" s="13"/>
      <c r="AB366" s="13"/>
      <c r="AC366" s="13"/>
      <c r="AD366" s="13"/>
      <c r="AE366" s="13"/>
      <c r="AF366" s="13"/>
      <c r="AG366" s="13"/>
      <c r="AH366" s="13"/>
    </row>
    <row r="367">
      <c r="A367" s="13">
        <v>366.0</v>
      </c>
      <c r="B367" s="37" t="s">
        <v>1482</v>
      </c>
      <c r="C367" s="37" t="s">
        <v>1483</v>
      </c>
      <c r="D367" s="39" t="s">
        <v>1484</v>
      </c>
      <c r="E367" s="37" t="s">
        <v>1461</v>
      </c>
      <c r="F367" s="37" t="s">
        <v>1485</v>
      </c>
      <c r="G367" s="13" t="s">
        <v>1486</v>
      </c>
      <c r="H367" s="13" t="s">
        <v>53</v>
      </c>
      <c r="I367" s="38">
        <v>2023.0</v>
      </c>
      <c r="J367" s="18" t="s">
        <v>33</v>
      </c>
      <c r="K367" s="18" t="s">
        <v>33</v>
      </c>
      <c r="L367" s="18" t="s">
        <v>33</v>
      </c>
      <c r="M367" s="21"/>
      <c r="N367" s="19"/>
      <c r="O367" s="21"/>
      <c r="P367" s="19" t="s">
        <v>33</v>
      </c>
      <c r="Q367" s="21"/>
      <c r="R367" s="21"/>
      <c r="S367" s="21"/>
      <c r="T367" s="19" t="str">
        <f t="shared" si="8"/>
        <v/>
      </c>
      <c r="U367" s="19"/>
      <c r="V367" s="20"/>
      <c r="W367" s="20"/>
      <c r="X367" s="20"/>
      <c r="Y367" s="20"/>
      <c r="Z367" s="20"/>
      <c r="AA367" s="20"/>
      <c r="AB367" s="20"/>
      <c r="AC367" s="20"/>
      <c r="AD367" s="20"/>
      <c r="AE367" s="20"/>
      <c r="AF367" s="20"/>
      <c r="AG367" s="20"/>
      <c r="AH367" s="20"/>
    </row>
    <row r="368">
      <c r="A368" s="13">
        <v>367.0</v>
      </c>
      <c r="B368" s="37" t="s">
        <v>1487</v>
      </c>
      <c r="C368" s="37" t="s">
        <v>1488</v>
      </c>
      <c r="D368" s="39" t="s">
        <v>1489</v>
      </c>
      <c r="E368" s="37" t="s">
        <v>1490</v>
      </c>
      <c r="F368" s="37" t="s">
        <v>1491</v>
      </c>
      <c r="G368" s="13" t="s">
        <v>1492</v>
      </c>
      <c r="H368" s="13" t="s">
        <v>32</v>
      </c>
      <c r="I368" s="38">
        <v>2024.0</v>
      </c>
      <c r="J368" s="18" t="s">
        <v>33</v>
      </c>
      <c r="K368" s="18" t="s">
        <v>33</v>
      </c>
      <c r="L368" s="18" t="s">
        <v>33</v>
      </c>
      <c r="M368" s="21"/>
      <c r="N368" s="19" t="s">
        <v>33</v>
      </c>
      <c r="O368" s="21"/>
      <c r="P368" s="19"/>
      <c r="Q368" s="19"/>
      <c r="R368" s="19"/>
      <c r="S368" s="19"/>
      <c r="T368" s="19" t="str">
        <f t="shared" si="8"/>
        <v/>
      </c>
      <c r="U368" s="19"/>
      <c r="V368" s="20"/>
      <c r="W368" s="20"/>
      <c r="X368" s="20"/>
      <c r="Y368" s="20"/>
      <c r="Z368" s="20"/>
      <c r="AA368" s="20"/>
      <c r="AB368" s="20"/>
      <c r="AC368" s="20"/>
      <c r="AD368" s="20"/>
      <c r="AE368" s="20"/>
      <c r="AF368" s="20"/>
      <c r="AG368" s="20"/>
      <c r="AH368" s="20"/>
    </row>
    <row r="369">
      <c r="A369" s="13">
        <v>368.0</v>
      </c>
      <c r="B369" s="37" t="s">
        <v>1493</v>
      </c>
      <c r="C369" s="37" t="s">
        <v>1494</v>
      </c>
      <c r="D369" s="39" t="s">
        <v>1495</v>
      </c>
      <c r="E369" s="37" t="s">
        <v>1479</v>
      </c>
      <c r="F369" s="37" t="s">
        <v>1496</v>
      </c>
      <c r="G369" s="13" t="s">
        <v>1497</v>
      </c>
      <c r="H369" s="13" t="s">
        <v>53</v>
      </c>
      <c r="I369" s="38">
        <v>2023.0</v>
      </c>
      <c r="J369" s="18" t="s">
        <v>33</v>
      </c>
      <c r="K369" s="46" t="s">
        <v>33</v>
      </c>
      <c r="L369" s="18" t="s">
        <v>33</v>
      </c>
      <c r="M369" s="21"/>
      <c r="N369" s="19"/>
      <c r="O369" s="19"/>
      <c r="P369" s="19" t="s">
        <v>33</v>
      </c>
      <c r="Q369" s="21"/>
      <c r="R369" s="21"/>
      <c r="S369" s="21"/>
      <c r="T369" s="19" t="str">
        <f t="shared" si="8"/>
        <v/>
      </c>
      <c r="U369" s="19"/>
      <c r="V369" s="13"/>
      <c r="W369" s="13"/>
      <c r="X369" s="13"/>
      <c r="Y369" s="13"/>
      <c r="Z369" s="13"/>
      <c r="AA369" s="13"/>
      <c r="AB369" s="13"/>
      <c r="AC369" s="13"/>
      <c r="AD369" s="13"/>
      <c r="AE369" s="13"/>
      <c r="AF369" s="13"/>
      <c r="AG369" s="13"/>
      <c r="AH369" s="13"/>
    </row>
    <row r="370">
      <c r="A370" s="13">
        <v>369.0</v>
      </c>
      <c r="B370" s="37" t="s">
        <v>1498</v>
      </c>
      <c r="C370" s="37" t="s">
        <v>1499</v>
      </c>
      <c r="D370" s="40" t="s">
        <v>1500</v>
      </c>
      <c r="E370" s="37" t="s">
        <v>1501</v>
      </c>
      <c r="F370" s="37" t="s">
        <v>1502</v>
      </c>
      <c r="G370" s="13" t="s">
        <v>1457</v>
      </c>
      <c r="H370" s="13" t="s">
        <v>32</v>
      </c>
      <c r="I370" s="38">
        <v>2022.0</v>
      </c>
      <c r="J370" s="18" t="s">
        <v>33</v>
      </c>
      <c r="K370" s="18" t="s">
        <v>33</v>
      </c>
      <c r="L370" s="18" t="s">
        <v>33</v>
      </c>
      <c r="M370" s="21"/>
      <c r="N370" s="19"/>
      <c r="O370" s="21"/>
      <c r="P370" s="19" t="s">
        <v>33</v>
      </c>
      <c r="Q370" s="21"/>
      <c r="R370" s="19" t="s">
        <v>33</v>
      </c>
      <c r="S370" s="21"/>
      <c r="T370" s="19" t="str">
        <f t="shared" si="8"/>
        <v/>
      </c>
      <c r="U370" s="19"/>
      <c r="V370" s="13" t="s">
        <v>1503</v>
      </c>
      <c r="W370" s="13"/>
      <c r="X370" s="13"/>
      <c r="Y370" s="13"/>
      <c r="Z370" s="13" t="s">
        <v>210</v>
      </c>
      <c r="AA370" s="13"/>
      <c r="AB370" s="13"/>
      <c r="AC370" s="13"/>
      <c r="AD370" s="13"/>
      <c r="AE370" s="13"/>
      <c r="AF370" s="13"/>
      <c r="AG370" s="13"/>
      <c r="AH370" s="13"/>
    </row>
    <row r="371">
      <c r="A371" s="13">
        <v>370.0</v>
      </c>
      <c r="B371" s="37" t="s">
        <v>1504</v>
      </c>
      <c r="C371" s="37" t="s">
        <v>1505</v>
      </c>
      <c r="D371" s="39" t="s">
        <v>1506</v>
      </c>
      <c r="E371" s="37" t="s">
        <v>1507</v>
      </c>
      <c r="F371" s="37" t="s">
        <v>1508</v>
      </c>
      <c r="G371" s="13" t="s">
        <v>1509</v>
      </c>
      <c r="H371" s="13" t="s">
        <v>32</v>
      </c>
      <c r="I371" s="38">
        <v>2024.0</v>
      </c>
      <c r="J371" s="18" t="s">
        <v>33</v>
      </c>
      <c r="K371" s="18" t="s">
        <v>33</v>
      </c>
      <c r="L371" s="18" t="s">
        <v>33</v>
      </c>
      <c r="M371" s="21"/>
      <c r="N371" s="19"/>
      <c r="O371" s="21"/>
      <c r="P371" s="19" t="s">
        <v>33</v>
      </c>
      <c r="Q371" s="21"/>
      <c r="R371" s="21"/>
      <c r="S371" s="21"/>
      <c r="T371" s="19" t="str">
        <f t="shared" si="8"/>
        <v/>
      </c>
      <c r="U371" s="19"/>
      <c r="V371" s="13"/>
      <c r="W371" s="13"/>
      <c r="X371" s="13"/>
      <c r="Y371" s="13"/>
      <c r="Z371" s="13"/>
      <c r="AA371" s="13"/>
      <c r="AB371" s="13"/>
      <c r="AC371" s="13"/>
      <c r="AD371" s="13"/>
      <c r="AE371" s="13"/>
      <c r="AF371" s="13"/>
      <c r="AG371" s="13"/>
      <c r="AH371" s="13"/>
    </row>
    <row r="372">
      <c r="A372" s="13">
        <v>371.0</v>
      </c>
      <c r="B372" s="37" t="s">
        <v>1510</v>
      </c>
      <c r="C372" s="37" t="s">
        <v>1511</v>
      </c>
      <c r="D372" s="39" t="s">
        <v>1512</v>
      </c>
      <c r="E372" s="37" t="s">
        <v>1455</v>
      </c>
      <c r="F372" s="37" t="s">
        <v>1513</v>
      </c>
      <c r="G372" s="13" t="s">
        <v>1457</v>
      </c>
      <c r="H372" s="13" t="s">
        <v>32</v>
      </c>
      <c r="I372" s="38">
        <v>2024.0</v>
      </c>
      <c r="J372" s="18" t="s">
        <v>33</v>
      </c>
      <c r="K372" s="18" t="s">
        <v>33</v>
      </c>
      <c r="L372" s="18" t="s">
        <v>33</v>
      </c>
      <c r="M372" s="21"/>
      <c r="N372" s="21"/>
      <c r="O372" s="21"/>
      <c r="P372" s="21"/>
      <c r="Q372" s="21"/>
      <c r="R372" s="21"/>
      <c r="S372" s="21"/>
      <c r="T372" s="19" t="str">
        <f t="shared" si="8"/>
        <v>x</v>
      </c>
      <c r="U372" s="19"/>
      <c r="V372" s="13" t="s">
        <v>1514</v>
      </c>
      <c r="W372" s="13"/>
      <c r="X372" s="13"/>
      <c r="Y372" s="13"/>
      <c r="Z372" s="13" t="s">
        <v>210</v>
      </c>
      <c r="AA372" s="13"/>
      <c r="AB372" s="13"/>
      <c r="AC372" s="13"/>
      <c r="AD372" s="13"/>
      <c r="AE372" s="13"/>
      <c r="AF372" s="13"/>
      <c r="AG372" s="13"/>
      <c r="AH372" s="13"/>
    </row>
    <row r="373">
      <c r="A373" s="13">
        <v>372.0</v>
      </c>
      <c r="B373" s="37" t="s">
        <v>808</v>
      </c>
      <c r="C373" s="37" t="s">
        <v>1515</v>
      </c>
      <c r="D373" s="39" t="s">
        <v>1516</v>
      </c>
      <c r="E373" s="37" t="s">
        <v>1461</v>
      </c>
      <c r="F373" s="37" t="s">
        <v>1517</v>
      </c>
      <c r="G373" s="13" t="s">
        <v>241</v>
      </c>
      <c r="H373" s="13" t="s">
        <v>32</v>
      </c>
      <c r="I373" s="38">
        <v>2024.0</v>
      </c>
      <c r="J373" s="18" t="s">
        <v>33</v>
      </c>
      <c r="K373" s="18" t="s">
        <v>33</v>
      </c>
      <c r="L373" s="18" t="s">
        <v>33</v>
      </c>
      <c r="M373" s="19" t="s">
        <v>33</v>
      </c>
      <c r="N373" s="21"/>
      <c r="O373" s="21"/>
      <c r="P373" s="21"/>
      <c r="Q373" s="21"/>
      <c r="R373" s="21"/>
      <c r="S373" s="21"/>
      <c r="T373" s="19" t="str">
        <f t="shared" si="8"/>
        <v/>
      </c>
      <c r="U373" s="19"/>
      <c r="V373" s="13"/>
      <c r="W373" s="13"/>
      <c r="X373" s="13"/>
      <c r="Y373" s="13"/>
      <c r="Z373" s="13"/>
      <c r="AA373" s="13"/>
      <c r="AB373" s="13"/>
      <c r="AC373" s="13"/>
      <c r="AD373" s="13"/>
      <c r="AE373" s="13"/>
      <c r="AF373" s="13"/>
      <c r="AG373" s="13"/>
      <c r="AH373" s="13"/>
    </row>
    <row r="374">
      <c r="A374" s="13">
        <v>373.0</v>
      </c>
      <c r="B374" s="37" t="s">
        <v>1518</v>
      </c>
      <c r="C374" s="37" t="s">
        <v>1519</v>
      </c>
      <c r="D374" s="39" t="s">
        <v>1520</v>
      </c>
      <c r="E374" s="37" t="s">
        <v>1521</v>
      </c>
      <c r="F374" s="37" t="s">
        <v>1522</v>
      </c>
      <c r="G374" s="13" t="s">
        <v>1523</v>
      </c>
      <c r="H374" s="13" t="s">
        <v>32</v>
      </c>
      <c r="I374" s="38">
        <v>2024.0</v>
      </c>
      <c r="J374" s="18" t="s">
        <v>33</v>
      </c>
      <c r="K374" s="18" t="s">
        <v>33</v>
      </c>
      <c r="L374" s="18" t="s">
        <v>33</v>
      </c>
      <c r="M374" s="19"/>
      <c r="N374" s="21"/>
      <c r="O374" s="21"/>
      <c r="P374" s="19" t="s">
        <v>33</v>
      </c>
      <c r="Q374" s="21"/>
      <c r="R374" s="21"/>
      <c r="S374" s="21"/>
      <c r="T374" s="19" t="str">
        <f t="shared" si="8"/>
        <v/>
      </c>
      <c r="U374" s="19"/>
      <c r="V374" s="20"/>
      <c r="W374" s="20"/>
      <c r="X374" s="20"/>
      <c r="Y374" s="20"/>
      <c r="Z374" s="20"/>
      <c r="AA374" s="20"/>
      <c r="AB374" s="20"/>
      <c r="AC374" s="20"/>
      <c r="AD374" s="20"/>
      <c r="AE374" s="20"/>
      <c r="AF374" s="20"/>
      <c r="AG374" s="20"/>
      <c r="AH374" s="20"/>
    </row>
    <row r="375">
      <c r="A375" s="13">
        <v>374.0</v>
      </c>
      <c r="B375" s="37" t="s">
        <v>1524</v>
      </c>
      <c r="C375" s="37" t="s">
        <v>1525</v>
      </c>
      <c r="D375" s="39" t="s">
        <v>1526</v>
      </c>
      <c r="E375" s="37" t="s">
        <v>1469</v>
      </c>
      <c r="F375" s="37" t="s">
        <v>1527</v>
      </c>
      <c r="G375" s="13" t="s">
        <v>1469</v>
      </c>
      <c r="H375" s="13" t="s">
        <v>32</v>
      </c>
      <c r="I375" s="38">
        <v>2022.0</v>
      </c>
      <c r="J375" s="18" t="s">
        <v>33</v>
      </c>
      <c r="K375" s="18" t="s">
        <v>33</v>
      </c>
      <c r="L375" s="18" t="s">
        <v>33</v>
      </c>
      <c r="M375" s="21"/>
      <c r="N375" s="21"/>
      <c r="O375" s="21"/>
      <c r="P375" s="19" t="s">
        <v>33</v>
      </c>
      <c r="Q375" s="21"/>
      <c r="R375" s="21"/>
      <c r="S375" s="21"/>
      <c r="T375" s="19" t="str">
        <f t="shared" si="8"/>
        <v/>
      </c>
      <c r="U375" s="19"/>
      <c r="V375" s="13"/>
      <c r="W375" s="13"/>
      <c r="X375" s="13"/>
      <c r="Y375" s="13"/>
      <c r="Z375" s="13"/>
      <c r="AA375" s="13"/>
      <c r="AB375" s="13"/>
      <c r="AC375" s="13"/>
      <c r="AD375" s="13"/>
      <c r="AE375" s="13"/>
      <c r="AF375" s="13"/>
      <c r="AG375" s="13"/>
      <c r="AH375" s="13"/>
    </row>
    <row r="376">
      <c r="A376" s="13">
        <v>375.0</v>
      </c>
      <c r="B376" s="37" t="s">
        <v>1528</v>
      </c>
      <c r="C376" s="37" t="s">
        <v>1529</v>
      </c>
      <c r="D376" s="39" t="s">
        <v>1530</v>
      </c>
      <c r="E376" s="37" t="s">
        <v>1531</v>
      </c>
      <c r="F376" s="37" t="s">
        <v>1532</v>
      </c>
      <c r="G376" s="13" t="s">
        <v>1533</v>
      </c>
      <c r="H376" s="13" t="s">
        <v>32</v>
      </c>
      <c r="I376" s="38">
        <v>2024.0</v>
      </c>
      <c r="J376" s="18" t="s">
        <v>33</v>
      </c>
      <c r="K376" s="18" t="s">
        <v>33</v>
      </c>
      <c r="L376" s="18" t="s">
        <v>33</v>
      </c>
      <c r="M376" s="21"/>
      <c r="N376" s="21"/>
      <c r="O376" s="21"/>
      <c r="P376" s="19" t="s">
        <v>33</v>
      </c>
      <c r="Q376" s="21"/>
      <c r="R376" s="21"/>
      <c r="S376" s="21"/>
      <c r="T376" s="19" t="str">
        <f t="shared" si="8"/>
        <v/>
      </c>
      <c r="U376" s="19"/>
      <c r="V376" s="13"/>
      <c r="W376" s="13"/>
      <c r="X376" s="13"/>
      <c r="Y376" s="13"/>
      <c r="Z376" s="13"/>
      <c r="AA376" s="13"/>
      <c r="AB376" s="13"/>
      <c r="AC376" s="13"/>
      <c r="AD376" s="13"/>
      <c r="AE376" s="13"/>
      <c r="AF376" s="13"/>
      <c r="AG376" s="13"/>
      <c r="AH376" s="13"/>
    </row>
    <row r="377">
      <c r="A377" s="13">
        <v>376.0</v>
      </c>
      <c r="B377" s="37" t="s">
        <v>1534</v>
      </c>
      <c r="C377" s="37" t="s">
        <v>1535</v>
      </c>
      <c r="D377" s="39" t="s">
        <v>1536</v>
      </c>
      <c r="E377" s="37" t="s">
        <v>1461</v>
      </c>
      <c r="F377" s="37" t="s">
        <v>1094</v>
      </c>
      <c r="G377" s="13" t="s">
        <v>241</v>
      </c>
      <c r="H377" s="13" t="s">
        <v>32</v>
      </c>
      <c r="I377" s="38">
        <v>2023.0</v>
      </c>
      <c r="J377" s="18" t="s">
        <v>33</v>
      </c>
      <c r="K377" s="18" t="s">
        <v>33</v>
      </c>
      <c r="L377" s="18" t="s">
        <v>33</v>
      </c>
      <c r="M377" s="21"/>
      <c r="N377" s="21"/>
      <c r="O377" s="19" t="s">
        <v>33</v>
      </c>
      <c r="P377" s="21"/>
      <c r="Q377" s="19"/>
      <c r="R377" s="21"/>
      <c r="S377" s="19" t="s">
        <v>33</v>
      </c>
      <c r="T377" s="19" t="str">
        <f t="shared" si="8"/>
        <v/>
      </c>
      <c r="U377" s="19"/>
      <c r="V377" s="13" t="s">
        <v>1537</v>
      </c>
      <c r="W377" s="13"/>
      <c r="X377" s="13"/>
      <c r="Y377" s="13"/>
      <c r="Z377" s="13"/>
      <c r="AA377" s="13"/>
      <c r="AB377" s="13"/>
      <c r="AC377" s="13"/>
      <c r="AD377" s="13"/>
      <c r="AE377" s="13"/>
      <c r="AF377" s="13"/>
      <c r="AG377" s="13"/>
      <c r="AH377" s="13"/>
    </row>
    <row r="378">
      <c r="A378" s="13">
        <v>377.0</v>
      </c>
      <c r="B378" s="37" t="s">
        <v>1538</v>
      </c>
      <c r="C378" s="37" t="s">
        <v>1539</v>
      </c>
      <c r="D378" s="40" t="s">
        <v>1540</v>
      </c>
      <c r="E378" s="37" t="s">
        <v>1479</v>
      </c>
      <c r="F378" s="37" t="s">
        <v>1541</v>
      </c>
      <c r="G378" s="47" t="s">
        <v>1542</v>
      </c>
      <c r="H378" s="13" t="s">
        <v>53</v>
      </c>
      <c r="I378" s="38">
        <v>2024.0</v>
      </c>
      <c r="J378" s="18" t="s">
        <v>33</v>
      </c>
      <c r="K378" s="46" t="s">
        <v>33</v>
      </c>
      <c r="L378" s="18" t="s">
        <v>33</v>
      </c>
      <c r="M378" s="21"/>
      <c r="N378" s="19"/>
      <c r="O378" s="19"/>
      <c r="P378" s="21"/>
      <c r="Q378" s="21"/>
      <c r="R378" s="21"/>
      <c r="S378" s="21"/>
      <c r="T378" s="19" t="str">
        <f t="shared" si="8"/>
        <v>x</v>
      </c>
      <c r="U378" s="19"/>
      <c r="V378" s="13" t="s">
        <v>1543</v>
      </c>
      <c r="W378" s="13"/>
      <c r="X378" s="13"/>
      <c r="Y378" s="13"/>
      <c r="Z378" s="13" t="s">
        <v>210</v>
      </c>
      <c r="AA378" s="13"/>
      <c r="AB378" s="13"/>
      <c r="AC378" s="13"/>
      <c r="AD378" s="13"/>
      <c r="AE378" s="13"/>
      <c r="AF378" s="13"/>
      <c r="AG378" s="13"/>
      <c r="AH378" s="13"/>
    </row>
    <row r="379">
      <c r="A379" s="13">
        <v>378.0</v>
      </c>
      <c r="B379" s="37" t="s">
        <v>1544</v>
      </c>
      <c r="C379" s="37" t="s">
        <v>1545</v>
      </c>
      <c r="D379" s="39" t="s">
        <v>1546</v>
      </c>
      <c r="E379" s="37" t="s">
        <v>1448</v>
      </c>
      <c r="F379" s="37" t="s">
        <v>1547</v>
      </c>
      <c r="G379" s="13" t="s">
        <v>1450</v>
      </c>
      <c r="H379" s="13" t="s">
        <v>32</v>
      </c>
      <c r="I379" s="38">
        <v>2024.0</v>
      </c>
      <c r="J379" s="18" t="s">
        <v>33</v>
      </c>
      <c r="K379" s="18" t="s">
        <v>33</v>
      </c>
      <c r="L379" s="18" t="s">
        <v>33</v>
      </c>
      <c r="M379" s="21"/>
      <c r="N379" s="21"/>
      <c r="O379" s="21"/>
      <c r="P379" s="19" t="s">
        <v>33</v>
      </c>
      <c r="Q379" s="19"/>
      <c r="R379" s="21"/>
      <c r="S379" s="21"/>
      <c r="T379" s="19" t="str">
        <f t="shared" si="8"/>
        <v/>
      </c>
      <c r="U379" s="19"/>
      <c r="V379" s="13"/>
      <c r="W379" s="13"/>
      <c r="X379" s="13"/>
      <c r="Y379" s="13"/>
      <c r="Z379" s="13"/>
      <c r="AA379" s="13"/>
      <c r="AB379" s="13"/>
      <c r="AC379" s="13"/>
      <c r="AD379" s="13"/>
      <c r="AE379" s="13"/>
      <c r="AF379" s="13"/>
      <c r="AG379" s="13"/>
      <c r="AH379" s="13"/>
    </row>
    <row r="380">
      <c r="A380" s="13">
        <v>379.0</v>
      </c>
      <c r="B380" s="37" t="s">
        <v>1548</v>
      </c>
      <c r="C380" s="37" t="s">
        <v>1549</v>
      </c>
      <c r="D380" s="39" t="s">
        <v>1550</v>
      </c>
      <c r="E380" s="37" t="s">
        <v>1501</v>
      </c>
      <c r="F380" s="37" t="s">
        <v>1551</v>
      </c>
      <c r="G380" s="13" t="s">
        <v>1457</v>
      </c>
      <c r="H380" s="13" t="s">
        <v>32</v>
      </c>
      <c r="I380" s="38">
        <v>2024.0</v>
      </c>
      <c r="J380" s="18" t="s">
        <v>33</v>
      </c>
      <c r="K380" s="18" t="s">
        <v>33</v>
      </c>
      <c r="L380" s="18" t="s">
        <v>33</v>
      </c>
      <c r="M380" s="21"/>
      <c r="N380" s="21"/>
      <c r="O380" s="21"/>
      <c r="P380" s="19" t="s">
        <v>33</v>
      </c>
      <c r="Q380" s="21"/>
      <c r="R380" s="21"/>
      <c r="S380" s="21"/>
      <c r="T380" s="19" t="str">
        <f t="shared" si="8"/>
        <v/>
      </c>
      <c r="U380" s="19"/>
      <c r="V380" s="13"/>
      <c r="W380" s="13"/>
      <c r="X380" s="13"/>
      <c r="Y380" s="13"/>
      <c r="Z380" s="13"/>
      <c r="AA380" s="13"/>
      <c r="AB380" s="13"/>
      <c r="AC380" s="13"/>
      <c r="AD380" s="13"/>
      <c r="AE380" s="13"/>
      <c r="AF380" s="13"/>
      <c r="AG380" s="13"/>
      <c r="AH380" s="13"/>
    </row>
    <row r="381">
      <c r="A381" s="13">
        <v>380.0</v>
      </c>
      <c r="B381" s="37" t="s">
        <v>1552</v>
      </c>
      <c r="C381" s="37" t="s">
        <v>1553</v>
      </c>
      <c r="D381" s="39" t="s">
        <v>1554</v>
      </c>
      <c r="E381" s="37" t="s">
        <v>1555</v>
      </c>
      <c r="F381" s="37" t="s">
        <v>1556</v>
      </c>
      <c r="G381" s="13" t="s">
        <v>1557</v>
      </c>
      <c r="H381" s="13" t="s">
        <v>32</v>
      </c>
      <c r="I381" s="38">
        <v>2024.0</v>
      </c>
      <c r="J381" s="18" t="s">
        <v>33</v>
      </c>
      <c r="K381" s="18" t="s">
        <v>33</v>
      </c>
      <c r="L381" s="18" t="s">
        <v>33</v>
      </c>
      <c r="M381" s="21"/>
      <c r="N381" s="19"/>
      <c r="O381" s="19" t="s">
        <v>33</v>
      </c>
      <c r="P381" s="21"/>
      <c r="Q381" s="21"/>
      <c r="R381" s="21"/>
      <c r="S381" s="21"/>
      <c r="T381" s="19" t="str">
        <f t="shared" si="8"/>
        <v/>
      </c>
      <c r="U381" s="19"/>
      <c r="V381" s="20"/>
      <c r="W381" s="20"/>
      <c r="X381" s="20"/>
      <c r="Y381" s="20"/>
      <c r="Z381" s="20"/>
      <c r="AA381" s="20"/>
      <c r="AB381" s="20"/>
      <c r="AC381" s="20"/>
      <c r="AD381" s="20"/>
      <c r="AE381" s="20"/>
      <c r="AF381" s="20"/>
      <c r="AG381" s="20"/>
      <c r="AH381" s="20"/>
    </row>
    <row r="382">
      <c r="A382" s="13">
        <v>381.0</v>
      </c>
      <c r="B382" s="37" t="s">
        <v>1558</v>
      </c>
      <c r="C382" s="37" t="s">
        <v>1559</v>
      </c>
      <c r="D382" s="40" t="s">
        <v>1560</v>
      </c>
      <c r="E382" s="37" t="s">
        <v>1467</v>
      </c>
      <c r="F382" s="37" t="s">
        <v>1561</v>
      </c>
      <c r="G382" s="13" t="s">
        <v>1469</v>
      </c>
      <c r="H382" s="13" t="s">
        <v>32</v>
      </c>
      <c r="I382" s="38">
        <v>2024.0</v>
      </c>
      <c r="J382" s="18" t="s">
        <v>33</v>
      </c>
      <c r="K382" s="18" t="s">
        <v>33</v>
      </c>
      <c r="L382" s="18" t="s">
        <v>33</v>
      </c>
      <c r="M382" s="21"/>
      <c r="N382" s="19"/>
      <c r="O382" s="19" t="s">
        <v>33</v>
      </c>
      <c r="P382" s="21"/>
      <c r="Q382" s="21"/>
      <c r="R382" s="21"/>
      <c r="S382" s="19" t="s">
        <v>33</v>
      </c>
      <c r="T382" s="19" t="str">
        <f t="shared" si="8"/>
        <v/>
      </c>
      <c r="U382" s="19"/>
      <c r="V382" s="13" t="s">
        <v>1562</v>
      </c>
      <c r="W382" s="20"/>
      <c r="X382" s="20"/>
      <c r="Y382" s="20"/>
      <c r="Z382" s="13" t="s">
        <v>210</v>
      </c>
      <c r="AA382" s="20"/>
      <c r="AB382" s="20"/>
      <c r="AC382" s="20"/>
      <c r="AD382" s="20"/>
      <c r="AE382" s="20"/>
      <c r="AF382" s="20"/>
      <c r="AG382" s="20"/>
      <c r="AH382" s="20"/>
    </row>
    <row r="383">
      <c r="A383" s="13">
        <v>382.0</v>
      </c>
      <c r="B383" s="37" t="s">
        <v>1563</v>
      </c>
      <c r="C383" s="37" t="s">
        <v>1564</v>
      </c>
      <c r="D383" s="39" t="s">
        <v>1565</v>
      </c>
      <c r="E383" s="37" t="s">
        <v>1566</v>
      </c>
      <c r="F383" s="37" t="s">
        <v>1567</v>
      </c>
      <c r="G383" s="13" t="s">
        <v>1523</v>
      </c>
      <c r="H383" s="13" t="s">
        <v>32</v>
      </c>
      <c r="I383" s="38">
        <v>2024.0</v>
      </c>
      <c r="J383" s="18" t="s">
        <v>33</v>
      </c>
      <c r="K383" s="18" t="s">
        <v>33</v>
      </c>
      <c r="L383" s="18" t="s">
        <v>33</v>
      </c>
      <c r="M383" s="21"/>
      <c r="N383" s="19"/>
      <c r="O383" s="21"/>
      <c r="P383" s="21"/>
      <c r="Q383" s="21"/>
      <c r="R383" s="21"/>
      <c r="S383" s="21"/>
      <c r="T383" s="19"/>
      <c r="U383" s="19" t="s">
        <v>33</v>
      </c>
      <c r="V383" s="13" t="s">
        <v>1568</v>
      </c>
      <c r="W383" s="20"/>
      <c r="X383" s="20"/>
      <c r="Y383" s="20"/>
      <c r="Z383" s="13" t="s">
        <v>53</v>
      </c>
      <c r="AA383" s="20"/>
      <c r="AB383" s="20"/>
      <c r="AC383" s="20"/>
      <c r="AD383" s="20"/>
      <c r="AE383" s="20"/>
      <c r="AF383" s="20"/>
      <c r="AG383" s="20"/>
      <c r="AH383" s="20"/>
    </row>
    <row r="384">
      <c r="A384" s="13">
        <v>383.0</v>
      </c>
      <c r="B384" s="37" t="s">
        <v>1569</v>
      </c>
      <c r="C384" s="37" t="s">
        <v>1570</v>
      </c>
      <c r="D384" s="39" t="s">
        <v>1571</v>
      </c>
      <c r="E384" s="37" t="s">
        <v>1572</v>
      </c>
      <c r="F384" s="37" t="s">
        <v>1573</v>
      </c>
      <c r="G384" s="13" t="s">
        <v>1574</v>
      </c>
      <c r="H384" s="13" t="s">
        <v>32</v>
      </c>
      <c r="I384" s="38">
        <v>2024.0</v>
      </c>
      <c r="J384" s="18" t="s">
        <v>33</v>
      </c>
      <c r="K384" s="18" t="s">
        <v>33</v>
      </c>
      <c r="L384" s="18" t="s">
        <v>33</v>
      </c>
      <c r="M384" s="21"/>
      <c r="N384" s="21"/>
      <c r="O384" s="21"/>
      <c r="P384" s="19" t="s">
        <v>33</v>
      </c>
      <c r="Q384" s="21"/>
      <c r="R384" s="21"/>
      <c r="S384" s="21"/>
      <c r="T384" s="19" t="str">
        <f t="shared" ref="T384:T385" si="9">IF(AND(J384="x",K384="x",L384="x",M384="",N384="",O384="",P384="",Q384="",R384=""), "x","")</f>
        <v/>
      </c>
      <c r="U384" s="19"/>
      <c r="V384" s="20"/>
      <c r="W384" s="20"/>
      <c r="X384" s="20"/>
      <c r="Y384" s="20"/>
      <c r="Z384" s="20"/>
      <c r="AA384" s="20"/>
      <c r="AB384" s="20"/>
      <c r="AC384" s="20"/>
      <c r="AD384" s="20"/>
      <c r="AE384" s="20"/>
      <c r="AF384" s="20"/>
      <c r="AG384" s="20"/>
      <c r="AH384" s="20"/>
    </row>
    <row r="385">
      <c r="A385" s="13">
        <v>384.0</v>
      </c>
      <c r="B385" s="37" t="s">
        <v>1575</v>
      </c>
      <c r="C385" s="37" t="s">
        <v>1576</v>
      </c>
      <c r="D385" s="39" t="s">
        <v>1577</v>
      </c>
      <c r="E385" s="37" t="s">
        <v>1578</v>
      </c>
      <c r="F385" s="37" t="s">
        <v>1579</v>
      </c>
      <c r="G385" s="13" t="s">
        <v>1580</v>
      </c>
      <c r="H385" s="13" t="s">
        <v>32</v>
      </c>
      <c r="I385" s="38">
        <v>2024.0</v>
      </c>
      <c r="J385" s="18" t="s">
        <v>33</v>
      </c>
      <c r="K385" s="18" t="s">
        <v>33</v>
      </c>
      <c r="L385" s="18" t="s">
        <v>33</v>
      </c>
      <c r="M385" s="21"/>
      <c r="N385" s="21"/>
      <c r="O385" s="21"/>
      <c r="P385" s="19" t="s">
        <v>33</v>
      </c>
      <c r="Q385" s="21"/>
      <c r="R385" s="21"/>
      <c r="S385" s="21"/>
      <c r="T385" s="19" t="str">
        <f t="shared" si="9"/>
        <v/>
      </c>
      <c r="U385" s="19"/>
      <c r="V385" s="13"/>
      <c r="W385" s="13"/>
      <c r="X385" s="13"/>
      <c r="Y385" s="13"/>
      <c r="Z385" s="13"/>
      <c r="AA385" s="13"/>
      <c r="AB385" s="13"/>
      <c r="AC385" s="13"/>
      <c r="AD385" s="13"/>
      <c r="AE385" s="13"/>
      <c r="AF385" s="13"/>
      <c r="AG385" s="13"/>
      <c r="AH385" s="13"/>
    </row>
    <row r="386">
      <c r="A386" s="13">
        <v>385.0</v>
      </c>
      <c r="B386" s="37" t="s">
        <v>1581</v>
      </c>
      <c r="C386" s="37" t="s">
        <v>1582</v>
      </c>
      <c r="D386" s="39" t="s">
        <v>1583</v>
      </c>
      <c r="E386" s="37" t="s">
        <v>29</v>
      </c>
      <c r="F386" s="37" t="s">
        <v>1584</v>
      </c>
      <c r="G386" s="13" t="s">
        <v>31</v>
      </c>
      <c r="H386" s="13" t="s">
        <v>32</v>
      </c>
      <c r="I386" s="38">
        <v>2023.0</v>
      </c>
      <c r="J386" s="18" t="s">
        <v>33</v>
      </c>
      <c r="K386" s="18" t="s">
        <v>33</v>
      </c>
      <c r="L386" s="18" t="s">
        <v>33</v>
      </c>
      <c r="M386" s="21"/>
      <c r="N386" s="19"/>
      <c r="O386" s="21"/>
      <c r="P386" s="21"/>
      <c r="Q386" s="21"/>
      <c r="R386" s="21"/>
      <c r="S386" s="21"/>
      <c r="T386" s="19"/>
      <c r="U386" s="19" t="s">
        <v>33</v>
      </c>
      <c r="V386" s="13" t="s">
        <v>1585</v>
      </c>
      <c r="W386" s="13"/>
      <c r="X386" s="13"/>
      <c r="Y386" s="13"/>
      <c r="Z386" s="13" t="s">
        <v>53</v>
      </c>
      <c r="AA386" s="13"/>
      <c r="AB386" s="13"/>
      <c r="AC386" s="13"/>
      <c r="AD386" s="13"/>
      <c r="AE386" s="13"/>
      <c r="AF386" s="13"/>
      <c r="AG386" s="13"/>
      <c r="AH386" s="13"/>
    </row>
    <row r="387">
      <c r="A387" s="13">
        <v>386.0</v>
      </c>
      <c r="B387" s="37" t="s">
        <v>1586</v>
      </c>
      <c r="C387" s="37" t="s">
        <v>1587</v>
      </c>
      <c r="D387" s="39" t="s">
        <v>1588</v>
      </c>
      <c r="E387" s="37" t="s">
        <v>1589</v>
      </c>
      <c r="F387" s="37" t="s">
        <v>1590</v>
      </c>
      <c r="G387" s="13" t="s">
        <v>1509</v>
      </c>
      <c r="H387" s="13" t="s">
        <v>32</v>
      </c>
      <c r="I387" s="38">
        <v>2024.0</v>
      </c>
      <c r="J387" s="18" t="s">
        <v>33</v>
      </c>
      <c r="K387" s="18" t="s">
        <v>33</v>
      </c>
      <c r="L387" s="18" t="s">
        <v>33</v>
      </c>
      <c r="M387" s="21"/>
      <c r="N387" s="19"/>
      <c r="O387" s="19"/>
      <c r="P387" s="19" t="s">
        <v>33</v>
      </c>
      <c r="Q387" s="21"/>
      <c r="R387" s="21"/>
      <c r="S387" s="21"/>
      <c r="T387" s="19" t="str">
        <f t="shared" ref="T387:T406" si="10">IF(AND(J387="x",K387="x",L387="x",M387="",N387="",O387="",P387="",Q387="",R387=""), "x","")</f>
        <v/>
      </c>
      <c r="U387" s="19"/>
      <c r="V387" s="13"/>
      <c r="W387" s="13"/>
      <c r="X387" s="13"/>
      <c r="Y387" s="13"/>
      <c r="Z387" s="13"/>
      <c r="AA387" s="13"/>
      <c r="AB387" s="13"/>
      <c r="AC387" s="13"/>
      <c r="AD387" s="13"/>
      <c r="AE387" s="13"/>
      <c r="AF387" s="13"/>
      <c r="AG387" s="13"/>
      <c r="AH387" s="13"/>
    </row>
    <row r="388">
      <c r="A388" s="13">
        <v>387.0</v>
      </c>
      <c r="B388" s="37" t="s">
        <v>1591</v>
      </c>
      <c r="C388" s="37" t="s">
        <v>1592</v>
      </c>
      <c r="D388" s="39" t="s">
        <v>1593</v>
      </c>
      <c r="E388" s="37" t="s">
        <v>1589</v>
      </c>
      <c r="F388" s="37" t="s">
        <v>1594</v>
      </c>
      <c r="G388" s="13" t="s">
        <v>1509</v>
      </c>
      <c r="H388" s="13" t="s">
        <v>32</v>
      </c>
      <c r="I388" s="38">
        <v>2024.0</v>
      </c>
      <c r="J388" s="18" t="s">
        <v>33</v>
      </c>
      <c r="K388" s="18" t="s">
        <v>33</v>
      </c>
      <c r="L388" s="18" t="s">
        <v>33</v>
      </c>
      <c r="M388" s="21"/>
      <c r="N388" s="21"/>
      <c r="O388" s="19"/>
      <c r="P388" s="19" t="s">
        <v>33</v>
      </c>
      <c r="Q388" s="21"/>
      <c r="R388" s="21"/>
      <c r="S388" s="21"/>
      <c r="T388" s="19" t="str">
        <f t="shared" si="10"/>
        <v/>
      </c>
      <c r="U388" s="19"/>
      <c r="V388" s="13"/>
      <c r="W388" s="13"/>
      <c r="X388" s="13"/>
      <c r="Y388" s="13"/>
      <c r="Z388" s="13"/>
      <c r="AA388" s="13"/>
      <c r="AB388" s="13"/>
      <c r="AC388" s="13"/>
      <c r="AD388" s="13"/>
      <c r="AE388" s="13"/>
      <c r="AF388" s="13"/>
      <c r="AG388" s="13"/>
      <c r="AH388" s="13"/>
    </row>
    <row r="389">
      <c r="A389" s="13">
        <v>388.0</v>
      </c>
      <c r="B389" s="37" t="s">
        <v>1595</v>
      </c>
      <c r="C389" s="37" t="s">
        <v>1596</v>
      </c>
      <c r="D389" s="39" t="s">
        <v>1597</v>
      </c>
      <c r="E389" s="37" t="s">
        <v>1467</v>
      </c>
      <c r="F389" s="37" t="s">
        <v>1598</v>
      </c>
      <c r="G389" s="13" t="s">
        <v>1469</v>
      </c>
      <c r="H389" s="13" t="s">
        <v>32</v>
      </c>
      <c r="I389" s="38">
        <v>2024.0</v>
      </c>
      <c r="J389" s="18" t="s">
        <v>33</v>
      </c>
      <c r="K389" s="18" t="s">
        <v>33</v>
      </c>
      <c r="L389" s="18" t="s">
        <v>33</v>
      </c>
      <c r="M389" s="21"/>
      <c r="N389" s="19"/>
      <c r="O389" s="21"/>
      <c r="P389" s="19" t="s">
        <v>33</v>
      </c>
      <c r="Q389" s="21"/>
      <c r="R389" s="21"/>
      <c r="S389" s="21"/>
      <c r="T389" s="19" t="str">
        <f t="shared" si="10"/>
        <v/>
      </c>
      <c r="U389" s="19"/>
      <c r="V389" s="13"/>
      <c r="W389" s="13"/>
      <c r="X389" s="13"/>
      <c r="Y389" s="13"/>
      <c r="Z389" s="13"/>
      <c r="AA389" s="13"/>
      <c r="AB389" s="13"/>
      <c r="AC389" s="13"/>
      <c r="AD389" s="13"/>
      <c r="AE389" s="13"/>
      <c r="AF389" s="13"/>
      <c r="AG389" s="13"/>
      <c r="AH389" s="13"/>
    </row>
    <row r="390">
      <c r="A390" s="13">
        <v>389.0</v>
      </c>
      <c r="B390" s="37" t="s">
        <v>1599</v>
      </c>
      <c r="C390" s="37" t="s">
        <v>1600</v>
      </c>
      <c r="D390" s="39" t="s">
        <v>1601</v>
      </c>
      <c r="E390" s="37" t="s">
        <v>1521</v>
      </c>
      <c r="F390" s="37" t="s">
        <v>1602</v>
      </c>
      <c r="G390" s="13" t="s">
        <v>1523</v>
      </c>
      <c r="H390" s="13" t="s">
        <v>32</v>
      </c>
      <c r="I390" s="38">
        <v>2023.0</v>
      </c>
      <c r="J390" s="18" t="s">
        <v>33</v>
      </c>
      <c r="K390" s="18" t="s">
        <v>33</v>
      </c>
      <c r="L390" s="18" t="s">
        <v>33</v>
      </c>
      <c r="M390" s="21"/>
      <c r="N390" s="21"/>
      <c r="O390" s="19"/>
      <c r="P390" s="19" t="s">
        <v>33</v>
      </c>
      <c r="Q390" s="21"/>
      <c r="R390" s="21"/>
      <c r="S390" s="21"/>
      <c r="T390" s="19" t="str">
        <f t="shared" si="10"/>
        <v/>
      </c>
      <c r="U390" s="19"/>
      <c r="V390" s="20"/>
      <c r="W390" s="20"/>
      <c r="X390" s="20"/>
      <c r="Y390" s="20"/>
      <c r="Z390" s="20"/>
      <c r="AA390" s="20"/>
      <c r="AB390" s="20"/>
      <c r="AC390" s="20"/>
      <c r="AD390" s="20"/>
      <c r="AE390" s="20"/>
      <c r="AF390" s="20"/>
      <c r="AG390" s="20"/>
      <c r="AH390" s="20"/>
    </row>
    <row r="391">
      <c r="A391" s="13">
        <v>390.0</v>
      </c>
      <c r="B391" s="37" t="s">
        <v>1603</v>
      </c>
      <c r="C391" s="37" t="s">
        <v>1604</v>
      </c>
      <c r="D391" s="39" t="s">
        <v>1605</v>
      </c>
      <c r="E391" s="37" t="s">
        <v>1589</v>
      </c>
      <c r="F391" s="37" t="s">
        <v>1606</v>
      </c>
      <c r="G391" s="13" t="s">
        <v>1509</v>
      </c>
      <c r="H391" s="13" t="s">
        <v>32</v>
      </c>
      <c r="I391" s="38">
        <v>2024.0</v>
      </c>
      <c r="J391" s="18" t="s">
        <v>33</v>
      </c>
      <c r="K391" s="18" t="s">
        <v>33</v>
      </c>
      <c r="L391" s="18" t="s">
        <v>33</v>
      </c>
      <c r="M391" s="21"/>
      <c r="N391" s="19"/>
      <c r="O391" s="19"/>
      <c r="P391" s="19" t="s">
        <v>33</v>
      </c>
      <c r="Q391" s="21"/>
      <c r="R391" s="21"/>
      <c r="S391" s="19" t="s">
        <v>33</v>
      </c>
      <c r="T391" s="19" t="str">
        <f t="shared" si="10"/>
        <v/>
      </c>
      <c r="U391" s="19"/>
      <c r="V391" s="13" t="s">
        <v>1607</v>
      </c>
      <c r="W391" s="13"/>
      <c r="X391" s="13"/>
      <c r="Y391" s="13"/>
      <c r="Z391" s="13"/>
      <c r="AA391" s="13"/>
      <c r="AB391" s="13"/>
      <c r="AC391" s="13"/>
      <c r="AD391" s="13"/>
      <c r="AE391" s="13"/>
      <c r="AF391" s="13"/>
      <c r="AG391" s="13"/>
      <c r="AH391" s="13"/>
    </row>
    <row r="392">
      <c r="A392" s="13">
        <v>391.0</v>
      </c>
      <c r="B392" s="37" t="s">
        <v>1608</v>
      </c>
      <c r="C392" s="37" t="s">
        <v>1609</v>
      </c>
      <c r="D392" s="39" t="s">
        <v>1610</v>
      </c>
      <c r="E392" s="37" t="s">
        <v>1455</v>
      </c>
      <c r="F392" s="37" t="s">
        <v>1611</v>
      </c>
      <c r="G392" s="13" t="s">
        <v>1457</v>
      </c>
      <c r="H392" s="13" t="s">
        <v>32</v>
      </c>
      <c r="I392" s="38">
        <v>2022.0</v>
      </c>
      <c r="J392" s="18" t="s">
        <v>33</v>
      </c>
      <c r="K392" s="18" t="s">
        <v>33</v>
      </c>
      <c r="L392" s="18" t="s">
        <v>33</v>
      </c>
      <c r="M392" s="21"/>
      <c r="N392" s="19"/>
      <c r="O392" s="21"/>
      <c r="P392" s="19" t="s">
        <v>33</v>
      </c>
      <c r="Q392" s="21"/>
      <c r="R392" s="21"/>
      <c r="S392" s="21"/>
      <c r="T392" s="19" t="str">
        <f t="shared" si="10"/>
        <v/>
      </c>
      <c r="U392" s="19"/>
      <c r="V392" s="13"/>
      <c r="W392" s="13"/>
      <c r="X392" s="13"/>
      <c r="Y392" s="13"/>
      <c r="Z392" s="13"/>
      <c r="AA392" s="13"/>
      <c r="AB392" s="13"/>
      <c r="AC392" s="13"/>
      <c r="AD392" s="13"/>
      <c r="AE392" s="13"/>
      <c r="AF392" s="13"/>
      <c r="AG392" s="13"/>
      <c r="AH392" s="13"/>
    </row>
    <row r="393">
      <c r="A393" s="13">
        <v>392.0</v>
      </c>
      <c r="B393" s="37" t="s">
        <v>1612</v>
      </c>
      <c r="C393" s="37" t="s">
        <v>1613</v>
      </c>
      <c r="D393" s="39" t="s">
        <v>1614</v>
      </c>
      <c r="E393" s="37" t="s">
        <v>1461</v>
      </c>
      <c r="F393" s="37" t="s">
        <v>1615</v>
      </c>
      <c r="G393" s="13" t="s">
        <v>1616</v>
      </c>
      <c r="H393" s="13" t="s">
        <v>53</v>
      </c>
      <c r="I393" s="38">
        <v>2024.0</v>
      </c>
      <c r="J393" s="18" t="s">
        <v>33</v>
      </c>
      <c r="K393" s="18" t="s">
        <v>33</v>
      </c>
      <c r="L393" s="18" t="s">
        <v>33</v>
      </c>
      <c r="M393" s="21"/>
      <c r="N393" s="19"/>
      <c r="O393" s="21"/>
      <c r="P393" s="19" t="s">
        <v>33</v>
      </c>
      <c r="Q393" s="21"/>
      <c r="R393" s="21"/>
      <c r="S393" s="21"/>
      <c r="T393" s="19" t="str">
        <f t="shared" si="10"/>
        <v/>
      </c>
      <c r="U393" s="19"/>
      <c r="V393" s="20"/>
      <c r="W393" s="20"/>
      <c r="X393" s="20"/>
      <c r="Y393" s="20"/>
      <c r="Z393" s="20"/>
      <c r="AA393" s="20"/>
      <c r="AB393" s="20"/>
      <c r="AC393" s="20"/>
      <c r="AD393" s="20"/>
      <c r="AE393" s="20"/>
      <c r="AF393" s="20"/>
      <c r="AG393" s="20"/>
      <c r="AH393" s="20"/>
    </row>
    <row r="394">
      <c r="A394" s="13">
        <v>393.0</v>
      </c>
      <c r="B394" s="37" t="s">
        <v>1617</v>
      </c>
      <c r="C394" s="37" t="s">
        <v>1618</v>
      </c>
      <c r="D394" s="39" t="s">
        <v>1619</v>
      </c>
      <c r="E394" s="37" t="s">
        <v>1620</v>
      </c>
      <c r="F394" s="37" t="s">
        <v>1621</v>
      </c>
      <c r="G394" s="13" t="s">
        <v>1622</v>
      </c>
      <c r="H394" s="13" t="s">
        <v>1189</v>
      </c>
      <c r="I394" s="38">
        <v>2024.0</v>
      </c>
      <c r="J394" s="18" t="s">
        <v>33</v>
      </c>
      <c r="K394" s="36"/>
      <c r="L394" s="18" t="s">
        <v>33</v>
      </c>
      <c r="M394" s="21"/>
      <c r="N394" s="19" t="s">
        <v>33</v>
      </c>
      <c r="O394" s="19"/>
      <c r="P394" s="21"/>
      <c r="Q394" s="21"/>
      <c r="R394" s="21"/>
      <c r="S394" s="21"/>
      <c r="T394" s="19" t="str">
        <f t="shared" si="10"/>
        <v/>
      </c>
      <c r="U394" s="19"/>
      <c r="V394" s="13"/>
      <c r="W394" s="13"/>
      <c r="X394" s="13"/>
      <c r="Y394" s="13"/>
      <c r="Z394" s="13"/>
      <c r="AA394" s="13"/>
      <c r="AB394" s="13"/>
      <c r="AC394" s="13"/>
      <c r="AD394" s="13"/>
      <c r="AE394" s="13"/>
      <c r="AF394" s="13"/>
      <c r="AG394" s="13"/>
      <c r="AH394" s="13"/>
    </row>
    <row r="395">
      <c r="A395" s="13">
        <v>394.0</v>
      </c>
      <c r="B395" s="37" t="s">
        <v>796</v>
      </c>
      <c r="C395" s="37" t="s">
        <v>1623</v>
      </c>
      <c r="D395" s="39" t="s">
        <v>1624</v>
      </c>
      <c r="E395" s="37" t="s">
        <v>1461</v>
      </c>
      <c r="F395" s="37" t="s">
        <v>1625</v>
      </c>
      <c r="G395" s="13" t="s">
        <v>241</v>
      </c>
      <c r="H395" s="13" t="s">
        <v>53</v>
      </c>
      <c r="I395" s="38">
        <v>2023.0</v>
      </c>
      <c r="J395" s="18" t="s">
        <v>33</v>
      </c>
      <c r="K395" s="18" t="s">
        <v>33</v>
      </c>
      <c r="L395" s="18" t="s">
        <v>33</v>
      </c>
      <c r="M395" s="19" t="s">
        <v>33</v>
      </c>
      <c r="N395" s="21"/>
      <c r="O395" s="21"/>
      <c r="P395" s="21"/>
      <c r="Q395" s="21"/>
      <c r="R395" s="21"/>
      <c r="S395" s="21"/>
      <c r="T395" s="19" t="str">
        <f t="shared" si="10"/>
        <v/>
      </c>
      <c r="U395" s="19"/>
      <c r="V395" s="13"/>
      <c r="W395" s="13"/>
      <c r="X395" s="13"/>
      <c r="Y395" s="13"/>
      <c r="Z395" s="13"/>
      <c r="AA395" s="13"/>
      <c r="AB395" s="13"/>
      <c r="AC395" s="13"/>
      <c r="AD395" s="13"/>
      <c r="AE395" s="13"/>
      <c r="AF395" s="13"/>
      <c r="AG395" s="13"/>
      <c r="AH395" s="13"/>
    </row>
    <row r="396">
      <c r="A396" s="13">
        <v>395.0</v>
      </c>
      <c r="B396" s="37" t="s">
        <v>1626</v>
      </c>
      <c r="C396" s="37" t="s">
        <v>1627</v>
      </c>
      <c r="D396" s="39" t="s">
        <v>1628</v>
      </c>
      <c r="E396" s="37" t="s">
        <v>1469</v>
      </c>
      <c r="F396" s="37" t="s">
        <v>1629</v>
      </c>
      <c r="G396" s="13" t="s">
        <v>1469</v>
      </c>
      <c r="H396" s="13" t="s">
        <v>32</v>
      </c>
      <c r="I396" s="38">
        <v>2023.0</v>
      </c>
      <c r="J396" s="18" t="s">
        <v>33</v>
      </c>
      <c r="K396" s="18" t="s">
        <v>33</v>
      </c>
      <c r="L396" s="18" t="s">
        <v>33</v>
      </c>
      <c r="M396" s="21"/>
      <c r="N396" s="19"/>
      <c r="O396" s="21"/>
      <c r="P396" s="19" t="s">
        <v>33</v>
      </c>
      <c r="Q396" s="19"/>
      <c r="R396" s="19"/>
      <c r="S396" s="19"/>
      <c r="T396" s="19" t="str">
        <f t="shared" si="10"/>
        <v/>
      </c>
      <c r="U396" s="19"/>
      <c r="V396" s="13"/>
      <c r="W396" s="13"/>
      <c r="X396" s="13"/>
      <c r="Y396" s="13"/>
      <c r="Z396" s="13"/>
      <c r="AA396" s="13"/>
      <c r="AB396" s="13"/>
      <c r="AC396" s="13"/>
      <c r="AD396" s="13"/>
      <c r="AE396" s="13"/>
      <c r="AF396" s="13"/>
      <c r="AG396" s="13"/>
      <c r="AH396" s="13"/>
    </row>
    <row r="397">
      <c r="A397" s="13">
        <v>396.0</v>
      </c>
      <c r="B397" s="37" t="s">
        <v>1630</v>
      </c>
      <c r="C397" s="37" t="s">
        <v>1631</v>
      </c>
      <c r="D397" s="39" t="s">
        <v>1632</v>
      </c>
      <c r="E397" s="37" t="s">
        <v>1501</v>
      </c>
      <c r="F397" s="37" t="s">
        <v>1633</v>
      </c>
      <c r="G397" s="13" t="s">
        <v>1457</v>
      </c>
      <c r="H397" s="13" t="s">
        <v>32</v>
      </c>
      <c r="I397" s="38">
        <v>2024.0</v>
      </c>
      <c r="J397" s="18" t="s">
        <v>33</v>
      </c>
      <c r="K397" s="18" t="s">
        <v>33</v>
      </c>
      <c r="L397" s="36"/>
      <c r="M397" s="21"/>
      <c r="N397" s="19"/>
      <c r="O397" s="21"/>
      <c r="P397" s="21"/>
      <c r="Q397" s="21"/>
      <c r="R397" s="19" t="s">
        <v>33</v>
      </c>
      <c r="S397" s="19"/>
      <c r="T397" s="19" t="str">
        <f t="shared" si="10"/>
        <v/>
      </c>
      <c r="U397" s="19"/>
      <c r="V397" s="13"/>
      <c r="W397" s="13"/>
      <c r="X397" s="13"/>
      <c r="Y397" s="13"/>
      <c r="Z397" s="13"/>
      <c r="AA397" s="13"/>
      <c r="AB397" s="13"/>
      <c r="AC397" s="13"/>
      <c r="AD397" s="13"/>
      <c r="AE397" s="13"/>
      <c r="AF397" s="13"/>
      <c r="AG397" s="13"/>
      <c r="AH397" s="13"/>
    </row>
    <row r="398">
      <c r="A398" s="13">
        <v>397.0</v>
      </c>
      <c r="B398" s="37" t="s">
        <v>1634</v>
      </c>
      <c r="C398" s="37" t="s">
        <v>1635</v>
      </c>
      <c r="D398" s="39" t="s">
        <v>1636</v>
      </c>
      <c r="E398" s="37" t="s">
        <v>1467</v>
      </c>
      <c r="F398" s="37" t="s">
        <v>1598</v>
      </c>
      <c r="G398" s="13" t="s">
        <v>1469</v>
      </c>
      <c r="H398" s="13" t="s">
        <v>32</v>
      </c>
      <c r="I398" s="38">
        <v>2024.0</v>
      </c>
      <c r="J398" s="18" t="s">
        <v>33</v>
      </c>
      <c r="K398" s="18" t="s">
        <v>33</v>
      </c>
      <c r="L398" s="18" t="s">
        <v>33</v>
      </c>
      <c r="M398" s="21"/>
      <c r="N398" s="21"/>
      <c r="O398" s="21"/>
      <c r="P398" s="21"/>
      <c r="Q398" s="21"/>
      <c r="R398" s="21"/>
      <c r="S398" s="21"/>
      <c r="T398" s="19" t="str">
        <f t="shared" si="10"/>
        <v>x</v>
      </c>
      <c r="U398" s="19"/>
      <c r="V398" s="13" t="s">
        <v>1637</v>
      </c>
      <c r="W398" s="13"/>
      <c r="X398" s="13"/>
      <c r="Y398" s="13"/>
      <c r="Z398" s="13" t="s">
        <v>210</v>
      </c>
      <c r="AA398" s="13"/>
      <c r="AB398" s="13"/>
      <c r="AC398" s="13"/>
      <c r="AD398" s="13"/>
      <c r="AE398" s="13"/>
      <c r="AF398" s="13"/>
      <c r="AG398" s="13"/>
      <c r="AH398" s="13"/>
    </row>
    <row r="399">
      <c r="A399" s="13">
        <v>398.0</v>
      </c>
      <c r="B399" s="37" t="s">
        <v>958</v>
      </c>
      <c r="C399" s="37" t="s">
        <v>1638</v>
      </c>
      <c r="D399" s="39" t="s">
        <v>1639</v>
      </c>
      <c r="E399" s="37" t="s">
        <v>1461</v>
      </c>
      <c r="F399" s="37" t="s">
        <v>1640</v>
      </c>
      <c r="G399" s="13" t="s">
        <v>1641</v>
      </c>
      <c r="H399" s="13" t="s">
        <v>53</v>
      </c>
      <c r="I399" s="38">
        <v>2023.0</v>
      </c>
      <c r="J399" s="18" t="s">
        <v>33</v>
      </c>
      <c r="K399" s="18" t="s">
        <v>33</v>
      </c>
      <c r="L399" s="18" t="s">
        <v>33</v>
      </c>
      <c r="M399" s="19" t="s">
        <v>33</v>
      </c>
      <c r="N399" s="19"/>
      <c r="O399" s="21"/>
      <c r="P399" s="21"/>
      <c r="Q399" s="21"/>
      <c r="R399" s="21"/>
      <c r="S399" s="21"/>
      <c r="T399" s="19" t="str">
        <f t="shared" si="10"/>
        <v/>
      </c>
      <c r="U399" s="19"/>
      <c r="V399" s="20"/>
      <c r="W399" s="20"/>
      <c r="X399" s="20"/>
      <c r="Y399" s="20"/>
      <c r="Z399" s="20"/>
      <c r="AA399" s="20"/>
      <c r="AB399" s="20"/>
      <c r="AC399" s="20"/>
      <c r="AD399" s="20"/>
      <c r="AE399" s="20"/>
      <c r="AF399" s="20"/>
      <c r="AG399" s="20"/>
      <c r="AH399" s="20"/>
    </row>
    <row r="400">
      <c r="A400" s="13">
        <v>399.0</v>
      </c>
      <c r="B400" s="37" t="s">
        <v>1642</v>
      </c>
      <c r="C400" s="37" t="s">
        <v>1643</v>
      </c>
      <c r="D400" s="39" t="s">
        <v>1644</v>
      </c>
      <c r="E400" s="37" t="s">
        <v>1501</v>
      </c>
      <c r="F400" s="37" t="s">
        <v>1645</v>
      </c>
      <c r="G400" s="13" t="s">
        <v>1457</v>
      </c>
      <c r="H400" s="13" t="s">
        <v>32</v>
      </c>
      <c r="I400" s="38">
        <v>2022.0</v>
      </c>
      <c r="J400" s="18" t="s">
        <v>33</v>
      </c>
      <c r="K400" s="18" t="s">
        <v>33</v>
      </c>
      <c r="L400" s="18" t="s">
        <v>33</v>
      </c>
      <c r="M400" s="21"/>
      <c r="N400" s="19"/>
      <c r="O400" s="21"/>
      <c r="P400" s="19" t="s">
        <v>33</v>
      </c>
      <c r="Q400" s="21"/>
      <c r="R400" s="21"/>
      <c r="S400" s="21"/>
      <c r="T400" s="19" t="str">
        <f t="shared" si="10"/>
        <v/>
      </c>
      <c r="U400" s="19"/>
      <c r="V400" s="13"/>
      <c r="W400" s="13"/>
      <c r="X400" s="13"/>
      <c r="Y400" s="13"/>
      <c r="Z400" s="13"/>
      <c r="AA400" s="13"/>
      <c r="AB400" s="13"/>
      <c r="AC400" s="13"/>
      <c r="AD400" s="13"/>
      <c r="AE400" s="13"/>
      <c r="AF400" s="13"/>
      <c r="AG400" s="13"/>
      <c r="AH400" s="13"/>
    </row>
    <row r="401">
      <c r="A401" s="13">
        <v>400.0</v>
      </c>
      <c r="B401" s="37" t="s">
        <v>1646</v>
      </c>
      <c r="C401" s="37" t="s">
        <v>1647</v>
      </c>
      <c r="D401" s="39" t="s">
        <v>1648</v>
      </c>
      <c r="E401" s="37" t="s">
        <v>1467</v>
      </c>
      <c r="F401" s="37" t="s">
        <v>1598</v>
      </c>
      <c r="G401" s="13" t="s">
        <v>1469</v>
      </c>
      <c r="H401" s="13" t="s">
        <v>32</v>
      </c>
      <c r="I401" s="38">
        <v>2024.0</v>
      </c>
      <c r="J401" s="18" t="s">
        <v>33</v>
      </c>
      <c r="K401" s="18" t="s">
        <v>33</v>
      </c>
      <c r="L401" s="18" t="s">
        <v>33</v>
      </c>
      <c r="M401" s="21"/>
      <c r="N401" s="21"/>
      <c r="O401" s="19" t="s">
        <v>33</v>
      </c>
      <c r="P401" s="21"/>
      <c r="Q401" s="21"/>
      <c r="R401" s="21"/>
      <c r="S401" s="21"/>
      <c r="T401" s="19" t="str">
        <f t="shared" si="10"/>
        <v/>
      </c>
      <c r="U401" s="19"/>
      <c r="V401" s="20"/>
      <c r="W401" s="20"/>
      <c r="X401" s="20"/>
      <c r="Y401" s="20"/>
      <c r="Z401" s="20"/>
      <c r="AA401" s="20"/>
      <c r="AB401" s="20"/>
      <c r="AC401" s="20"/>
      <c r="AD401" s="20"/>
      <c r="AE401" s="20"/>
      <c r="AF401" s="20"/>
      <c r="AG401" s="20"/>
      <c r="AH401" s="20"/>
    </row>
    <row r="402">
      <c r="A402" s="13">
        <v>401.0</v>
      </c>
      <c r="B402" s="37" t="s">
        <v>1649</v>
      </c>
      <c r="C402" s="37" t="s">
        <v>1650</v>
      </c>
      <c r="D402" s="40" t="s">
        <v>1651</v>
      </c>
      <c r="E402" s="37" t="s">
        <v>1501</v>
      </c>
      <c r="F402" s="37" t="s">
        <v>1652</v>
      </c>
      <c r="G402" s="13" t="s">
        <v>1457</v>
      </c>
      <c r="H402" s="13" t="s">
        <v>32</v>
      </c>
      <c r="I402" s="38">
        <v>2024.0</v>
      </c>
      <c r="J402" s="18" t="s">
        <v>33</v>
      </c>
      <c r="K402" s="18" t="s">
        <v>33</v>
      </c>
      <c r="L402" s="18" t="s">
        <v>33</v>
      </c>
      <c r="M402" s="19"/>
      <c r="N402" s="19"/>
      <c r="O402" s="21"/>
      <c r="P402" s="19" t="s">
        <v>33</v>
      </c>
      <c r="Q402" s="19"/>
      <c r="R402" s="19"/>
      <c r="S402" s="19"/>
      <c r="T402" s="19" t="str">
        <f t="shared" si="10"/>
        <v/>
      </c>
      <c r="U402" s="19"/>
      <c r="V402" s="20"/>
      <c r="W402" s="20"/>
      <c r="X402" s="20"/>
      <c r="Y402" s="20"/>
      <c r="Z402" s="20"/>
      <c r="AA402" s="20"/>
      <c r="AB402" s="20"/>
      <c r="AC402" s="20"/>
      <c r="AD402" s="20"/>
      <c r="AE402" s="20"/>
      <c r="AF402" s="20"/>
      <c r="AG402" s="20"/>
      <c r="AH402" s="20"/>
    </row>
    <row r="403">
      <c r="A403" s="13">
        <v>402.0</v>
      </c>
      <c r="B403" s="37" t="s">
        <v>1653</v>
      </c>
      <c r="C403" s="37" t="s">
        <v>1654</v>
      </c>
      <c r="D403" s="40" t="s">
        <v>1655</v>
      </c>
      <c r="E403" s="37" t="s">
        <v>1455</v>
      </c>
      <c r="F403" s="37" t="s">
        <v>1456</v>
      </c>
      <c r="G403" s="13" t="s">
        <v>1457</v>
      </c>
      <c r="H403" s="13" t="s">
        <v>32</v>
      </c>
      <c r="I403" s="38">
        <v>2024.0</v>
      </c>
      <c r="J403" s="18" t="s">
        <v>33</v>
      </c>
      <c r="K403" s="18" t="s">
        <v>33</v>
      </c>
      <c r="L403" s="18" t="s">
        <v>33</v>
      </c>
      <c r="M403" s="19"/>
      <c r="N403" s="19"/>
      <c r="O403" s="21"/>
      <c r="P403" s="19" t="s">
        <v>33</v>
      </c>
      <c r="Q403" s="21"/>
      <c r="R403" s="21"/>
      <c r="S403" s="21"/>
      <c r="T403" s="19" t="str">
        <f t="shared" si="10"/>
        <v/>
      </c>
      <c r="U403" s="19"/>
      <c r="V403" s="13"/>
      <c r="W403" s="13"/>
      <c r="X403" s="13"/>
      <c r="Y403" s="13"/>
      <c r="Z403" s="13"/>
      <c r="AA403" s="13"/>
      <c r="AB403" s="13"/>
      <c r="AC403" s="13"/>
      <c r="AD403" s="13"/>
      <c r="AE403" s="13"/>
      <c r="AF403" s="13"/>
      <c r="AG403" s="13"/>
      <c r="AH403" s="13"/>
    </row>
    <row r="404">
      <c r="A404" s="13">
        <v>403.0</v>
      </c>
      <c r="B404" s="37" t="s">
        <v>1656</v>
      </c>
      <c r="C404" s="37" t="s">
        <v>1657</v>
      </c>
      <c r="D404" s="39" t="s">
        <v>1658</v>
      </c>
      <c r="E404" s="37" t="s">
        <v>1659</v>
      </c>
      <c r="F404" s="37" t="s">
        <v>1660</v>
      </c>
      <c r="G404" s="13" t="s">
        <v>1661</v>
      </c>
      <c r="H404" s="13" t="s">
        <v>1189</v>
      </c>
      <c r="I404" s="38">
        <v>2023.0</v>
      </c>
      <c r="J404" s="18" t="s">
        <v>33</v>
      </c>
      <c r="K404" s="36"/>
      <c r="L404" s="18" t="s">
        <v>33</v>
      </c>
      <c r="M404" s="19"/>
      <c r="N404" s="19" t="s">
        <v>33</v>
      </c>
      <c r="O404" s="19"/>
      <c r="P404" s="21"/>
      <c r="Q404" s="21"/>
      <c r="R404" s="21"/>
      <c r="S404" s="21"/>
      <c r="T404" s="19" t="str">
        <f t="shared" si="10"/>
        <v/>
      </c>
      <c r="U404" s="19"/>
      <c r="V404" s="20"/>
      <c r="W404" s="20"/>
      <c r="X404" s="20"/>
      <c r="Y404" s="20"/>
      <c r="Z404" s="20"/>
      <c r="AA404" s="20"/>
      <c r="AB404" s="20"/>
      <c r="AC404" s="20"/>
      <c r="AD404" s="20"/>
      <c r="AE404" s="20"/>
      <c r="AF404" s="20"/>
      <c r="AG404" s="20"/>
      <c r="AH404" s="20"/>
    </row>
    <row r="405">
      <c r="A405" s="13">
        <v>404.0</v>
      </c>
      <c r="B405" s="37" t="s">
        <v>1662</v>
      </c>
      <c r="C405" s="37" t="s">
        <v>1663</v>
      </c>
      <c r="D405" s="39" t="s">
        <v>1664</v>
      </c>
      <c r="E405" s="37" t="s">
        <v>1448</v>
      </c>
      <c r="F405" s="37" t="s">
        <v>1665</v>
      </c>
      <c r="G405" s="13" t="s">
        <v>1450</v>
      </c>
      <c r="H405" s="13" t="s">
        <v>32</v>
      </c>
      <c r="I405" s="38">
        <v>2023.0</v>
      </c>
      <c r="J405" s="18" t="s">
        <v>33</v>
      </c>
      <c r="K405" s="18" t="s">
        <v>33</v>
      </c>
      <c r="L405" s="36"/>
      <c r="M405" s="19"/>
      <c r="N405" s="19"/>
      <c r="O405" s="21"/>
      <c r="P405" s="21"/>
      <c r="Q405" s="21"/>
      <c r="R405" s="19" t="s">
        <v>33</v>
      </c>
      <c r="S405" s="19"/>
      <c r="T405" s="19" t="str">
        <f t="shared" si="10"/>
        <v/>
      </c>
      <c r="U405" s="19"/>
      <c r="V405" s="13"/>
      <c r="W405" s="13"/>
      <c r="X405" s="13"/>
      <c r="Y405" s="13"/>
      <c r="Z405" s="13"/>
      <c r="AA405" s="13"/>
      <c r="AB405" s="13"/>
      <c r="AC405" s="13"/>
      <c r="AD405" s="13"/>
      <c r="AE405" s="13"/>
      <c r="AF405" s="13"/>
      <c r="AG405" s="13"/>
      <c r="AH405" s="13"/>
    </row>
    <row r="406">
      <c r="A406" s="13">
        <v>405.0</v>
      </c>
      <c r="B406" s="37" t="s">
        <v>1666</v>
      </c>
      <c r="C406" s="37" t="s">
        <v>1667</v>
      </c>
      <c r="D406" s="39" t="s">
        <v>1668</v>
      </c>
      <c r="E406" s="37" t="s">
        <v>1467</v>
      </c>
      <c r="F406" s="37" t="s">
        <v>1598</v>
      </c>
      <c r="G406" s="13" t="s">
        <v>1469</v>
      </c>
      <c r="H406" s="13" t="s">
        <v>32</v>
      </c>
      <c r="I406" s="38">
        <v>2023.0</v>
      </c>
      <c r="J406" s="18" t="s">
        <v>33</v>
      </c>
      <c r="K406" s="18" t="s">
        <v>33</v>
      </c>
      <c r="L406" s="18" t="s">
        <v>33</v>
      </c>
      <c r="M406" s="21"/>
      <c r="N406" s="19"/>
      <c r="O406" s="21"/>
      <c r="P406" s="19" t="s">
        <v>33</v>
      </c>
      <c r="Q406" s="19"/>
      <c r="R406" s="21"/>
      <c r="S406" s="21"/>
      <c r="T406" s="19" t="str">
        <f t="shared" si="10"/>
        <v/>
      </c>
      <c r="U406" s="19"/>
      <c r="V406" s="13"/>
      <c r="W406" s="13"/>
      <c r="X406" s="13"/>
      <c r="Y406" s="13"/>
      <c r="Z406" s="13"/>
      <c r="AA406" s="13"/>
      <c r="AB406" s="13"/>
      <c r="AC406" s="13"/>
      <c r="AD406" s="13"/>
      <c r="AE406" s="13"/>
      <c r="AF406" s="13"/>
      <c r="AG406" s="13"/>
      <c r="AH406" s="13"/>
    </row>
    <row r="407">
      <c r="A407" s="13">
        <v>406.0</v>
      </c>
      <c r="B407" s="37" t="s">
        <v>1669</v>
      </c>
      <c r="C407" s="37" t="s">
        <v>1670</v>
      </c>
      <c r="D407" s="40" t="s">
        <v>1671</v>
      </c>
      <c r="E407" s="37" t="s">
        <v>1589</v>
      </c>
      <c r="F407" s="37" t="s">
        <v>1672</v>
      </c>
      <c r="G407" s="13" t="s">
        <v>1509</v>
      </c>
      <c r="H407" s="13" t="s">
        <v>32</v>
      </c>
      <c r="I407" s="38">
        <v>2022.0</v>
      </c>
      <c r="J407" s="18" t="s">
        <v>33</v>
      </c>
      <c r="K407" s="18" t="s">
        <v>33</v>
      </c>
      <c r="L407" s="18" t="s">
        <v>33</v>
      </c>
      <c r="M407" s="21"/>
      <c r="N407" s="21"/>
      <c r="O407" s="21"/>
      <c r="P407" s="19"/>
      <c r="Q407" s="21"/>
      <c r="R407" s="21"/>
      <c r="S407" s="21"/>
      <c r="T407" s="19"/>
      <c r="U407" s="19" t="s">
        <v>33</v>
      </c>
      <c r="V407" s="13" t="s">
        <v>1673</v>
      </c>
      <c r="W407" s="13"/>
      <c r="X407" s="13"/>
      <c r="Y407" s="13"/>
      <c r="Z407" s="13" t="s">
        <v>53</v>
      </c>
      <c r="AA407" s="13"/>
      <c r="AB407" s="13"/>
      <c r="AC407" s="13"/>
      <c r="AD407" s="13"/>
      <c r="AE407" s="13"/>
      <c r="AF407" s="13"/>
      <c r="AG407" s="13"/>
      <c r="AH407" s="13"/>
    </row>
    <row r="408">
      <c r="A408" s="13">
        <v>407.0</v>
      </c>
      <c r="B408" s="37" t="s">
        <v>1674</v>
      </c>
      <c r="C408" s="37" t="s">
        <v>1675</v>
      </c>
      <c r="D408" s="39" t="s">
        <v>1676</v>
      </c>
      <c r="E408" s="37" t="s">
        <v>1677</v>
      </c>
      <c r="F408" s="37" t="s">
        <v>1678</v>
      </c>
      <c r="G408" s="13" t="s">
        <v>1679</v>
      </c>
      <c r="H408" s="13" t="s">
        <v>32</v>
      </c>
      <c r="I408" s="38">
        <v>2023.0</v>
      </c>
      <c r="J408" s="18" t="s">
        <v>33</v>
      </c>
      <c r="K408" s="18" t="s">
        <v>33</v>
      </c>
      <c r="L408" s="36"/>
      <c r="M408" s="21"/>
      <c r="N408" s="19"/>
      <c r="O408" s="21"/>
      <c r="P408" s="21"/>
      <c r="Q408" s="21"/>
      <c r="R408" s="19" t="s">
        <v>33</v>
      </c>
      <c r="S408" s="19"/>
      <c r="T408" s="19" t="str">
        <f t="shared" ref="T408:T414" si="11">IF(AND(J408="x",K408="x",L408="x",M408="",N408="",O408="",P408="",Q408="",R408=""), "x","")</f>
        <v/>
      </c>
      <c r="U408" s="19"/>
      <c r="V408" s="20"/>
      <c r="W408" s="20"/>
      <c r="X408" s="20"/>
      <c r="Y408" s="20"/>
      <c r="Z408" s="20"/>
      <c r="AA408" s="20"/>
      <c r="AB408" s="20"/>
      <c r="AC408" s="20"/>
      <c r="AD408" s="20"/>
      <c r="AE408" s="20"/>
      <c r="AF408" s="20"/>
      <c r="AG408" s="20"/>
      <c r="AH408" s="20"/>
    </row>
    <row r="409">
      <c r="A409" s="13">
        <v>408.0</v>
      </c>
      <c r="B409" s="37" t="s">
        <v>1680</v>
      </c>
      <c r="C409" s="37" t="s">
        <v>1681</v>
      </c>
      <c r="D409" s="39" t="s">
        <v>1682</v>
      </c>
      <c r="E409" s="37" t="s">
        <v>1467</v>
      </c>
      <c r="F409" s="37" t="s">
        <v>1683</v>
      </c>
      <c r="G409" s="13" t="s">
        <v>1469</v>
      </c>
      <c r="H409" s="13" t="s">
        <v>32</v>
      </c>
      <c r="I409" s="38">
        <v>2024.0</v>
      </c>
      <c r="J409" s="18" t="s">
        <v>33</v>
      </c>
      <c r="K409" s="18" t="s">
        <v>33</v>
      </c>
      <c r="L409" s="18" t="s">
        <v>33</v>
      </c>
      <c r="M409" s="21"/>
      <c r="N409" s="21"/>
      <c r="O409" s="21"/>
      <c r="P409" s="19" t="s">
        <v>33</v>
      </c>
      <c r="Q409" s="21"/>
      <c r="R409" s="21"/>
      <c r="S409" s="21"/>
      <c r="T409" s="19" t="str">
        <f t="shared" si="11"/>
        <v/>
      </c>
      <c r="U409" s="19"/>
      <c r="V409" s="13"/>
      <c r="W409" s="13"/>
      <c r="X409" s="13"/>
      <c r="Y409" s="13"/>
      <c r="Z409" s="13"/>
      <c r="AA409" s="13"/>
      <c r="AB409" s="13"/>
      <c r="AC409" s="13"/>
      <c r="AD409" s="13"/>
      <c r="AE409" s="13"/>
      <c r="AF409" s="13"/>
      <c r="AG409" s="13"/>
      <c r="AH409" s="13"/>
    </row>
    <row r="410">
      <c r="A410" s="13">
        <v>409.0</v>
      </c>
      <c r="B410" s="37" t="s">
        <v>1684</v>
      </c>
      <c r="C410" s="37" t="s">
        <v>1685</v>
      </c>
      <c r="D410" s="39" t="s">
        <v>1686</v>
      </c>
      <c r="E410" s="37" t="s">
        <v>1467</v>
      </c>
      <c r="F410" s="37" t="s">
        <v>1687</v>
      </c>
      <c r="G410" s="13" t="s">
        <v>1469</v>
      </c>
      <c r="H410" s="13" t="s">
        <v>32</v>
      </c>
      <c r="I410" s="38">
        <v>2024.0</v>
      </c>
      <c r="J410" s="18" t="s">
        <v>33</v>
      </c>
      <c r="K410" s="18" t="s">
        <v>33</v>
      </c>
      <c r="L410" s="36"/>
      <c r="M410" s="21"/>
      <c r="N410" s="21"/>
      <c r="O410" s="21"/>
      <c r="P410" s="21"/>
      <c r="Q410" s="21"/>
      <c r="R410" s="19" t="s">
        <v>33</v>
      </c>
      <c r="S410" s="19"/>
      <c r="T410" s="19" t="str">
        <f t="shared" si="11"/>
        <v/>
      </c>
      <c r="U410" s="19"/>
      <c r="V410" s="13"/>
      <c r="W410" s="13"/>
      <c r="X410" s="13"/>
      <c r="Y410" s="13"/>
      <c r="Z410" s="13"/>
      <c r="AA410" s="13"/>
      <c r="AB410" s="13"/>
      <c r="AC410" s="13"/>
      <c r="AD410" s="13"/>
      <c r="AE410" s="13"/>
      <c r="AF410" s="13"/>
      <c r="AG410" s="13"/>
      <c r="AH410" s="13"/>
    </row>
    <row r="411">
      <c r="A411" s="13">
        <v>410.0</v>
      </c>
      <c r="B411" s="37" t="s">
        <v>1688</v>
      </c>
      <c r="C411" s="37" t="s">
        <v>1689</v>
      </c>
      <c r="D411" s="39" t="s">
        <v>1690</v>
      </c>
      <c r="E411" s="37" t="s">
        <v>1691</v>
      </c>
      <c r="F411" s="37" t="s">
        <v>1692</v>
      </c>
      <c r="G411" s="13" t="s">
        <v>1469</v>
      </c>
      <c r="H411" s="13" t="s">
        <v>32</v>
      </c>
      <c r="I411" s="38">
        <v>2024.0</v>
      </c>
      <c r="J411" s="18" t="s">
        <v>33</v>
      </c>
      <c r="K411" s="18" t="s">
        <v>33</v>
      </c>
      <c r="L411" s="18" t="s">
        <v>33</v>
      </c>
      <c r="M411" s="21"/>
      <c r="N411" s="19"/>
      <c r="O411" s="21"/>
      <c r="P411" s="19" t="s">
        <v>33</v>
      </c>
      <c r="Q411" s="21"/>
      <c r="R411" s="21"/>
      <c r="S411" s="21"/>
      <c r="T411" s="19" t="str">
        <f t="shared" si="11"/>
        <v/>
      </c>
      <c r="U411" s="19"/>
      <c r="V411" s="20"/>
      <c r="W411" s="20"/>
      <c r="X411" s="20"/>
      <c r="Y411" s="20"/>
      <c r="Z411" s="20"/>
      <c r="AA411" s="20"/>
      <c r="AB411" s="20"/>
      <c r="AC411" s="20"/>
      <c r="AD411" s="20"/>
      <c r="AE411" s="20"/>
      <c r="AF411" s="20"/>
      <c r="AG411" s="20"/>
      <c r="AH411" s="20"/>
    </row>
    <row r="412">
      <c r="A412" s="13">
        <v>411.0</v>
      </c>
      <c r="B412" s="37" t="s">
        <v>1693</v>
      </c>
      <c r="C412" s="37" t="s">
        <v>1694</v>
      </c>
      <c r="D412" s="40" t="s">
        <v>1695</v>
      </c>
      <c r="E412" s="37" t="s">
        <v>1467</v>
      </c>
      <c r="F412" s="37" t="s">
        <v>1561</v>
      </c>
      <c r="G412" s="13" t="s">
        <v>1469</v>
      </c>
      <c r="H412" s="13" t="s">
        <v>32</v>
      </c>
      <c r="I412" s="38">
        <v>2024.0</v>
      </c>
      <c r="J412" s="18" t="s">
        <v>33</v>
      </c>
      <c r="K412" s="18" t="s">
        <v>33</v>
      </c>
      <c r="L412" s="18" t="s">
        <v>33</v>
      </c>
      <c r="M412" s="21"/>
      <c r="N412" s="19"/>
      <c r="O412" s="19" t="s">
        <v>33</v>
      </c>
      <c r="P412" s="21"/>
      <c r="Q412" s="21"/>
      <c r="R412" s="21"/>
      <c r="S412" s="19" t="s">
        <v>33</v>
      </c>
      <c r="T412" s="19" t="str">
        <f t="shared" si="11"/>
        <v/>
      </c>
      <c r="U412" s="19"/>
      <c r="V412" s="13" t="s">
        <v>1696</v>
      </c>
      <c r="W412" s="13"/>
      <c r="X412" s="13"/>
      <c r="Y412" s="13"/>
      <c r="Z412" s="13" t="s">
        <v>852</v>
      </c>
      <c r="AA412" s="13"/>
      <c r="AB412" s="13"/>
      <c r="AC412" s="13"/>
      <c r="AD412" s="13"/>
      <c r="AE412" s="13"/>
      <c r="AF412" s="13"/>
      <c r="AG412" s="13"/>
      <c r="AH412" s="13"/>
    </row>
    <row r="413">
      <c r="A413" s="13">
        <v>412.0</v>
      </c>
      <c r="B413" s="37" t="s">
        <v>1697</v>
      </c>
      <c r="C413" s="37" t="s">
        <v>1698</v>
      </c>
      <c r="D413" s="39" t="s">
        <v>1699</v>
      </c>
      <c r="E413" s="37" t="s">
        <v>1700</v>
      </c>
      <c r="F413" s="37" t="s">
        <v>1701</v>
      </c>
      <c r="G413" s="13" t="s">
        <v>1702</v>
      </c>
      <c r="H413" s="13" t="s">
        <v>32</v>
      </c>
      <c r="I413" s="38">
        <v>2022.0</v>
      </c>
      <c r="J413" s="18" t="s">
        <v>33</v>
      </c>
      <c r="K413" s="18" t="s">
        <v>33</v>
      </c>
      <c r="L413" s="18" t="s">
        <v>33</v>
      </c>
      <c r="M413" s="21"/>
      <c r="N413" s="19" t="s">
        <v>33</v>
      </c>
      <c r="O413" s="21"/>
      <c r="P413" s="21"/>
      <c r="Q413" s="21"/>
      <c r="R413" s="21"/>
      <c r="S413" s="21"/>
      <c r="T413" s="19" t="str">
        <f t="shared" si="11"/>
        <v/>
      </c>
      <c r="U413" s="19"/>
      <c r="V413" s="20"/>
      <c r="W413" s="20"/>
      <c r="X413" s="20"/>
      <c r="Y413" s="20"/>
      <c r="Z413" s="20"/>
      <c r="AA413" s="20"/>
      <c r="AB413" s="20"/>
      <c r="AC413" s="20"/>
      <c r="AD413" s="20"/>
      <c r="AE413" s="20"/>
      <c r="AF413" s="20"/>
      <c r="AG413" s="20"/>
      <c r="AH413" s="20"/>
    </row>
    <row r="414">
      <c r="A414" s="13">
        <v>413.0</v>
      </c>
      <c r="B414" s="37" t="s">
        <v>1703</v>
      </c>
      <c r="C414" s="37" t="s">
        <v>1704</v>
      </c>
      <c r="D414" s="39" t="s">
        <v>1705</v>
      </c>
      <c r="E414" s="37" t="s">
        <v>1501</v>
      </c>
      <c r="F414" s="37" t="s">
        <v>1706</v>
      </c>
      <c r="G414" s="13" t="s">
        <v>1457</v>
      </c>
      <c r="H414" s="13" t="s">
        <v>32</v>
      </c>
      <c r="I414" s="38">
        <v>2025.0</v>
      </c>
      <c r="J414" s="18" t="s">
        <v>33</v>
      </c>
      <c r="K414" s="18" t="s">
        <v>33</v>
      </c>
      <c r="L414" s="18" t="s">
        <v>33</v>
      </c>
      <c r="M414" s="21"/>
      <c r="N414" s="21"/>
      <c r="O414" s="19" t="s">
        <v>33</v>
      </c>
      <c r="P414" s="21"/>
      <c r="Q414" s="21"/>
      <c r="R414" s="21"/>
      <c r="S414" s="19" t="s">
        <v>33</v>
      </c>
      <c r="T414" s="19" t="str">
        <f t="shared" si="11"/>
        <v/>
      </c>
      <c r="U414" s="19"/>
      <c r="V414" s="13" t="s">
        <v>1707</v>
      </c>
      <c r="W414" s="13"/>
      <c r="X414" s="13"/>
      <c r="Y414" s="13"/>
      <c r="Z414" s="13"/>
      <c r="AA414" s="13"/>
      <c r="AB414" s="13"/>
      <c r="AC414" s="13"/>
      <c r="AD414" s="13"/>
      <c r="AE414" s="13"/>
      <c r="AF414" s="13"/>
      <c r="AG414" s="13"/>
      <c r="AH414" s="13"/>
    </row>
    <row r="415">
      <c r="A415" s="13">
        <v>414.0</v>
      </c>
      <c r="B415" s="37" t="s">
        <v>1708</v>
      </c>
      <c r="C415" s="37" t="s">
        <v>1709</v>
      </c>
      <c r="D415" s="40" t="s">
        <v>1710</v>
      </c>
      <c r="E415" s="37" t="s">
        <v>1467</v>
      </c>
      <c r="F415" s="37" t="s">
        <v>1561</v>
      </c>
      <c r="G415" s="13" t="s">
        <v>1469</v>
      </c>
      <c r="H415" s="13" t="s">
        <v>32</v>
      </c>
      <c r="I415" s="38">
        <v>2024.0</v>
      </c>
      <c r="J415" s="18" t="s">
        <v>33</v>
      </c>
      <c r="K415" s="18" t="s">
        <v>33</v>
      </c>
      <c r="L415" s="18" t="s">
        <v>33</v>
      </c>
      <c r="M415" s="21"/>
      <c r="N415" s="19"/>
      <c r="O415" s="21"/>
      <c r="P415" s="21"/>
      <c r="Q415" s="21"/>
      <c r="R415" s="21"/>
      <c r="S415" s="21"/>
      <c r="T415" s="19"/>
      <c r="U415" s="19" t="s">
        <v>33</v>
      </c>
      <c r="V415" s="13" t="s">
        <v>1711</v>
      </c>
      <c r="W415" s="20"/>
      <c r="X415" s="20"/>
      <c r="Y415" s="20"/>
      <c r="Z415" s="13" t="s">
        <v>1712</v>
      </c>
      <c r="AA415" s="20"/>
      <c r="AB415" s="20"/>
      <c r="AC415" s="20"/>
      <c r="AD415" s="20"/>
      <c r="AE415" s="20"/>
      <c r="AF415" s="20"/>
      <c r="AG415" s="20"/>
      <c r="AH415" s="20"/>
    </row>
    <row r="416">
      <c r="A416" s="13">
        <v>415.0</v>
      </c>
      <c r="B416" s="37" t="s">
        <v>1713</v>
      </c>
      <c r="C416" s="37" t="s">
        <v>1714</v>
      </c>
      <c r="D416" s="40" t="s">
        <v>1715</v>
      </c>
      <c r="E416" s="37" t="s">
        <v>1455</v>
      </c>
      <c r="F416" s="37" t="s">
        <v>1716</v>
      </c>
      <c r="G416" s="13" t="s">
        <v>1457</v>
      </c>
      <c r="H416" s="13" t="s">
        <v>32</v>
      </c>
      <c r="I416" s="38">
        <v>2025.0</v>
      </c>
      <c r="J416" s="18" t="s">
        <v>33</v>
      </c>
      <c r="K416" s="18" t="s">
        <v>33</v>
      </c>
      <c r="L416" s="18" t="s">
        <v>33</v>
      </c>
      <c r="M416" s="21"/>
      <c r="N416" s="21"/>
      <c r="O416" s="19"/>
      <c r="P416" s="19" t="s">
        <v>33</v>
      </c>
      <c r="Q416" s="21"/>
      <c r="R416" s="21"/>
      <c r="S416" s="19" t="s">
        <v>33</v>
      </c>
      <c r="T416" s="19" t="str">
        <f t="shared" ref="T416:T450" si="12">IF(AND(J416="x",K416="x",L416="x",M416="",N416="",O416="",P416="",Q416="",R416=""), "x","")</f>
        <v/>
      </c>
      <c r="U416" s="19"/>
      <c r="V416" s="13" t="s">
        <v>1717</v>
      </c>
      <c r="W416" s="20"/>
      <c r="X416" s="20"/>
      <c r="Y416" s="20"/>
      <c r="Z416" s="20"/>
      <c r="AA416" s="20"/>
      <c r="AB416" s="20"/>
      <c r="AC416" s="20"/>
      <c r="AD416" s="20"/>
      <c r="AE416" s="20"/>
      <c r="AF416" s="20"/>
      <c r="AG416" s="20"/>
      <c r="AH416" s="20"/>
    </row>
    <row r="417">
      <c r="A417" s="13">
        <v>416.0</v>
      </c>
      <c r="B417" s="37" t="s">
        <v>1718</v>
      </c>
      <c r="C417" s="37" t="s">
        <v>1719</v>
      </c>
      <c r="D417" s="39" t="s">
        <v>1720</v>
      </c>
      <c r="E417" s="37" t="s">
        <v>1479</v>
      </c>
      <c r="F417" s="37" t="s">
        <v>1721</v>
      </c>
      <c r="G417" s="13" t="s">
        <v>1722</v>
      </c>
      <c r="H417" s="13" t="s">
        <v>53</v>
      </c>
      <c r="I417" s="38">
        <v>2023.0</v>
      </c>
      <c r="J417" s="18" t="s">
        <v>33</v>
      </c>
      <c r="K417" s="18" t="s">
        <v>33</v>
      </c>
      <c r="L417" s="18" t="s">
        <v>33</v>
      </c>
      <c r="M417" s="21"/>
      <c r="N417" s="19"/>
      <c r="O417" s="21"/>
      <c r="P417" s="19" t="s">
        <v>33</v>
      </c>
      <c r="Q417" s="21"/>
      <c r="R417" s="21"/>
      <c r="S417" s="21"/>
      <c r="T417" s="19" t="str">
        <f t="shared" si="12"/>
        <v/>
      </c>
      <c r="U417" s="19"/>
      <c r="V417" s="20"/>
      <c r="W417" s="20"/>
      <c r="X417" s="20"/>
      <c r="Y417" s="20"/>
      <c r="Z417" s="20"/>
      <c r="AA417" s="20"/>
      <c r="AB417" s="20"/>
      <c r="AC417" s="20"/>
      <c r="AD417" s="20"/>
      <c r="AE417" s="20"/>
      <c r="AF417" s="20"/>
      <c r="AG417" s="20"/>
      <c r="AH417" s="20"/>
    </row>
    <row r="418">
      <c r="A418" s="13">
        <v>417.0</v>
      </c>
      <c r="B418" s="37" t="s">
        <v>1723</v>
      </c>
      <c r="C418" s="37" t="s">
        <v>1724</v>
      </c>
      <c r="D418" s="39" t="s">
        <v>1725</v>
      </c>
      <c r="E418" s="37" t="s">
        <v>1469</v>
      </c>
      <c r="F418" s="37" t="s">
        <v>1561</v>
      </c>
      <c r="G418" s="13" t="s">
        <v>1469</v>
      </c>
      <c r="H418" s="13" t="s">
        <v>32</v>
      </c>
      <c r="I418" s="38">
        <v>2023.0</v>
      </c>
      <c r="J418" s="18" t="s">
        <v>33</v>
      </c>
      <c r="K418" s="18" t="s">
        <v>33</v>
      </c>
      <c r="L418" s="36"/>
      <c r="M418" s="21"/>
      <c r="N418" s="19"/>
      <c r="O418" s="21"/>
      <c r="P418" s="21"/>
      <c r="Q418" s="21"/>
      <c r="R418" s="19" t="s">
        <v>33</v>
      </c>
      <c r="S418" s="19"/>
      <c r="T418" s="19" t="str">
        <f t="shared" si="12"/>
        <v/>
      </c>
      <c r="U418" s="19"/>
      <c r="V418" s="20"/>
      <c r="W418" s="20"/>
      <c r="X418" s="20"/>
      <c r="Y418" s="20"/>
      <c r="Z418" s="20"/>
      <c r="AA418" s="20"/>
      <c r="AB418" s="20"/>
      <c r="AC418" s="20"/>
      <c r="AD418" s="20"/>
      <c r="AE418" s="20"/>
      <c r="AF418" s="20"/>
      <c r="AG418" s="20"/>
      <c r="AH418" s="20"/>
    </row>
    <row r="419">
      <c r="A419" s="13">
        <v>418.0</v>
      </c>
      <c r="B419" s="37" t="s">
        <v>1726</v>
      </c>
      <c r="C419" s="37" t="s">
        <v>1727</v>
      </c>
      <c r="D419" s="39" t="s">
        <v>1728</v>
      </c>
      <c r="E419" s="37" t="s">
        <v>1448</v>
      </c>
      <c r="F419" s="37" t="s">
        <v>1729</v>
      </c>
      <c r="G419" s="13" t="s">
        <v>1450</v>
      </c>
      <c r="H419" s="13" t="s">
        <v>32</v>
      </c>
      <c r="I419" s="38">
        <v>2023.0</v>
      </c>
      <c r="J419" s="18" t="s">
        <v>33</v>
      </c>
      <c r="K419" s="18" t="s">
        <v>33</v>
      </c>
      <c r="L419" s="18"/>
      <c r="M419" s="21"/>
      <c r="N419" s="21"/>
      <c r="O419" s="21"/>
      <c r="P419" s="21"/>
      <c r="Q419" s="21"/>
      <c r="R419" s="19" t="s">
        <v>33</v>
      </c>
      <c r="S419" s="19"/>
      <c r="T419" s="19" t="str">
        <f t="shared" si="12"/>
        <v/>
      </c>
      <c r="U419" s="19"/>
      <c r="V419" s="13"/>
      <c r="W419" s="13"/>
      <c r="X419" s="13"/>
      <c r="Y419" s="13"/>
      <c r="Z419" s="13"/>
      <c r="AA419" s="13"/>
      <c r="AB419" s="13"/>
      <c r="AC419" s="13"/>
      <c r="AD419" s="13"/>
      <c r="AE419" s="13"/>
      <c r="AF419" s="13"/>
      <c r="AG419" s="13"/>
      <c r="AH419" s="13"/>
    </row>
    <row r="420">
      <c r="A420" s="13">
        <v>419.0</v>
      </c>
      <c r="B420" s="37" t="s">
        <v>1730</v>
      </c>
      <c r="C420" s="37" t="s">
        <v>1731</v>
      </c>
      <c r="D420" s="39" t="s">
        <v>1732</v>
      </c>
      <c r="E420" s="37" t="s">
        <v>1467</v>
      </c>
      <c r="F420" s="37" t="s">
        <v>1598</v>
      </c>
      <c r="G420" s="13" t="s">
        <v>1469</v>
      </c>
      <c r="H420" s="13" t="s">
        <v>32</v>
      </c>
      <c r="I420" s="38">
        <v>2023.0</v>
      </c>
      <c r="J420" s="18" t="s">
        <v>33</v>
      </c>
      <c r="K420" s="18" t="s">
        <v>33</v>
      </c>
      <c r="L420" s="18" t="s">
        <v>33</v>
      </c>
      <c r="M420" s="21"/>
      <c r="N420" s="21"/>
      <c r="O420" s="21"/>
      <c r="P420" s="19" t="s">
        <v>33</v>
      </c>
      <c r="Q420" s="21"/>
      <c r="R420" s="21"/>
      <c r="S420" s="21"/>
      <c r="T420" s="19" t="str">
        <f t="shared" si="12"/>
        <v/>
      </c>
      <c r="U420" s="19"/>
      <c r="V420" s="13"/>
      <c r="W420" s="13"/>
      <c r="X420" s="13"/>
      <c r="Y420" s="13"/>
      <c r="Z420" s="13"/>
      <c r="AA420" s="13"/>
      <c r="AB420" s="13"/>
      <c r="AC420" s="13"/>
      <c r="AD420" s="13"/>
      <c r="AE420" s="13"/>
      <c r="AF420" s="13"/>
      <c r="AG420" s="13"/>
      <c r="AH420" s="13"/>
    </row>
    <row r="421">
      <c r="A421" s="13">
        <v>420.0</v>
      </c>
      <c r="B421" s="37" t="s">
        <v>1733</v>
      </c>
      <c r="C421" s="37" t="s">
        <v>1734</v>
      </c>
      <c r="D421" s="39" t="s">
        <v>1735</v>
      </c>
      <c r="E421" s="37" t="s">
        <v>1736</v>
      </c>
      <c r="F421" s="37" t="s">
        <v>1737</v>
      </c>
      <c r="G421" s="13" t="s">
        <v>1738</v>
      </c>
      <c r="H421" s="13" t="s">
        <v>32</v>
      </c>
      <c r="I421" s="38">
        <v>2023.0</v>
      </c>
      <c r="J421" s="18" t="s">
        <v>33</v>
      </c>
      <c r="K421" s="18" t="s">
        <v>33</v>
      </c>
      <c r="L421" s="18" t="s">
        <v>33</v>
      </c>
      <c r="M421" s="21"/>
      <c r="N421" s="21"/>
      <c r="O421" s="21"/>
      <c r="P421" s="19" t="s">
        <v>33</v>
      </c>
      <c r="Q421" s="21"/>
      <c r="R421" s="21"/>
      <c r="S421" s="21"/>
      <c r="T421" s="19" t="str">
        <f t="shared" si="12"/>
        <v/>
      </c>
      <c r="U421" s="19"/>
      <c r="V421" s="20"/>
      <c r="W421" s="20"/>
      <c r="X421" s="20"/>
      <c r="Y421" s="20"/>
      <c r="Z421" s="20"/>
      <c r="AA421" s="20"/>
      <c r="AB421" s="20"/>
      <c r="AC421" s="20"/>
      <c r="AD421" s="20"/>
      <c r="AE421" s="20"/>
      <c r="AF421" s="20"/>
      <c r="AG421" s="20"/>
      <c r="AH421" s="20"/>
    </row>
    <row r="422">
      <c r="A422" s="13">
        <v>421.0</v>
      </c>
      <c r="B422" s="37" t="s">
        <v>1739</v>
      </c>
      <c r="C422" s="37" t="s">
        <v>1740</v>
      </c>
      <c r="D422" s="39" t="s">
        <v>1741</v>
      </c>
      <c r="E422" s="37" t="s">
        <v>1448</v>
      </c>
      <c r="F422" s="37" t="s">
        <v>1729</v>
      </c>
      <c r="G422" s="13" t="s">
        <v>1450</v>
      </c>
      <c r="H422" s="13" t="s">
        <v>32</v>
      </c>
      <c r="I422" s="38">
        <v>2024.0</v>
      </c>
      <c r="J422" s="18" t="s">
        <v>33</v>
      </c>
      <c r="K422" s="18" t="s">
        <v>33</v>
      </c>
      <c r="L422" s="18" t="s">
        <v>33</v>
      </c>
      <c r="M422" s="21"/>
      <c r="N422" s="21"/>
      <c r="O422" s="21"/>
      <c r="P422" s="19" t="s">
        <v>33</v>
      </c>
      <c r="Q422" s="21"/>
      <c r="R422" s="21"/>
      <c r="S422" s="21"/>
      <c r="T422" s="19" t="str">
        <f t="shared" si="12"/>
        <v/>
      </c>
      <c r="U422" s="19"/>
      <c r="V422" s="13" t="s">
        <v>1742</v>
      </c>
      <c r="W422" s="13"/>
      <c r="X422" s="13"/>
      <c r="Y422" s="13"/>
      <c r="Z422" s="13"/>
      <c r="AA422" s="13"/>
      <c r="AB422" s="13"/>
      <c r="AC422" s="13"/>
      <c r="AD422" s="13"/>
      <c r="AE422" s="13"/>
      <c r="AF422" s="13"/>
      <c r="AG422" s="13"/>
      <c r="AH422" s="13"/>
    </row>
    <row r="423">
      <c r="A423" s="13">
        <v>422.0</v>
      </c>
      <c r="B423" s="37" t="s">
        <v>1743</v>
      </c>
      <c r="C423" s="37" t="s">
        <v>1744</v>
      </c>
      <c r="D423" s="39" t="s">
        <v>1745</v>
      </c>
      <c r="E423" s="37" t="s">
        <v>1461</v>
      </c>
      <c r="F423" s="37" t="s">
        <v>1746</v>
      </c>
      <c r="G423" s="13" t="s">
        <v>241</v>
      </c>
      <c r="H423" s="13" t="s">
        <v>53</v>
      </c>
      <c r="I423" s="38">
        <v>2023.0</v>
      </c>
      <c r="J423" s="18" t="s">
        <v>33</v>
      </c>
      <c r="K423" s="18" t="s">
        <v>33</v>
      </c>
      <c r="L423" s="18"/>
      <c r="M423" s="21"/>
      <c r="N423" s="21"/>
      <c r="O423" s="21"/>
      <c r="P423" s="21"/>
      <c r="Q423" s="21"/>
      <c r="R423" s="19" t="s">
        <v>33</v>
      </c>
      <c r="S423" s="19"/>
      <c r="T423" s="19" t="str">
        <f t="shared" si="12"/>
        <v/>
      </c>
      <c r="U423" s="19"/>
      <c r="V423" s="13"/>
      <c r="W423" s="13"/>
      <c r="X423" s="13"/>
      <c r="Y423" s="13"/>
      <c r="Z423" s="13"/>
      <c r="AA423" s="13"/>
      <c r="AB423" s="13"/>
      <c r="AC423" s="13"/>
      <c r="AD423" s="13"/>
      <c r="AE423" s="13"/>
      <c r="AF423" s="13"/>
      <c r="AG423" s="13"/>
      <c r="AH423" s="13"/>
    </row>
    <row r="424">
      <c r="A424" s="13">
        <v>423.0</v>
      </c>
      <c r="B424" s="37" t="s">
        <v>1747</v>
      </c>
      <c r="C424" s="37" t="s">
        <v>1748</v>
      </c>
      <c r="D424" s="39" t="s">
        <v>1749</v>
      </c>
      <c r="E424" s="37" t="s">
        <v>1501</v>
      </c>
      <c r="F424" s="37" t="s">
        <v>1750</v>
      </c>
      <c r="G424" s="13" t="s">
        <v>1457</v>
      </c>
      <c r="H424" s="13" t="s">
        <v>32</v>
      </c>
      <c r="I424" s="38">
        <v>2023.0</v>
      </c>
      <c r="J424" s="18" t="s">
        <v>33</v>
      </c>
      <c r="K424" s="18" t="s">
        <v>33</v>
      </c>
      <c r="L424" s="18"/>
      <c r="M424" s="21"/>
      <c r="N424" s="21"/>
      <c r="O424" s="21"/>
      <c r="P424" s="21"/>
      <c r="Q424" s="21"/>
      <c r="R424" s="19" t="s">
        <v>33</v>
      </c>
      <c r="S424" s="19"/>
      <c r="T424" s="19" t="str">
        <f t="shared" si="12"/>
        <v/>
      </c>
      <c r="U424" s="19"/>
      <c r="V424" s="13"/>
      <c r="W424" s="13"/>
      <c r="X424" s="13"/>
      <c r="Y424" s="13"/>
      <c r="Z424" s="13"/>
      <c r="AA424" s="13"/>
      <c r="AB424" s="13"/>
      <c r="AC424" s="13"/>
      <c r="AD424" s="13"/>
      <c r="AE424" s="13"/>
      <c r="AF424" s="13"/>
      <c r="AG424" s="13"/>
      <c r="AH424" s="13"/>
    </row>
    <row r="425">
      <c r="A425" s="13">
        <v>424.0</v>
      </c>
      <c r="B425" s="37" t="s">
        <v>1751</v>
      </c>
      <c r="C425" s="37" t="s">
        <v>1752</v>
      </c>
      <c r="D425" s="39" t="s">
        <v>1753</v>
      </c>
      <c r="E425" s="37" t="s">
        <v>1754</v>
      </c>
      <c r="F425" s="37" t="s">
        <v>1755</v>
      </c>
      <c r="G425" s="13" t="s">
        <v>1756</v>
      </c>
      <c r="H425" s="13" t="s">
        <v>32</v>
      </c>
      <c r="I425" s="38">
        <v>2022.0</v>
      </c>
      <c r="J425" s="18" t="s">
        <v>33</v>
      </c>
      <c r="K425" s="18" t="s">
        <v>33</v>
      </c>
      <c r="L425" s="18" t="s">
        <v>33</v>
      </c>
      <c r="M425" s="19"/>
      <c r="N425" s="19"/>
      <c r="O425" s="21"/>
      <c r="P425" s="19" t="s">
        <v>33</v>
      </c>
      <c r="Q425" s="21"/>
      <c r="R425" s="21"/>
      <c r="S425" s="21"/>
      <c r="T425" s="19" t="str">
        <f t="shared" si="12"/>
        <v/>
      </c>
      <c r="U425" s="19"/>
      <c r="V425" s="13" t="s">
        <v>1757</v>
      </c>
      <c r="W425" s="20"/>
      <c r="X425" s="20"/>
      <c r="Y425" s="20"/>
      <c r="Z425" s="20"/>
      <c r="AA425" s="20"/>
      <c r="AB425" s="20"/>
      <c r="AC425" s="20"/>
      <c r="AD425" s="20"/>
      <c r="AE425" s="20"/>
      <c r="AF425" s="20"/>
      <c r="AG425" s="20"/>
      <c r="AH425" s="20"/>
    </row>
    <row r="426">
      <c r="A426" s="13">
        <v>425.0</v>
      </c>
      <c r="B426" s="37" t="s">
        <v>1758</v>
      </c>
      <c r="C426" s="37" t="s">
        <v>1759</v>
      </c>
      <c r="D426" s="39" t="s">
        <v>1760</v>
      </c>
      <c r="E426" s="37" t="s">
        <v>1677</v>
      </c>
      <c r="F426" s="37" t="s">
        <v>1678</v>
      </c>
      <c r="G426" s="13" t="s">
        <v>1679</v>
      </c>
      <c r="H426" s="13" t="s">
        <v>32</v>
      </c>
      <c r="I426" s="38">
        <v>2024.0</v>
      </c>
      <c r="J426" s="18" t="s">
        <v>33</v>
      </c>
      <c r="K426" s="18" t="s">
        <v>33</v>
      </c>
      <c r="L426" s="18"/>
      <c r="M426" s="21"/>
      <c r="N426" s="21"/>
      <c r="O426" s="21"/>
      <c r="P426" s="21"/>
      <c r="Q426" s="21"/>
      <c r="R426" s="19" t="s">
        <v>33</v>
      </c>
      <c r="S426" s="19"/>
      <c r="T426" s="19" t="str">
        <f t="shared" si="12"/>
        <v/>
      </c>
      <c r="U426" s="19"/>
      <c r="V426" s="20"/>
      <c r="W426" s="20"/>
      <c r="X426" s="20"/>
      <c r="Y426" s="20"/>
      <c r="Z426" s="20"/>
      <c r="AA426" s="20"/>
      <c r="AB426" s="20"/>
      <c r="AC426" s="20"/>
      <c r="AD426" s="20"/>
      <c r="AE426" s="20"/>
      <c r="AF426" s="20"/>
      <c r="AG426" s="20"/>
      <c r="AH426" s="20"/>
    </row>
    <row r="427">
      <c r="A427" s="13">
        <v>426.0</v>
      </c>
      <c r="B427" s="37" t="s">
        <v>1761</v>
      </c>
      <c r="C427" s="37" t="s">
        <v>1762</v>
      </c>
      <c r="D427" s="40" t="s">
        <v>1763</v>
      </c>
      <c r="E427" s="37" t="s">
        <v>1455</v>
      </c>
      <c r="F427" s="37" t="s">
        <v>1456</v>
      </c>
      <c r="G427" s="13" t="s">
        <v>1457</v>
      </c>
      <c r="H427" s="13" t="s">
        <v>32</v>
      </c>
      <c r="I427" s="38">
        <v>2024.0</v>
      </c>
      <c r="J427" s="18" t="s">
        <v>33</v>
      </c>
      <c r="K427" s="18" t="s">
        <v>33</v>
      </c>
      <c r="L427" s="18" t="s">
        <v>33</v>
      </c>
      <c r="M427" s="21"/>
      <c r="N427" s="19"/>
      <c r="O427" s="21"/>
      <c r="P427" s="19" t="s">
        <v>33</v>
      </c>
      <c r="Q427" s="21"/>
      <c r="R427" s="21"/>
      <c r="S427" s="21"/>
      <c r="T427" s="19" t="str">
        <f t="shared" si="12"/>
        <v/>
      </c>
      <c r="U427" s="19"/>
      <c r="V427" s="13"/>
      <c r="W427" s="13"/>
      <c r="X427" s="13"/>
      <c r="Y427" s="13"/>
      <c r="Z427" s="13"/>
      <c r="AA427" s="13"/>
      <c r="AB427" s="13"/>
      <c r="AC427" s="13"/>
      <c r="AD427" s="13"/>
      <c r="AE427" s="13"/>
      <c r="AF427" s="13"/>
      <c r="AG427" s="13"/>
      <c r="AH427" s="13"/>
    </row>
    <row r="428">
      <c r="A428" s="13">
        <v>427.0</v>
      </c>
      <c r="B428" s="37" t="s">
        <v>1764</v>
      </c>
      <c r="C428" s="37" t="s">
        <v>1765</v>
      </c>
      <c r="D428" s="39" t="s">
        <v>1766</v>
      </c>
      <c r="E428" s="37" t="s">
        <v>1767</v>
      </c>
      <c r="F428" s="37" t="s">
        <v>1768</v>
      </c>
      <c r="G428" s="13" t="s">
        <v>1769</v>
      </c>
      <c r="H428" s="13" t="s">
        <v>32</v>
      </c>
      <c r="I428" s="38">
        <v>2024.0</v>
      </c>
      <c r="J428" s="18" t="s">
        <v>33</v>
      </c>
      <c r="K428" s="18" t="s">
        <v>33</v>
      </c>
      <c r="L428" s="18" t="s">
        <v>33</v>
      </c>
      <c r="M428" s="21"/>
      <c r="N428" s="19"/>
      <c r="O428" s="21"/>
      <c r="P428" s="19" t="s">
        <v>33</v>
      </c>
      <c r="Q428" s="21"/>
      <c r="R428" s="21"/>
      <c r="S428" s="21"/>
      <c r="T428" s="19" t="str">
        <f t="shared" si="12"/>
        <v/>
      </c>
      <c r="U428" s="19"/>
      <c r="V428" s="13"/>
      <c r="W428" s="13"/>
      <c r="X428" s="13"/>
      <c r="Y428" s="13"/>
      <c r="Z428" s="13"/>
      <c r="AA428" s="13"/>
      <c r="AB428" s="13"/>
      <c r="AC428" s="13"/>
      <c r="AD428" s="13"/>
      <c r="AE428" s="13"/>
      <c r="AF428" s="13"/>
      <c r="AG428" s="13"/>
      <c r="AH428" s="13"/>
    </row>
    <row r="429">
      <c r="A429" s="13">
        <v>428.0</v>
      </c>
      <c r="B429" s="37" t="s">
        <v>1770</v>
      </c>
      <c r="C429" s="37" t="s">
        <v>1771</v>
      </c>
      <c r="D429" s="39" t="s">
        <v>1772</v>
      </c>
      <c r="E429" s="37" t="s">
        <v>1620</v>
      </c>
      <c r="F429" s="37" t="s">
        <v>1621</v>
      </c>
      <c r="G429" s="13" t="s">
        <v>1622</v>
      </c>
      <c r="H429" s="13" t="s">
        <v>1189</v>
      </c>
      <c r="I429" s="38">
        <v>2024.0</v>
      </c>
      <c r="J429" s="18" t="s">
        <v>33</v>
      </c>
      <c r="K429" s="36"/>
      <c r="L429" s="18" t="s">
        <v>33</v>
      </c>
      <c r="M429" s="19"/>
      <c r="N429" s="19" t="s">
        <v>33</v>
      </c>
      <c r="O429" s="19"/>
      <c r="P429" s="21"/>
      <c r="Q429" s="21"/>
      <c r="R429" s="21"/>
      <c r="S429" s="21"/>
      <c r="T429" s="19" t="str">
        <f t="shared" si="12"/>
        <v/>
      </c>
      <c r="U429" s="19"/>
      <c r="V429" s="13"/>
      <c r="W429" s="13"/>
      <c r="X429" s="13"/>
      <c r="Y429" s="13"/>
      <c r="Z429" s="13"/>
      <c r="AA429" s="13"/>
      <c r="AB429" s="13"/>
      <c r="AC429" s="13"/>
      <c r="AD429" s="13"/>
      <c r="AE429" s="13"/>
      <c r="AF429" s="13"/>
      <c r="AG429" s="13"/>
      <c r="AH429" s="13"/>
    </row>
    <row r="430">
      <c r="A430" s="13">
        <v>429.0</v>
      </c>
      <c r="B430" s="37" t="s">
        <v>1773</v>
      </c>
      <c r="C430" s="37" t="s">
        <v>1774</v>
      </c>
      <c r="D430" s="39" t="s">
        <v>1775</v>
      </c>
      <c r="E430" s="37" t="s">
        <v>1572</v>
      </c>
      <c r="F430" s="37" t="s">
        <v>1573</v>
      </c>
      <c r="G430" s="13" t="s">
        <v>1574</v>
      </c>
      <c r="H430" s="13" t="s">
        <v>32</v>
      </c>
      <c r="I430" s="38">
        <v>2023.0</v>
      </c>
      <c r="J430" s="18" t="s">
        <v>33</v>
      </c>
      <c r="K430" s="18" t="s">
        <v>33</v>
      </c>
      <c r="L430" s="18" t="s">
        <v>33</v>
      </c>
      <c r="M430" s="21"/>
      <c r="N430" s="19"/>
      <c r="O430" s="19" t="s">
        <v>33</v>
      </c>
      <c r="P430" s="21"/>
      <c r="Q430" s="21"/>
      <c r="R430" s="21"/>
      <c r="S430" s="21"/>
      <c r="T430" s="19" t="str">
        <f t="shared" si="12"/>
        <v/>
      </c>
      <c r="U430" s="19"/>
      <c r="V430" s="13"/>
      <c r="W430" s="13"/>
      <c r="X430" s="13"/>
      <c r="Y430" s="13"/>
      <c r="Z430" s="13"/>
      <c r="AA430" s="13"/>
      <c r="AB430" s="13"/>
      <c r="AC430" s="13"/>
      <c r="AD430" s="13"/>
      <c r="AE430" s="13"/>
      <c r="AF430" s="13"/>
      <c r="AG430" s="13"/>
      <c r="AH430" s="13"/>
    </row>
    <row r="431">
      <c r="A431" s="13">
        <v>430.0</v>
      </c>
      <c r="B431" s="37" t="s">
        <v>1776</v>
      </c>
      <c r="C431" s="37" t="s">
        <v>1777</v>
      </c>
      <c r="D431" s="40" t="s">
        <v>1778</v>
      </c>
      <c r="E431" s="37" t="s">
        <v>1461</v>
      </c>
      <c r="F431" s="37" t="s">
        <v>1779</v>
      </c>
      <c r="G431" s="13" t="s">
        <v>1780</v>
      </c>
      <c r="H431" s="13" t="s">
        <v>53</v>
      </c>
      <c r="I431" s="38">
        <v>2024.0</v>
      </c>
      <c r="J431" s="18"/>
      <c r="K431" s="18" t="s">
        <v>33</v>
      </c>
      <c r="L431" s="18" t="s">
        <v>33</v>
      </c>
      <c r="M431" s="21"/>
      <c r="N431" s="19"/>
      <c r="O431" s="21"/>
      <c r="P431" s="21"/>
      <c r="Q431" s="21"/>
      <c r="R431" s="21"/>
      <c r="S431" s="21"/>
      <c r="T431" s="19" t="str">
        <f t="shared" si="12"/>
        <v/>
      </c>
      <c r="U431" s="19"/>
      <c r="V431" s="13" t="s">
        <v>1781</v>
      </c>
      <c r="W431" s="20"/>
      <c r="X431" s="20"/>
      <c r="Y431" s="20"/>
      <c r="Z431" s="20"/>
      <c r="AA431" s="20"/>
      <c r="AB431" s="20"/>
      <c r="AC431" s="20"/>
      <c r="AD431" s="20"/>
      <c r="AE431" s="20"/>
      <c r="AF431" s="20"/>
      <c r="AG431" s="20"/>
      <c r="AH431" s="20"/>
    </row>
    <row r="432">
      <c r="A432" s="13">
        <v>431.0</v>
      </c>
      <c r="B432" s="37" t="s">
        <v>1782</v>
      </c>
      <c r="C432" s="37" t="s">
        <v>1783</v>
      </c>
      <c r="D432" s="40" t="s">
        <v>1784</v>
      </c>
      <c r="E432" s="37" t="s">
        <v>1501</v>
      </c>
      <c r="F432" s="37" t="s">
        <v>1785</v>
      </c>
      <c r="G432" s="13" t="s">
        <v>1457</v>
      </c>
      <c r="H432" s="13" t="s">
        <v>32</v>
      </c>
      <c r="I432" s="38">
        <v>2024.0</v>
      </c>
      <c r="J432" s="18" t="s">
        <v>33</v>
      </c>
      <c r="K432" s="18" t="s">
        <v>33</v>
      </c>
      <c r="L432" s="18" t="s">
        <v>33</v>
      </c>
      <c r="M432" s="21"/>
      <c r="N432" s="19"/>
      <c r="O432" s="21"/>
      <c r="P432" s="19" t="s">
        <v>33</v>
      </c>
      <c r="Q432" s="21"/>
      <c r="R432" s="21"/>
      <c r="S432" s="21"/>
      <c r="T432" s="19" t="str">
        <f t="shared" si="12"/>
        <v/>
      </c>
      <c r="U432" s="19"/>
      <c r="V432" s="13"/>
      <c r="W432" s="13"/>
      <c r="X432" s="13"/>
      <c r="Y432" s="13"/>
      <c r="Z432" s="13"/>
      <c r="AA432" s="13"/>
      <c r="AB432" s="13"/>
      <c r="AC432" s="13"/>
      <c r="AD432" s="13"/>
      <c r="AE432" s="13"/>
      <c r="AF432" s="13"/>
      <c r="AG432" s="13"/>
      <c r="AH432" s="13"/>
    </row>
    <row r="433">
      <c r="A433" s="13">
        <v>432.0</v>
      </c>
      <c r="B433" s="37" t="s">
        <v>1786</v>
      </c>
      <c r="C433" s="37" t="s">
        <v>1787</v>
      </c>
      <c r="D433" s="39" t="s">
        <v>1788</v>
      </c>
      <c r="E433" s="37" t="s">
        <v>1467</v>
      </c>
      <c r="F433" s="37" t="s">
        <v>1468</v>
      </c>
      <c r="G433" s="13" t="s">
        <v>1469</v>
      </c>
      <c r="H433" s="13" t="s">
        <v>32</v>
      </c>
      <c r="I433" s="38">
        <v>2024.0</v>
      </c>
      <c r="J433" s="18" t="s">
        <v>33</v>
      </c>
      <c r="K433" s="18" t="s">
        <v>33</v>
      </c>
      <c r="L433" s="18" t="s">
        <v>33</v>
      </c>
      <c r="M433" s="21"/>
      <c r="N433" s="19"/>
      <c r="O433" s="21"/>
      <c r="P433" s="19" t="s">
        <v>33</v>
      </c>
      <c r="Q433" s="21"/>
      <c r="R433" s="19"/>
      <c r="S433" s="19"/>
      <c r="T433" s="19" t="str">
        <f t="shared" si="12"/>
        <v/>
      </c>
      <c r="U433" s="19"/>
      <c r="V433" s="13"/>
      <c r="W433" s="13"/>
      <c r="X433" s="13"/>
      <c r="Y433" s="13"/>
      <c r="Z433" s="13"/>
      <c r="AA433" s="13"/>
      <c r="AB433" s="13"/>
      <c r="AC433" s="13"/>
      <c r="AD433" s="13"/>
      <c r="AE433" s="13"/>
      <c r="AF433" s="13"/>
      <c r="AG433" s="13"/>
      <c r="AH433" s="13"/>
    </row>
    <row r="434">
      <c r="A434" s="13">
        <v>433.0</v>
      </c>
      <c r="B434" s="37" t="s">
        <v>1789</v>
      </c>
      <c r="C434" s="37" t="s">
        <v>1790</v>
      </c>
      <c r="D434" s="39" t="s">
        <v>1791</v>
      </c>
      <c r="E434" s="37" t="s">
        <v>1501</v>
      </c>
      <c r="F434" s="37" t="s">
        <v>1792</v>
      </c>
      <c r="G434" s="13" t="s">
        <v>1457</v>
      </c>
      <c r="H434" s="13" t="s">
        <v>32</v>
      </c>
      <c r="I434" s="38">
        <v>2024.0</v>
      </c>
      <c r="J434" s="18" t="s">
        <v>33</v>
      </c>
      <c r="K434" s="18" t="s">
        <v>33</v>
      </c>
      <c r="L434" s="18" t="s">
        <v>33</v>
      </c>
      <c r="M434" s="21"/>
      <c r="N434" s="19"/>
      <c r="O434" s="21"/>
      <c r="P434" s="19" t="s">
        <v>33</v>
      </c>
      <c r="Q434" s="21"/>
      <c r="R434" s="21"/>
      <c r="S434" s="21"/>
      <c r="T434" s="19" t="str">
        <f t="shared" si="12"/>
        <v/>
      </c>
      <c r="U434" s="19"/>
      <c r="V434" s="13"/>
      <c r="W434" s="13"/>
      <c r="X434" s="13"/>
      <c r="Y434" s="13"/>
      <c r="Z434" s="13"/>
      <c r="AA434" s="13"/>
      <c r="AB434" s="13"/>
      <c r="AC434" s="13"/>
      <c r="AD434" s="13"/>
      <c r="AE434" s="13"/>
      <c r="AF434" s="13"/>
      <c r="AG434" s="13"/>
      <c r="AH434" s="13"/>
    </row>
    <row r="435">
      <c r="A435" s="13">
        <v>434.0</v>
      </c>
      <c r="B435" s="37" t="s">
        <v>1793</v>
      </c>
      <c r="C435" s="37" t="s">
        <v>1794</v>
      </c>
      <c r="D435" s="40" t="s">
        <v>1795</v>
      </c>
      <c r="E435" s="37" t="s">
        <v>1796</v>
      </c>
      <c r="F435" s="37" t="s">
        <v>1797</v>
      </c>
      <c r="G435" s="13" t="s">
        <v>1798</v>
      </c>
      <c r="H435" s="13" t="s">
        <v>32</v>
      </c>
      <c r="I435" s="38">
        <v>2024.0</v>
      </c>
      <c r="J435" s="18" t="s">
        <v>33</v>
      </c>
      <c r="K435" s="18" t="s">
        <v>33</v>
      </c>
      <c r="L435" s="18" t="s">
        <v>33</v>
      </c>
      <c r="M435" s="21"/>
      <c r="N435" s="19"/>
      <c r="O435" s="21"/>
      <c r="P435" s="21"/>
      <c r="Q435" s="19" t="s">
        <v>33</v>
      </c>
      <c r="R435" s="21"/>
      <c r="S435" s="21"/>
      <c r="T435" s="19" t="str">
        <f t="shared" si="12"/>
        <v/>
      </c>
      <c r="U435" s="19"/>
      <c r="V435" s="20"/>
      <c r="W435" s="20"/>
      <c r="X435" s="20"/>
      <c r="Y435" s="20"/>
      <c r="Z435" s="20"/>
      <c r="AA435" s="20"/>
      <c r="AB435" s="20"/>
      <c r="AC435" s="20"/>
      <c r="AD435" s="20"/>
      <c r="AE435" s="20"/>
      <c r="AF435" s="20"/>
      <c r="AG435" s="20"/>
      <c r="AH435" s="20"/>
    </row>
    <row r="436">
      <c r="A436" s="13">
        <v>435.0</v>
      </c>
      <c r="B436" s="37" t="s">
        <v>1799</v>
      </c>
      <c r="C436" s="37" t="s">
        <v>1800</v>
      </c>
      <c r="D436" s="40" t="s">
        <v>1801</v>
      </c>
      <c r="E436" s="37" t="s">
        <v>1479</v>
      </c>
      <c r="F436" s="37" t="s">
        <v>1802</v>
      </c>
      <c r="G436" s="13" t="s">
        <v>1803</v>
      </c>
      <c r="H436" s="13" t="s">
        <v>53</v>
      </c>
      <c r="I436" s="38">
        <v>2024.0</v>
      </c>
      <c r="J436" s="18" t="s">
        <v>33</v>
      </c>
      <c r="K436" s="18" t="s">
        <v>33</v>
      </c>
      <c r="L436" s="36"/>
      <c r="M436" s="21"/>
      <c r="N436" s="19"/>
      <c r="O436" s="21"/>
      <c r="P436" s="21"/>
      <c r="Q436" s="21"/>
      <c r="R436" s="19" t="s">
        <v>33</v>
      </c>
      <c r="S436" s="19"/>
      <c r="T436" s="19" t="str">
        <f t="shared" si="12"/>
        <v/>
      </c>
      <c r="U436" s="19"/>
      <c r="V436" s="20"/>
      <c r="W436" s="20"/>
      <c r="X436" s="20"/>
      <c r="Y436" s="20"/>
      <c r="Z436" s="20"/>
      <c r="AA436" s="20"/>
      <c r="AB436" s="20"/>
      <c r="AC436" s="20"/>
      <c r="AD436" s="20"/>
      <c r="AE436" s="20"/>
      <c r="AF436" s="20"/>
      <c r="AG436" s="20"/>
      <c r="AH436" s="20"/>
    </row>
    <row r="437">
      <c r="A437" s="13">
        <v>436.0</v>
      </c>
      <c r="B437" s="37" t="s">
        <v>1804</v>
      </c>
      <c r="C437" s="37" t="s">
        <v>1805</v>
      </c>
      <c r="D437" s="39" t="s">
        <v>1806</v>
      </c>
      <c r="E437" s="37" t="s">
        <v>1807</v>
      </c>
      <c r="F437" s="37" t="s">
        <v>1808</v>
      </c>
      <c r="G437" s="13" t="s">
        <v>1809</v>
      </c>
      <c r="H437" s="13" t="s">
        <v>53</v>
      </c>
      <c r="I437" s="38">
        <v>2024.0</v>
      </c>
      <c r="J437" s="18" t="s">
        <v>33</v>
      </c>
      <c r="K437" s="18" t="s">
        <v>33</v>
      </c>
      <c r="L437" s="18" t="s">
        <v>33</v>
      </c>
      <c r="M437" s="21"/>
      <c r="N437" s="19" t="s">
        <v>33</v>
      </c>
      <c r="O437" s="21"/>
      <c r="P437" s="21"/>
      <c r="Q437" s="21"/>
      <c r="R437" s="21"/>
      <c r="S437" s="19" t="s">
        <v>33</v>
      </c>
      <c r="T437" s="19" t="str">
        <f t="shared" si="12"/>
        <v/>
      </c>
      <c r="U437" s="19"/>
      <c r="V437" s="13" t="s">
        <v>1810</v>
      </c>
      <c r="W437" s="20"/>
      <c r="X437" s="20"/>
      <c r="Y437" s="20"/>
      <c r="Z437" s="20"/>
      <c r="AA437" s="20"/>
      <c r="AB437" s="20"/>
      <c r="AC437" s="20"/>
      <c r="AD437" s="20"/>
      <c r="AE437" s="20"/>
      <c r="AF437" s="20"/>
      <c r="AG437" s="20"/>
      <c r="AH437" s="20"/>
    </row>
    <row r="438">
      <c r="A438" s="13">
        <v>437.0</v>
      </c>
      <c r="B438" s="37" t="s">
        <v>1811</v>
      </c>
      <c r="C438" s="37" t="s">
        <v>1812</v>
      </c>
      <c r="D438" s="39" t="s">
        <v>1813</v>
      </c>
      <c r="E438" s="37" t="s">
        <v>1814</v>
      </c>
      <c r="F438" s="37" t="s">
        <v>1815</v>
      </c>
      <c r="G438" s="13" t="s">
        <v>1816</v>
      </c>
      <c r="H438" s="13" t="s">
        <v>53</v>
      </c>
      <c r="I438" s="38">
        <v>2023.0</v>
      </c>
      <c r="J438" s="18" t="s">
        <v>33</v>
      </c>
      <c r="K438" s="18" t="s">
        <v>33</v>
      </c>
      <c r="L438" s="18" t="s">
        <v>33</v>
      </c>
      <c r="M438" s="21"/>
      <c r="N438" s="19"/>
      <c r="O438" s="21"/>
      <c r="P438" s="19" t="s">
        <v>33</v>
      </c>
      <c r="Q438" s="21"/>
      <c r="R438" s="21"/>
      <c r="S438" s="21"/>
      <c r="T438" s="19" t="str">
        <f t="shared" si="12"/>
        <v/>
      </c>
      <c r="U438" s="19"/>
      <c r="V438" s="20"/>
      <c r="W438" s="20"/>
      <c r="X438" s="20"/>
      <c r="Y438" s="20"/>
      <c r="Z438" s="20"/>
      <c r="AA438" s="20"/>
      <c r="AB438" s="20"/>
      <c r="AC438" s="20"/>
      <c r="AD438" s="20"/>
      <c r="AE438" s="20"/>
      <c r="AF438" s="20"/>
      <c r="AG438" s="20"/>
      <c r="AH438" s="20"/>
    </row>
    <row r="439">
      <c r="A439" s="13">
        <v>438.0</v>
      </c>
      <c r="B439" s="37" t="s">
        <v>1817</v>
      </c>
      <c r="C439" s="37" t="s">
        <v>1818</v>
      </c>
      <c r="D439" s="40" t="s">
        <v>1819</v>
      </c>
      <c r="E439" s="37" t="s">
        <v>1467</v>
      </c>
      <c r="F439" s="37" t="s">
        <v>1820</v>
      </c>
      <c r="G439" s="13" t="s">
        <v>1469</v>
      </c>
      <c r="H439" s="13" t="s">
        <v>32</v>
      </c>
      <c r="I439" s="38">
        <v>2023.0</v>
      </c>
      <c r="J439" s="18" t="s">
        <v>33</v>
      </c>
      <c r="K439" s="18" t="s">
        <v>33</v>
      </c>
      <c r="L439" s="18" t="s">
        <v>33</v>
      </c>
      <c r="M439" s="21"/>
      <c r="N439" s="21"/>
      <c r="O439" s="21"/>
      <c r="P439" s="19" t="s">
        <v>33</v>
      </c>
      <c r="Q439" s="21"/>
      <c r="R439" s="21"/>
      <c r="S439" s="21"/>
      <c r="T439" s="19" t="str">
        <f t="shared" si="12"/>
        <v/>
      </c>
      <c r="U439" s="19"/>
      <c r="V439" s="13" t="s">
        <v>1821</v>
      </c>
      <c r="W439" s="20"/>
      <c r="X439" s="20"/>
      <c r="Y439" s="20"/>
      <c r="Z439" s="20"/>
      <c r="AA439" s="20"/>
      <c r="AB439" s="20"/>
      <c r="AC439" s="20"/>
      <c r="AD439" s="20"/>
      <c r="AE439" s="20"/>
      <c r="AF439" s="20"/>
      <c r="AG439" s="20"/>
      <c r="AH439" s="20"/>
    </row>
    <row r="440">
      <c r="A440" s="13">
        <v>439.0</v>
      </c>
      <c r="B440" s="37" t="s">
        <v>1822</v>
      </c>
      <c r="C440" s="37" t="s">
        <v>1823</v>
      </c>
      <c r="D440" s="39" t="s">
        <v>1824</v>
      </c>
      <c r="E440" s="37" t="s">
        <v>1469</v>
      </c>
      <c r="F440" s="37" t="s">
        <v>1598</v>
      </c>
      <c r="G440" s="13" t="s">
        <v>1469</v>
      </c>
      <c r="H440" s="13" t="s">
        <v>32</v>
      </c>
      <c r="I440" s="38">
        <v>2022.0</v>
      </c>
      <c r="J440" s="18" t="s">
        <v>33</v>
      </c>
      <c r="K440" s="18" t="s">
        <v>33</v>
      </c>
      <c r="L440" s="18" t="s">
        <v>33</v>
      </c>
      <c r="M440" s="21"/>
      <c r="N440" s="21"/>
      <c r="O440" s="21"/>
      <c r="P440" s="19" t="s">
        <v>33</v>
      </c>
      <c r="Q440" s="21"/>
      <c r="R440" s="21"/>
      <c r="S440" s="21"/>
      <c r="T440" s="19" t="str">
        <f t="shared" si="12"/>
        <v/>
      </c>
      <c r="U440" s="19"/>
      <c r="V440" s="13"/>
      <c r="W440" s="13"/>
      <c r="X440" s="13"/>
      <c r="Y440" s="13"/>
      <c r="Z440" s="13"/>
      <c r="AA440" s="13"/>
      <c r="AB440" s="13"/>
      <c r="AC440" s="13"/>
      <c r="AD440" s="13"/>
      <c r="AE440" s="13"/>
      <c r="AF440" s="13"/>
      <c r="AG440" s="13"/>
      <c r="AH440" s="13"/>
    </row>
    <row r="441">
      <c r="A441" s="13">
        <v>440.0</v>
      </c>
      <c r="B441" s="37" t="s">
        <v>1825</v>
      </c>
      <c r="C441" s="37" t="s">
        <v>1826</v>
      </c>
      <c r="D441" s="39" t="s">
        <v>1827</v>
      </c>
      <c r="E441" s="37" t="s">
        <v>1455</v>
      </c>
      <c r="F441" s="37" t="s">
        <v>1828</v>
      </c>
      <c r="G441" s="13" t="s">
        <v>1457</v>
      </c>
      <c r="H441" s="13" t="s">
        <v>32</v>
      </c>
      <c r="I441" s="38">
        <v>2024.0</v>
      </c>
      <c r="J441" s="18" t="s">
        <v>33</v>
      </c>
      <c r="K441" s="18" t="s">
        <v>33</v>
      </c>
      <c r="L441" s="18" t="s">
        <v>33</v>
      </c>
      <c r="M441" s="21"/>
      <c r="N441" s="21"/>
      <c r="O441" s="21"/>
      <c r="P441" s="19" t="s">
        <v>33</v>
      </c>
      <c r="Q441" s="21"/>
      <c r="R441" s="21"/>
      <c r="S441" s="21"/>
      <c r="T441" s="19" t="str">
        <f t="shared" si="12"/>
        <v/>
      </c>
      <c r="U441" s="19"/>
      <c r="V441" s="13"/>
      <c r="W441" s="13"/>
      <c r="X441" s="13"/>
      <c r="Y441" s="13"/>
      <c r="Z441" s="13"/>
      <c r="AA441" s="13"/>
      <c r="AB441" s="13"/>
      <c r="AC441" s="13"/>
      <c r="AD441" s="13"/>
      <c r="AE441" s="13"/>
      <c r="AF441" s="13"/>
      <c r="AG441" s="13"/>
      <c r="AH441" s="13"/>
    </row>
    <row r="442">
      <c r="A442" s="13">
        <v>441.0</v>
      </c>
      <c r="B442" s="37" t="s">
        <v>1829</v>
      </c>
      <c r="C442" s="37" t="s">
        <v>1830</v>
      </c>
      <c r="D442" s="39" t="s">
        <v>1831</v>
      </c>
      <c r="E442" s="37" t="s">
        <v>1832</v>
      </c>
      <c r="F442" s="37" t="s">
        <v>1833</v>
      </c>
      <c r="G442" s="13" t="s">
        <v>1834</v>
      </c>
      <c r="H442" s="13" t="s">
        <v>32</v>
      </c>
      <c r="I442" s="38">
        <v>2024.0</v>
      </c>
      <c r="J442" s="18" t="s">
        <v>33</v>
      </c>
      <c r="K442" s="18" t="s">
        <v>33</v>
      </c>
      <c r="L442" s="18" t="s">
        <v>33</v>
      </c>
      <c r="M442" s="21"/>
      <c r="N442" s="19"/>
      <c r="O442" s="21"/>
      <c r="P442" s="19" t="s">
        <v>33</v>
      </c>
      <c r="Q442" s="21"/>
      <c r="R442" s="21"/>
      <c r="S442" s="21"/>
      <c r="T442" s="19" t="str">
        <f t="shared" si="12"/>
        <v/>
      </c>
      <c r="U442" s="19"/>
      <c r="V442" s="20"/>
      <c r="W442" s="20"/>
      <c r="X442" s="20"/>
      <c r="Y442" s="20"/>
      <c r="Z442" s="20"/>
      <c r="AA442" s="20"/>
      <c r="AB442" s="20"/>
      <c r="AC442" s="20"/>
      <c r="AD442" s="20"/>
      <c r="AE442" s="20"/>
      <c r="AF442" s="20"/>
      <c r="AG442" s="20"/>
      <c r="AH442" s="20"/>
    </row>
    <row r="443">
      <c r="A443" s="13">
        <v>442.0</v>
      </c>
      <c r="B443" s="37" t="s">
        <v>1835</v>
      </c>
      <c r="C443" s="37" t="s">
        <v>1836</v>
      </c>
      <c r="D443" s="39" t="s">
        <v>1837</v>
      </c>
      <c r="E443" s="37" t="s">
        <v>1838</v>
      </c>
      <c r="F443" s="37" t="s">
        <v>1839</v>
      </c>
      <c r="G443" s="13" t="s">
        <v>1840</v>
      </c>
      <c r="H443" s="13" t="s">
        <v>32</v>
      </c>
      <c r="I443" s="38">
        <v>2022.0</v>
      </c>
      <c r="J443" s="18" t="s">
        <v>33</v>
      </c>
      <c r="K443" s="18" t="s">
        <v>33</v>
      </c>
      <c r="L443" s="36"/>
      <c r="M443" s="21"/>
      <c r="N443" s="21"/>
      <c r="O443" s="21"/>
      <c r="P443" s="21"/>
      <c r="Q443" s="21"/>
      <c r="R443" s="19" t="s">
        <v>33</v>
      </c>
      <c r="S443" s="19"/>
      <c r="T443" s="19" t="str">
        <f t="shared" si="12"/>
        <v/>
      </c>
      <c r="U443" s="19"/>
      <c r="V443" s="13"/>
      <c r="W443" s="13"/>
      <c r="X443" s="13"/>
      <c r="Y443" s="13"/>
      <c r="Z443" s="13"/>
      <c r="AA443" s="13"/>
      <c r="AB443" s="13"/>
      <c r="AC443" s="13"/>
      <c r="AD443" s="13"/>
      <c r="AE443" s="13"/>
      <c r="AF443" s="13"/>
      <c r="AG443" s="13"/>
      <c r="AH443" s="13"/>
    </row>
    <row r="444">
      <c r="A444" s="13">
        <v>443.0</v>
      </c>
      <c r="B444" s="37" t="s">
        <v>1841</v>
      </c>
      <c r="C444" s="37" t="s">
        <v>1842</v>
      </c>
      <c r="D444" s="39" t="s">
        <v>1843</v>
      </c>
      <c r="E444" s="37" t="s">
        <v>1844</v>
      </c>
      <c r="F444" s="37" t="s">
        <v>1845</v>
      </c>
      <c r="G444" s="13" t="s">
        <v>1846</v>
      </c>
      <c r="H444" s="13" t="s">
        <v>32</v>
      </c>
      <c r="I444" s="38">
        <v>2024.0</v>
      </c>
      <c r="J444" s="18" t="s">
        <v>33</v>
      </c>
      <c r="K444" s="18" t="s">
        <v>33</v>
      </c>
      <c r="L444" s="18" t="s">
        <v>33</v>
      </c>
      <c r="M444" s="21"/>
      <c r="N444" s="19"/>
      <c r="O444" s="19"/>
      <c r="P444" s="19" t="s">
        <v>33</v>
      </c>
      <c r="Q444" s="21"/>
      <c r="R444" s="21"/>
      <c r="S444" s="21"/>
      <c r="T444" s="19" t="str">
        <f t="shared" si="12"/>
        <v/>
      </c>
      <c r="U444" s="19"/>
      <c r="V444" s="20"/>
      <c r="W444" s="20"/>
      <c r="X444" s="20"/>
      <c r="Y444" s="20"/>
      <c r="Z444" s="20"/>
      <c r="AA444" s="20"/>
      <c r="AB444" s="20"/>
      <c r="AC444" s="20"/>
      <c r="AD444" s="20"/>
      <c r="AE444" s="20"/>
      <c r="AF444" s="20"/>
      <c r="AG444" s="20"/>
      <c r="AH444" s="20"/>
    </row>
    <row r="445">
      <c r="A445" s="13">
        <v>444.0</v>
      </c>
      <c r="B445" s="37" t="s">
        <v>1847</v>
      </c>
      <c r="C445" s="37" t="s">
        <v>1848</v>
      </c>
      <c r="D445" s="39" t="s">
        <v>1849</v>
      </c>
      <c r="E445" s="37" t="s">
        <v>1461</v>
      </c>
      <c r="F445" s="37" t="s">
        <v>1850</v>
      </c>
      <c r="G445" s="13" t="s">
        <v>1851</v>
      </c>
      <c r="H445" s="13" t="s">
        <v>53</v>
      </c>
      <c r="I445" s="38">
        <v>2024.0</v>
      </c>
      <c r="J445" s="18" t="s">
        <v>33</v>
      </c>
      <c r="K445" s="18" t="s">
        <v>33</v>
      </c>
      <c r="L445" s="18" t="s">
        <v>33</v>
      </c>
      <c r="M445" s="21"/>
      <c r="N445" s="21"/>
      <c r="O445" s="21"/>
      <c r="P445" s="19" t="s">
        <v>33</v>
      </c>
      <c r="Q445" s="19"/>
      <c r="R445" s="21"/>
      <c r="S445" s="21"/>
      <c r="T445" s="19" t="str">
        <f t="shared" si="12"/>
        <v/>
      </c>
      <c r="U445" s="19"/>
      <c r="V445" s="13"/>
      <c r="W445" s="13"/>
      <c r="X445" s="13"/>
      <c r="Y445" s="13"/>
      <c r="Z445" s="13"/>
      <c r="AA445" s="13"/>
      <c r="AB445" s="13"/>
      <c r="AC445" s="13"/>
      <c r="AD445" s="13"/>
      <c r="AE445" s="13"/>
      <c r="AF445" s="13"/>
      <c r="AG445" s="13"/>
      <c r="AH445" s="13"/>
    </row>
    <row r="446">
      <c r="A446" s="13">
        <v>445.0</v>
      </c>
      <c r="B446" s="37" t="s">
        <v>1852</v>
      </c>
      <c r="C446" s="37" t="s">
        <v>1853</v>
      </c>
      <c r="D446" s="40" t="s">
        <v>1854</v>
      </c>
      <c r="E446" s="37" t="s">
        <v>1855</v>
      </c>
      <c r="F446" s="37" t="s">
        <v>1856</v>
      </c>
      <c r="G446" s="13" t="s">
        <v>241</v>
      </c>
      <c r="H446" s="13" t="s">
        <v>1189</v>
      </c>
      <c r="I446" s="38">
        <v>2024.0</v>
      </c>
      <c r="J446" s="18" t="s">
        <v>33</v>
      </c>
      <c r="K446" s="36"/>
      <c r="L446" s="18" t="s">
        <v>33</v>
      </c>
      <c r="M446" s="19"/>
      <c r="N446" s="19"/>
      <c r="O446" s="21"/>
      <c r="P446" s="21"/>
      <c r="Q446" s="21"/>
      <c r="R446" s="21"/>
      <c r="S446" s="21"/>
      <c r="T446" s="19" t="str">
        <f t="shared" si="12"/>
        <v/>
      </c>
      <c r="U446" s="19"/>
      <c r="V446" s="20"/>
      <c r="W446" s="20"/>
      <c r="X446" s="20"/>
      <c r="Y446" s="20"/>
      <c r="Z446" s="20"/>
      <c r="AA446" s="20"/>
      <c r="AB446" s="20"/>
      <c r="AC446" s="20"/>
      <c r="AD446" s="20"/>
      <c r="AE446" s="20"/>
      <c r="AF446" s="20"/>
      <c r="AG446" s="20"/>
      <c r="AH446" s="20"/>
    </row>
    <row r="447">
      <c r="A447" s="13">
        <v>446.0</v>
      </c>
      <c r="B447" s="37" t="s">
        <v>1857</v>
      </c>
      <c r="C447" s="37" t="s">
        <v>1858</v>
      </c>
      <c r="D447" s="39" t="s">
        <v>1859</v>
      </c>
      <c r="E447" s="37" t="s">
        <v>1501</v>
      </c>
      <c r="F447" s="37" t="s">
        <v>1860</v>
      </c>
      <c r="G447" s="13" t="s">
        <v>1457</v>
      </c>
      <c r="H447" s="13" t="s">
        <v>32</v>
      </c>
      <c r="I447" s="38">
        <v>2024.0</v>
      </c>
      <c r="J447" s="18" t="s">
        <v>33</v>
      </c>
      <c r="K447" s="18" t="s">
        <v>33</v>
      </c>
      <c r="L447" s="18" t="s">
        <v>33</v>
      </c>
      <c r="M447" s="21"/>
      <c r="N447" s="21"/>
      <c r="O447" s="21"/>
      <c r="P447" s="19" t="s">
        <v>33</v>
      </c>
      <c r="Q447" s="21"/>
      <c r="R447" s="21"/>
      <c r="S447" s="21"/>
      <c r="T447" s="19" t="str">
        <f t="shared" si="12"/>
        <v/>
      </c>
      <c r="U447" s="19"/>
      <c r="V447" s="20"/>
      <c r="W447" s="20"/>
      <c r="X447" s="20"/>
      <c r="Y447" s="20"/>
      <c r="Z447" s="20"/>
      <c r="AA447" s="20"/>
      <c r="AB447" s="20"/>
      <c r="AC447" s="20"/>
      <c r="AD447" s="20"/>
      <c r="AE447" s="20"/>
      <c r="AF447" s="20"/>
      <c r="AG447" s="20"/>
      <c r="AH447" s="20"/>
    </row>
    <row r="448">
      <c r="A448" s="13">
        <v>447.0</v>
      </c>
      <c r="B448" s="37" t="s">
        <v>55</v>
      </c>
      <c r="C448" s="37" t="s">
        <v>1861</v>
      </c>
      <c r="D448" s="39" t="s">
        <v>1862</v>
      </c>
      <c r="E448" s="37" t="s">
        <v>29</v>
      </c>
      <c r="F448" s="37" t="s">
        <v>1863</v>
      </c>
      <c r="G448" s="13" t="s">
        <v>31</v>
      </c>
      <c r="H448" s="13" t="s">
        <v>32</v>
      </c>
      <c r="I448" s="38">
        <v>2022.0</v>
      </c>
      <c r="J448" s="18" t="s">
        <v>33</v>
      </c>
      <c r="K448" s="18" t="s">
        <v>33</v>
      </c>
      <c r="L448" s="18" t="s">
        <v>33</v>
      </c>
      <c r="M448" s="19" t="s">
        <v>33</v>
      </c>
      <c r="N448" s="19"/>
      <c r="O448" s="21"/>
      <c r="P448" s="21"/>
      <c r="Q448" s="21"/>
      <c r="R448" s="21"/>
      <c r="S448" s="21"/>
      <c r="T448" s="19" t="str">
        <f t="shared" si="12"/>
        <v/>
      </c>
      <c r="U448" s="19"/>
      <c r="V448" s="13"/>
      <c r="W448" s="13"/>
      <c r="X448" s="13"/>
      <c r="Y448" s="13"/>
      <c r="Z448" s="13"/>
      <c r="AA448" s="13"/>
      <c r="AB448" s="13"/>
      <c r="AC448" s="13"/>
      <c r="AD448" s="13"/>
      <c r="AE448" s="13"/>
      <c r="AF448" s="13"/>
      <c r="AG448" s="13"/>
      <c r="AH448" s="13"/>
    </row>
    <row r="449">
      <c r="A449" s="13">
        <v>448.0</v>
      </c>
      <c r="B449" s="37" t="s">
        <v>1864</v>
      </c>
      <c r="C449" s="37" t="s">
        <v>1865</v>
      </c>
      <c r="D449" s="39" t="s">
        <v>1866</v>
      </c>
      <c r="E449" s="37" t="s">
        <v>1867</v>
      </c>
      <c r="F449" s="37" t="s">
        <v>1868</v>
      </c>
      <c r="G449" s="13" t="s">
        <v>1509</v>
      </c>
      <c r="H449" s="13" t="s">
        <v>32</v>
      </c>
      <c r="I449" s="38">
        <v>2024.0</v>
      </c>
      <c r="J449" s="18" t="s">
        <v>33</v>
      </c>
      <c r="K449" s="18" t="s">
        <v>33</v>
      </c>
      <c r="L449" s="18" t="s">
        <v>33</v>
      </c>
      <c r="M449" s="21"/>
      <c r="N449" s="21"/>
      <c r="O449" s="21"/>
      <c r="P449" s="19" t="s">
        <v>33</v>
      </c>
      <c r="Q449" s="21"/>
      <c r="R449" s="21"/>
      <c r="S449" s="21"/>
      <c r="T449" s="19" t="str">
        <f t="shared" si="12"/>
        <v/>
      </c>
      <c r="U449" s="19"/>
      <c r="V449" s="13" t="s">
        <v>1869</v>
      </c>
      <c r="W449" s="20"/>
      <c r="X449" s="20"/>
      <c r="Y449" s="20"/>
      <c r="Z449" s="20"/>
      <c r="AA449" s="20"/>
      <c r="AB449" s="20"/>
      <c r="AC449" s="20"/>
      <c r="AD449" s="20"/>
      <c r="AE449" s="20"/>
      <c r="AF449" s="20"/>
      <c r="AG449" s="20"/>
      <c r="AH449" s="20"/>
    </row>
    <row r="450">
      <c r="A450" s="13">
        <v>449.0</v>
      </c>
      <c r="B450" s="37" t="s">
        <v>1870</v>
      </c>
      <c r="C450" s="37" t="s">
        <v>1871</v>
      </c>
      <c r="D450" s="40" t="s">
        <v>1872</v>
      </c>
      <c r="E450" s="37" t="s">
        <v>1461</v>
      </c>
      <c r="F450" s="37" t="s">
        <v>1094</v>
      </c>
      <c r="G450" s="13" t="s">
        <v>241</v>
      </c>
      <c r="H450" s="13" t="s">
        <v>32</v>
      </c>
      <c r="I450" s="38">
        <v>2022.0</v>
      </c>
      <c r="J450" s="18" t="s">
        <v>33</v>
      </c>
      <c r="K450" s="18" t="s">
        <v>33</v>
      </c>
      <c r="L450" s="18" t="s">
        <v>33</v>
      </c>
      <c r="M450" s="21"/>
      <c r="N450" s="19"/>
      <c r="O450" s="21"/>
      <c r="P450" s="19" t="s">
        <v>33</v>
      </c>
      <c r="Q450" s="21"/>
      <c r="R450" s="21"/>
      <c r="S450" s="19" t="s">
        <v>33</v>
      </c>
      <c r="T450" s="19" t="str">
        <f t="shared" si="12"/>
        <v/>
      </c>
      <c r="U450" s="19"/>
      <c r="V450" s="13" t="s">
        <v>1873</v>
      </c>
      <c r="W450" s="13"/>
      <c r="X450" s="13"/>
      <c r="Y450" s="13"/>
      <c r="Z450" s="13"/>
      <c r="AA450" s="13"/>
      <c r="AB450" s="13"/>
      <c r="AC450" s="13"/>
      <c r="AD450" s="13"/>
      <c r="AE450" s="13"/>
      <c r="AF450" s="13"/>
      <c r="AG450" s="13"/>
      <c r="AH450" s="13"/>
    </row>
    <row r="451">
      <c r="A451" s="13">
        <v>450.0</v>
      </c>
      <c r="B451" s="37" t="s">
        <v>1874</v>
      </c>
      <c r="C451" s="37" t="s">
        <v>1875</v>
      </c>
      <c r="D451" s="39" t="s">
        <v>1876</v>
      </c>
      <c r="E451" s="37" t="s">
        <v>1455</v>
      </c>
      <c r="F451" s="37" t="s">
        <v>1877</v>
      </c>
      <c r="G451" s="13" t="s">
        <v>1457</v>
      </c>
      <c r="H451" s="13" t="s">
        <v>32</v>
      </c>
      <c r="I451" s="38">
        <v>2024.0</v>
      </c>
      <c r="J451" s="18" t="s">
        <v>33</v>
      </c>
      <c r="K451" s="18" t="s">
        <v>33</v>
      </c>
      <c r="L451" s="18" t="s">
        <v>33</v>
      </c>
      <c r="M451" s="21"/>
      <c r="N451" s="21"/>
      <c r="O451" s="21"/>
      <c r="P451" s="21"/>
      <c r="Q451" s="21"/>
      <c r="R451" s="21"/>
      <c r="S451" s="21"/>
      <c r="T451" s="19"/>
      <c r="U451" s="19" t="s">
        <v>33</v>
      </c>
      <c r="V451" s="13" t="s">
        <v>1878</v>
      </c>
      <c r="W451" s="13"/>
      <c r="X451" s="13"/>
      <c r="Y451" s="13"/>
      <c r="Z451" s="13" t="s">
        <v>53</v>
      </c>
      <c r="AA451" s="13"/>
      <c r="AB451" s="13"/>
      <c r="AC451" s="13"/>
      <c r="AD451" s="13"/>
      <c r="AE451" s="13"/>
      <c r="AF451" s="13"/>
      <c r="AG451" s="13"/>
      <c r="AH451" s="13"/>
    </row>
    <row r="452">
      <c r="A452" s="13">
        <v>451.0</v>
      </c>
      <c r="B452" s="37" t="s">
        <v>1879</v>
      </c>
      <c r="C452" s="37" t="s">
        <v>1880</v>
      </c>
      <c r="D452" s="40" t="s">
        <v>1881</v>
      </c>
      <c r="E452" s="37" t="s">
        <v>1882</v>
      </c>
      <c r="F452" s="37" t="s">
        <v>1883</v>
      </c>
      <c r="G452" s="13" t="s">
        <v>1509</v>
      </c>
      <c r="H452" s="13" t="s">
        <v>1189</v>
      </c>
      <c r="I452" s="38">
        <v>2023.0</v>
      </c>
      <c r="J452" s="18" t="s">
        <v>33</v>
      </c>
      <c r="K452" s="18"/>
      <c r="L452" s="18" t="s">
        <v>33</v>
      </c>
      <c r="M452" s="21"/>
      <c r="N452" s="21"/>
      <c r="O452" s="21"/>
      <c r="P452" s="19" t="s">
        <v>33</v>
      </c>
      <c r="Q452" s="21"/>
      <c r="R452" s="19"/>
      <c r="S452" s="19"/>
      <c r="T452" s="19" t="str">
        <f t="shared" ref="T452:T471" si="13">IF(AND(J452="x",K452="x",L452="x",M452="",N452="",O452="",P452="",Q452="",R452=""), "x","")</f>
        <v/>
      </c>
      <c r="U452" s="19"/>
      <c r="V452" s="20"/>
      <c r="W452" s="20"/>
      <c r="X452" s="20"/>
      <c r="Y452" s="20"/>
      <c r="Z452" s="20"/>
      <c r="AA452" s="20"/>
      <c r="AB452" s="20"/>
      <c r="AC452" s="20"/>
      <c r="AD452" s="20"/>
      <c r="AE452" s="20"/>
      <c r="AF452" s="20"/>
      <c r="AG452" s="20"/>
      <c r="AH452" s="20"/>
    </row>
    <row r="453">
      <c r="A453" s="13">
        <v>452.0</v>
      </c>
      <c r="B453" s="37" t="s">
        <v>1884</v>
      </c>
      <c r="C453" s="37" t="s">
        <v>1885</v>
      </c>
      <c r="D453" s="39" t="s">
        <v>1886</v>
      </c>
      <c r="E453" s="37" t="s">
        <v>1467</v>
      </c>
      <c r="F453" s="37" t="s">
        <v>1887</v>
      </c>
      <c r="G453" s="13" t="s">
        <v>1469</v>
      </c>
      <c r="H453" s="13" t="s">
        <v>32</v>
      </c>
      <c r="I453" s="38">
        <v>2024.0</v>
      </c>
      <c r="J453" s="18" t="s">
        <v>33</v>
      </c>
      <c r="K453" s="18" t="s">
        <v>33</v>
      </c>
      <c r="L453" s="18"/>
      <c r="M453" s="21"/>
      <c r="N453" s="21"/>
      <c r="O453" s="21"/>
      <c r="P453" s="21"/>
      <c r="Q453" s="21"/>
      <c r="R453" s="19" t="s">
        <v>33</v>
      </c>
      <c r="S453" s="19"/>
      <c r="T453" s="19" t="str">
        <f t="shared" si="13"/>
        <v/>
      </c>
      <c r="U453" s="19"/>
      <c r="V453" s="20"/>
      <c r="W453" s="20"/>
      <c r="X453" s="20"/>
      <c r="Y453" s="20"/>
      <c r="Z453" s="20"/>
      <c r="AA453" s="20"/>
      <c r="AB453" s="20"/>
      <c r="AC453" s="20"/>
      <c r="AD453" s="20"/>
      <c r="AE453" s="20"/>
      <c r="AF453" s="20"/>
      <c r="AG453" s="20"/>
      <c r="AH453" s="20"/>
    </row>
    <row r="454">
      <c r="A454" s="13">
        <v>453.0</v>
      </c>
      <c r="B454" s="37" t="s">
        <v>1888</v>
      </c>
      <c r="C454" s="37" t="s">
        <v>1889</v>
      </c>
      <c r="D454" s="39" t="s">
        <v>1890</v>
      </c>
      <c r="E454" s="37" t="s">
        <v>1479</v>
      </c>
      <c r="F454" s="37" t="s">
        <v>1891</v>
      </c>
      <c r="G454" s="13" t="s">
        <v>1509</v>
      </c>
      <c r="H454" s="13" t="s">
        <v>1189</v>
      </c>
      <c r="I454" s="38">
        <v>2024.0</v>
      </c>
      <c r="J454" s="18" t="s">
        <v>33</v>
      </c>
      <c r="K454" s="36"/>
      <c r="L454" s="18" t="s">
        <v>33</v>
      </c>
      <c r="M454" s="21"/>
      <c r="N454" s="21"/>
      <c r="O454" s="21"/>
      <c r="P454" s="21"/>
      <c r="Q454" s="21"/>
      <c r="R454" s="21"/>
      <c r="S454" s="21"/>
      <c r="T454" s="19" t="str">
        <f t="shared" si="13"/>
        <v/>
      </c>
      <c r="U454" s="19"/>
      <c r="V454" s="20"/>
      <c r="W454" s="20"/>
      <c r="X454" s="20"/>
      <c r="Y454" s="20"/>
      <c r="Z454" s="20"/>
      <c r="AA454" s="20"/>
      <c r="AB454" s="20"/>
      <c r="AC454" s="20"/>
      <c r="AD454" s="20"/>
      <c r="AE454" s="20"/>
      <c r="AF454" s="20"/>
      <c r="AG454" s="20"/>
      <c r="AH454" s="20"/>
    </row>
    <row r="455">
      <c r="A455" s="13">
        <v>454.0</v>
      </c>
      <c r="B455" s="37" t="s">
        <v>1892</v>
      </c>
      <c r="C455" s="37" t="s">
        <v>1893</v>
      </c>
      <c r="D455" s="39" t="s">
        <v>1894</v>
      </c>
      <c r="E455" s="37" t="s">
        <v>1469</v>
      </c>
      <c r="F455" s="37" t="s">
        <v>1598</v>
      </c>
      <c r="G455" s="13" t="s">
        <v>1469</v>
      </c>
      <c r="H455" s="13" t="s">
        <v>32</v>
      </c>
      <c r="I455" s="38">
        <v>2023.0</v>
      </c>
      <c r="J455" s="18" t="s">
        <v>33</v>
      </c>
      <c r="K455" s="18" t="s">
        <v>33</v>
      </c>
      <c r="L455" s="18" t="s">
        <v>33</v>
      </c>
      <c r="M455" s="21"/>
      <c r="N455" s="19"/>
      <c r="O455" s="21"/>
      <c r="P455" s="19" t="s">
        <v>33</v>
      </c>
      <c r="Q455" s="21"/>
      <c r="R455" s="21"/>
      <c r="S455" s="21"/>
      <c r="T455" s="19" t="str">
        <f t="shared" si="13"/>
        <v/>
      </c>
      <c r="U455" s="19"/>
      <c r="V455" s="13"/>
      <c r="W455" s="13"/>
      <c r="X455" s="13"/>
      <c r="Y455" s="13"/>
      <c r="Z455" s="13"/>
      <c r="AA455" s="13"/>
      <c r="AB455" s="13"/>
      <c r="AC455" s="13"/>
      <c r="AD455" s="13"/>
      <c r="AE455" s="13"/>
      <c r="AF455" s="13"/>
      <c r="AG455" s="13"/>
      <c r="AH455" s="13"/>
    </row>
    <row r="456">
      <c r="A456" s="13">
        <v>455.0</v>
      </c>
      <c r="B456" s="37" t="s">
        <v>1895</v>
      </c>
      <c r="C456" s="37" t="s">
        <v>1896</v>
      </c>
      <c r="D456" s="40" t="s">
        <v>1897</v>
      </c>
      <c r="E456" s="37" t="s">
        <v>1677</v>
      </c>
      <c r="F456" s="37" t="s">
        <v>1898</v>
      </c>
      <c r="G456" s="13" t="s">
        <v>1679</v>
      </c>
      <c r="H456" s="13" t="s">
        <v>32</v>
      </c>
      <c r="I456" s="38">
        <v>2022.0</v>
      </c>
      <c r="J456" s="18" t="s">
        <v>33</v>
      </c>
      <c r="K456" s="18" t="s">
        <v>33</v>
      </c>
      <c r="L456" s="18" t="s">
        <v>33</v>
      </c>
      <c r="M456" s="21"/>
      <c r="N456" s="21"/>
      <c r="O456" s="21"/>
      <c r="P456" s="19" t="s">
        <v>33</v>
      </c>
      <c r="Q456" s="21"/>
      <c r="R456" s="21"/>
      <c r="S456" s="19" t="s">
        <v>33</v>
      </c>
      <c r="T456" s="19" t="str">
        <f t="shared" si="13"/>
        <v/>
      </c>
      <c r="U456" s="19"/>
      <c r="V456" s="13" t="s">
        <v>1899</v>
      </c>
      <c r="W456" s="13"/>
      <c r="X456" s="13"/>
      <c r="Y456" s="13"/>
      <c r="Z456" s="13"/>
      <c r="AA456" s="13"/>
      <c r="AB456" s="13"/>
      <c r="AC456" s="13"/>
      <c r="AD456" s="13"/>
      <c r="AE456" s="13"/>
      <c r="AF456" s="13"/>
      <c r="AG456" s="13"/>
      <c r="AH456" s="13"/>
    </row>
    <row r="457">
      <c r="A457" s="13">
        <v>456.0</v>
      </c>
      <c r="B457" s="37" t="s">
        <v>1900</v>
      </c>
      <c r="C457" s="37" t="s">
        <v>1901</v>
      </c>
      <c r="D457" s="39" t="s">
        <v>1902</v>
      </c>
      <c r="E457" s="37" t="s">
        <v>1572</v>
      </c>
      <c r="F457" s="37" t="s">
        <v>1903</v>
      </c>
      <c r="G457" s="13" t="s">
        <v>1574</v>
      </c>
      <c r="H457" s="13" t="s">
        <v>32</v>
      </c>
      <c r="I457" s="38">
        <v>2024.0</v>
      </c>
      <c r="J457" s="18" t="s">
        <v>33</v>
      </c>
      <c r="K457" s="18" t="s">
        <v>33</v>
      </c>
      <c r="L457" s="18" t="s">
        <v>33</v>
      </c>
      <c r="M457" s="21"/>
      <c r="N457" s="21"/>
      <c r="O457" s="21"/>
      <c r="P457" s="19" t="s">
        <v>33</v>
      </c>
      <c r="Q457" s="21"/>
      <c r="R457" s="21"/>
      <c r="S457" s="21"/>
      <c r="T457" s="19" t="str">
        <f t="shared" si="13"/>
        <v/>
      </c>
      <c r="U457" s="19"/>
      <c r="V457" s="20"/>
      <c r="W457" s="20"/>
      <c r="X457" s="20"/>
      <c r="Y457" s="20"/>
      <c r="Z457" s="20"/>
      <c r="AA457" s="20"/>
      <c r="AB457" s="20"/>
      <c r="AC457" s="20"/>
      <c r="AD457" s="20"/>
      <c r="AE457" s="20"/>
      <c r="AF457" s="20"/>
      <c r="AG457" s="20"/>
      <c r="AH457" s="20"/>
    </row>
    <row r="458">
      <c r="A458" s="13">
        <v>457.0</v>
      </c>
      <c r="B458" s="37" t="s">
        <v>1904</v>
      </c>
      <c r="C458" s="37" t="s">
        <v>1905</v>
      </c>
      <c r="D458" s="39" t="s">
        <v>1906</v>
      </c>
      <c r="E458" s="37" t="s">
        <v>1467</v>
      </c>
      <c r="F458" s="37" t="s">
        <v>1561</v>
      </c>
      <c r="G458" s="13" t="s">
        <v>1469</v>
      </c>
      <c r="H458" s="13" t="s">
        <v>32</v>
      </c>
      <c r="I458" s="38">
        <v>2023.0</v>
      </c>
      <c r="J458" s="18" t="s">
        <v>33</v>
      </c>
      <c r="K458" s="18" t="s">
        <v>33</v>
      </c>
      <c r="L458" s="18" t="s">
        <v>33</v>
      </c>
      <c r="M458" s="21"/>
      <c r="N458" s="21"/>
      <c r="O458" s="21"/>
      <c r="P458" s="19" t="s">
        <v>33</v>
      </c>
      <c r="Q458" s="21"/>
      <c r="R458" s="21"/>
      <c r="S458" s="21"/>
      <c r="T458" s="19" t="str">
        <f t="shared" si="13"/>
        <v/>
      </c>
      <c r="U458" s="19"/>
      <c r="V458" s="13" t="s">
        <v>1907</v>
      </c>
      <c r="W458" s="13"/>
      <c r="X458" s="13"/>
      <c r="Y458" s="13"/>
      <c r="Z458" s="13"/>
      <c r="AA458" s="13"/>
      <c r="AB458" s="13"/>
      <c r="AC458" s="13"/>
      <c r="AD458" s="13"/>
      <c r="AE458" s="13"/>
      <c r="AF458" s="13"/>
      <c r="AG458" s="13"/>
      <c r="AH458" s="13"/>
    </row>
    <row r="459">
      <c r="A459" s="13">
        <v>458.0</v>
      </c>
      <c r="B459" s="37" t="s">
        <v>1908</v>
      </c>
      <c r="C459" s="37" t="s">
        <v>1909</v>
      </c>
      <c r="D459" s="40" t="s">
        <v>1910</v>
      </c>
      <c r="E459" s="37" t="s">
        <v>1911</v>
      </c>
      <c r="F459" s="37" t="s">
        <v>1912</v>
      </c>
      <c r="G459" s="13" t="s">
        <v>1913</v>
      </c>
      <c r="H459" s="13" t="s">
        <v>53</v>
      </c>
      <c r="I459" s="38">
        <v>2023.0</v>
      </c>
      <c r="J459" s="18" t="s">
        <v>33</v>
      </c>
      <c r="K459" s="18" t="s">
        <v>33</v>
      </c>
      <c r="L459" s="18" t="s">
        <v>33</v>
      </c>
      <c r="M459" s="21"/>
      <c r="N459" s="19" t="s">
        <v>33</v>
      </c>
      <c r="O459" s="21"/>
      <c r="P459" s="21"/>
      <c r="Q459" s="21"/>
      <c r="R459" s="21"/>
      <c r="S459" s="21"/>
      <c r="T459" s="19" t="str">
        <f t="shared" si="13"/>
        <v/>
      </c>
      <c r="U459" s="19"/>
      <c r="V459" s="20"/>
      <c r="W459" s="20"/>
      <c r="X459" s="20"/>
      <c r="Y459" s="20"/>
      <c r="Z459" s="20"/>
      <c r="AA459" s="20"/>
      <c r="AB459" s="20"/>
      <c r="AC459" s="20"/>
      <c r="AD459" s="20"/>
      <c r="AE459" s="20"/>
      <c r="AF459" s="20"/>
      <c r="AG459" s="20"/>
      <c r="AH459" s="20"/>
    </row>
    <row r="460">
      <c r="A460" s="13">
        <v>459.0</v>
      </c>
      <c r="B460" s="37" t="s">
        <v>1914</v>
      </c>
      <c r="C460" s="37" t="s">
        <v>1915</v>
      </c>
      <c r="D460" s="39" t="s">
        <v>1916</v>
      </c>
      <c r="E460" s="37" t="s">
        <v>1917</v>
      </c>
      <c r="F460" s="37" t="s">
        <v>1918</v>
      </c>
      <c r="G460" s="13" t="s">
        <v>1919</v>
      </c>
      <c r="H460" s="13" t="s">
        <v>32</v>
      </c>
      <c r="I460" s="38">
        <v>2024.0</v>
      </c>
      <c r="J460" s="18" t="s">
        <v>33</v>
      </c>
      <c r="K460" s="18" t="s">
        <v>33</v>
      </c>
      <c r="L460" s="18"/>
      <c r="M460" s="21"/>
      <c r="N460" s="21"/>
      <c r="O460" s="19"/>
      <c r="P460" s="21"/>
      <c r="Q460" s="21"/>
      <c r="R460" s="19" t="s">
        <v>33</v>
      </c>
      <c r="S460" s="19"/>
      <c r="T460" s="19" t="str">
        <f t="shared" si="13"/>
        <v/>
      </c>
      <c r="U460" s="19"/>
      <c r="V460" s="13"/>
      <c r="W460" s="13"/>
      <c r="X460" s="13"/>
      <c r="Y460" s="13"/>
      <c r="Z460" s="13"/>
      <c r="AA460" s="13"/>
      <c r="AB460" s="13"/>
      <c r="AC460" s="13"/>
      <c r="AD460" s="13"/>
      <c r="AE460" s="13"/>
      <c r="AF460" s="13"/>
      <c r="AG460" s="13"/>
      <c r="AH460" s="13"/>
    </row>
    <row r="461">
      <c r="A461" s="13">
        <v>460.0</v>
      </c>
      <c r="B461" s="37" t="s">
        <v>1920</v>
      </c>
      <c r="C461" s="37" t="s">
        <v>1921</v>
      </c>
      <c r="D461" s="39" t="s">
        <v>1922</v>
      </c>
      <c r="E461" s="37" t="s">
        <v>1501</v>
      </c>
      <c r="F461" s="37" t="s">
        <v>1923</v>
      </c>
      <c r="G461" s="13" t="s">
        <v>1457</v>
      </c>
      <c r="H461" s="13" t="s">
        <v>32</v>
      </c>
      <c r="I461" s="38">
        <v>2022.0</v>
      </c>
      <c r="J461" s="18" t="s">
        <v>33</v>
      </c>
      <c r="K461" s="18" t="s">
        <v>33</v>
      </c>
      <c r="L461" s="18" t="s">
        <v>33</v>
      </c>
      <c r="M461" s="21"/>
      <c r="N461" s="19"/>
      <c r="O461" s="21"/>
      <c r="P461" s="19" t="s">
        <v>33</v>
      </c>
      <c r="Q461" s="21"/>
      <c r="R461" s="21"/>
      <c r="S461" s="21"/>
      <c r="T461" s="19" t="str">
        <f t="shared" si="13"/>
        <v/>
      </c>
      <c r="U461" s="19"/>
      <c r="V461" s="20"/>
      <c r="W461" s="20"/>
      <c r="X461" s="20"/>
      <c r="Y461" s="20"/>
      <c r="Z461" s="20"/>
      <c r="AA461" s="20"/>
      <c r="AB461" s="20"/>
      <c r="AC461" s="20"/>
      <c r="AD461" s="20"/>
      <c r="AE461" s="20"/>
      <c r="AF461" s="20"/>
      <c r="AG461" s="20"/>
      <c r="AH461" s="20"/>
    </row>
    <row r="462">
      <c r="A462" s="13">
        <v>461.0</v>
      </c>
      <c r="B462" s="37" t="s">
        <v>1924</v>
      </c>
      <c r="C462" s="37" t="s">
        <v>1925</v>
      </c>
      <c r="D462" s="39" t="s">
        <v>1926</v>
      </c>
      <c r="E462" s="37" t="s">
        <v>1927</v>
      </c>
      <c r="F462" s="37" t="s">
        <v>1928</v>
      </c>
      <c r="G462" s="13" t="s">
        <v>1929</v>
      </c>
      <c r="H462" s="13" t="s">
        <v>53</v>
      </c>
      <c r="I462" s="38">
        <v>2022.0</v>
      </c>
      <c r="J462" s="18" t="s">
        <v>33</v>
      </c>
      <c r="K462" s="18" t="s">
        <v>33</v>
      </c>
      <c r="L462" s="18" t="s">
        <v>33</v>
      </c>
      <c r="M462" s="21"/>
      <c r="N462" s="19" t="s">
        <v>33</v>
      </c>
      <c r="O462" s="21"/>
      <c r="P462" s="21"/>
      <c r="Q462" s="21"/>
      <c r="R462" s="21"/>
      <c r="S462" s="21"/>
      <c r="T462" s="19" t="str">
        <f t="shared" si="13"/>
        <v/>
      </c>
      <c r="U462" s="19"/>
      <c r="V462" s="13"/>
      <c r="W462" s="13"/>
      <c r="X462" s="13"/>
      <c r="Y462" s="13"/>
      <c r="Z462" s="13"/>
      <c r="AA462" s="13"/>
      <c r="AB462" s="13"/>
      <c r="AC462" s="13"/>
      <c r="AD462" s="13"/>
      <c r="AE462" s="13"/>
      <c r="AF462" s="13"/>
      <c r="AG462" s="13"/>
      <c r="AH462" s="13"/>
    </row>
    <row r="463">
      <c r="A463" s="13">
        <v>462.0</v>
      </c>
      <c r="B463" s="37" t="s">
        <v>1930</v>
      </c>
      <c r="C463" s="37" t="s">
        <v>1931</v>
      </c>
      <c r="D463" s="39" t="s">
        <v>1932</v>
      </c>
      <c r="E463" s="37" t="s">
        <v>1933</v>
      </c>
      <c r="F463" s="37" t="s">
        <v>1934</v>
      </c>
      <c r="G463" s="13" t="s">
        <v>1935</v>
      </c>
      <c r="H463" s="13" t="s">
        <v>32</v>
      </c>
      <c r="I463" s="38">
        <v>2020.0</v>
      </c>
      <c r="J463" s="18"/>
      <c r="K463" s="18" t="s">
        <v>33</v>
      </c>
      <c r="L463" s="18" t="s">
        <v>33</v>
      </c>
      <c r="M463" s="21"/>
      <c r="N463" s="19"/>
      <c r="O463" s="21"/>
      <c r="P463" s="21"/>
      <c r="Q463" s="21"/>
      <c r="R463" s="21"/>
      <c r="S463" s="21"/>
      <c r="T463" s="19" t="str">
        <f t="shared" si="13"/>
        <v/>
      </c>
      <c r="U463" s="19"/>
      <c r="V463" s="13" t="s">
        <v>1936</v>
      </c>
      <c r="W463" s="20"/>
      <c r="X463" s="20"/>
      <c r="Y463" s="20"/>
      <c r="Z463" s="20"/>
      <c r="AA463" s="20"/>
      <c r="AB463" s="20"/>
      <c r="AC463" s="20"/>
      <c r="AD463" s="20"/>
      <c r="AE463" s="20"/>
      <c r="AF463" s="20"/>
      <c r="AG463" s="20"/>
      <c r="AH463" s="20"/>
    </row>
    <row r="464">
      <c r="A464" s="13">
        <v>463.0</v>
      </c>
      <c r="B464" s="37" t="s">
        <v>1937</v>
      </c>
      <c r="C464" s="37" t="s">
        <v>1938</v>
      </c>
      <c r="D464" s="39" t="s">
        <v>1939</v>
      </c>
      <c r="E464" s="37" t="s">
        <v>1461</v>
      </c>
      <c r="F464" s="37" t="s">
        <v>1940</v>
      </c>
      <c r="G464" s="13" t="s">
        <v>31</v>
      </c>
      <c r="H464" s="13" t="s">
        <v>1941</v>
      </c>
      <c r="I464" s="13">
        <v>2020.0</v>
      </c>
      <c r="J464" s="18" t="s">
        <v>33</v>
      </c>
      <c r="K464" s="18" t="s">
        <v>33</v>
      </c>
      <c r="L464" s="18" t="s">
        <v>33</v>
      </c>
      <c r="M464" s="19" t="s">
        <v>33</v>
      </c>
      <c r="N464" s="19"/>
      <c r="O464" s="19"/>
      <c r="P464" s="19"/>
      <c r="Q464" s="19"/>
      <c r="R464" s="19"/>
      <c r="S464" s="19"/>
      <c r="T464" s="19" t="str">
        <f t="shared" si="13"/>
        <v/>
      </c>
      <c r="U464" s="19"/>
      <c r="V464" s="13"/>
      <c r="W464" s="13"/>
      <c r="X464" s="13"/>
      <c r="Y464" s="13"/>
      <c r="Z464" s="13"/>
      <c r="AA464" s="13"/>
      <c r="AB464" s="13"/>
      <c r="AC464" s="13"/>
      <c r="AD464" s="13"/>
      <c r="AE464" s="13"/>
      <c r="AF464" s="13"/>
      <c r="AG464" s="13"/>
      <c r="AH464" s="13"/>
    </row>
    <row r="465">
      <c r="A465" s="13">
        <v>464.0</v>
      </c>
      <c r="B465" s="37" t="s">
        <v>1942</v>
      </c>
      <c r="C465" s="37" t="s">
        <v>1943</v>
      </c>
      <c r="D465" s="39" t="s">
        <v>1944</v>
      </c>
      <c r="E465" s="37" t="s">
        <v>1945</v>
      </c>
      <c r="F465" s="37" t="s">
        <v>1946</v>
      </c>
      <c r="G465" s="13" t="s">
        <v>1947</v>
      </c>
      <c r="H465" s="13" t="s">
        <v>32</v>
      </c>
      <c r="I465" s="38">
        <v>2020.0</v>
      </c>
      <c r="J465" s="18" t="s">
        <v>33</v>
      </c>
      <c r="K465" s="18" t="s">
        <v>33</v>
      </c>
      <c r="L465" s="18" t="s">
        <v>33</v>
      </c>
      <c r="M465" s="21"/>
      <c r="N465" s="21"/>
      <c r="O465" s="21"/>
      <c r="P465" s="21"/>
      <c r="Q465" s="21"/>
      <c r="R465" s="21"/>
      <c r="S465" s="21"/>
      <c r="T465" s="19" t="str">
        <f t="shared" si="13"/>
        <v>x</v>
      </c>
      <c r="U465" s="19"/>
      <c r="V465" s="13" t="s">
        <v>1948</v>
      </c>
      <c r="W465" s="20"/>
      <c r="X465" s="20"/>
      <c r="Y465" s="20"/>
      <c r="Z465" s="13" t="s">
        <v>210</v>
      </c>
      <c r="AA465" s="20"/>
      <c r="AB465" s="20"/>
      <c r="AC465" s="20"/>
      <c r="AD465" s="20"/>
      <c r="AE465" s="20"/>
      <c r="AF465" s="20"/>
      <c r="AG465" s="20"/>
      <c r="AH465" s="20"/>
    </row>
    <row r="466">
      <c r="A466" s="13">
        <v>465.0</v>
      </c>
      <c r="B466" s="37" t="s">
        <v>1949</v>
      </c>
      <c r="C466" s="37" t="s">
        <v>1950</v>
      </c>
      <c r="D466" s="39" t="s">
        <v>1951</v>
      </c>
      <c r="E466" s="37" t="s">
        <v>1952</v>
      </c>
      <c r="F466" s="37" t="s">
        <v>1953</v>
      </c>
      <c r="G466" s="13" t="s">
        <v>1816</v>
      </c>
      <c r="H466" s="13" t="s">
        <v>53</v>
      </c>
      <c r="I466" s="38">
        <v>2020.0</v>
      </c>
      <c r="J466" s="18" t="s">
        <v>33</v>
      </c>
      <c r="K466" s="18" t="s">
        <v>33</v>
      </c>
      <c r="L466" s="36"/>
      <c r="M466" s="21"/>
      <c r="N466" s="21"/>
      <c r="O466" s="21"/>
      <c r="P466" s="21"/>
      <c r="Q466" s="21"/>
      <c r="R466" s="19" t="s">
        <v>33</v>
      </c>
      <c r="S466" s="19"/>
      <c r="T466" s="19" t="str">
        <f t="shared" si="13"/>
        <v/>
      </c>
      <c r="U466" s="19"/>
      <c r="V466" s="13"/>
      <c r="W466" s="13"/>
      <c r="X466" s="13"/>
      <c r="Y466" s="13"/>
      <c r="Z466" s="13"/>
      <c r="AA466" s="13"/>
      <c r="AB466" s="13"/>
      <c r="AC466" s="13"/>
      <c r="AD466" s="13"/>
      <c r="AE466" s="13"/>
      <c r="AF466" s="13"/>
      <c r="AG466" s="13"/>
      <c r="AH466" s="13"/>
    </row>
    <row r="467">
      <c r="A467" s="13">
        <v>466.0</v>
      </c>
      <c r="B467" s="37" t="s">
        <v>1025</v>
      </c>
      <c r="C467" s="37" t="s">
        <v>1954</v>
      </c>
      <c r="D467" s="39" t="s">
        <v>1955</v>
      </c>
      <c r="E467" s="37" t="s">
        <v>1461</v>
      </c>
      <c r="F467" s="37" t="s">
        <v>1028</v>
      </c>
      <c r="G467" s="13" t="s">
        <v>241</v>
      </c>
      <c r="H467" s="13" t="s">
        <v>32</v>
      </c>
      <c r="I467" s="38">
        <v>2020.0</v>
      </c>
      <c r="J467" s="18" t="s">
        <v>33</v>
      </c>
      <c r="K467" s="18" t="s">
        <v>33</v>
      </c>
      <c r="L467" s="18" t="s">
        <v>33</v>
      </c>
      <c r="M467" s="19" t="s">
        <v>33</v>
      </c>
      <c r="N467" s="19"/>
      <c r="O467" s="21"/>
      <c r="P467" s="21"/>
      <c r="Q467" s="21"/>
      <c r="R467" s="21"/>
      <c r="S467" s="21"/>
      <c r="T467" s="19" t="str">
        <f t="shared" si="13"/>
        <v/>
      </c>
      <c r="U467" s="19"/>
      <c r="V467" s="13"/>
      <c r="W467" s="13"/>
      <c r="X467" s="13"/>
      <c r="Y467" s="13"/>
      <c r="Z467" s="13"/>
      <c r="AA467" s="13"/>
      <c r="AB467" s="13"/>
      <c r="AC467" s="13"/>
      <c r="AD467" s="13"/>
      <c r="AE467" s="13"/>
      <c r="AF467" s="13"/>
      <c r="AG467" s="13"/>
      <c r="AH467" s="13"/>
    </row>
    <row r="468">
      <c r="A468" s="13">
        <v>467.0</v>
      </c>
      <c r="B468" s="37" t="s">
        <v>786</v>
      </c>
      <c r="C468" s="37" t="s">
        <v>1956</v>
      </c>
      <c r="D468" s="39" t="s">
        <v>1957</v>
      </c>
      <c r="E468" s="37" t="s">
        <v>1461</v>
      </c>
      <c r="F468" s="37" t="s">
        <v>790</v>
      </c>
      <c r="G468" s="13"/>
      <c r="H468" s="13" t="s">
        <v>32</v>
      </c>
      <c r="I468" s="38">
        <v>2020.0</v>
      </c>
      <c r="J468" s="18" t="s">
        <v>33</v>
      </c>
      <c r="K468" s="18" t="s">
        <v>33</v>
      </c>
      <c r="L468" s="18" t="s">
        <v>33</v>
      </c>
      <c r="M468" s="19" t="s">
        <v>33</v>
      </c>
      <c r="N468" s="21"/>
      <c r="O468" s="21"/>
      <c r="P468" s="21"/>
      <c r="Q468" s="21"/>
      <c r="R468" s="21"/>
      <c r="S468" s="21"/>
      <c r="T468" s="19" t="str">
        <f t="shared" si="13"/>
        <v/>
      </c>
      <c r="U468" s="19"/>
      <c r="V468" s="20"/>
      <c r="W468" s="20"/>
      <c r="X468" s="20"/>
      <c r="Y468" s="20"/>
      <c r="Z468" s="20"/>
      <c r="AA468" s="20"/>
      <c r="AB468" s="20"/>
      <c r="AC468" s="20"/>
      <c r="AD468" s="20"/>
      <c r="AE468" s="20"/>
      <c r="AF468" s="20"/>
      <c r="AG468" s="20"/>
      <c r="AH468" s="20"/>
    </row>
    <row r="469">
      <c r="A469" s="13">
        <v>468.0</v>
      </c>
      <c r="B469" s="37" t="s">
        <v>1958</v>
      </c>
      <c r="C469" s="37" t="s">
        <v>1959</v>
      </c>
      <c r="D469" s="39" t="s">
        <v>1960</v>
      </c>
      <c r="E469" s="37" t="s">
        <v>1461</v>
      </c>
      <c r="F469" s="37" t="s">
        <v>790</v>
      </c>
      <c r="G469" s="13" t="s">
        <v>241</v>
      </c>
      <c r="H469" s="13" t="s">
        <v>32</v>
      </c>
      <c r="I469" s="38">
        <v>2022.0</v>
      </c>
      <c r="J469" s="18" t="s">
        <v>33</v>
      </c>
      <c r="K469" s="18" t="s">
        <v>33</v>
      </c>
      <c r="L469" s="18" t="s">
        <v>33</v>
      </c>
      <c r="M469" s="21"/>
      <c r="N469" s="21"/>
      <c r="O469" s="21"/>
      <c r="P469" s="19" t="s">
        <v>33</v>
      </c>
      <c r="Q469" s="21"/>
      <c r="R469" s="21"/>
      <c r="S469" s="21"/>
      <c r="T469" s="19" t="str">
        <f t="shared" si="13"/>
        <v/>
      </c>
      <c r="U469" s="19"/>
      <c r="V469" s="20"/>
      <c r="W469" s="20"/>
      <c r="X469" s="20"/>
      <c r="Y469" s="20"/>
      <c r="Z469" s="20"/>
      <c r="AA469" s="20"/>
      <c r="AB469" s="20"/>
      <c r="AC469" s="20"/>
      <c r="AD469" s="20"/>
      <c r="AE469" s="20"/>
      <c r="AF469" s="20"/>
      <c r="AG469" s="20"/>
      <c r="AH469" s="20"/>
    </row>
    <row r="470">
      <c r="A470" s="13">
        <v>469.0</v>
      </c>
      <c r="B470" s="37" t="s">
        <v>1961</v>
      </c>
      <c r="C470" s="37" t="s">
        <v>1962</v>
      </c>
      <c r="D470" s="39" t="s">
        <v>1963</v>
      </c>
      <c r="E470" s="37" t="s">
        <v>1964</v>
      </c>
      <c r="F470" s="37" t="s">
        <v>1965</v>
      </c>
      <c r="G470" s="13" t="s">
        <v>1966</v>
      </c>
      <c r="H470" s="13" t="s">
        <v>53</v>
      </c>
      <c r="I470" s="38">
        <v>2022.0</v>
      </c>
      <c r="J470" s="18" t="s">
        <v>33</v>
      </c>
      <c r="K470" s="18" t="s">
        <v>33</v>
      </c>
      <c r="L470" s="18" t="s">
        <v>33</v>
      </c>
      <c r="M470" s="21"/>
      <c r="N470" s="19" t="s">
        <v>33</v>
      </c>
      <c r="O470" s="21"/>
      <c r="P470" s="21"/>
      <c r="Q470" s="21"/>
      <c r="R470" s="19"/>
      <c r="S470" s="19"/>
      <c r="T470" s="19" t="str">
        <f t="shared" si="13"/>
        <v/>
      </c>
      <c r="U470" s="19"/>
      <c r="V470" s="13"/>
      <c r="W470" s="13"/>
      <c r="X470" s="13"/>
      <c r="Y470" s="13"/>
      <c r="Z470" s="13"/>
      <c r="AA470" s="13"/>
      <c r="AB470" s="13"/>
      <c r="AC470" s="13"/>
      <c r="AD470" s="13"/>
      <c r="AE470" s="13"/>
      <c r="AF470" s="13"/>
      <c r="AG470" s="13"/>
      <c r="AH470" s="13"/>
    </row>
    <row r="471">
      <c r="A471" s="13">
        <v>470.0</v>
      </c>
      <c r="B471" s="37" t="s">
        <v>1967</v>
      </c>
      <c r="C471" s="37" t="s">
        <v>1968</v>
      </c>
      <c r="D471" s="39" t="s">
        <v>1969</v>
      </c>
      <c r="E471" s="37" t="s">
        <v>1501</v>
      </c>
      <c r="F471" s="37" t="s">
        <v>1502</v>
      </c>
      <c r="G471" s="13" t="s">
        <v>1457</v>
      </c>
      <c r="H471" s="13" t="s">
        <v>32</v>
      </c>
      <c r="I471" s="38">
        <v>2022.0</v>
      </c>
      <c r="J471" s="18" t="s">
        <v>33</v>
      </c>
      <c r="K471" s="18" t="s">
        <v>33</v>
      </c>
      <c r="L471" s="18" t="s">
        <v>33</v>
      </c>
      <c r="M471" s="21"/>
      <c r="N471" s="21"/>
      <c r="O471" s="19" t="s">
        <v>33</v>
      </c>
      <c r="P471" s="21"/>
      <c r="Q471" s="21"/>
      <c r="R471" s="21"/>
      <c r="S471" s="21"/>
      <c r="T471" s="19" t="str">
        <f t="shared" si="13"/>
        <v/>
      </c>
      <c r="U471" s="19"/>
      <c r="V471" s="20"/>
      <c r="W471" s="20"/>
      <c r="X471" s="20"/>
      <c r="Y471" s="20"/>
      <c r="Z471" s="20"/>
      <c r="AA471" s="20"/>
      <c r="AB471" s="20"/>
      <c r="AC471" s="20"/>
      <c r="AD471" s="20"/>
      <c r="AE471" s="20"/>
      <c r="AF471" s="20"/>
      <c r="AG471" s="20"/>
      <c r="AH471" s="20"/>
    </row>
    <row r="472">
      <c r="A472" s="13">
        <v>471.0</v>
      </c>
      <c r="B472" s="37" t="s">
        <v>1970</v>
      </c>
      <c r="C472" s="37" t="s">
        <v>1971</v>
      </c>
      <c r="D472" s="39" t="s">
        <v>1972</v>
      </c>
      <c r="E472" s="37" t="s">
        <v>1973</v>
      </c>
      <c r="F472" s="37" t="s">
        <v>1974</v>
      </c>
      <c r="G472" s="13" t="s">
        <v>1975</v>
      </c>
      <c r="H472" s="13" t="s">
        <v>32</v>
      </c>
      <c r="I472" s="38">
        <v>2022.0</v>
      </c>
      <c r="J472" s="18" t="s">
        <v>33</v>
      </c>
      <c r="K472" s="18" t="s">
        <v>33</v>
      </c>
      <c r="L472" s="18" t="s">
        <v>33</v>
      </c>
      <c r="M472" s="21"/>
      <c r="N472" s="21"/>
      <c r="O472" s="21"/>
      <c r="P472" s="19" t="s">
        <v>33</v>
      </c>
      <c r="Q472" s="21"/>
      <c r="R472" s="21"/>
      <c r="S472" s="21"/>
      <c r="T472" s="19"/>
      <c r="U472" s="19"/>
      <c r="V472" s="13"/>
      <c r="W472" s="13"/>
      <c r="X472" s="13"/>
      <c r="Y472" s="13"/>
      <c r="Z472" s="13"/>
      <c r="AA472" s="13"/>
      <c r="AB472" s="13"/>
      <c r="AC472" s="13"/>
      <c r="AD472" s="13"/>
      <c r="AE472" s="13"/>
      <c r="AF472" s="13"/>
      <c r="AG472" s="13"/>
      <c r="AH472" s="13"/>
    </row>
    <row r="473">
      <c r="A473" s="13">
        <v>472.0</v>
      </c>
      <c r="B473" s="37" t="s">
        <v>1976</v>
      </c>
      <c r="C473" s="37" t="s">
        <v>1977</v>
      </c>
      <c r="D473" s="39" t="s">
        <v>1978</v>
      </c>
      <c r="E473" s="37" t="s">
        <v>1979</v>
      </c>
      <c r="F473" s="37" t="s">
        <v>1980</v>
      </c>
      <c r="G473" s="13" t="s">
        <v>1981</v>
      </c>
      <c r="H473" s="13" t="s">
        <v>53</v>
      </c>
      <c r="I473" s="38">
        <v>2022.0</v>
      </c>
      <c r="J473" s="18" t="s">
        <v>33</v>
      </c>
      <c r="K473" s="18" t="s">
        <v>33</v>
      </c>
      <c r="L473" s="18"/>
      <c r="M473" s="21"/>
      <c r="N473" s="21"/>
      <c r="O473" s="21"/>
      <c r="P473" s="21"/>
      <c r="Q473" s="21"/>
      <c r="R473" s="19" t="s">
        <v>33</v>
      </c>
      <c r="S473" s="19"/>
      <c r="T473" s="19" t="str">
        <f t="shared" ref="T473:T505" si="14">IF(AND(J473="x",K473="x",L473="x",M473="",N473="",O473="",P473="",Q473="",R473=""), "x","")</f>
        <v/>
      </c>
      <c r="U473" s="19"/>
      <c r="V473" s="13"/>
      <c r="W473" s="13"/>
      <c r="X473" s="13"/>
      <c r="Y473" s="13"/>
      <c r="Z473" s="13"/>
      <c r="AA473" s="13"/>
      <c r="AB473" s="13"/>
      <c r="AC473" s="13"/>
      <c r="AD473" s="13"/>
      <c r="AE473" s="13"/>
      <c r="AF473" s="13"/>
      <c r="AG473" s="13"/>
      <c r="AH473" s="13"/>
    </row>
    <row r="474">
      <c r="A474" s="13">
        <v>473.0</v>
      </c>
      <c r="B474" s="37" t="s">
        <v>865</v>
      </c>
      <c r="C474" s="37" t="s">
        <v>1982</v>
      </c>
      <c r="D474" s="39" t="s">
        <v>1983</v>
      </c>
      <c r="E474" s="37" t="s">
        <v>1461</v>
      </c>
      <c r="F474" s="37" t="s">
        <v>1984</v>
      </c>
      <c r="G474" s="13" t="s">
        <v>1985</v>
      </c>
      <c r="H474" s="13" t="s">
        <v>53</v>
      </c>
      <c r="I474" s="38">
        <v>2021.0</v>
      </c>
      <c r="J474" s="18" t="s">
        <v>33</v>
      </c>
      <c r="K474" s="18" t="s">
        <v>33</v>
      </c>
      <c r="L474" s="18" t="s">
        <v>33</v>
      </c>
      <c r="M474" s="19" t="s">
        <v>33</v>
      </c>
      <c r="N474" s="21"/>
      <c r="O474" s="21"/>
      <c r="P474" s="21"/>
      <c r="Q474" s="21"/>
      <c r="R474" s="21"/>
      <c r="S474" s="21"/>
      <c r="T474" s="19" t="str">
        <f t="shared" si="14"/>
        <v/>
      </c>
      <c r="U474" s="19"/>
      <c r="V474" s="13"/>
      <c r="W474" s="13"/>
      <c r="X474" s="13"/>
      <c r="Y474" s="13"/>
      <c r="Z474" s="13"/>
      <c r="AA474" s="13"/>
      <c r="AB474" s="13"/>
      <c r="AC474" s="13"/>
      <c r="AD474" s="13"/>
      <c r="AE474" s="13"/>
      <c r="AF474" s="13"/>
      <c r="AG474" s="13"/>
      <c r="AH474" s="13"/>
    </row>
    <row r="475">
      <c r="A475" s="13">
        <v>474.0</v>
      </c>
      <c r="B475" s="37" t="s">
        <v>1986</v>
      </c>
      <c r="C475" s="37" t="s">
        <v>1987</v>
      </c>
      <c r="D475" s="39" t="s">
        <v>1988</v>
      </c>
      <c r="E475" s="37" t="s">
        <v>1461</v>
      </c>
      <c r="F475" s="37" t="s">
        <v>1989</v>
      </c>
      <c r="G475" s="13" t="s">
        <v>1990</v>
      </c>
      <c r="H475" s="13" t="s">
        <v>53</v>
      </c>
      <c r="I475" s="38">
        <v>2020.0</v>
      </c>
      <c r="J475" s="18" t="s">
        <v>33</v>
      </c>
      <c r="K475" s="18" t="s">
        <v>33</v>
      </c>
      <c r="L475" s="18" t="s">
        <v>33</v>
      </c>
      <c r="M475" s="19"/>
      <c r="N475" s="19"/>
      <c r="O475" s="21"/>
      <c r="P475" s="19" t="s">
        <v>33</v>
      </c>
      <c r="Q475" s="21"/>
      <c r="R475" s="21"/>
      <c r="S475" s="21"/>
      <c r="T475" s="19" t="str">
        <f t="shared" si="14"/>
        <v/>
      </c>
      <c r="U475" s="19"/>
      <c r="V475" s="20"/>
      <c r="W475" s="20"/>
      <c r="X475" s="20"/>
      <c r="Y475" s="20"/>
      <c r="Z475" s="20"/>
      <c r="AA475" s="20"/>
      <c r="AB475" s="20"/>
      <c r="AC475" s="20"/>
      <c r="AD475" s="20"/>
      <c r="AE475" s="20"/>
      <c r="AF475" s="20"/>
      <c r="AG475" s="20"/>
      <c r="AH475" s="20"/>
    </row>
    <row r="476">
      <c r="A476" s="13">
        <v>475.0</v>
      </c>
      <c r="B476" s="37" t="s">
        <v>1991</v>
      </c>
      <c r="C476" s="37" t="s">
        <v>1992</v>
      </c>
      <c r="D476" s="39" t="s">
        <v>1993</v>
      </c>
      <c r="E476" s="37" t="s">
        <v>1455</v>
      </c>
      <c r="F476" s="37" t="s">
        <v>1456</v>
      </c>
      <c r="G476" s="13" t="s">
        <v>1457</v>
      </c>
      <c r="H476" s="13" t="s">
        <v>32</v>
      </c>
      <c r="I476" s="38">
        <v>2021.0</v>
      </c>
      <c r="J476" s="18" t="s">
        <v>33</v>
      </c>
      <c r="K476" s="18" t="s">
        <v>33</v>
      </c>
      <c r="L476" s="18" t="s">
        <v>33</v>
      </c>
      <c r="M476" s="19"/>
      <c r="N476" s="19"/>
      <c r="O476" s="21"/>
      <c r="P476" s="19" t="s">
        <v>33</v>
      </c>
      <c r="Q476" s="21"/>
      <c r="R476" s="21"/>
      <c r="S476" s="21"/>
      <c r="T476" s="19" t="str">
        <f t="shared" si="14"/>
        <v/>
      </c>
      <c r="U476" s="19"/>
      <c r="V476" s="20"/>
      <c r="W476" s="20"/>
      <c r="X476" s="20"/>
      <c r="Y476" s="20"/>
      <c r="Z476" s="20"/>
      <c r="AA476" s="20"/>
      <c r="AB476" s="20"/>
      <c r="AC476" s="20"/>
      <c r="AD476" s="20"/>
      <c r="AE476" s="20"/>
      <c r="AF476" s="20"/>
      <c r="AG476" s="20"/>
      <c r="AH476" s="20"/>
    </row>
    <row r="477">
      <c r="A477" s="13">
        <v>476.0</v>
      </c>
      <c r="B477" s="37" t="s">
        <v>1994</v>
      </c>
      <c r="C477" s="37" t="s">
        <v>1995</v>
      </c>
      <c r="D477" s="39" t="s">
        <v>1996</v>
      </c>
      <c r="E477" s="37" t="s">
        <v>1501</v>
      </c>
      <c r="F477" s="37" t="s">
        <v>1645</v>
      </c>
      <c r="G477" s="13" t="s">
        <v>1457</v>
      </c>
      <c r="H477" s="13" t="s">
        <v>32</v>
      </c>
      <c r="I477" s="38">
        <v>2021.0</v>
      </c>
      <c r="J477" s="18" t="s">
        <v>33</v>
      </c>
      <c r="K477" s="18" t="s">
        <v>33</v>
      </c>
      <c r="L477" s="18" t="s">
        <v>33</v>
      </c>
      <c r="M477" s="21"/>
      <c r="N477" s="21"/>
      <c r="O477" s="21"/>
      <c r="P477" s="19" t="s">
        <v>33</v>
      </c>
      <c r="Q477" s="21"/>
      <c r="R477" s="21"/>
      <c r="S477" s="21"/>
      <c r="T477" s="19" t="str">
        <f t="shared" si="14"/>
        <v/>
      </c>
      <c r="U477" s="19"/>
      <c r="V477" s="20"/>
      <c r="W477" s="20"/>
      <c r="X477" s="20"/>
      <c r="Y477" s="20"/>
      <c r="Z477" s="20"/>
      <c r="AA477" s="20"/>
      <c r="AB477" s="20"/>
      <c r="AC477" s="20"/>
      <c r="AD477" s="20"/>
      <c r="AE477" s="20"/>
      <c r="AF477" s="20"/>
      <c r="AG477" s="20"/>
      <c r="AH477" s="20"/>
    </row>
    <row r="478">
      <c r="A478" s="13">
        <v>477.0</v>
      </c>
      <c r="B478" s="37" t="s">
        <v>1997</v>
      </c>
      <c r="C478" s="37" t="s">
        <v>1998</v>
      </c>
      <c r="D478" s="39" t="s">
        <v>1999</v>
      </c>
      <c r="E478" s="37" t="s">
        <v>1479</v>
      </c>
      <c r="F478" s="37" t="s">
        <v>1721</v>
      </c>
      <c r="G478" s="13" t="s">
        <v>2000</v>
      </c>
      <c r="H478" s="13" t="s">
        <v>53</v>
      </c>
      <c r="I478" s="38">
        <v>2021.0</v>
      </c>
      <c r="J478" s="18" t="s">
        <v>33</v>
      </c>
      <c r="K478" s="18" t="s">
        <v>33</v>
      </c>
      <c r="L478" s="18" t="s">
        <v>33</v>
      </c>
      <c r="M478" s="21"/>
      <c r="N478" s="21"/>
      <c r="O478" s="21"/>
      <c r="P478" s="19" t="s">
        <v>33</v>
      </c>
      <c r="Q478" s="21"/>
      <c r="R478" s="21"/>
      <c r="S478" s="21"/>
      <c r="T478" s="19" t="str">
        <f t="shared" si="14"/>
        <v/>
      </c>
      <c r="U478" s="19"/>
      <c r="V478" s="13"/>
      <c r="W478" s="13"/>
      <c r="X478" s="13"/>
      <c r="Y478" s="13"/>
      <c r="Z478" s="13"/>
      <c r="AA478" s="13"/>
      <c r="AB478" s="13"/>
      <c r="AC478" s="13"/>
      <c r="AD478" s="13"/>
      <c r="AE478" s="13"/>
      <c r="AF478" s="13"/>
      <c r="AG478" s="13"/>
      <c r="AH478" s="13"/>
    </row>
    <row r="479">
      <c r="A479" s="13">
        <v>478.0</v>
      </c>
      <c r="B479" s="37" t="s">
        <v>2001</v>
      </c>
      <c r="C479" s="37" t="s">
        <v>2002</v>
      </c>
      <c r="D479" s="39" t="s">
        <v>2003</v>
      </c>
      <c r="E479" s="37" t="s">
        <v>1469</v>
      </c>
      <c r="F479" s="37" t="s">
        <v>1561</v>
      </c>
      <c r="G479" s="13" t="s">
        <v>1469</v>
      </c>
      <c r="H479" s="13" t="s">
        <v>32</v>
      </c>
      <c r="I479" s="38">
        <v>2021.0</v>
      </c>
      <c r="J479" s="18" t="s">
        <v>33</v>
      </c>
      <c r="K479" s="18" t="s">
        <v>33</v>
      </c>
      <c r="L479" s="18" t="s">
        <v>33</v>
      </c>
      <c r="M479" s="21"/>
      <c r="N479" s="21"/>
      <c r="O479" s="21"/>
      <c r="P479" s="19" t="s">
        <v>33</v>
      </c>
      <c r="Q479" s="21"/>
      <c r="R479" s="19"/>
      <c r="S479" s="19"/>
      <c r="T479" s="19" t="str">
        <f t="shared" si="14"/>
        <v/>
      </c>
      <c r="U479" s="19"/>
      <c r="V479" s="13"/>
      <c r="W479" s="13"/>
      <c r="X479" s="13"/>
      <c r="Y479" s="13"/>
      <c r="Z479" s="13"/>
      <c r="AA479" s="13"/>
      <c r="AB479" s="13"/>
      <c r="AC479" s="13"/>
      <c r="AD479" s="13"/>
      <c r="AE479" s="13"/>
      <c r="AF479" s="13"/>
      <c r="AG479" s="13"/>
      <c r="AH479" s="13"/>
    </row>
    <row r="480">
      <c r="A480" s="13">
        <v>479.0</v>
      </c>
      <c r="B480" s="37" t="s">
        <v>2004</v>
      </c>
      <c r="C480" s="37" t="s">
        <v>2005</v>
      </c>
      <c r="D480" s="39" t="s">
        <v>2006</v>
      </c>
      <c r="E480" s="37" t="s">
        <v>1461</v>
      </c>
      <c r="F480" s="37" t="s">
        <v>2007</v>
      </c>
      <c r="G480" s="13" t="s">
        <v>2008</v>
      </c>
      <c r="H480" s="13" t="s">
        <v>53</v>
      </c>
      <c r="I480" s="38">
        <v>2022.0</v>
      </c>
      <c r="J480" s="18" t="s">
        <v>33</v>
      </c>
      <c r="K480" s="18" t="s">
        <v>33</v>
      </c>
      <c r="L480" s="18" t="s">
        <v>33</v>
      </c>
      <c r="M480" s="21"/>
      <c r="N480" s="21"/>
      <c r="O480" s="19" t="s">
        <v>33</v>
      </c>
      <c r="P480" s="21"/>
      <c r="Q480" s="21"/>
      <c r="R480" s="21"/>
      <c r="S480" s="21"/>
      <c r="T480" s="19" t="str">
        <f t="shared" si="14"/>
        <v/>
      </c>
      <c r="U480" s="19"/>
      <c r="V480" s="13"/>
      <c r="W480" s="13"/>
      <c r="X480" s="13"/>
      <c r="Y480" s="13"/>
      <c r="Z480" s="13"/>
      <c r="AA480" s="13"/>
      <c r="AB480" s="13"/>
      <c r="AC480" s="13"/>
      <c r="AD480" s="13"/>
      <c r="AE480" s="13"/>
      <c r="AF480" s="13"/>
      <c r="AG480" s="13"/>
      <c r="AH480" s="13"/>
    </row>
    <row r="481">
      <c r="A481" s="13">
        <v>480.0</v>
      </c>
      <c r="B481" s="37" t="s">
        <v>2009</v>
      </c>
      <c r="C481" s="37" t="s">
        <v>2010</v>
      </c>
      <c r="D481" s="39" t="s">
        <v>2011</v>
      </c>
      <c r="E481" s="37" t="s">
        <v>2012</v>
      </c>
      <c r="F481" s="37" t="s">
        <v>2013</v>
      </c>
      <c r="G481" s="13" t="s">
        <v>1469</v>
      </c>
      <c r="H481" s="13" t="s">
        <v>32</v>
      </c>
      <c r="I481" s="38">
        <v>2021.0</v>
      </c>
      <c r="J481" s="18" t="s">
        <v>33</v>
      </c>
      <c r="K481" s="18" t="s">
        <v>33</v>
      </c>
      <c r="L481" s="18" t="s">
        <v>33</v>
      </c>
      <c r="M481" s="21"/>
      <c r="N481" s="19"/>
      <c r="O481" s="19" t="s">
        <v>33</v>
      </c>
      <c r="P481" s="21"/>
      <c r="Q481" s="21"/>
      <c r="R481" s="21"/>
      <c r="S481" s="21"/>
      <c r="T481" s="19" t="str">
        <f t="shared" si="14"/>
        <v/>
      </c>
      <c r="U481" s="19"/>
      <c r="V481" s="20"/>
      <c r="W481" s="20"/>
      <c r="X481" s="20"/>
      <c r="Y481" s="20"/>
      <c r="Z481" s="20"/>
      <c r="AA481" s="20"/>
      <c r="AB481" s="20"/>
      <c r="AC481" s="20"/>
      <c r="AD481" s="20"/>
      <c r="AE481" s="20"/>
      <c r="AF481" s="20"/>
      <c r="AG481" s="20"/>
      <c r="AH481" s="20"/>
    </row>
    <row r="482">
      <c r="A482" s="13">
        <v>481.0</v>
      </c>
      <c r="B482" s="37" t="s">
        <v>2014</v>
      </c>
      <c r="C482" s="37" t="s">
        <v>2015</v>
      </c>
      <c r="D482" s="39" t="s">
        <v>2016</v>
      </c>
      <c r="E482" s="37" t="s">
        <v>1501</v>
      </c>
      <c r="F482" s="37" t="s">
        <v>2017</v>
      </c>
      <c r="G482" s="13" t="s">
        <v>1457</v>
      </c>
      <c r="H482" s="13" t="s">
        <v>32</v>
      </c>
      <c r="I482" s="38">
        <v>2022.0</v>
      </c>
      <c r="J482" s="18" t="s">
        <v>33</v>
      </c>
      <c r="K482" s="18" t="s">
        <v>33</v>
      </c>
      <c r="L482" s="18"/>
      <c r="M482" s="21"/>
      <c r="N482" s="21"/>
      <c r="O482" s="21"/>
      <c r="P482" s="21"/>
      <c r="Q482" s="21"/>
      <c r="R482" s="19" t="s">
        <v>33</v>
      </c>
      <c r="S482" s="19"/>
      <c r="T482" s="19" t="str">
        <f t="shared" si="14"/>
        <v/>
      </c>
      <c r="U482" s="19"/>
      <c r="V482" s="20"/>
      <c r="W482" s="20"/>
      <c r="X482" s="20"/>
      <c r="Y482" s="20"/>
      <c r="Z482" s="20"/>
      <c r="AA482" s="20"/>
      <c r="AB482" s="20"/>
      <c r="AC482" s="20"/>
      <c r="AD482" s="20"/>
      <c r="AE482" s="20"/>
      <c r="AF482" s="20"/>
      <c r="AG482" s="20"/>
      <c r="AH482" s="20"/>
    </row>
    <row r="483">
      <c r="A483" s="13">
        <v>482.0</v>
      </c>
      <c r="B483" s="37" t="s">
        <v>2018</v>
      </c>
      <c r="C483" s="37" t="s">
        <v>2019</v>
      </c>
      <c r="D483" s="39" t="s">
        <v>2020</v>
      </c>
      <c r="E483" s="37" t="s">
        <v>1461</v>
      </c>
      <c r="F483" s="37" t="s">
        <v>790</v>
      </c>
      <c r="G483" s="13" t="s">
        <v>241</v>
      </c>
      <c r="H483" s="13" t="s">
        <v>32</v>
      </c>
      <c r="I483" s="38">
        <v>2022.0</v>
      </c>
      <c r="J483" s="18" t="s">
        <v>33</v>
      </c>
      <c r="K483" s="18" t="s">
        <v>33</v>
      </c>
      <c r="L483" s="18"/>
      <c r="M483" s="21"/>
      <c r="N483" s="21"/>
      <c r="O483" s="21"/>
      <c r="P483" s="21"/>
      <c r="Q483" s="21"/>
      <c r="R483" s="19" t="s">
        <v>33</v>
      </c>
      <c r="S483" s="19"/>
      <c r="T483" s="19" t="str">
        <f t="shared" si="14"/>
        <v/>
      </c>
      <c r="U483" s="19"/>
      <c r="V483" s="13"/>
      <c r="W483" s="13"/>
      <c r="X483" s="13"/>
      <c r="Y483" s="13"/>
      <c r="Z483" s="13"/>
      <c r="AA483" s="13"/>
      <c r="AB483" s="13"/>
      <c r="AC483" s="13"/>
      <c r="AD483" s="13"/>
      <c r="AE483" s="13"/>
      <c r="AF483" s="13"/>
      <c r="AG483" s="13"/>
      <c r="AH483" s="13"/>
    </row>
    <row r="484">
      <c r="A484" s="13">
        <v>483.0</v>
      </c>
      <c r="B484" s="37" t="s">
        <v>2021</v>
      </c>
      <c r="C484" s="37" t="s">
        <v>2022</v>
      </c>
      <c r="D484" s="39" t="s">
        <v>2023</v>
      </c>
      <c r="E484" s="37" t="s">
        <v>1455</v>
      </c>
      <c r="F484" s="37" t="s">
        <v>2024</v>
      </c>
      <c r="G484" s="13" t="s">
        <v>1457</v>
      </c>
      <c r="H484" s="13" t="s">
        <v>32</v>
      </c>
      <c r="I484" s="38">
        <v>2021.0</v>
      </c>
      <c r="J484" s="18" t="s">
        <v>33</v>
      </c>
      <c r="K484" s="18" t="s">
        <v>33</v>
      </c>
      <c r="L484" s="18" t="s">
        <v>33</v>
      </c>
      <c r="M484" s="21"/>
      <c r="N484" s="21"/>
      <c r="O484" s="21"/>
      <c r="P484" s="19" t="s">
        <v>33</v>
      </c>
      <c r="Q484" s="21"/>
      <c r="R484" s="21"/>
      <c r="S484" s="21"/>
      <c r="T484" s="19" t="str">
        <f t="shared" si="14"/>
        <v/>
      </c>
      <c r="U484" s="19"/>
      <c r="V484" s="13"/>
      <c r="W484" s="13"/>
      <c r="X484" s="20"/>
      <c r="Y484" s="20"/>
      <c r="Z484" s="20"/>
      <c r="AA484" s="20"/>
      <c r="AB484" s="20"/>
      <c r="AC484" s="20"/>
      <c r="AD484" s="20"/>
      <c r="AE484" s="20"/>
      <c r="AF484" s="20"/>
      <c r="AG484" s="20"/>
      <c r="AH484" s="20"/>
    </row>
    <row r="485">
      <c r="A485" s="13">
        <v>484.0</v>
      </c>
      <c r="B485" s="37" t="s">
        <v>2025</v>
      </c>
      <c r="C485" s="37" t="s">
        <v>2026</v>
      </c>
      <c r="D485" s="39" t="s">
        <v>2027</v>
      </c>
      <c r="E485" s="37" t="s">
        <v>2028</v>
      </c>
      <c r="F485" s="37" t="s">
        <v>2029</v>
      </c>
      <c r="G485" s="13" t="s">
        <v>2030</v>
      </c>
      <c r="H485" s="13" t="s">
        <v>32</v>
      </c>
      <c r="I485" s="38">
        <v>2022.0</v>
      </c>
      <c r="J485" s="18" t="s">
        <v>33</v>
      </c>
      <c r="K485" s="18" t="s">
        <v>33</v>
      </c>
      <c r="L485" s="18" t="s">
        <v>33</v>
      </c>
      <c r="M485" s="21"/>
      <c r="N485" s="19" t="s">
        <v>33</v>
      </c>
      <c r="O485" s="19"/>
      <c r="P485" s="21"/>
      <c r="Q485" s="21"/>
      <c r="R485" s="21"/>
      <c r="S485" s="21"/>
      <c r="T485" s="19" t="str">
        <f t="shared" si="14"/>
        <v/>
      </c>
      <c r="U485" s="19"/>
      <c r="V485" s="20"/>
      <c r="W485" s="20"/>
      <c r="X485" s="20"/>
      <c r="Y485" s="20"/>
      <c r="Z485" s="20"/>
      <c r="AA485" s="20"/>
      <c r="AB485" s="20"/>
      <c r="AC485" s="20"/>
      <c r="AD485" s="20"/>
      <c r="AE485" s="20"/>
      <c r="AF485" s="20"/>
      <c r="AG485" s="20"/>
      <c r="AH485" s="20"/>
    </row>
    <row r="486">
      <c r="A486" s="13">
        <v>485.0</v>
      </c>
      <c r="B486" s="37" t="s">
        <v>2031</v>
      </c>
      <c r="C486" s="37" t="s">
        <v>2032</v>
      </c>
      <c r="D486" s="39" t="s">
        <v>2033</v>
      </c>
      <c r="E486" s="37" t="s">
        <v>2034</v>
      </c>
      <c r="F486" s="37" t="s">
        <v>2035</v>
      </c>
      <c r="G486" s="13" t="s">
        <v>2036</v>
      </c>
      <c r="H486" s="13" t="s">
        <v>1189</v>
      </c>
      <c r="I486" s="38">
        <v>2021.0</v>
      </c>
      <c r="J486" s="18" t="s">
        <v>33</v>
      </c>
      <c r="K486" s="18"/>
      <c r="L486" s="18" t="s">
        <v>33</v>
      </c>
      <c r="M486" s="21"/>
      <c r="N486" s="19"/>
      <c r="O486" s="21"/>
      <c r="P486" s="21"/>
      <c r="Q486" s="21"/>
      <c r="R486" s="21"/>
      <c r="S486" s="21"/>
      <c r="T486" s="19" t="str">
        <f t="shared" si="14"/>
        <v/>
      </c>
      <c r="U486" s="19"/>
      <c r="V486" s="20"/>
      <c r="W486" s="20"/>
      <c r="X486" s="20"/>
      <c r="Y486" s="20"/>
      <c r="Z486" s="20"/>
      <c r="AA486" s="20"/>
      <c r="AB486" s="20"/>
      <c r="AC486" s="20"/>
      <c r="AD486" s="20"/>
      <c r="AE486" s="20"/>
      <c r="AF486" s="20"/>
      <c r="AG486" s="20"/>
      <c r="AH486" s="20"/>
    </row>
    <row r="487">
      <c r="A487" s="13">
        <v>486.0</v>
      </c>
      <c r="B487" s="37" t="s">
        <v>2037</v>
      </c>
      <c r="C487" s="37" t="s">
        <v>2038</v>
      </c>
      <c r="D487" s="39" t="s">
        <v>2039</v>
      </c>
      <c r="E487" s="37" t="s">
        <v>1501</v>
      </c>
      <c r="F487" s="37" t="s">
        <v>2040</v>
      </c>
      <c r="G487" s="13" t="s">
        <v>1457</v>
      </c>
      <c r="H487" s="13" t="s">
        <v>32</v>
      </c>
      <c r="I487" s="38">
        <v>2022.0</v>
      </c>
      <c r="J487" s="18" t="s">
        <v>33</v>
      </c>
      <c r="K487" s="18" t="s">
        <v>33</v>
      </c>
      <c r="L487" s="18" t="s">
        <v>33</v>
      </c>
      <c r="M487" s="21"/>
      <c r="N487" s="21"/>
      <c r="O487" s="19" t="s">
        <v>33</v>
      </c>
      <c r="P487" s="21"/>
      <c r="Q487" s="21"/>
      <c r="R487" s="21"/>
      <c r="S487" s="21"/>
      <c r="T487" s="19" t="str">
        <f t="shared" si="14"/>
        <v/>
      </c>
      <c r="U487" s="19"/>
      <c r="V487" s="13" t="s">
        <v>2041</v>
      </c>
      <c r="W487" s="20"/>
      <c r="X487" s="20"/>
      <c r="Y487" s="20"/>
      <c r="Z487" s="20"/>
      <c r="AA487" s="20"/>
      <c r="AB487" s="20"/>
      <c r="AC487" s="20"/>
      <c r="AD487" s="20"/>
      <c r="AE487" s="20"/>
      <c r="AF487" s="20"/>
      <c r="AG487" s="20"/>
      <c r="AH487" s="20"/>
    </row>
    <row r="488">
      <c r="A488" s="13">
        <v>487.0</v>
      </c>
      <c r="B488" s="37" t="s">
        <v>2042</v>
      </c>
      <c r="C488" s="37" t="s">
        <v>2043</v>
      </c>
      <c r="D488" s="39" t="s">
        <v>2044</v>
      </c>
      <c r="E488" s="37" t="s">
        <v>1479</v>
      </c>
      <c r="F488" s="37" t="s">
        <v>2045</v>
      </c>
      <c r="G488" s="13" t="s">
        <v>2000</v>
      </c>
      <c r="H488" s="13" t="s">
        <v>53</v>
      </c>
      <c r="I488" s="38">
        <v>2022.0</v>
      </c>
      <c r="J488" s="18" t="s">
        <v>33</v>
      </c>
      <c r="K488" s="18" t="s">
        <v>33</v>
      </c>
      <c r="L488" s="18" t="s">
        <v>33</v>
      </c>
      <c r="M488" s="21"/>
      <c r="N488" s="21"/>
      <c r="O488" s="21"/>
      <c r="P488" s="19" t="s">
        <v>33</v>
      </c>
      <c r="Q488" s="21"/>
      <c r="R488" s="21"/>
      <c r="S488" s="21"/>
      <c r="T488" s="19" t="str">
        <f t="shared" si="14"/>
        <v/>
      </c>
      <c r="U488" s="19"/>
      <c r="V488" s="13"/>
      <c r="W488" s="13"/>
      <c r="X488" s="13"/>
      <c r="Y488" s="13"/>
      <c r="Z488" s="13"/>
      <c r="AA488" s="13"/>
      <c r="AB488" s="13"/>
      <c r="AC488" s="13"/>
      <c r="AD488" s="13"/>
      <c r="AE488" s="13"/>
      <c r="AF488" s="13"/>
      <c r="AG488" s="13"/>
      <c r="AH488" s="13"/>
    </row>
    <row r="489">
      <c r="A489" s="13">
        <v>488.0</v>
      </c>
      <c r="B489" s="37" t="s">
        <v>2046</v>
      </c>
      <c r="C489" s="37" t="s">
        <v>2047</v>
      </c>
      <c r="D489" s="40" t="s">
        <v>2048</v>
      </c>
      <c r="E489" s="37" t="s">
        <v>1455</v>
      </c>
      <c r="F489" s="37" t="s">
        <v>2049</v>
      </c>
      <c r="G489" s="13" t="s">
        <v>1457</v>
      </c>
      <c r="H489" s="13" t="s">
        <v>32</v>
      </c>
      <c r="I489" s="38">
        <v>2021.0</v>
      </c>
      <c r="J489" s="18" t="s">
        <v>33</v>
      </c>
      <c r="K489" s="18" t="s">
        <v>33</v>
      </c>
      <c r="L489" s="18" t="s">
        <v>33</v>
      </c>
      <c r="M489" s="21"/>
      <c r="N489" s="21"/>
      <c r="O489" s="21"/>
      <c r="P489" s="19" t="s">
        <v>33</v>
      </c>
      <c r="Q489" s="21"/>
      <c r="R489" s="21"/>
      <c r="S489" s="21"/>
      <c r="T489" s="19" t="str">
        <f t="shared" si="14"/>
        <v/>
      </c>
      <c r="U489" s="19"/>
      <c r="V489" s="13" t="s">
        <v>2050</v>
      </c>
      <c r="W489" s="20"/>
      <c r="X489" s="20"/>
      <c r="Y489" s="20"/>
      <c r="Z489" s="20"/>
      <c r="AA489" s="20"/>
      <c r="AB489" s="20"/>
      <c r="AC489" s="20"/>
      <c r="AD489" s="20"/>
      <c r="AE489" s="20"/>
      <c r="AF489" s="20"/>
      <c r="AG489" s="20"/>
      <c r="AH489" s="20"/>
    </row>
    <row r="490">
      <c r="A490" s="13">
        <v>489.0</v>
      </c>
      <c r="B490" s="37" t="s">
        <v>2051</v>
      </c>
      <c r="C490" s="37" t="s">
        <v>2052</v>
      </c>
      <c r="D490" s="39" t="s">
        <v>2053</v>
      </c>
      <c r="E490" s="37" t="s">
        <v>1973</v>
      </c>
      <c r="F490" s="37" t="s">
        <v>2054</v>
      </c>
      <c r="G490" s="13" t="s">
        <v>1975</v>
      </c>
      <c r="H490" s="13" t="s">
        <v>32</v>
      </c>
      <c r="I490" s="38">
        <v>2022.0</v>
      </c>
      <c r="J490" s="18" t="s">
        <v>33</v>
      </c>
      <c r="K490" s="18" t="s">
        <v>33</v>
      </c>
      <c r="L490" s="18"/>
      <c r="M490" s="21"/>
      <c r="N490" s="21"/>
      <c r="O490" s="21"/>
      <c r="P490" s="21"/>
      <c r="Q490" s="21"/>
      <c r="R490" s="19" t="s">
        <v>33</v>
      </c>
      <c r="S490" s="19"/>
      <c r="T490" s="19" t="str">
        <f t="shared" si="14"/>
        <v/>
      </c>
      <c r="U490" s="19"/>
      <c r="V490" s="13" t="s">
        <v>2055</v>
      </c>
      <c r="W490" s="13"/>
      <c r="X490" s="20"/>
      <c r="Y490" s="20"/>
      <c r="Z490" s="20"/>
      <c r="AA490" s="20"/>
      <c r="AB490" s="20"/>
      <c r="AC490" s="20"/>
      <c r="AD490" s="20"/>
      <c r="AE490" s="20"/>
      <c r="AF490" s="20"/>
      <c r="AG490" s="20"/>
      <c r="AH490" s="20"/>
    </row>
    <row r="491">
      <c r="A491" s="13">
        <v>490.0</v>
      </c>
      <c r="B491" s="37" t="s">
        <v>2056</v>
      </c>
      <c r="C491" s="37" t="s">
        <v>2057</v>
      </c>
      <c r="D491" s="39" t="s">
        <v>2058</v>
      </c>
      <c r="E491" s="37" t="s">
        <v>1461</v>
      </c>
      <c r="F491" s="37" t="s">
        <v>2059</v>
      </c>
      <c r="G491" s="13" t="s">
        <v>2060</v>
      </c>
      <c r="H491" s="13" t="s">
        <v>53</v>
      </c>
      <c r="I491" s="38">
        <v>2021.0</v>
      </c>
      <c r="J491" s="18" t="s">
        <v>33</v>
      </c>
      <c r="K491" s="18" t="s">
        <v>33</v>
      </c>
      <c r="L491" s="18" t="s">
        <v>33</v>
      </c>
      <c r="M491" s="21"/>
      <c r="N491" s="21"/>
      <c r="O491" s="21"/>
      <c r="P491" s="19" t="s">
        <v>33</v>
      </c>
      <c r="Q491" s="21"/>
      <c r="R491" s="21"/>
      <c r="S491" s="21"/>
      <c r="T491" s="19" t="str">
        <f t="shared" si="14"/>
        <v/>
      </c>
      <c r="U491" s="19"/>
      <c r="V491" s="13" t="s">
        <v>2061</v>
      </c>
      <c r="W491" s="13"/>
      <c r="X491" s="13"/>
      <c r="Y491" s="13"/>
      <c r="Z491" s="13"/>
      <c r="AA491" s="13"/>
      <c r="AB491" s="13"/>
      <c r="AC491" s="13"/>
      <c r="AD491" s="13"/>
      <c r="AE491" s="13"/>
      <c r="AF491" s="13"/>
      <c r="AG491" s="13"/>
      <c r="AH491" s="13"/>
    </row>
    <row r="492">
      <c r="A492" s="13">
        <v>491.0</v>
      </c>
      <c r="B492" s="37" t="s">
        <v>2062</v>
      </c>
      <c r="C492" s="37" t="s">
        <v>2063</v>
      </c>
      <c r="D492" s="39" t="s">
        <v>2064</v>
      </c>
      <c r="E492" s="37" t="s">
        <v>1461</v>
      </c>
      <c r="F492" s="37" t="s">
        <v>2065</v>
      </c>
      <c r="G492" s="13" t="s">
        <v>241</v>
      </c>
      <c r="H492" s="13" t="s">
        <v>32</v>
      </c>
      <c r="I492" s="38">
        <v>2022.0</v>
      </c>
      <c r="J492" s="18" t="s">
        <v>33</v>
      </c>
      <c r="K492" s="18" t="s">
        <v>33</v>
      </c>
      <c r="L492" s="18" t="s">
        <v>33</v>
      </c>
      <c r="M492" s="21"/>
      <c r="N492" s="21"/>
      <c r="O492" s="19"/>
      <c r="P492" s="19" t="s">
        <v>33</v>
      </c>
      <c r="Q492" s="21"/>
      <c r="R492" s="21"/>
      <c r="S492" s="21"/>
      <c r="T492" s="19" t="str">
        <f t="shared" si="14"/>
        <v/>
      </c>
      <c r="U492" s="19"/>
      <c r="V492" s="20"/>
      <c r="W492" s="20"/>
      <c r="X492" s="20"/>
      <c r="Y492" s="20"/>
      <c r="Z492" s="20"/>
      <c r="AA492" s="20"/>
      <c r="AB492" s="20"/>
      <c r="AC492" s="20"/>
      <c r="AD492" s="20"/>
      <c r="AE492" s="20"/>
      <c r="AF492" s="20"/>
      <c r="AG492" s="20"/>
      <c r="AH492" s="20"/>
    </row>
    <row r="493">
      <c r="A493" s="13">
        <v>492.0</v>
      </c>
      <c r="B493" s="37" t="s">
        <v>2066</v>
      </c>
      <c r="C493" s="37" t="s">
        <v>2067</v>
      </c>
      <c r="D493" s="40" t="s">
        <v>2068</v>
      </c>
      <c r="E493" s="37" t="s">
        <v>1461</v>
      </c>
      <c r="F493" s="37" t="s">
        <v>1114</v>
      </c>
      <c r="G493" s="13" t="s">
        <v>241</v>
      </c>
      <c r="H493" s="13" t="s">
        <v>32</v>
      </c>
      <c r="I493" s="38">
        <v>2021.0</v>
      </c>
      <c r="J493" s="18" t="s">
        <v>33</v>
      </c>
      <c r="K493" s="18" t="s">
        <v>33</v>
      </c>
      <c r="L493" s="18" t="s">
        <v>33</v>
      </c>
      <c r="M493" s="21"/>
      <c r="N493" s="21"/>
      <c r="O493" s="19" t="s">
        <v>33</v>
      </c>
      <c r="P493" s="21"/>
      <c r="Q493" s="21"/>
      <c r="R493" s="21"/>
      <c r="S493" s="21"/>
      <c r="T493" s="19" t="str">
        <f t="shared" si="14"/>
        <v/>
      </c>
      <c r="U493" s="19"/>
      <c r="V493" s="13"/>
      <c r="W493" s="13"/>
      <c r="X493" s="13"/>
      <c r="Y493" s="13"/>
      <c r="Z493" s="13"/>
      <c r="AA493" s="13"/>
      <c r="AB493" s="13"/>
      <c r="AC493" s="13"/>
      <c r="AD493" s="13"/>
      <c r="AE493" s="13"/>
      <c r="AF493" s="13"/>
      <c r="AG493" s="13"/>
      <c r="AH493" s="13"/>
    </row>
    <row r="494">
      <c r="A494" s="13">
        <v>493.0</v>
      </c>
      <c r="B494" s="37" t="s">
        <v>2069</v>
      </c>
      <c r="C494" s="37" t="s">
        <v>2070</v>
      </c>
      <c r="D494" s="40" t="s">
        <v>2071</v>
      </c>
      <c r="E494" s="37" t="s">
        <v>1469</v>
      </c>
      <c r="F494" s="37" t="s">
        <v>2072</v>
      </c>
      <c r="G494" s="13" t="s">
        <v>1469</v>
      </c>
      <c r="H494" s="13" t="s">
        <v>32</v>
      </c>
      <c r="I494" s="38">
        <v>2021.0</v>
      </c>
      <c r="J494" s="18" t="s">
        <v>33</v>
      </c>
      <c r="K494" s="18" t="s">
        <v>33</v>
      </c>
      <c r="L494" s="18"/>
      <c r="M494" s="21"/>
      <c r="N494" s="19"/>
      <c r="O494" s="21"/>
      <c r="P494" s="21"/>
      <c r="Q494" s="21"/>
      <c r="R494" s="19" t="s">
        <v>33</v>
      </c>
      <c r="S494" s="19"/>
      <c r="T494" s="19" t="str">
        <f t="shared" si="14"/>
        <v/>
      </c>
      <c r="U494" s="19"/>
      <c r="V494" s="20"/>
      <c r="W494" s="20"/>
      <c r="X494" s="20"/>
      <c r="Y494" s="20"/>
      <c r="Z494" s="20"/>
      <c r="AA494" s="20"/>
      <c r="AB494" s="20"/>
      <c r="AC494" s="20"/>
      <c r="AD494" s="20"/>
      <c r="AE494" s="20"/>
      <c r="AF494" s="20"/>
      <c r="AG494" s="20"/>
      <c r="AH494" s="20"/>
    </row>
    <row r="495">
      <c r="A495" s="13">
        <v>494.0</v>
      </c>
      <c r="B495" s="37" t="s">
        <v>2073</v>
      </c>
      <c r="C495" s="37" t="s">
        <v>2074</v>
      </c>
      <c r="D495" s="39" t="s">
        <v>2075</v>
      </c>
      <c r="E495" s="37" t="s">
        <v>2076</v>
      </c>
      <c r="F495" s="37" t="s">
        <v>2077</v>
      </c>
      <c r="G495" s="13" t="s">
        <v>2078</v>
      </c>
      <c r="H495" s="13" t="s">
        <v>53</v>
      </c>
      <c r="I495" s="38">
        <v>2020.0</v>
      </c>
      <c r="J495" s="18" t="s">
        <v>33</v>
      </c>
      <c r="K495" s="18" t="s">
        <v>33</v>
      </c>
      <c r="L495" s="18" t="s">
        <v>33</v>
      </c>
      <c r="M495" s="21"/>
      <c r="N495" s="21"/>
      <c r="O495" s="21"/>
      <c r="P495" s="19" t="s">
        <v>33</v>
      </c>
      <c r="Q495" s="21"/>
      <c r="R495" s="21"/>
      <c r="S495" s="21"/>
      <c r="T495" s="19" t="str">
        <f t="shared" si="14"/>
        <v/>
      </c>
      <c r="U495" s="19"/>
      <c r="V495" s="13"/>
      <c r="W495" s="13"/>
      <c r="X495" s="13"/>
      <c r="Y495" s="13"/>
      <c r="Z495" s="13"/>
      <c r="AA495" s="13"/>
      <c r="AB495" s="13"/>
      <c r="AC495" s="13"/>
      <c r="AD495" s="13"/>
      <c r="AE495" s="13"/>
      <c r="AF495" s="13"/>
      <c r="AG495" s="13"/>
      <c r="AH495" s="13"/>
    </row>
    <row r="496">
      <c r="A496" s="13">
        <v>495.0</v>
      </c>
      <c r="B496" s="37" t="s">
        <v>2079</v>
      </c>
      <c r="C496" s="37" t="s">
        <v>2080</v>
      </c>
      <c r="D496" s="39" t="s">
        <v>2081</v>
      </c>
      <c r="E496" s="37" t="s">
        <v>1479</v>
      </c>
      <c r="F496" s="37" t="s">
        <v>2082</v>
      </c>
      <c r="G496" s="13" t="s">
        <v>1509</v>
      </c>
      <c r="H496" s="13" t="s">
        <v>32</v>
      </c>
      <c r="I496" s="38">
        <v>2021.0</v>
      </c>
      <c r="J496" s="18" t="s">
        <v>33</v>
      </c>
      <c r="K496" s="18" t="s">
        <v>33</v>
      </c>
      <c r="L496" s="18" t="s">
        <v>33</v>
      </c>
      <c r="M496" s="21"/>
      <c r="N496" s="21"/>
      <c r="O496" s="21"/>
      <c r="P496" s="19" t="s">
        <v>33</v>
      </c>
      <c r="Q496" s="21"/>
      <c r="R496" s="21"/>
      <c r="S496" s="19" t="s">
        <v>33</v>
      </c>
      <c r="T496" s="19" t="str">
        <f t="shared" si="14"/>
        <v/>
      </c>
      <c r="U496" s="19"/>
      <c r="V496" s="13" t="s">
        <v>2083</v>
      </c>
      <c r="W496" s="20"/>
      <c r="X496" s="20"/>
      <c r="Y496" s="20"/>
      <c r="Z496" s="20"/>
      <c r="AA496" s="20"/>
      <c r="AB496" s="20"/>
      <c r="AC496" s="20"/>
      <c r="AD496" s="20"/>
      <c r="AE496" s="20"/>
      <c r="AF496" s="20"/>
      <c r="AG496" s="20"/>
      <c r="AH496" s="20"/>
    </row>
    <row r="497">
      <c r="A497" s="13">
        <v>496.0</v>
      </c>
      <c r="B497" s="37" t="s">
        <v>2084</v>
      </c>
      <c r="C497" s="37" t="s">
        <v>2047</v>
      </c>
      <c r="D497" s="39" t="s">
        <v>2085</v>
      </c>
      <c r="E497" s="37" t="s">
        <v>1455</v>
      </c>
      <c r="F497" s="37" t="s">
        <v>1456</v>
      </c>
      <c r="G497" s="13" t="s">
        <v>1457</v>
      </c>
      <c r="H497" s="13" t="s">
        <v>32</v>
      </c>
      <c r="I497" s="38">
        <v>2020.0</v>
      </c>
      <c r="J497" s="18" t="s">
        <v>33</v>
      </c>
      <c r="K497" s="18" t="s">
        <v>33</v>
      </c>
      <c r="L497" s="18" t="s">
        <v>33</v>
      </c>
      <c r="M497" s="21"/>
      <c r="N497" s="21"/>
      <c r="O497" s="19" t="s">
        <v>33</v>
      </c>
      <c r="P497" s="21"/>
      <c r="Q497" s="21"/>
      <c r="R497" s="21"/>
      <c r="S497" s="21"/>
      <c r="T497" s="19" t="str">
        <f t="shared" si="14"/>
        <v/>
      </c>
      <c r="U497" s="19"/>
      <c r="V497" s="13"/>
      <c r="W497" s="13"/>
      <c r="X497" s="13"/>
      <c r="Y497" s="13"/>
      <c r="Z497" s="13"/>
      <c r="AA497" s="13"/>
      <c r="AB497" s="13"/>
      <c r="AC497" s="13"/>
      <c r="AD497" s="13"/>
      <c r="AE497" s="13"/>
      <c r="AF497" s="13"/>
      <c r="AG497" s="13"/>
      <c r="AH497" s="13"/>
    </row>
    <row r="498">
      <c r="A498" s="13">
        <v>497.0</v>
      </c>
      <c r="B498" s="37" t="s">
        <v>2086</v>
      </c>
      <c r="C498" s="37" t="s">
        <v>2087</v>
      </c>
      <c r="D498" s="40" t="s">
        <v>2088</v>
      </c>
      <c r="E498" s="37" t="s">
        <v>1501</v>
      </c>
      <c r="F498" s="37" t="s">
        <v>2089</v>
      </c>
      <c r="G498" s="13" t="s">
        <v>1457</v>
      </c>
      <c r="H498" s="13" t="s">
        <v>32</v>
      </c>
      <c r="I498" s="38">
        <v>2021.0</v>
      </c>
      <c r="J498" s="18" t="s">
        <v>33</v>
      </c>
      <c r="K498" s="18" t="s">
        <v>33</v>
      </c>
      <c r="L498" s="18" t="s">
        <v>33</v>
      </c>
      <c r="M498" s="21"/>
      <c r="N498" s="19"/>
      <c r="O498" s="21"/>
      <c r="P498" s="19" t="s">
        <v>33</v>
      </c>
      <c r="Q498" s="21"/>
      <c r="R498" s="21"/>
      <c r="S498" s="21"/>
      <c r="T498" s="19" t="str">
        <f t="shared" si="14"/>
        <v/>
      </c>
      <c r="U498" s="19"/>
      <c r="V498" s="13"/>
      <c r="W498" s="13"/>
      <c r="X498" s="13"/>
      <c r="Y498" s="13"/>
      <c r="Z498" s="13"/>
      <c r="AA498" s="13"/>
      <c r="AB498" s="13"/>
      <c r="AC498" s="13"/>
      <c r="AD498" s="13"/>
      <c r="AE498" s="13"/>
      <c r="AF498" s="13"/>
      <c r="AG498" s="13"/>
      <c r="AH498" s="13"/>
    </row>
    <row r="499">
      <c r="A499" s="13">
        <v>498.0</v>
      </c>
      <c r="B499" s="37" t="s">
        <v>2090</v>
      </c>
      <c r="C499" s="37" t="s">
        <v>2091</v>
      </c>
      <c r="D499" s="39" t="s">
        <v>2092</v>
      </c>
      <c r="E499" s="37" t="s">
        <v>1469</v>
      </c>
      <c r="F499" s="37" t="s">
        <v>2093</v>
      </c>
      <c r="G499" s="13" t="s">
        <v>1469</v>
      </c>
      <c r="H499" s="13" t="s">
        <v>32</v>
      </c>
      <c r="I499" s="38">
        <v>2022.0</v>
      </c>
      <c r="J499" s="18" t="s">
        <v>33</v>
      </c>
      <c r="K499" s="18" t="s">
        <v>33</v>
      </c>
      <c r="L499" s="18" t="s">
        <v>33</v>
      </c>
      <c r="M499" s="21"/>
      <c r="N499" s="21"/>
      <c r="O499" s="19"/>
      <c r="P499" s="19" t="s">
        <v>33</v>
      </c>
      <c r="Q499" s="19"/>
      <c r="R499" s="21"/>
      <c r="S499" s="21"/>
      <c r="T499" s="19" t="str">
        <f t="shared" si="14"/>
        <v/>
      </c>
      <c r="U499" s="19"/>
      <c r="V499" s="13"/>
      <c r="W499" s="13"/>
      <c r="X499" s="13"/>
      <c r="Y499" s="13"/>
      <c r="Z499" s="13"/>
      <c r="AA499" s="13"/>
      <c r="AB499" s="13"/>
      <c r="AC499" s="13"/>
      <c r="AD499" s="13"/>
      <c r="AE499" s="13"/>
      <c r="AF499" s="13"/>
      <c r="AG499" s="13"/>
      <c r="AH499" s="13"/>
    </row>
    <row r="500">
      <c r="A500" s="13">
        <v>499.0</v>
      </c>
      <c r="B500" s="37" t="s">
        <v>2094</v>
      </c>
      <c r="C500" s="37" t="s">
        <v>2095</v>
      </c>
      <c r="D500" s="39" t="s">
        <v>2096</v>
      </c>
      <c r="E500" s="37" t="s">
        <v>1455</v>
      </c>
      <c r="F500" s="37" t="s">
        <v>1456</v>
      </c>
      <c r="G500" s="13" t="s">
        <v>1457</v>
      </c>
      <c r="H500" s="13" t="s">
        <v>32</v>
      </c>
      <c r="I500" s="38">
        <v>2021.0</v>
      </c>
      <c r="J500" s="18" t="s">
        <v>33</v>
      </c>
      <c r="K500" s="18" t="s">
        <v>33</v>
      </c>
      <c r="L500" s="18" t="s">
        <v>33</v>
      </c>
      <c r="M500" s="21"/>
      <c r="N500" s="21"/>
      <c r="O500" s="21"/>
      <c r="P500" s="19" t="s">
        <v>33</v>
      </c>
      <c r="Q500" s="21"/>
      <c r="R500" s="21"/>
      <c r="S500" s="21"/>
      <c r="T500" s="19" t="str">
        <f t="shared" si="14"/>
        <v/>
      </c>
      <c r="U500" s="19"/>
      <c r="V500" s="13"/>
      <c r="W500" s="13"/>
      <c r="X500" s="13"/>
      <c r="Y500" s="13"/>
      <c r="Z500" s="13"/>
      <c r="AA500" s="13"/>
      <c r="AB500" s="13"/>
      <c r="AC500" s="13"/>
      <c r="AD500" s="13"/>
      <c r="AE500" s="13"/>
      <c r="AF500" s="13"/>
      <c r="AG500" s="13"/>
      <c r="AH500" s="13"/>
    </row>
    <row r="501">
      <c r="A501" s="13">
        <v>500.0</v>
      </c>
      <c r="B501" s="37" t="s">
        <v>2097</v>
      </c>
      <c r="C501" s="37" t="s">
        <v>2098</v>
      </c>
      <c r="D501" s="39" t="s">
        <v>2099</v>
      </c>
      <c r="E501" s="37" t="s">
        <v>1461</v>
      </c>
      <c r="F501" s="37" t="s">
        <v>2100</v>
      </c>
      <c r="G501" s="13" t="s">
        <v>241</v>
      </c>
      <c r="H501" s="13" t="s">
        <v>53</v>
      </c>
      <c r="I501" s="38">
        <v>2021.0</v>
      </c>
      <c r="J501" s="18" t="s">
        <v>33</v>
      </c>
      <c r="K501" s="18" t="s">
        <v>33</v>
      </c>
      <c r="L501" s="18" t="s">
        <v>33</v>
      </c>
      <c r="M501" s="21"/>
      <c r="N501" s="21"/>
      <c r="O501" s="21"/>
      <c r="P501" s="19" t="s">
        <v>33</v>
      </c>
      <c r="Q501" s="21"/>
      <c r="R501" s="21"/>
      <c r="S501" s="21"/>
      <c r="T501" s="19" t="str">
        <f t="shared" si="14"/>
        <v/>
      </c>
      <c r="U501" s="19"/>
      <c r="V501" s="13" t="s">
        <v>2101</v>
      </c>
      <c r="W501" s="13"/>
      <c r="X501" s="13"/>
      <c r="Y501" s="13"/>
      <c r="Z501" s="13"/>
      <c r="AA501" s="13"/>
      <c r="AB501" s="13"/>
      <c r="AC501" s="13"/>
      <c r="AD501" s="13"/>
      <c r="AE501" s="13"/>
      <c r="AF501" s="13"/>
      <c r="AG501" s="13"/>
      <c r="AH501" s="13"/>
    </row>
    <row r="502">
      <c r="A502" s="13">
        <v>501.0</v>
      </c>
      <c r="B502" s="14" t="s">
        <v>1751</v>
      </c>
      <c r="C502" s="14" t="s">
        <v>2102</v>
      </c>
      <c r="D502" s="48" t="s">
        <v>2103</v>
      </c>
      <c r="E502" s="14" t="s">
        <v>2104</v>
      </c>
      <c r="F502" s="14" t="s">
        <v>2105</v>
      </c>
      <c r="G502" s="13" t="s">
        <v>1756</v>
      </c>
      <c r="H502" s="13" t="s">
        <v>32</v>
      </c>
      <c r="I502" s="17">
        <v>2022.0</v>
      </c>
      <c r="J502" s="18" t="s">
        <v>33</v>
      </c>
      <c r="K502" s="18" t="s">
        <v>33</v>
      </c>
      <c r="L502" s="18" t="s">
        <v>33</v>
      </c>
      <c r="M502" s="19" t="s">
        <v>33</v>
      </c>
      <c r="N502" s="21"/>
      <c r="O502" s="21"/>
      <c r="P502" s="21"/>
      <c r="Q502" s="21"/>
      <c r="R502" s="21"/>
      <c r="S502" s="21"/>
      <c r="T502" s="19" t="str">
        <f t="shared" si="14"/>
        <v/>
      </c>
      <c r="U502" s="19"/>
      <c r="V502" s="13" t="s">
        <v>2106</v>
      </c>
      <c r="W502" s="13"/>
      <c r="X502" s="13"/>
      <c r="Y502" s="13"/>
      <c r="Z502" s="13"/>
      <c r="AA502" s="13"/>
      <c r="AB502" s="13"/>
      <c r="AC502" s="13"/>
      <c r="AD502" s="13"/>
      <c r="AE502" s="13"/>
      <c r="AF502" s="13"/>
      <c r="AG502" s="13"/>
      <c r="AH502" s="13"/>
    </row>
    <row r="503">
      <c r="A503" s="13">
        <v>502.0</v>
      </c>
      <c r="B503" s="14" t="s">
        <v>808</v>
      </c>
      <c r="C503" s="14" t="s">
        <v>2107</v>
      </c>
      <c r="D503" s="48" t="s">
        <v>2108</v>
      </c>
      <c r="E503" s="14" t="s">
        <v>2109</v>
      </c>
      <c r="F503" s="14" t="s">
        <v>2110</v>
      </c>
      <c r="G503" s="13" t="s">
        <v>241</v>
      </c>
      <c r="H503" s="13" t="s">
        <v>32</v>
      </c>
      <c r="I503" s="17">
        <v>2024.0</v>
      </c>
      <c r="J503" s="18" t="s">
        <v>33</v>
      </c>
      <c r="K503" s="18" t="s">
        <v>33</v>
      </c>
      <c r="L503" s="18" t="s">
        <v>33</v>
      </c>
      <c r="M503" s="19" t="s">
        <v>33</v>
      </c>
      <c r="N503" s="19"/>
      <c r="O503" s="21"/>
      <c r="P503" s="21"/>
      <c r="Q503" s="21"/>
      <c r="R503" s="21"/>
      <c r="S503" s="21"/>
      <c r="T503" s="19" t="str">
        <f t="shared" si="14"/>
        <v/>
      </c>
      <c r="U503" s="19"/>
      <c r="V503" s="20"/>
      <c r="W503" s="20"/>
      <c r="X503" s="20"/>
      <c r="Y503" s="20"/>
      <c r="Z503" s="20"/>
      <c r="AA503" s="20"/>
      <c r="AB503" s="20"/>
      <c r="AC503" s="20"/>
      <c r="AD503" s="20"/>
      <c r="AE503" s="20"/>
      <c r="AF503" s="20"/>
      <c r="AG503" s="20"/>
      <c r="AH503" s="20"/>
    </row>
    <row r="504">
      <c r="A504" s="13">
        <v>503.0</v>
      </c>
      <c r="B504" s="14" t="s">
        <v>2111</v>
      </c>
      <c r="C504" s="14" t="s">
        <v>2112</v>
      </c>
      <c r="D504" s="48" t="s">
        <v>2113</v>
      </c>
      <c r="E504" s="14" t="s">
        <v>2114</v>
      </c>
      <c r="F504" s="14" t="s">
        <v>2115</v>
      </c>
      <c r="G504" s="13" t="s">
        <v>2116</v>
      </c>
      <c r="H504" s="13" t="s">
        <v>32</v>
      </c>
      <c r="I504" s="17">
        <v>2021.0</v>
      </c>
      <c r="J504" s="18" t="s">
        <v>33</v>
      </c>
      <c r="K504" s="18" t="s">
        <v>33</v>
      </c>
      <c r="L504" s="18" t="s">
        <v>33</v>
      </c>
      <c r="M504" s="21"/>
      <c r="N504" s="19"/>
      <c r="O504" s="19" t="s">
        <v>33</v>
      </c>
      <c r="P504" s="21"/>
      <c r="Q504" s="21"/>
      <c r="R504" s="21"/>
      <c r="S504" s="21"/>
      <c r="T504" s="19" t="str">
        <f t="shared" si="14"/>
        <v/>
      </c>
      <c r="U504" s="19"/>
      <c r="V504" s="13"/>
      <c r="W504" s="13"/>
      <c r="X504" s="13"/>
      <c r="Y504" s="13"/>
      <c r="Z504" s="13"/>
      <c r="AA504" s="13"/>
      <c r="AB504" s="13"/>
      <c r="AC504" s="13"/>
      <c r="AD504" s="13"/>
      <c r="AE504" s="13"/>
      <c r="AF504" s="13"/>
      <c r="AG504" s="13"/>
      <c r="AH504" s="13"/>
    </row>
    <row r="505">
      <c r="A505" s="13">
        <v>504.0</v>
      </c>
      <c r="B505" s="14" t="s">
        <v>1603</v>
      </c>
      <c r="C505" s="14" t="s">
        <v>2117</v>
      </c>
      <c r="D505" s="48" t="s">
        <v>2118</v>
      </c>
      <c r="E505" s="14" t="s">
        <v>1509</v>
      </c>
      <c r="F505" s="14" t="s">
        <v>2119</v>
      </c>
      <c r="G505" s="13" t="s">
        <v>1509</v>
      </c>
      <c r="H505" s="13" t="s">
        <v>32</v>
      </c>
      <c r="I505" s="17">
        <v>2024.0</v>
      </c>
      <c r="J505" s="18" t="s">
        <v>33</v>
      </c>
      <c r="K505" s="18" t="s">
        <v>33</v>
      </c>
      <c r="L505" s="18" t="s">
        <v>33</v>
      </c>
      <c r="M505" s="19" t="s">
        <v>33</v>
      </c>
      <c r="N505" s="21"/>
      <c r="O505" s="21"/>
      <c r="P505" s="21"/>
      <c r="Q505" s="21"/>
      <c r="R505" s="19"/>
      <c r="S505" s="19"/>
      <c r="T505" s="19" t="str">
        <f t="shared" si="14"/>
        <v/>
      </c>
      <c r="U505" s="19"/>
      <c r="V505" s="13"/>
      <c r="W505" s="13"/>
      <c r="X505" s="13"/>
      <c r="Y505" s="13"/>
      <c r="Z505" s="13"/>
      <c r="AA505" s="13"/>
      <c r="AB505" s="13"/>
      <c r="AC505" s="13"/>
      <c r="AD505" s="13"/>
      <c r="AE505" s="13"/>
      <c r="AF505" s="13"/>
      <c r="AG505" s="13"/>
      <c r="AH505" s="13"/>
    </row>
    <row r="506">
      <c r="A506" s="13">
        <v>505.0</v>
      </c>
      <c r="B506" s="14" t="s">
        <v>1857</v>
      </c>
      <c r="C506" s="14" t="s">
        <v>2120</v>
      </c>
      <c r="D506" s="48" t="s">
        <v>2121</v>
      </c>
      <c r="E506" s="14" t="s">
        <v>2122</v>
      </c>
      <c r="F506" s="14" t="s">
        <v>2123</v>
      </c>
      <c r="G506" s="13" t="s">
        <v>1457</v>
      </c>
      <c r="H506" s="13" t="s">
        <v>32</v>
      </c>
      <c r="I506" s="17">
        <v>2024.0</v>
      </c>
      <c r="J506" s="18" t="s">
        <v>33</v>
      </c>
      <c r="K506" s="18" t="s">
        <v>33</v>
      </c>
      <c r="L506" s="18" t="s">
        <v>33</v>
      </c>
      <c r="M506" s="21"/>
      <c r="N506" s="19"/>
      <c r="O506" s="21"/>
      <c r="P506" s="19" t="s">
        <v>33</v>
      </c>
      <c r="Q506" s="21"/>
      <c r="R506" s="21"/>
      <c r="S506" s="21"/>
      <c r="T506" s="21"/>
      <c r="U506" s="21"/>
      <c r="V506" s="13"/>
      <c r="W506" s="13"/>
      <c r="X506" s="13"/>
      <c r="Y506" s="13"/>
      <c r="Z506" s="13"/>
      <c r="AA506" s="13"/>
      <c r="AB506" s="13"/>
      <c r="AC506" s="13"/>
      <c r="AD506" s="13"/>
      <c r="AE506" s="13"/>
      <c r="AF506" s="13"/>
      <c r="AG506" s="13"/>
      <c r="AH506" s="13"/>
    </row>
    <row r="507">
      <c r="A507" s="13">
        <v>506.0</v>
      </c>
      <c r="B507" s="14" t="s">
        <v>1646</v>
      </c>
      <c r="C507" s="14" t="s">
        <v>2124</v>
      </c>
      <c r="D507" s="48" t="s">
        <v>2125</v>
      </c>
      <c r="E507" s="14" t="s">
        <v>1469</v>
      </c>
      <c r="F507" s="14" t="s">
        <v>2126</v>
      </c>
      <c r="G507" s="13" t="s">
        <v>1469</v>
      </c>
      <c r="H507" s="13" t="s">
        <v>32</v>
      </c>
      <c r="I507" s="17">
        <v>2024.0</v>
      </c>
      <c r="J507" s="18" t="s">
        <v>33</v>
      </c>
      <c r="K507" s="18" t="s">
        <v>33</v>
      </c>
      <c r="L507" s="18" t="s">
        <v>33</v>
      </c>
      <c r="M507" s="19" t="s">
        <v>33</v>
      </c>
      <c r="N507" s="21"/>
      <c r="O507" s="21"/>
      <c r="P507" s="21"/>
      <c r="Q507" s="19"/>
      <c r="R507" s="21"/>
      <c r="S507" s="21"/>
      <c r="T507" s="21"/>
      <c r="U507" s="21"/>
      <c r="V507" s="13"/>
      <c r="W507" s="13"/>
      <c r="X507" s="13"/>
      <c r="Y507" s="13"/>
      <c r="Z507" s="13"/>
      <c r="AA507" s="13"/>
      <c r="AB507" s="13"/>
      <c r="AC507" s="13"/>
      <c r="AD507" s="13"/>
      <c r="AE507" s="13"/>
      <c r="AF507" s="13"/>
      <c r="AG507" s="13"/>
      <c r="AH507" s="13"/>
    </row>
    <row r="508">
      <c r="A508" s="13">
        <v>507.0</v>
      </c>
      <c r="B508" s="14" t="s">
        <v>43</v>
      </c>
      <c r="C508" s="14" t="s">
        <v>2127</v>
      </c>
      <c r="D508" s="48" t="s">
        <v>2128</v>
      </c>
      <c r="E508" s="14" t="s">
        <v>2129</v>
      </c>
      <c r="F508" s="14" t="s">
        <v>2130</v>
      </c>
      <c r="G508" s="13" t="s">
        <v>31</v>
      </c>
      <c r="H508" s="13" t="s">
        <v>32</v>
      </c>
      <c r="I508" s="17">
        <v>2021.0</v>
      </c>
      <c r="J508" s="18" t="s">
        <v>33</v>
      </c>
      <c r="K508" s="18" t="s">
        <v>33</v>
      </c>
      <c r="L508" s="18" t="s">
        <v>33</v>
      </c>
      <c r="M508" s="19" t="s">
        <v>33</v>
      </c>
      <c r="N508" s="21"/>
      <c r="O508" s="21"/>
      <c r="P508" s="21"/>
      <c r="Q508" s="21"/>
      <c r="R508" s="21"/>
      <c r="S508" s="21"/>
      <c r="T508" s="19"/>
      <c r="U508" s="19"/>
      <c r="V508" s="13"/>
      <c r="W508" s="13"/>
      <c r="X508" s="13"/>
      <c r="Y508" s="13"/>
      <c r="Z508" s="13"/>
      <c r="AA508" s="13"/>
      <c r="AB508" s="13"/>
      <c r="AC508" s="13"/>
      <c r="AD508" s="13"/>
      <c r="AE508" s="13"/>
      <c r="AF508" s="13"/>
      <c r="AG508" s="13"/>
      <c r="AH508" s="13"/>
    </row>
    <row r="509">
      <c r="A509" s="13">
        <v>508.0</v>
      </c>
      <c r="B509" s="14" t="s">
        <v>2131</v>
      </c>
      <c r="C509" s="14" t="s">
        <v>2132</v>
      </c>
      <c r="D509" s="48" t="s">
        <v>2133</v>
      </c>
      <c r="E509" s="14" t="s">
        <v>1523</v>
      </c>
      <c r="F509" s="14" t="s">
        <v>2134</v>
      </c>
      <c r="G509" s="13" t="s">
        <v>1523</v>
      </c>
      <c r="H509" s="13" t="s">
        <v>32</v>
      </c>
      <c r="I509" s="17">
        <v>2024.0</v>
      </c>
      <c r="J509" s="18" t="s">
        <v>33</v>
      </c>
      <c r="K509" s="18" t="s">
        <v>33</v>
      </c>
      <c r="L509" s="18" t="s">
        <v>33</v>
      </c>
      <c r="M509" s="21"/>
      <c r="N509" s="19"/>
      <c r="O509" s="21"/>
      <c r="P509" s="19" t="s">
        <v>33</v>
      </c>
      <c r="Q509" s="21"/>
      <c r="R509" s="21"/>
      <c r="S509" s="21"/>
      <c r="T509" s="21"/>
      <c r="U509" s="21"/>
      <c r="V509" s="20"/>
      <c r="W509" s="20"/>
      <c r="X509" s="20"/>
      <c r="Y509" s="20"/>
      <c r="Z509" s="20"/>
      <c r="AA509" s="20"/>
      <c r="AB509" s="20"/>
      <c r="AC509" s="20"/>
      <c r="AD509" s="20"/>
      <c r="AE509" s="20"/>
      <c r="AF509" s="20"/>
      <c r="AG509" s="20"/>
      <c r="AH509" s="20"/>
    </row>
    <row r="510">
      <c r="A510" s="13">
        <v>509.0</v>
      </c>
      <c r="B510" s="14" t="s">
        <v>2135</v>
      </c>
      <c r="C510" s="14" t="s">
        <v>2136</v>
      </c>
      <c r="D510" s="49"/>
      <c r="E510" s="14" t="s">
        <v>2137</v>
      </c>
      <c r="F510" s="14" t="s">
        <v>2138</v>
      </c>
      <c r="G510" s="13" t="s">
        <v>2139</v>
      </c>
      <c r="H510" s="13" t="s">
        <v>32</v>
      </c>
      <c r="I510" s="17">
        <v>2023.0</v>
      </c>
      <c r="J510" s="18" t="s">
        <v>33</v>
      </c>
      <c r="K510" s="18" t="s">
        <v>33</v>
      </c>
      <c r="L510" s="36"/>
      <c r="M510" s="21"/>
      <c r="N510" s="19" t="s">
        <v>33</v>
      </c>
      <c r="O510" s="19"/>
      <c r="P510" s="21"/>
      <c r="Q510" s="21"/>
      <c r="R510" s="21"/>
      <c r="S510" s="21"/>
      <c r="T510" s="21"/>
      <c r="U510" s="21"/>
      <c r="V510" s="20"/>
      <c r="W510" s="20"/>
      <c r="X510" s="20"/>
      <c r="Y510" s="20"/>
      <c r="Z510" s="20"/>
      <c r="AA510" s="20"/>
      <c r="AB510" s="20"/>
      <c r="AC510" s="20"/>
      <c r="AD510" s="20"/>
      <c r="AE510" s="20"/>
      <c r="AF510" s="20"/>
      <c r="AG510" s="20"/>
      <c r="AH510" s="20"/>
    </row>
    <row r="511">
      <c r="A511" s="13">
        <v>510.0</v>
      </c>
      <c r="B511" s="14" t="s">
        <v>2140</v>
      </c>
      <c r="C511" s="14" t="s">
        <v>2141</v>
      </c>
      <c r="D511" s="48" t="s">
        <v>2142</v>
      </c>
      <c r="E511" s="14" t="s">
        <v>2143</v>
      </c>
      <c r="F511" s="14" t="s">
        <v>2144</v>
      </c>
      <c r="G511" s="13" t="s">
        <v>1457</v>
      </c>
      <c r="H511" s="13" t="s">
        <v>32</v>
      </c>
      <c r="I511" s="17">
        <v>2024.0</v>
      </c>
      <c r="J511" s="18" t="s">
        <v>33</v>
      </c>
      <c r="K511" s="18" t="s">
        <v>33</v>
      </c>
      <c r="L511" s="18" t="s">
        <v>33</v>
      </c>
      <c r="M511" s="21"/>
      <c r="N511" s="21"/>
      <c r="O511" s="21"/>
      <c r="P511" s="21"/>
      <c r="Q511" s="21"/>
      <c r="R511" s="21"/>
      <c r="S511" s="21"/>
      <c r="T511" s="19"/>
      <c r="U511" s="19" t="s">
        <v>33</v>
      </c>
      <c r="V511" s="13" t="s">
        <v>2145</v>
      </c>
      <c r="W511" s="20"/>
      <c r="X511" s="20"/>
      <c r="Y511" s="20"/>
      <c r="Z511" s="13"/>
      <c r="AA511" s="20"/>
      <c r="AB511" s="20"/>
      <c r="AC511" s="20"/>
      <c r="AD511" s="20"/>
      <c r="AE511" s="20"/>
      <c r="AF511" s="20"/>
      <c r="AG511" s="20"/>
      <c r="AH511" s="20"/>
    </row>
    <row r="512">
      <c r="A512" s="13">
        <v>511.0</v>
      </c>
      <c r="B512" s="14" t="s">
        <v>1895</v>
      </c>
      <c r="C512" s="14" t="s">
        <v>2146</v>
      </c>
      <c r="D512" s="48" t="s">
        <v>2147</v>
      </c>
      <c r="E512" s="14" t="s">
        <v>2148</v>
      </c>
      <c r="F512" s="14" t="s">
        <v>2149</v>
      </c>
      <c r="G512" s="13" t="s">
        <v>2150</v>
      </c>
      <c r="H512" s="13" t="s">
        <v>32</v>
      </c>
      <c r="I512" s="17">
        <v>2022.0</v>
      </c>
      <c r="J512" s="18" t="s">
        <v>33</v>
      </c>
      <c r="K512" s="18" t="s">
        <v>33</v>
      </c>
      <c r="L512" s="18" t="s">
        <v>33</v>
      </c>
      <c r="M512" s="19" t="s">
        <v>33</v>
      </c>
      <c r="N512" s="21"/>
      <c r="O512" s="21"/>
      <c r="P512" s="21"/>
      <c r="Q512" s="21"/>
      <c r="R512" s="21"/>
      <c r="S512" s="21"/>
      <c r="T512" s="21"/>
      <c r="U512" s="21"/>
      <c r="V512" s="20"/>
      <c r="W512" s="20"/>
      <c r="X512" s="20"/>
      <c r="Y512" s="20"/>
      <c r="Z512" s="20"/>
      <c r="AA512" s="20"/>
      <c r="AB512" s="20"/>
      <c r="AC512" s="20"/>
      <c r="AD512" s="20"/>
      <c r="AE512" s="20"/>
      <c r="AF512" s="20"/>
      <c r="AG512" s="20"/>
      <c r="AH512" s="20"/>
    </row>
    <row r="513">
      <c r="A513" s="13">
        <v>512.0</v>
      </c>
      <c r="B513" s="14" t="s">
        <v>55</v>
      </c>
      <c r="C513" s="14" t="s">
        <v>2151</v>
      </c>
      <c r="D513" s="48" t="s">
        <v>2152</v>
      </c>
      <c r="E513" s="14" t="s">
        <v>2129</v>
      </c>
      <c r="F513" s="14" t="s">
        <v>2153</v>
      </c>
      <c r="G513" s="13" t="s">
        <v>2154</v>
      </c>
      <c r="H513" s="13" t="s">
        <v>32</v>
      </c>
      <c r="I513" s="17">
        <v>2022.0</v>
      </c>
      <c r="J513" s="18" t="s">
        <v>33</v>
      </c>
      <c r="K513" s="18" t="s">
        <v>33</v>
      </c>
      <c r="L513" s="18" t="s">
        <v>33</v>
      </c>
      <c r="M513" s="19" t="s">
        <v>33</v>
      </c>
      <c r="N513" s="21"/>
      <c r="O513" s="21"/>
      <c r="P513" s="21"/>
      <c r="Q513" s="21"/>
      <c r="R513" s="21"/>
      <c r="S513" s="21"/>
      <c r="T513" s="21"/>
      <c r="U513" s="21"/>
      <c r="V513" s="20"/>
      <c r="W513" s="20"/>
      <c r="X513" s="20"/>
      <c r="Y513" s="20"/>
      <c r="Z513" s="20"/>
      <c r="AA513" s="20"/>
      <c r="AB513" s="20"/>
      <c r="AC513" s="20"/>
      <c r="AD513" s="20"/>
      <c r="AE513" s="20"/>
      <c r="AF513" s="20"/>
      <c r="AG513" s="20"/>
      <c r="AH513" s="20"/>
    </row>
    <row r="514">
      <c r="A514" s="13">
        <v>513.0</v>
      </c>
      <c r="B514" s="14" t="s">
        <v>2086</v>
      </c>
      <c r="C514" s="14" t="s">
        <v>2155</v>
      </c>
      <c r="D514" s="48" t="s">
        <v>2156</v>
      </c>
      <c r="E514" s="14" t="s">
        <v>2122</v>
      </c>
      <c r="F514" s="14" t="s">
        <v>2157</v>
      </c>
      <c r="G514" s="13" t="s">
        <v>1509</v>
      </c>
      <c r="H514" s="13" t="s">
        <v>32</v>
      </c>
      <c r="I514" s="17">
        <v>2021.0</v>
      </c>
      <c r="J514" s="18" t="s">
        <v>33</v>
      </c>
      <c r="K514" s="18" t="s">
        <v>33</v>
      </c>
      <c r="L514" s="18" t="s">
        <v>33</v>
      </c>
      <c r="M514" s="19" t="s">
        <v>33</v>
      </c>
      <c r="N514" s="19"/>
      <c r="O514" s="21"/>
      <c r="P514" s="21"/>
      <c r="Q514" s="21"/>
      <c r="R514" s="21"/>
      <c r="S514" s="21"/>
      <c r="T514" s="21"/>
      <c r="U514" s="21"/>
      <c r="V514" s="20"/>
      <c r="W514" s="20"/>
      <c r="X514" s="20"/>
      <c r="Y514" s="20"/>
      <c r="Z514" s="20"/>
      <c r="AA514" s="20"/>
      <c r="AB514" s="20"/>
      <c r="AC514" s="20"/>
      <c r="AD514" s="20"/>
      <c r="AE514" s="20"/>
      <c r="AF514" s="20"/>
      <c r="AG514" s="20"/>
      <c r="AH514" s="20"/>
    </row>
    <row r="515">
      <c r="A515" s="13">
        <v>514.0</v>
      </c>
      <c r="B515" s="14" t="s">
        <v>2158</v>
      </c>
      <c r="C515" s="14" t="s">
        <v>2159</v>
      </c>
      <c r="D515" s="48" t="s">
        <v>2160</v>
      </c>
      <c r="E515" s="14" t="s">
        <v>2161</v>
      </c>
      <c r="F515" s="14" t="s">
        <v>2162</v>
      </c>
      <c r="G515" s="13" t="s">
        <v>241</v>
      </c>
      <c r="H515" s="13" t="s">
        <v>32</v>
      </c>
      <c r="I515" s="17">
        <v>2023.0</v>
      </c>
      <c r="J515" s="18" t="s">
        <v>33</v>
      </c>
      <c r="K515" s="18" t="s">
        <v>33</v>
      </c>
      <c r="L515" s="36"/>
      <c r="M515" s="21"/>
      <c r="N515" s="19"/>
      <c r="O515" s="19"/>
      <c r="P515" s="21"/>
      <c r="Q515" s="21"/>
      <c r="R515" s="19" t="s">
        <v>33</v>
      </c>
      <c r="S515" s="19"/>
      <c r="T515" s="21"/>
      <c r="U515" s="21"/>
      <c r="V515" s="13" t="s">
        <v>2055</v>
      </c>
      <c r="W515" s="13"/>
      <c r="X515" s="20"/>
      <c r="Y515" s="20"/>
      <c r="Z515" s="20"/>
      <c r="AA515" s="20"/>
      <c r="AB515" s="20"/>
      <c r="AC515" s="20"/>
      <c r="AD515" s="20"/>
      <c r="AE515" s="20"/>
      <c r="AF515" s="20"/>
      <c r="AG515" s="20"/>
      <c r="AH515" s="20"/>
    </row>
    <row r="516">
      <c r="A516" s="13">
        <v>515.0</v>
      </c>
      <c r="B516" s="14" t="s">
        <v>2163</v>
      </c>
      <c r="C516" s="14" t="s">
        <v>2164</v>
      </c>
      <c r="D516" s="48" t="s">
        <v>2165</v>
      </c>
      <c r="E516" s="14" t="s">
        <v>2109</v>
      </c>
      <c r="F516" s="14" t="s">
        <v>2166</v>
      </c>
      <c r="G516" s="13" t="s">
        <v>2167</v>
      </c>
      <c r="H516" s="13" t="s">
        <v>32</v>
      </c>
      <c r="I516" s="17">
        <v>2022.0</v>
      </c>
      <c r="J516" s="18" t="s">
        <v>33</v>
      </c>
      <c r="K516" s="18" t="s">
        <v>33</v>
      </c>
      <c r="L516" s="18" t="s">
        <v>33</v>
      </c>
      <c r="M516" s="21"/>
      <c r="N516" s="21"/>
      <c r="O516" s="21"/>
      <c r="P516" s="19" t="s">
        <v>33</v>
      </c>
      <c r="Q516" s="21"/>
      <c r="R516" s="21"/>
      <c r="S516" s="21"/>
      <c r="T516" s="21"/>
      <c r="U516" s="21"/>
      <c r="V516" s="20"/>
      <c r="W516" s="20"/>
      <c r="X516" s="20"/>
      <c r="Y516" s="20"/>
      <c r="Z516" s="20"/>
      <c r="AA516" s="20"/>
      <c r="AB516" s="20"/>
      <c r="AC516" s="20"/>
      <c r="AD516" s="20"/>
      <c r="AE516" s="20"/>
      <c r="AF516" s="20"/>
      <c r="AG516" s="20"/>
      <c r="AH516" s="20"/>
    </row>
    <row r="517">
      <c r="A517" s="13">
        <v>516.0</v>
      </c>
      <c r="B517" s="14" t="s">
        <v>2168</v>
      </c>
      <c r="C517" s="14" t="s">
        <v>2169</v>
      </c>
      <c r="D517" s="48" t="s">
        <v>2170</v>
      </c>
      <c r="E517" s="14" t="s">
        <v>2171</v>
      </c>
      <c r="F517" s="14" t="s">
        <v>2172</v>
      </c>
      <c r="G517" s="13" t="s">
        <v>241</v>
      </c>
      <c r="H517" s="13" t="s">
        <v>32</v>
      </c>
      <c r="I517" s="17">
        <v>2021.0</v>
      </c>
      <c r="J517" s="18" t="s">
        <v>33</v>
      </c>
      <c r="K517" s="18" t="s">
        <v>33</v>
      </c>
      <c r="L517" s="18" t="s">
        <v>33</v>
      </c>
      <c r="M517" s="21"/>
      <c r="N517" s="21"/>
      <c r="O517" s="21"/>
      <c r="P517" s="19" t="s">
        <v>33</v>
      </c>
      <c r="Q517" s="21"/>
      <c r="R517" s="21"/>
      <c r="S517" s="21"/>
      <c r="T517" s="19"/>
      <c r="U517" s="19"/>
      <c r="V517" s="20"/>
      <c r="W517" s="20"/>
      <c r="X517" s="20"/>
      <c r="Y517" s="20"/>
      <c r="Z517" s="20"/>
      <c r="AA517" s="20"/>
      <c r="AB517" s="20"/>
      <c r="AC517" s="20"/>
      <c r="AD517" s="20"/>
      <c r="AE517" s="20"/>
      <c r="AF517" s="20"/>
      <c r="AG517" s="20"/>
      <c r="AH517" s="20"/>
    </row>
    <row r="518">
      <c r="A518" s="13">
        <v>517.0</v>
      </c>
      <c r="B518" s="14" t="s">
        <v>2173</v>
      </c>
      <c r="C518" s="14" t="s">
        <v>2174</v>
      </c>
      <c r="D518" s="48" t="s">
        <v>2175</v>
      </c>
      <c r="E518" s="14" t="s">
        <v>2176</v>
      </c>
      <c r="F518" s="14" t="s">
        <v>2177</v>
      </c>
      <c r="G518" s="13" t="s">
        <v>241</v>
      </c>
      <c r="H518" s="13" t="s">
        <v>32</v>
      </c>
      <c r="I518" s="17">
        <v>2023.0</v>
      </c>
      <c r="J518" s="18" t="s">
        <v>33</v>
      </c>
      <c r="K518" s="18" t="s">
        <v>33</v>
      </c>
      <c r="L518" s="36"/>
      <c r="M518" s="21"/>
      <c r="N518" s="21"/>
      <c r="O518" s="21"/>
      <c r="P518" s="21"/>
      <c r="Q518" s="21"/>
      <c r="R518" s="19" t="s">
        <v>33</v>
      </c>
      <c r="S518" s="19"/>
      <c r="T518" s="21"/>
      <c r="U518" s="21"/>
      <c r="V518" s="20"/>
      <c r="W518" s="20"/>
      <c r="X518" s="20"/>
      <c r="Y518" s="20"/>
      <c r="Z518" s="20"/>
      <c r="AA518" s="20"/>
      <c r="AB518" s="20"/>
      <c r="AC518" s="20"/>
      <c r="AD518" s="20"/>
      <c r="AE518" s="20"/>
      <c r="AF518" s="20"/>
      <c r="AG518" s="20"/>
      <c r="AH518" s="20"/>
    </row>
    <row r="519">
      <c r="A519" s="13">
        <v>518.0</v>
      </c>
      <c r="B519" s="14" t="s">
        <v>2178</v>
      </c>
      <c r="C519" s="14" t="s">
        <v>2179</v>
      </c>
      <c r="D519" s="48" t="s">
        <v>2180</v>
      </c>
      <c r="E519" s="14" t="s">
        <v>2181</v>
      </c>
      <c r="F519" s="14" t="s">
        <v>2182</v>
      </c>
      <c r="G519" s="13" t="s">
        <v>1622</v>
      </c>
      <c r="H519" s="13" t="s">
        <v>32</v>
      </c>
      <c r="I519" s="17">
        <v>2021.0</v>
      </c>
      <c r="J519" s="18" t="s">
        <v>33</v>
      </c>
      <c r="K519" s="18" t="s">
        <v>33</v>
      </c>
      <c r="L519" s="18" t="s">
        <v>33</v>
      </c>
      <c r="M519" s="21"/>
      <c r="N519" s="19" t="s">
        <v>33</v>
      </c>
      <c r="O519" s="19"/>
      <c r="P519" s="21"/>
      <c r="Q519" s="21"/>
      <c r="R519" s="21"/>
      <c r="S519" s="21"/>
      <c r="T519" s="21"/>
      <c r="U519" s="21"/>
      <c r="V519" s="20"/>
      <c r="W519" s="20"/>
      <c r="X519" s="20"/>
      <c r="Y519" s="20"/>
      <c r="Z519" s="20"/>
      <c r="AA519" s="20"/>
      <c r="AB519" s="20"/>
      <c r="AC519" s="20"/>
      <c r="AD519" s="20"/>
      <c r="AE519" s="20"/>
      <c r="AF519" s="20"/>
      <c r="AG519" s="20"/>
      <c r="AH519" s="20"/>
    </row>
    <row r="520">
      <c r="A520" s="13">
        <v>519.0</v>
      </c>
      <c r="B520" s="14" t="s">
        <v>2183</v>
      </c>
      <c r="C520" s="14" t="s">
        <v>2184</v>
      </c>
      <c r="D520" s="49"/>
      <c r="E520" s="14" t="s">
        <v>2185</v>
      </c>
      <c r="F520" s="14" t="s">
        <v>2186</v>
      </c>
      <c r="G520" s="13" t="s">
        <v>2187</v>
      </c>
      <c r="H520" s="20"/>
      <c r="I520" s="17">
        <v>2024.0</v>
      </c>
      <c r="J520" s="18" t="s">
        <v>33</v>
      </c>
      <c r="K520" s="36"/>
      <c r="L520" s="36"/>
      <c r="M520" s="21"/>
      <c r="N520" s="19" t="s">
        <v>33</v>
      </c>
      <c r="O520" s="19"/>
      <c r="P520" s="21"/>
      <c r="Q520" s="21"/>
      <c r="R520" s="21"/>
      <c r="S520" s="21"/>
      <c r="T520" s="21"/>
      <c r="U520" s="21"/>
      <c r="V520" s="20"/>
      <c r="W520" s="20"/>
      <c r="X520" s="20"/>
      <c r="Y520" s="20"/>
      <c r="Z520" s="20"/>
      <c r="AA520" s="20"/>
      <c r="AB520" s="20"/>
      <c r="AC520" s="20"/>
      <c r="AD520" s="20"/>
      <c r="AE520" s="20"/>
      <c r="AF520" s="20"/>
      <c r="AG520" s="20"/>
      <c r="AH520" s="20"/>
    </row>
    <row r="521">
      <c r="A521" s="13">
        <v>520.0</v>
      </c>
      <c r="B521" s="14" t="s">
        <v>2188</v>
      </c>
      <c r="C521" s="14" t="s">
        <v>2189</v>
      </c>
      <c r="D521" s="48" t="s">
        <v>2190</v>
      </c>
      <c r="E521" s="14" t="s">
        <v>2191</v>
      </c>
      <c r="F521" s="14" t="s">
        <v>2192</v>
      </c>
      <c r="G521" s="13" t="s">
        <v>2193</v>
      </c>
      <c r="H521" s="13" t="s">
        <v>32</v>
      </c>
      <c r="I521" s="17">
        <v>2022.0</v>
      </c>
      <c r="J521" s="18" t="s">
        <v>33</v>
      </c>
      <c r="K521" s="18" t="s">
        <v>33</v>
      </c>
      <c r="L521" s="18" t="s">
        <v>33</v>
      </c>
      <c r="M521" s="21"/>
      <c r="N521" s="21"/>
      <c r="O521" s="19" t="s">
        <v>33</v>
      </c>
      <c r="P521" s="21"/>
      <c r="Q521" s="21"/>
      <c r="R521" s="21"/>
      <c r="S521" s="19" t="s">
        <v>33</v>
      </c>
      <c r="T521" s="19"/>
      <c r="U521" s="19"/>
      <c r="V521" s="13" t="s">
        <v>2194</v>
      </c>
      <c r="W521" s="20"/>
      <c r="X521" s="20"/>
      <c r="Y521" s="20"/>
      <c r="Z521" s="13" t="s">
        <v>852</v>
      </c>
      <c r="AA521" s="20"/>
      <c r="AB521" s="20"/>
      <c r="AC521" s="20"/>
      <c r="AD521" s="20"/>
      <c r="AE521" s="20"/>
      <c r="AF521" s="20"/>
      <c r="AG521" s="20"/>
      <c r="AH521" s="20"/>
    </row>
    <row r="522">
      <c r="A522" s="13">
        <v>521.0</v>
      </c>
      <c r="B522" s="14" t="s">
        <v>2195</v>
      </c>
      <c r="C522" s="14" t="s">
        <v>2196</v>
      </c>
      <c r="D522" s="48" t="s">
        <v>2197</v>
      </c>
      <c r="E522" s="14" t="s">
        <v>2114</v>
      </c>
      <c r="F522" s="14" t="s">
        <v>2198</v>
      </c>
      <c r="G522" s="13" t="s">
        <v>2116</v>
      </c>
      <c r="H522" s="13" t="s">
        <v>32</v>
      </c>
      <c r="I522" s="17">
        <v>2022.0</v>
      </c>
      <c r="J522" s="18" t="s">
        <v>33</v>
      </c>
      <c r="K522" s="18" t="s">
        <v>33</v>
      </c>
      <c r="L522" s="18" t="s">
        <v>33</v>
      </c>
      <c r="M522" s="21"/>
      <c r="N522" s="21"/>
      <c r="O522" s="21"/>
      <c r="P522" s="19" t="s">
        <v>33</v>
      </c>
      <c r="Q522" s="21"/>
      <c r="R522" s="21"/>
      <c r="S522" s="21"/>
      <c r="T522" s="21"/>
      <c r="U522" s="21"/>
      <c r="V522" s="20"/>
      <c r="W522" s="20"/>
      <c r="X522" s="20"/>
      <c r="Y522" s="20"/>
      <c r="Z522" s="20"/>
      <c r="AA522" s="20"/>
      <c r="AB522" s="20"/>
      <c r="AC522" s="20"/>
      <c r="AD522" s="20"/>
      <c r="AE522" s="20"/>
      <c r="AF522" s="20"/>
      <c r="AG522" s="20"/>
      <c r="AH522" s="20"/>
    </row>
    <row r="523">
      <c r="A523" s="13">
        <v>522.0</v>
      </c>
      <c r="B523" s="14" t="s">
        <v>2199</v>
      </c>
      <c r="C523" s="14" t="s">
        <v>2200</v>
      </c>
      <c r="D523" s="48" t="s">
        <v>2201</v>
      </c>
      <c r="E523" s="14" t="s">
        <v>2202</v>
      </c>
      <c r="F523" s="14" t="s">
        <v>2203</v>
      </c>
      <c r="G523" s="13" t="s">
        <v>2204</v>
      </c>
      <c r="H523" s="13" t="s">
        <v>32</v>
      </c>
      <c r="I523" s="17">
        <v>2023.0</v>
      </c>
      <c r="J523" s="18" t="s">
        <v>33</v>
      </c>
      <c r="K523" s="18" t="s">
        <v>33</v>
      </c>
      <c r="L523" s="36"/>
      <c r="M523" s="21"/>
      <c r="N523" s="21"/>
      <c r="O523" s="21"/>
      <c r="P523" s="21"/>
      <c r="Q523" s="21"/>
      <c r="R523" s="19" t="s">
        <v>33</v>
      </c>
      <c r="S523" s="19"/>
      <c r="T523" s="21"/>
      <c r="U523" s="21"/>
      <c r="V523" s="20"/>
      <c r="W523" s="20"/>
      <c r="X523" s="20"/>
      <c r="Y523" s="20"/>
      <c r="Z523" s="20"/>
      <c r="AA523" s="20"/>
      <c r="AB523" s="20"/>
      <c r="AC523" s="20"/>
      <c r="AD523" s="20"/>
      <c r="AE523" s="20"/>
      <c r="AF523" s="20"/>
      <c r="AG523" s="20"/>
      <c r="AH523" s="20"/>
    </row>
    <row r="524">
      <c r="A524" s="13">
        <v>523.0</v>
      </c>
      <c r="B524" s="14" t="s">
        <v>2205</v>
      </c>
      <c r="C524" s="14" t="s">
        <v>2206</v>
      </c>
      <c r="D524" s="48" t="s">
        <v>2207</v>
      </c>
      <c r="E524" s="14" t="s">
        <v>2208</v>
      </c>
      <c r="F524" s="14" t="s">
        <v>2209</v>
      </c>
      <c r="G524" s="13" t="s">
        <v>1523</v>
      </c>
      <c r="H524" s="13" t="s">
        <v>32</v>
      </c>
      <c r="I524" s="17">
        <v>2021.0</v>
      </c>
      <c r="J524" s="18" t="s">
        <v>33</v>
      </c>
      <c r="K524" s="18" t="s">
        <v>33</v>
      </c>
      <c r="L524" s="18" t="s">
        <v>33</v>
      </c>
      <c r="M524" s="21"/>
      <c r="N524" s="21"/>
      <c r="O524" s="21"/>
      <c r="P524" s="19" t="s">
        <v>33</v>
      </c>
      <c r="Q524" s="21"/>
      <c r="R524" s="21"/>
      <c r="S524" s="21"/>
      <c r="T524" s="21"/>
      <c r="U524" s="21"/>
      <c r="V524" s="20"/>
      <c r="W524" s="20"/>
      <c r="X524" s="20"/>
      <c r="Y524" s="20"/>
      <c r="Z524" s="20"/>
      <c r="AA524" s="20"/>
      <c r="AB524" s="20"/>
      <c r="AC524" s="20"/>
      <c r="AD524" s="20"/>
      <c r="AE524" s="20"/>
      <c r="AF524" s="20"/>
      <c r="AG524" s="20"/>
      <c r="AH524" s="20"/>
    </row>
    <row r="525">
      <c r="A525" s="13">
        <v>524.0</v>
      </c>
      <c r="B525" s="14" t="s">
        <v>2210</v>
      </c>
      <c r="C525" s="14" t="s">
        <v>2211</v>
      </c>
      <c r="D525" s="50" t="s">
        <v>2212</v>
      </c>
      <c r="E525" s="14" t="s">
        <v>2122</v>
      </c>
      <c r="F525" s="14" t="s">
        <v>2213</v>
      </c>
      <c r="G525" s="13" t="s">
        <v>1457</v>
      </c>
      <c r="H525" s="13" t="s">
        <v>32</v>
      </c>
      <c r="I525" s="17">
        <v>2024.0</v>
      </c>
      <c r="J525" s="18" t="s">
        <v>33</v>
      </c>
      <c r="K525" s="18" t="s">
        <v>33</v>
      </c>
      <c r="L525" s="18" t="s">
        <v>33</v>
      </c>
      <c r="M525" s="21"/>
      <c r="N525" s="21"/>
      <c r="O525" s="19" t="s">
        <v>33</v>
      </c>
      <c r="P525" s="21"/>
      <c r="Q525" s="21"/>
      <c r="R525" s="21"/>
      <c r="S525" s="19" t="s">
        <v>33</v>
      </c>
      <c r="T525" s="19"/>
      <c r="U525" s="19"/>
      <c r="V525" s="13" t="s">
        <v>2214</v>
      </c>
      <c r="W525" s="20"/>
      <c r="X525" s="20"/>
      <c r="Y525" s="20"/>
      <c r="Z525" s="20"/>
      <c r="AA525" s="20"/>
      <c r="AB525" s="20"/>
      <c r="AC525" s="20"/>
      <c r="AD525" s="20"/>
      <c r="AE525" s="20"/>
      <c r="AF525" s="20"/>
      <c r="AG525" s="20"/>
      <c r="AH525" s="20"/>
    </row>
    <row r="526">
      <c r="A526" s="13">
        <v>525.0</v>
      </c>
      <c r="B526" s="14" t="s">
        <v>2215</v>
      </c>
      <c r="C526" s="14" t="s">
        <v>2216</v>
      </c>
      <c r="D526" s="48" t="s">
        <v>2217</v>
      </c>
      <c r="E526" s="14" t="s">
        <v>2218</v>
      </c>
      <c r="F526" s="14" t="s">
        <v>2219</v>
      </c>
      <c r="G526" s="13" t="s">
        <v>2220</v>
      </c>
      <c r="H526" s="13" t="s">
        <v>32</v>
      </c>
      <c r="I526" s="17">
        <v>2024.0</v>
      </c>
      <c r="J526" s="18" t="s">
        <v>33</v>
      </c>
      <c r="K526" s="18" t="s">
        <v>33</v>
      </c>
      <c r="L526" s="18" t="s">
        <v>33</v>
      </c>
      <c r="M526" s="21"/>
      <c r="N526" s="21"/>
      <c r="O526" s="19" t="s">
        <v>33</v>
      </c>
      <c r="P526" s="21"/>
      <c r="Q526" s="21"/>
      <c r="R526" s="21"/>
      <c r="S526" s="21"/>
      <c r="T526" s="21"/>
      <c r="U526" s="21"/>
      <c r="V526" s="20"/>
      <c r="W526" s="20"/>
      <c r="X526" s="20"/>
      <c r="Y526" s="20"/>
      <c r="Z526" s="20"/>
      <c r="AA526" s="20"/>
      <c r="AB526" s="20"/>
      <c r="AC526" s="20"/>
      <c r="AD526" s="20"/>
      <c r="AE526" s="20"/>
      <c r="AF526" s="20"/>
      <c r="AG526" s="20"/>
      <c r="AH526" s="20"/>
    </row>
    <row r="527">
      <c r="A527" s="13">
        <v>526.0</v>
      </c>
      <c r="B527" s="14" t="s">
        <v>2221</v>
      </c>
      <c r="C527" s="14" t="s">
        <v>2222</v>
      </c>
      <c r="D527" s="48" t="s">
        <v>2223</v>
      </c>
      <c r="E527" s="14" t="s">
        <v>2114</v>
      </c>
      <c r="F527" s="14" t="s">
        <v>2224</v>
      </c>
      <c r="G527" s="13" t="s">
        <v>2116</v>
      </c>
      <c r="H527" s="13" t="s">
        <v>32</v>
      </c>
      <c r="I527" s="17">
        <v>2021.0</v>
      </c>
      <c r="J527" s="18" t="s">
        <v>33</v>
      </c>
      <c r="K527" s="18" t="s">
        <v>33</v>
      </c>
      <c r="L527" s="18" t="s">
        <v>33</v>
      </c>
      <c r="M527" s="21"/>
      <c r="N527" s="21"/>
      <c r="O527" s="21"/>
      <c r="P527" s="19" t="s">
        <v>33</v>
      </c>
      <c r="Q527" s="21"/>
      <c r="R527" s="21"/>
      <c r="S527" s="21"/>
      <c r="T527" s="21"/>
      <c r="U527" s="21"/>
      <c r="V527" s="20"/>
      <c r="W527" s="20"/>
      <c r="X527" s="20"/>
      <c r="Y527" s="20"/>
      <c r="Z527" s="20"/>
      <c r="AA527" s="20"/>
      <c r="AB527" s="20"/>
      <c r="AC527" s="20"/>
      <c r="AD527" s="20"/>
      <c r="AE527" s="20"/>
      <c r="AF527" s="20"/>
      <c r="AG527" s="20"/>
      <c r="AH527" s="20"/>
    </row>
    <row r="528">
      <c r="A528" s="13">
        <v>527.0</v>
      </c>
      <c r="B528" s="14" t="s">
        <v>2225</v>
      </c>
      <c r="C528" s="14" t="s">
        <v>2226</v>
      </c>
      <c r="D528" s="48" t="s">
        <v>2227</v>
      </c>
      <c r="E528" s="14" t="s">
        <v>1457</v>
      </c>
      <c r="F528" s="14" t="s">
        <v>2228</v>
      </c>
      <c r="G528" s="13" t="s">
        <v>1457</v>
      </c>
      <c r="H528" s="13" t="s">
        <v>32</v>
      </c>
      <c r="I528" s="17">
        <v>2024.0</v>
      </c>
      <c r="J528" s="18" t="s">
        <v>33</v>
      </c>
      <c r="K528" s="18" t="s">
        <v>33</v>
      </c>
      <c r="L528" s="18"/>
      <c r="M528" s="21"/>
      <c r="N528" s="21"/>
      <c r="O528" s="21"/>
      <c r="P528" s="21"/>
      <c r="Q528" s="21"/>
      <c r="R528" s="19" t="s">
        <v>33</v>
      </c>
      <c r="S528" s="19"/>
      <c r="T528" s="21"/>
      <c r="U528" s="21"/>
      <c r="V528" s="20"/>
      <c r="W528" s="20"/>
      <c r="X528" s="20"/>
      <c r="Y528" s="20"/>
      <c r="Z528" s="20"/>
      <c r="AA528" s="20"/>
      <c r="AB528" s="20"/>
      <c r="AC528" s="20"/>
      <c r="AD528" s="20"/>
      <c r="AE528" s="20"/>
      <c r="AF528" s="20"/>
      <c r="AG528" s="20"/>
      <c r="AH528" s="20"/>
    </row>
    <row r="529">
      <c r="A529" s="13">
        <v>528.0</v>
      </c>
      <c r="B529" s="14" t="s">
        <v>2229</v>
      </c>
      <c r="C529" s="14" t="s">
        <v>2230</v>
      </c>
      <c r="D529" s="48" t="s">
        <v>2231</v>
      </c>
      <c r="E529" s="14" t="s">
        <v>2232</v>
      </c>
      <c r="F529" s="14" t="s">
        <v>2233</v>
      </c>
      <c r="G529" s="13" t="s">
        <v>2234</v>
      </c>
      <c r="H529" s="13" t="s">
        <v>32</v>
      </c>
      <c r="I529" s="17">
        <v>2023.0</v>
      </c>
      <c r="J529" s="18" t="s">
        <v>33</v>
      </c>
      <c r="K529" s="18" t="s">
        <v>33</v>
      </c>
      <c r="L529" s="36"/>
      <c r="M529" s="21"/>
      <c r="N529" s="21"/>
      <c r="O529" s="21"/>
      <c r="P529" s="21"/>
      <c r="Q529" s="21"/>
      <c r="R529" s="19" t="s">
        <v>33</v>
      </c>
      <c r="S529" s="19"/>
      <c r="T529" s="21"/>
      <c r="U529" s="21"/>
      <c r="V529" s="20"/>
      <c r="W529" s="20"/>
      <c r="X529" s="20"/>
      <c r="Y529" s="20"/>
      <c r="Z529" s="20"/>
      <c r="AA529" s="20"/>
      <c r="AB529" s="20"/>
      <c r="AC529" s="20"/>
      <c r="AD529" s="20"/>
      <c r="AE529" s="20"/>
      <c r="AF529" s="20"/>
      <c r="AG529" s="20"/>
      <c r="AH529" s="20"/>
    </row>
    <row r="530">
      <c r="A530" s="13">
        <v>529.0</v>
      </c>
      <c r="B530" s="14" t="s">
        <v>2235</v>
      </c>
      <c r="C530" s="14" t="s">
        <v>2236</v>
      </c>
      <c r="D530" s="48" t="s">
        <v>2237</v>
      </c>
      <c r="E530" s="14" t="s">
        <v>2181</v>
      </c>
      <c r="F530" s="14" t="s">
        <v>2238</v>
      </c>
      <c r="G530" s="13" t="s">
        <v>1622</v>
      </c>
      <c r="H530" s="13" t="s">
        <v>32</v>
      </c>
      <c r="I530" s="17">
        <v>2021.0</v>
      </c>
      <c r="J530" s="18" t="s">
        <v>33</v>
      </c>
      <c r="K530" s="18" t="s">
        <v>33</v>
      </c>
      <c r="L530" s="18" t="s">
        <v>33</v>
      </c>
      <c r="M530" s="21"/>
      <c r="N530" s="19"/>
      <c r="O530" s="21"/>
      <c r="P530" s="19" t="s">
        <v>33</v>
      </c>
      <c r="Q530" s="21"/>
      <c r="R530" s="19"/>
      <c r="S530" s="19"/>
      <c r="T530" s="21"/>
      <c r="U530" s="21"/>
      <c r="V530" s="20"/>
      <c r="W530" s="20"/>
      <c r="X530" s="20"/>
      <c r="Y530" s="20"/>
      <c r="Z530" s="20"/>
      <c r="AA530" s="20"/>
      <c r="AB530" s="20"/>
      <c r="AC530" s="20"/>
      <c r="AD530" s="20"/>
      <c r="AE530" s="20"/>
      <c r="AF530" s="20"/>
      <c r="AG530" s="20"/>
      <c r="AH530" s="20"/>
    </row>
    <row r="531">
      <c r="A531" s="13">
        <v>530.0</v>
      </c>
      <c r="B531" s="14" t="s">
        <v>2239</v>
      </c>
      <c r="C531" s="14" t="s">
        <v>2240</v>
      </c>
      <c r="D531" s="48" t="s">
        <v>2241</v>
      </c>
      <c r="E531" s="14" t="s">
        <v>2242</v>
      </c>
      <c r="F531" s="14" t="s">
        <v>2243</v>
      </c>
      <c r="G531" s="13" t="s">
        <v>1509</v>
      </c>
      <c r="H531" s="13" t="s">
        <v>32</v>
      </c>
      <c r="I531" s="17">
        <v>2022.0</v>
      </c>
      <c r="J531" s="18" t="s">
        <v>33</v>
      </c>
      <c r="K531" s="18" t="s">
        <v>33</v>
      </c>
      <c r="L531" s="18" t="s">
        <v>33</v>
      </c>
      <c r="M531" s="21"/>
      <c r="N531" s="21"/>
      <c r="O531" s="19"/>
      <c r="P531" s="19" t="s">
        <v>33</v>
      </c>
      <c r="Q531" s="21"/>
      <c r="R531" s="21"/>
      <c r="S531" s="21"/>
      <c r="T531" s="21"/>
      <c r="U531" s="21"/>
      <c r="V531" s="20"/>
      <c r="W531" s="20"/>
      <c r="X531" s="20"/>
      <c r="Y531" s="20"/>
      <c r="Z531" s="20"/>
      <c r="AA531" s="20"/>
      <c r="AB531" s="20"/>
      <c r="AC531" s="20"/>
      <c r="AD531" s="20"/>
      <c r="AE531" s="20"/>
      <c r="AF531" s="20"/>
      <c r="AG531" s="20"/>
      <c r="AH531" s="20"/>
    </row>
    <row r="532">
      <c r="A532" s="13">
        <v>531.0</v>
      </c>
      <c r="B532" s="14" t="s">
        <v>2244</v>
      </c>
      <c r="C532" s="14" t="s">
        <v>2245</v>
      </c>
      <c r="D532" s="48" t="s">
        <v>2246</v>
      </c>
      <c r="E532" s="14" t="s">
        <v>2109</v>
      </c>
      <c r="F532" s="14" t="s">
        <v>2247</v>
      </c>
      <c r="G532" s="13" t="s">
        <v>241</v>
      </c>
      <c r="H532" s="13" t="s">
        <v>32</v>
      </c>
      <c r="I532" s="17">
        <v>2023.0</v>
      </c>
      <c r="J532" s="18" t="s">
        <v>33</v>
      </c>
      <c r="K532" s="18" t="s">
        <v>33</v>
      </c>
      <c r="L532" s="18" t="s">
        <v>33</v>
      </c>
      <c r="M532" s="21"/>
      <c r="N532" s="21"/>
      <c r="O532" s="21"/>
      <c r="P532" s="19" t="s">
        <v>33</v>
      </c>
      <c r="Q532" s="21"/>
      <c r="R532" s="21"/>
      <c r="S532" s="21"/>
      <c r="T532" s="21"/>
      <c r="U532" s="21"/>
      <c r="V532" s="13" t="s">
        <v>2248</v>
      </c>
      <c r="W532" s="20"/>
      <c r="X532" s="20"/>
      <c r="Y532" s="20"/>
      <c r="Z532" s="20"/>
      <c r="AA532" s="20"/>
      <c r="AB532" s="20"/>
      <c r="AC532" s="20"/>
      <c r="AD532" s="20"/>
      <c r="AE532" s="20"/>
      <c r="AF532" s="20"/>
      <c r="AG532" s="20"/>
      <c r="AH532" s="20"/>
    </row>
    <row r="533">
      <c r="A533" s="13">
        <v>532.0</v>
      </c>
      <c r="B533" s="14" t="s">
        <v>2249</v>
      </c>
      <c r="C533" s="14" t="s">
        <v>2250</v>
      </c>
      <c r="D533" s="48" t="s">
        <v>2251</v>
      </c>
      <c r="E533" s="14" t="s">
        <v>2181</v>
      </c>
      <c r="F533" s="14" t="s">
        <v>2252</v>
      </c>
      <c r="G533" s="13" t="s">
        <v>1622</v>
      </c>
      <c r="H533" s="13" t="s">
        <v>32</v>
      </c>
      <c r="I533" s="17">
        <v>2021.0</v>
      </c>
      <c r="J533" s="18" t="s">
        <v>33</v>
      </c>
      <c r="K533" s="18" t="s">
        <v>33</v>
      </c>
      <c r="L533" s="18" t="s">
        <v>33</v>
      </c>
      <c r="M533" s="21"/>
      <c r="N533" s="19" t="s">
        <v>33</v>
      </c>
      <c r="O533" s="19"/>
      <c r="P533" s="21"/>
      <c r="Q533" s="21"/>
      <c r="R533" s="21"/>
      <c r="S533" s="21"/>
      <c r="T533" s="21"/>
      <c r="U533" s="21"/>
      <c r="V533" s="20"/>
      <c r="W533" s="20"/>
      <c r="X533" s="20"/>
      <c r="Y533" s="20"/>
      <c r="Z533" s="20"/>
      <c r="AA533" s="20"/>
      <c r="AB533" s="20"/>
      <c r="AC533" s="20"/>
      <c r="AD533" s="20"/>
      <c r="AE533" s="20"/>
      <c r="AF533" s="20"/>
      <c r="AG533" s="20"/>
      <c r="AH533" s="20"/>
    </row>
    <row r="534">
      <c r="A534" s="13">
        <v>533.0</v>
      </c>
      <c r="B534" s="14" t="s">
        <v>2253</v>
      </c>
      <c r="C534" s="14" t="s">
        <v>2254</v>
      </c>
      <c r="D534" s="48" t="s">
        <v>2255</v>
      </c>
      <c r="E534" s="14" t="s">
        <v>2109</v>
      </c>
      <c r="F534" s="14" t="s">
        <v>2256</v>
      </c>
      <c r="G534" s="13" t="s">
        <v>241</v>
      </c>
      <c r="H534" s="13" t="s">
        <v>32</v>
      </c>
      <c r="I534" s="17">
        <v>2021.0</v>
      </c>
      <c r="J534" s="18" t="s">
        <v>33</v>
      </c>
      <c r="K534" s="18" t="s">
        <v>33</v>
      </c>
      <c r="L534" s="18" t="s">
        <v>33</v>
      </c>
      <c r="M534" s="21"/>
      <c r="N534" s="21"/>
      <c r="O534" s="21"/>
      <c r="P534" s="19" t="s">
        <v>33</v>
      </c>
      <c r="Q534" s="21"/>
      <c r="R534" s="21"/>
      <c r="S534" s="21"/>
      <c r="T534" s="21"/>
      <c r="U534" s="21"/>
      <c r="V534" s="20"/>
      <c r="W534" s="20"/>
      <c r="X534" s="20"/>
      <c r="Y534" s="20"/>
      <c r="Z534" s="20"/>
      <c r="AA534" s="20"/>
      <c r="AB534" s="20"/>
      <c r="AC534" s="20"/>
      <c r="AD534" s="20"/>
      <c r="AE534" s="20"/>
      <c r="AF534" s="20"/>
      <c r="AG534" s="20"/>
      <c r="AH534" s="20"/>
    </row>
    <row r="535">
      <c r="A535" s="13">
        <v>534.0</v>
      </c>
      <c r="B535" s="14" t="s">
        <v>2257</v>
      </c>
      <c r="C535" s="14" t="s">
        <v>2258</v>
      </c>
      <c r="D535" s="48" t="s">
        <v>2259</v>
      </c>
      <c r="E535" s="14" t="s">
        <v>2260</v>
      </c>
      <c r="F535" s="14" t="s">
        <v>2261</v>
      </c>
      <c r="G535" s="13" t="s">
        <v>2030</v>
      </c>
      <c r="H535" s="13" t="s">
        <v>32</v>
      </c>
      <c r="I535" s="17">
        <v>2022.0</v>
      </c>
      <c r="J535" s="18" t="s">
        <v>33</v>
      </c>
      <c r="K535" s="18" t="s">
        <v>33</v>
      </c>
      <c r="L535" s="36"/>
      <c r="M535" s="21"/>
      <c r="N535" s="21"/>
      <c r="O535" s="21"/>
      <c r="P535" s="21"/>
      <c r="Q535" s="21"/>
      <c r="R535" s="19" t="s">
        <v>33</v>
      </c>
      <c r="S535" s="19"/>
      <c r="T535" s="21"/>
      <c r="U535" s="21"/>
      <c r="V535" s="20"/>
      <c r="W535" s="20"/>
      <c r="X535" s="20"/>
      <c r="Y535" s="20"/>
      <c r="Z535" s="20"/>
      <c r="AA535" s="20"/>
      <c r="AB535" s="20"/>
      <c r="AC535" s="20"/>
      <c r="AD535" s="20"/>
      <c r="AE535" s="20"/>
      <c r="AF535" s="20"/>
      <c r="AG535" s="20"/>
      <c r="AH535" s="20"/>
    </row>
    <row r="536">
      <c r="A536" s="13">
        <v>535.0</v>
      </c>
      <c r="B536" s="14" t="s">
        <v>2262</v>
      </c>
      <c r="C536" s="14" t="s">
        <v>2263</v>
      </c>
      <c r="D536" s="48" t="s">
        <v>2264</v>
      </c>
      <c r="E536" s="14" t="s">
        <v>2176</v>
      </c>
      <c r="F536" s="14" t="s">
        <v>2265</v>
      </c>
      <c r="G536" s="13" t="s">
        <v>241</v>
      </c>
      <c r="H536" s="13" t="s">
        <v>32</v>
      </c>
      <c r="I536" s="17">
        <v>2023.0</v>
      </c>
      <c r="J536" s="18" t="s">
        <v>33</v>
      </c>
      <c r="K536" s="18" t="s">
        <v>33</v>
      </c>
      <c r="L536" s="18" t="s">
        <v>33</v>
      </c>
      <c r="M536" s="21"/>
      <c r="N536" s="21"/>
      <c r="O536" s="19" t="s">
        <v>33</v>
      </c>
      <c r="P536" s="21"/>
      <c r="Q536" s="21"/>
      <c r="R536" s="21"/>
      <c r="S536" s="19" t="s">
        <v>33</v>
      </c>
      <c r="T536" s="19"/>
      <c r="U536" s="19"/>
      <c r="V536" s="13" t="s">
        <v>2266</v>
      </c>
      <c r="W536" s="20"/>
      <c r="X536" s="20"/>
      <c r="Y536" s="20"/>
      <c r="Z536" s="13"/>
      <c r="AA536" s="20"/>
      <c r="AB536" s="20"/>
      <c r="AC536" s="20"/>
      <c r="AD536" s="20"/>
      <c r="AE536" s="20"/>
      <c r="AF536" s="20"/>
      <c r="AG536" s="20"/>
      <c r="AH536" s="20"/>
    </row>
    <row r="537">
      <c r="A537" s="13">
        <v>536.0</v>
      </c>
      <c r="B537" s="14" t="s">
        <v>2267</v>
      </c>
      <c r="C537" s="14" t="s">
        <v>2268</v>
      </c>
      <c r="D537" s="48" t="s">
        <v>2269</v>
      </c>
      <c r="E537" s="14" t="s">
        <v>2270</v>
      </c>
      <c r="F537" s="14" t="s">
        <v>2271</v>
      </c>
      <c r="G537" s="13" t="s">
        <v>1975</v>
      </c>
      <c r="H537" s="13" t="s">
        <v>32</v>
      </c>
      <c r="I537" s="17">
        <v>2022.0</v>
      </c>
      <c r="J537" s="18" t="s">
        <v>33</v>
      </c>
      <c r="K537" s="18" t="s">
        <v>33</v>
      </c>
      <c r="L537" s="36"/>
      <c r="M537" s="21"/>
      <c r="N537" s="19"/>
      <c r="O537" s="19"/>
      <c r="P537" s="21"/>
      <c r="Q537" s="21"/>
      <c r="R537" s="19" t="s">
        <v>33</v>
      </c>
      <c r="S537" s="19"/>
      <c r="T537" s="21"/>
      <c r="U537" s="21"/>
      <c r="V537" s="13" t="s">
        <v>2055</v>
      </c>
      <c r="W537" s="13"/>
      <c r="X537" s="20"/>
      <c r="Y537" s="20"/>
      <c r="Z537" s="20"/>
      <c r="AA537" s="20"/>
      <c r="AB537" s="20"/>
      <c r="AC537" s="20"/>
      <c r="AD537" s="20"/>
      <c r="AE537" s="20"/>
      <c r="AF537" s="20"/>
      <c r="AG537" s="20"/>
      <c r="AH537" s="20"/>
    </row>
    <row r="538">
      <c r="A538" s="13">
        <v>537.0</v>
      </c>
      <c r="B538" s="14" t="s">
        <v>2272</v>
      </c>
      <c r="C538" s="14" t="s">
        <v>2273</v>
      </c>
      <c r="D538" s="48" t="s">
        <v>2274</v>
      </c>
      <c r="E538" s="14" t="s">
        <v>1469</v>
      </c>
      <c r="F538" s="14" t="s">
        <v>2275</v>
      </c>
      <c r="G538" s="13" t="s">
        <v>1469</v>
      </c>
      <c r="H538" s="13" t="s">
        <v>32</v>
      </c>
      <c r="I538" s="17">
        <v>2022.0</v>
      </c>
      <c r="J538" s="18" t="s">
        <v>33</v>
      </c>
      <c r="K538" s="18" t="s">
        <v>33</v>
      </c>
      <c r="L538" s="18" t="s">
        <v>33</v>
      </c>
      <c r="M538" s="21"/>
      <c r="N538" s="21"/>
      <c r="O538" s="21"/>
      <c r="P538" s="19" t="s">
        <v>33</v>
      </c>
      <c r="Q538" s="21"/>
      <c r="R538" s="21"/>
      <c r="S538" s="21"/>
      <c r="T538" s="21"/>
      <c r="U538" s="21"/>
      <c r="V538" s="20"/>
      <c r="W538" s="20"/>
      <c r="X538" s="20"/>
      <c r="Y538" s="20"/>
      <c r="Z538" s="20"/>
      <c r="AA538" s="20"/>
      <c r="AB538" s="20"/>
      <c r="AC538" s="20"/>
      <c r="AD538" s="20"/>
      <c r="AE538" s="20"/>
      <c r="AF538" s="20"/>
      <c r="AG538" s="20"/>
      <c r="AH538" s="20"/>
    </row>
    <row r="539">
      <c r="A539" s="13">
        <v>538.0</v>
      </c>
      <c r="B539" s="14" t="s">
        <v>2276</v>
      </c>
      <c r="C539" s="14" t="s">
        <v>2277</v>
      </c>
      <c r="D539" s="48" t="s">
        <v>2278</v>
      </c>
      <c r="E539" s="14" t="s">
        <v>1469</v>
      </c>
      <c r="F539" s="14" t="s">
        <v>2279</v>
      </c>
      <c r="G539" s="13" t="s">
        <v>1469</v>
      </c>
      <c r="H539" s="13" t="s">
        <v>32</v>
      </c>
      <c r="I539" s="17">
        <v>2021.0</v>
      </c>
      <c r="J539" s="18" t="s">
        <v>33</v>
      </c>
      <c r="K539" s="18" t="s">
        <v>33</v>
      </c>
      <c r="L539" s="18" t="s">
        <v>33</v>
      </c>
      <c r="M539" s="21"/>
      <c r="N539" s="21"/>
      <c r="O539" s="21"/>
      <c r="P539" s="19" t="s">
        <v>33</v>
      </c>
      <c r="Q539" s="21"/>
      <c r="R539" s="21"/>
      <c r="S539" s="21"/>
      <c r="T539" s="21"/>
      <c r="U539" s="21"/>
      <c r="V539" s="13" t="s">
        <v>2280</v>
      </c>
      <c r="W539" s="20"/>
      <c r="X539" s="20"/>
      <c r="Y539" s="20"/>
      <c r="Z539" s="20"/>
      <c r="AA539" s="20"/>
      <c r="AB539" s="20"/>
      <c r="AC539" s="20"/>
      <c r="AD539" s="20"/>
      <c r="AE539" s="20"/>
      <c r="AF539" s="20"/>
      <c r="AG539" s="20"/>
      <c r="AH539" s="20"/>
    </row>
    <row r="540">
      <c r="A540" s="13">
        <v>539.0</v>
      </c>
      <c r="B540" s="14" t="s">
        <v>2281</v>
      </c>
      <c r="C540" s="14" t="s">
        <v>2282</v>
      </c>
      <c r="D540" s="48" t="s">
        <v>2283</v>
      </c>
      <c r="E540" s="14" t="s">
        <v>2161</v>
      </c>
      <c r="F540" s="14" t="s">
        <v>2284</v>
      </c>
      <c r="G540" s="13" t="s">
        <v>1509</v>
      </c>
      <c r="H540" s="13" t="s">
        <v>32</v>
      </c>
      <c r="I540" s="17">
        <v>2023.0</v>
      </c>
      <c r="J540" s="18" t="s">
        <v>33</v>
      </c>
      <c r="K540" s="18" t="s">
        <v>33</v>
      </c>
      <c r="L540" s="18" t="s">
        <v>33</v>
      </c>
      <c r="M540" s="21"/>
      <c r="N540" s="21"/>
      <c r="O540" s="21"/>
      <c r="P540" s="19" t="s">
        <v>33</v>
      </c>
      <c r="Q540" s="19"/>
      <c r="R540" s="19"/>
      <c r="S540" s="19"/>
      <c r="T540" s="21"/>
      <c r="U540" s="21"/>
      <c r="V540" s="20"/>
      <c r="W540" s="20"/>
      <c r="X540" s="20"/>
      <c r="Y540" s="20"/>
      <c r="Z540" s="20"/>
      <c r="AA540" s="20"/>
      <c r="AB540" s="20"/>
      <c r="AC540" s="20"/>
      <c r="AD540" s="20"/>
      <c r="AE540" s="20"/>
      <c r="AF540" s="20"/>
      <c r="AG540" s="20"/>
      <c r="AH540" s="20"/>
    </row>
    <row r="541">
      <c r="A541" s="13">
        <v>540.0</v>
      </c>
      <c r="B541" s="14" t="s">
        <v>2285</v>
      </c>
      <c r="C541" s="14" t="s">
        <v>2286</v>
      </c>
      <c r="D541" s="48" t="s">
        <v>2287</v>
      </c>
      <c r="E541" s="14" t="s">
        <v>2288</v>
      </c>
      <c r="F541" s="14" t="s">
        <v>2289</v>
      </c>
      <c r="G541" s="13" t="s">
        <v>2290</v>
      </c>
      <c r="H541" s="13" t="s">
        <v>32</v>
      </c>
      <c r="I541" s="17">
        <v>2022.0</v>
      </c>
      <c r="J541" s="18" t="s">
        <v>33</v>
      </c>
      <c r="K541" s="18" t="s">
        <v>33</v>
      </c>
      <c r="L541" s="18" t="s">
        <v>33</v>
      </c>
      <c r="M541" s="21"/>
      <c r="N541" s="21"/>
      <c r="O541" s="21"/>
      <c r="P541" s="19" t="s">
        <v>33</v>
      </c>
      <c r="Q541" s="21"/>
      <c r="R541" s="21"/>
      <c r="S541" s="21"/>
      <c r="T541" s="21"/>
      <c r="U541" s="21"/>
      <c r="V541" s="20"/>
      <c r="W541" s="20"/>
      <c r="X541" s="20"/>
      <c r="Y541" s="20"/>
      <c r="Z541" s="20"/>
      <c r="AA541" s="20"/>
      <c r="AB541" s="20"/>
      <c r="AC541" s="20"/>
      <c r="AD541" s="20"/>
      <c r="AE541" s="20"/>
      <c r="AF541" s="20"/>
      <c r="AG541" s="20"/>
      <c r="AH541" s="20"/>
    </row>
    <row r="542">
      <c r="A542" s="13">
        <v>541.0</v>
      </c>
      <c r="B542" s="14" t="s">
        <v>2291</v>
      </c>
      <c r="C542" s="14" t="s">
        <v>2292</v>
      </c>
      <c r="D542" s="48" t="s">
        <v>2293</v>
      </c>
      <c r="E542" s="14" t="s">
        <v>1469</v>
      </c>
      <c r="F542" s="14" t="s">
        <v>2126</v>
      </c>
      <c r="G542" s="13" t="s">
        <v>1469</v>
      </c>
      <c r="H542" s="13" t="s">
        <v>32</v>
      </c>
      <c r="I542" s="17">
        <v>2023.0</v>
      </c>
      <c r="J542" s="18" t="s">
        <v>33</v>
      </c>
      <c r="K542" s="18" t="s">
        <v>33</v>
      </c>
      <c r="L542" s="18" t="s">
        <v>33</v>
      </c>
      <c r="M542" s="21"/>
      <c r="N542" s="21"/>
      <c r="O542" s="21"/>
      <c r="P542" s="19" t="s">
        <v>33</v>
      </c>
      <c r="Q542" s="21"/>
      <c r="R542" s="21"/>
      <c r="S542" s="21"/>
      <c r="T542" s="21"/>
      <c r="U542" s="21"/>
      <c r="V542" s="20"/>
      <c r="W542" s="20"/>
      <c r="X542" s="20"/>
      <c r="Y542" s="20"/>
      <c r="Z542" s="20"/>
      <c r="AA542" s="20"/>
      <c r="AB542" s="20"/>
      <c r="AC542" s="20"/>
      <c r="AD542" s="20"/>
      <c r="AE542" s="20"/>
      <c r="AF542" s="20"/>
      <c r="AG542" s="20"/>
      <c r="AH542" s="20"/>
    </row>
    <row r="543">
      <c r="A543" s="13">
        <v>542.0</v>
      </c>
      <c r="B543" s="14" t="s">
        <v>2294</v>
      </c>
      <c r="C543" s="14" t="s">
        <v>2295</v>
      </c>
      <c r="D543" s="48" t="s">
        <v>2296</v>
      </c>
      <c r="E543" s="14" t="s">
        <v>1469</v>
      </c>
      <c r="F543" s="14" t="s">
        <v>2297</v>
      </c>
      <c r="G543" s="13" t="s">
        <v>1469</v>
      </c>
      <c r="H543" s="13" t="s">
        <v>32</v>
      </c>
      <c r="I543" s="17">
        <v>2022.0</v>
      </c>
      <c r="J543" s="18" t="s">
        <v>33</v>
      </c>
      <c r="K543" s="18" t="s">
        <v>33</v>
      </c>
      <c r="L543" s="18" t="s">
        <v>33</v>
      </c>
      <c r="M543" s="21"/>
      <c r="N543" s="21"/>
      <c r="O543" s="21"/>
      <c r="P543" s="19" t="s">
        <v>33</v>
      </c>
      <c r="Q543" s="21"/>
      <c r="R543" s="21"/>
      <c r="S543" s="21"/>
      <c r="T543" s="21"/>
      <c r="U543" s="21"/>
      <c r="V543" s="20"/>
      <c r="W543" s="20"/>
      <c r="X543" s="20"/>
      <c r="Y543" s="20"/>
      <c r="Z543" s="20"/>
      <c r="AA543" s="20"/>
      <c r="AB543" s="20"/>
      <c r="AC543" s="20"/>
      <c r="AD543" s="20"/>
      <c r="AE543" s="20"/>
      <c r="AF543" s="20"/>
      <c r="AG543" s="20"/>
      <c r="AH543" s="20"/>
    </row>
    <row r="544">
      <c r="A544" s="13">
        <v>543.0</v>
      </c>
      <c r="B544" s="31" t="s">
        <v>2298</v>
      </c>
      <c r="C544" s="31" t="s">
        <v>2299</v>
      </c>
      <c r="D544" s="51" t="s">
        <v>2300</v>
      </c>
      <c r="E544" s="31" t="s">
        <v>2109</v>
      </c>
      <c r="F544" s="31" t="s">
        <v>2247</v>
      </c>
      <c r="G544" s="13" t="s">
        <v>241</v>
      </c>
      <c r="H544" s="13" t="s">
        <v>32</v>
      </c>
      <c r="I544" s="34">
        <v>2023.0</v>
      </c>
      <c r="J544" s="18" t="s">
        <v>33</v>
      </c>
      <c r="K544" s="18" t="s">
        <v>33</v>
      </c>
      <c r="L544" s="18" t="s">
        <v>33</v>
      </c>
      <c r="M544" s="21"/>
      <c r="N544" s="21"/>
      <c r="O544" s="21"/>
      <c r="P544" s="21"/>
      <c r="Q544" s="21"/>
      <c r="R544" s="21"/>
      <c r="S544" s="21"/>
      <c r="T544" s="19" t="s">
        <v>33</v>
      </c>
      <c r="U544" s="19"/>
      <c r="V544" s="13" t="s">
        <v>2301</v>
      </c>
      <c r="W544" s="20"/>
      <c r="X544" s="20"/>
      <c r="Y544" s="20"/>
      <c r="Z544" s="13" t="s">
        <v>210</v>
      </c>
      <c r="AA544" s="20"/>
      <c r="AB544" s="20"/>
      <c r="AC544" s="20"/>
      <c r="AD544" s="20"/>
      <c r="AE544" s="20"/>
      <c r="AF544" s="20"/>
      <c r="AG544" s="20"/>
      <c r="AH544" s="20"/>
    </row>
    <row r="545">
      <c r="A545" s="13">
        <v>544.0</v>
      </c>
      <c r="B545" s="14" t="s">
        <v>2302</v>
      </c>
      <c r="C545" s="14" t="s">
        <v>2303</v>
      </c>
      <c r="D545" s="48" t="s">
        <v>2304</v>
      </c>
      <c r="E545" s="14" t="s">
        <v>2305</v>
      </c>
      <c r="F545" s="14" t="s">
        <v>2306</v>
      </c>
      <c r="G545" s="13" t="s">
        <v>2307</v>
      </c>
      <c r="H545" s="13" t="s">
        <v>32</v>
      </c>
      <c r="I545" s="17">
        <v>2023.0</v>
      </c>
      <c r="J545" s="18" t="s">
        <v>33</v>
      </c>
      <c r="K545" s="18" t="s">
        <v>33</v>
      </c>
      <c r="L545" s="18" t="s">
        <v>33</v>
      </c>
      <c r="M545" s="21"/>
      <c r="N545" s="21"/>
      <c r="O545" s="21"/>
      <c r="P545" s="21"/>
      <c r="Q545" s="21"/>
      <c r="R545" s="19" t="s">
        <v>33</v>
      </c>
      <c r="S545" s="19"/>
      <c r="T545" s="21"/>
      <c r="U545" s="21"/>
      <c r="V545" s="20"/>
      <c r="W545" s="20"/>
      <c r="X545" s="20"/>
      <c r="Y545" s="20"/>
      <c r="Z545" s="20"/>
      <c r="AA545" s="20"/>
      <c r="AB545" s="20"/>
      <c r="AC545" s="20"/>
      <c r="AD545" s="20"/>
      <c r="AE545" s="20"/>
      <c r="AF545" s="20"/>
      <c r="AG545" s="20"/>
      <c r="AH545" s="20"/>
    </row>
    <row r="546">
      <c r="A546" s="13">
        <v>545.0</v>
      </c>
      <c r="B546" s="14" t="s">
        <v>2308</v>
      </c>
      <c r="C546" s="14" t="s">
        <v>2309</v>
      </c>
      <c r="D546" s="48" t="s">
        <v>2310</v>
      </c>
      <c r="E546" s="14" t="s">
        <v>2311</v>
      </c>
      <c r="F546" s="14" t="s">
        <v>2312</v>
      </c>
      <c r="G546" s="13" t="s">
        <v>2313</v>
      </c>
      <c r="H546" s="13" t="s">
        <v>32</v>
      </c>
      <c r="I546" s="17">
        <v>2022.0</v>
      </c>
      <c r="J546" s="18" t="s">
        <v>33</v>
      </c>
      <c r="K546" s="18" t="s">
        <v>33</v>
      </c>
      <c r="L546" s="18" t="s">
        <v>33</v>
      </c>
      <c r="M546" s="21"/>
      <c r="N546" s="21"/>
      <c r="O546" s="21"/>
      <c r="P546" s="19" t="s">
        <v>33</v>
      </c>
      <c r="Q546" s="21"/>
      <c r="R546" s="21"/>
      <c r="S546" s="21"/>
      <c r="T546" s="21"/>
      <c r="U546" s="21"/>
      <c r="V546" s="20"/>
      <c r="W546" s="20"/>
      <c r="X546" s="20"/>
      <c r="Y546" s="20"/>
      <c r="Z546" s="20"/>
      <c r="AA546" s="20"/>
      <c r="AB546" s="20"/>
      <c r="AC546" s="20"/>
      <c r="AD546" s="20"/>
      <c r="AE546" s="20"/>
      <c r="AF546" s="20"/>
      <c r="AG546" s="20"/>
      <c r="AH546" s="20"/>
    </row>
    <row r="547">
      <c r="A547" s="13">
        <v>546.0</v>
      </c>
      <c r="B547" s="14" t="s">
        <v>2314</v>
      </c>
      <c r="C547" s="14" t="s">
        <v>2315</v>
      </c>
      <c r="D547" s="48" t="s">
        <v>2316</v>
      </c>
      <c r="E547" s="14" t="s">
        <v>2317</v>
      </c>
      <c r="F547" s="14" t="s">
        <v>2318</v>
      </c>
      <c r="G547" s="13" t="s">
        <v>2204</v>
      </c>
      <c r="H547" s="13" t="s">
        <v>32</v>
      </c>
      <c r="I547" s="17">
        <v>2023.0</v>
      </c>
      <c r="J547" s="18" t="s">
        <v>33</v>
      </c>
      <c r="K547" s="18" t="s">
        <v>33</v>
      </c>
      <c r="L547" s="18" t="s">
        <v>33</v>
      </c>
      <c r="M547" s="21"/>
      <c r="N547" s="19" t="s">
        <v>33</v>
      </c>
      <c r="O547" s="21"/>
      <c r="P547" s="21"/>
      <c r="Q547" s="21"/>
      <c r="R547" s="21"/>
      <c r="S547" s="21"/>
      <c r="T547" s="21"/>
      <c r="U547" s="21"/>
      <c r="V547" s="20"/>
      <c r="W547" s="20"/>
      <c r="X547" s="20"/>
      <c r="Y547" s="20"/>
      <c r="Z547" s="20"/>
      <c r="AA547" s="20"/>
      <c r="AB547" s="20"/>
      <c r="AC547" s="20"/>
      <c r="AD547" s="20"/>
      <c r="AE547" s="20"/>
      <c r="AF547" s="20"/>
      <c r="AG547" s="20"/>
      <c r="AH547" s="20"/>
    </row>
    <row r="548">
      <c r="A548" s="13">
        <v>547.0</v>
      </c>
      <c r="B548" s="31" t="s">
        <v>2319</v>
      </c>
      <c r="C548" s="31" t="s">
        <v>2320</v>
      </c>
      <c r="D548" s="51" t="s">
        <v>2321</v>
      </c>
      <c r="E548" s="31" t="s">
        <v>2322</v>
      </c>
      <c r="F548" s="31" t="s">
        <v>2323</v>
      </c>
      <c r="G548" s="20"/>
      <c r="H548" s="13" t="s">
        <v>32</v>
      </c>
      <c r="I548" s="34">
        <v>2021.0</v>
      </c>
      <c r="J548" s="18" t="s">
        <v>33</v>
      </c>
      <c r="K548" s="18" t="s">
        <v>33</v>
      </c>
      <c r="L548" s="18" t="s">
        <v>33</v>
      </c>
      <c r="M548" s="21"/>
      <c r="N548" s="21"/>
      <c r="O548" s="21"/>
      <c r="P548" s="21"/>
      <c r="Q548" s="21"/>
      <c r="R548" s="21"/>
      <c r="S548" s="21"/>
      <c r="T548" s="19"/>
      <c r="U548" s="19" t="s">
        <v>33</v>
      </c>
      <c r="V548" s="13" t="s">
        <v>2324</v>
      </c>
      <c r="W548" s="20"/>
      <c r="X548" s="20"/>
      <c r="Y548" s="20"/>
      <c r="Z548" s="13" t="s">
        <v>53</v>
      </c>
      <c r="AA548" s="20"/>
      <c r="AB548" s="20"/>
      <c r="AC548" s="20"/>
      <c r="AD548" s="20"/>
      <c r="AE548" s="20"/>
      <c r="AF548" s="20"/>
      <c r="AG548" s="20"/>
      <c r="AH548" s="20"/>
    </row>
    <row r="549">
      <c r="A549" s="13">
        <v>548.0</v>
      </c>
      <c r="B549" s="14" t="s">
        <v>2325</v>
      </c>
      <c r="C549" s="14" t="s">
        <v>2326</v>
      </c>
      <c r="D549" s="48" t="s">
        <v>2327</v>
      </c>
      <c r="E549" s="14" t="s">
        <v>2328</v>
      </c>
      <c r="F549" s="14" t="s">
        <v>2329</v>
      </c>
      <c r="G549" s="20"/>
      <c r="H549" s="13" t="s">
        <v>32</v>
      </c>
      <c r="I549" s="17">
        <v>2022.0</v>
      </c>
      <c r="J549" s="18" t="s">
        <v>33</v>
      </c>
      <c r="K549" s="18" t="s">
        <v>33</v>
      </c>
      <c r="L549" s="36"/>
      <c r="M549" s="21"/>
      <c r="N549" s="21"/>
      <c r="O549" s="21"/>
      <c r="P549" s="21"/>
      <c r="Q549" s="21"/>
      <c r="R549" s="19" t="s">
        <v>33</v>
      </c>
      <c r="S549" s="19"/>
      <c r="T549" s="21"/>
      <c r="U549" s="21"/>
      <c r="V549" s="20"/>
      <c r="W549" s="20"/>
      <c r="X549" s="20"/>
      <c r="Y549" s="20"/>
      <c r="Z549" s="20"/>
      <c r="AA549" s="20"/>
      <c r="AB549" s="20"/>
      <c r="AC549" s="20"/>
      <c r="AD549" s="20"/>
      <c r="AE549" s="20"/>
      <c r="AF549" s="20"/>
      <c r="AG549" s="20"/>
      <c r="AH549" s="20"/>
    </row>
    <row r="550">
      <c r="A550" s="13">
        <v>549.0</v>
      </c>
      <c r="B550" s="14" t="s">
        <v>2330</v>
      </c>
      <c r="C550" s="14" t="s">
        <v>2331</v>
      </c>
      <c r="D550" s="48" t="s">
        <v>2332</v>
      </c>
      <c r="E550" s="14" t="s">
        <v>2333</v>
      </c>
      <c r="F550" s="14" t="s">
        <v>2334</v>
      </c>
      <c r="G550" s="20"/>
      <c r="H550" s="13" t="s">
        <v>32</v>
      </c>
      <c r="I550" s="17">
        <v>2021.0</v>
      </c>
      <c r="J550" s="18" t="s">
        <v>33</v>
      </c>
      <c r="K550" s="18" t="s">
        <v>33</v>
      </c>
      <c r="L550" s="18" t="s">
        <v>33</v>
      </c>
      <c r="M550" s="21"/>
      <c r="N550" s="21"/>
      <c r="O550" s="21"/>
      <c r="P550" s="19" t="s">
        <v>33</v>
      </c>
      <c r="Q550" s="21"/>
      <c r="R550" s="21"/>
      <c r="S550" s="19" t="s">
        <v>33</v>
      </c>
      <c r="T550" s="19"/>
      <c r="U550" s="19"/>
      <c r="V550" s="13" t="s">
        <v>2335</v>
      </c>
      <c r="W550" s="20"/>
      <c r="X550" s="20"/>
      <c r="Y550" s="20"/>
      <c r="Z550" s="20"/>
      <c r="AA550" s="20"/>
      <c r="AB550" s="20"/>
      <c r="AC550" s="20"/>
      <c r="AD550" s="20"/>
      <c r="AE550" s="20"/>
      <c r="AF550" s="20"/>
      <c r="AG550" s="20"/>
      <c r="AH550" s="20"/>
    </row>
    <row r="551">
      <c r="A551" s="13">
        <v>550.0</v>
      </c>
      <c r="B551" s="14" t="s">
        <v>2336</v>
      </c>
      <c r="C551" s="14" t="s">
        <v>2337</v>
      </c>
      <c r="D551" s="48" t="s">
        <v>2338</v>
      </c>
      <c r="E551" s="14" t="s">
        <v>1469</v>
      </c>
      <c r="F551" s="14" t="s">
        <v>2275</v>
      </c>
      <c r="G551" s="13" t="s">
        <v>1469</v>
      </c>
      <c r="H551" s="13" t="s">
        <v>32</v>
      </c>
      <c r="I551" s="17">
        <v>2023.0</v>
      </c>
      <c r="J551" s="18" t="s">
        <v>33</v>
      </c>
      <c r="K551" s="18" t="s">
        <v>33</v>
      </c>
      <c r="L551" s="18" t="s">
        <v>33</v>
      </c>
      <c r="M551" s="21"/>
      <c r="N551" s="21"/>
      <c r="O551" s="21"/>
      <c r="P551" s="19" t="s">
        <v>33</v>
      </c>
      <c r="Q551" s="21"/>
      <c r="R551" s="21"/>
      <c r="S551" s="21"/>
      <c r="T551" s="21"/>
      <c r="U551" s="21"/>
      <c r="V551" s="20"/>
      <c r="W551" s="20"/>
      <c r="X551" s="20"/>
      <c r="Y551" s="20"/>
      <c r="Z551" s="20"/>
      <c r="AA551" s="20"/>
      <c r="AB551" s="20"/>
      <c r="AC551" s="20"/>
      <c r="AD551" s="20"/>
      <c r="AE551" s="20"/>
      <c r="AF551" s="20"/>
      <c r="AG551" s="20"/>
      <c r="AH551" s="20"/>
    </row>
    <row r="552">
      <c r="A552" s="13">
        <v>551.0</v>
      </c>
      <c r="B552" s="14" t="s">
        <v>2339</v>
      </c>
      <c r="C552" s="14" t="s">
        <v>2340</v>
      </c>
      <c r="D552" s="48" t="s">
        <v>2341</v>
      </c>
      <c r="E552" s="14" t="s">
        <v>2148</v>
      </c>
      <c r="F552" s="14" t="s">
        <v>2342</v>
      </c>
      <c r="G552" s="20"/>
      <c r="H552" s="13" t="s">
        <v>32</v>
      </c>
      <c r="I552" s="17">
        <v>2022.0</v>
      </c>
      <c r="J552" s="18" t="s">
        <v>33</v>
      </c>
      <c r="K552" s="18" t="s">
        <v>33</v>
      </c>
      <c r="L552" s="18" t="s">
        <v>33</v>
      </c>
      <c r="M552" s="21"/>
      <c r="N552" s="21"/>
      <c r="O552" s="21"/>
      <c r="P552" s="19" t="s">
        <v>33</v>
      </c>
      <c r="Q552" s="21"/>
      <c r="R552" s="21"/>
      <c r="S552" s="21"/>
      <c r="T552" s="21"/>
      <c r="U552" s="21"/>
      <c r="V552" s="20"/>
      <c r="W552" s="20"/>
      <c r="X552" s="20"/>
      <c r="Y552" s="20"/>
      <c r="Z552" s="20"/>
      <c r="AA552" s="20"/>
      <c r="AB552" s="20"/>
      <c r="AC552" s="20"/>
      <c r="AD552" s="20"/>
      <c r="AE552" s="20"/>
      <c r="AF552" s="20"/>
      <c r="AG552" s="20"/>
      <c r="AH552" s="20"/>
    </row>
    <row r="553">
      <c r="A553" s="13">
        <v>552.0</v>
      </c>
      <c r="B553" s="14" t="s">
        <v>2343</v>
      </c>
      <c r="C553" s="14" t="s">
        <v>2344</v>
      </c>
      <c r="D553" s="48" t="s">
        <v>2345</v>
      </c>
      <c r="E553" s="14" t="s">
        <v>2346</v>
      </c>
      <c r="F553" s="14" t="s">
        <v>2347</v>
      </c>
      <c r="G553" s="20"/>
      <c r="H553" s="13" t="s">
        <v>32</v>
      </c>
      <c r="I553" s="17">
        <v>2024.0</v>
      </c>
      <c r="J553" s="18" t="s">
        <v>33</v>
      </c>
      <c r="K553" s="18" t="s">
        <v>33</v>
      </c>
      <c r="L553" s="18" t="s">
        <v>33</v>
      </c>
      <c r="M553" s="21"/>
      <c r="N553" s="21"/>
      <c r="O553" s="21"/>
      <c r="P553" s="19" t="s">
        <v>33</v>
      </c>
      <c r="Q553" s="21"/>
      <c r="R553" s="19"/>
      <c r="S553" s="19"/>
      <c r="T553" s="21"/>
      <c r="U553" s="21"/>
      <c r="V553" s="20"/>
      <c r="W553" s="20"/>
      <c r="X553" s="20"/>
      <c r="Y553" s="20"/>
      <c r="Z553" s="20"/>
      <c r="AA553" s="20"/>
      <c r="AB553" s="20"/>
      <c r="AC553" s="20"/>
      <c r="AD553" s="20"/>
      <c r="AE553" s="20"/>
      <c r="AF553" s="20"/>
      <c r="AG553" s="20"/>
      <c r="AH553" s="20"/>
    </row>
    <row r="554">
      <c r="A554" s="13">
        <v>553.0</v>
      </c>
      <c r="B554" s="14" t="s">
        <v>2348</v>
      </c>
      <c r="C554" s="14" t="s">
        <v>2349</v>
      </c>
      <c r="D554" s="48" t="s">
        <v>2350</v>
      </c>
      <c r="E554" s="14" t="s">
        <v>2218</v>
      </c>
      <c r="F554" s="14" t="s">
        <v>2351</v>
      </c>
      <c r="G554" s="20"/>
      <c r="H554" s="13" t="s">
        <v>32</v>
      </c>
      <c r="I554" s="17">
        <v>2021.0</v>
      </c>
      <c r="J554" s="18" t="s">
        <v>33</v>
      </c>
      <c r="K554" s="18" t="s">
        <v>33</v>
      </c>
      <c r="L554" s="18" t="s">
        <v>33</v>
      </c>
      <c r="M554" s="21"/>
      <c r="N554" s="21"/>
      <c r="O554" s="21"/>
      <c r="P554" s="19" t="s">
        <v>33</v>
      </c>
      <c r="Q554" s="21"/>
      <c r="R554" s="21"/>
      <c r="S554" s="21"/>
      <c r="T554" s="21"/>
      <c r="U554" s="21"/>
      <c r="V554" s="20"/>
      <c r="W554" s="20"/>
      <c r="X554" s="20"/>
      <c r="Y554" s="20"/>
      <c r="Z554" s="20"/>
      <c r="AA554" s="20"/>
      <c r="AB554" s="20"/>
      <c r="AC554" s="20"/>
      <c r="AD554" s="20"/>
      <c r="AE554" s="20"/>
      <c r="AF554" s="20"/>
      <c r="AG554" s="20"/>
      <c r="AH554" s="20"/>
    </row>
    <row r="555">
      <c r="A555" s="13">
        <v>554.0</v>
      </c>
      <c r="B555" s="14" t="s">
        <v>2352</v>
      </c>
      <c r="C555" s="14" t="s">
        <v>2353</v>
      </c>
      <c r="D555" s="50" t="s">
        <v>2354</v>
      </c>
      <c r="E555" s="14" t="s">
        <v>2109</v>
      </c>
      <c r="F555" s="14" t="s">
        <v>2355</v>
      </c>
      <c r="G555" s="13" t="s">
        <v>241</v>
      </c>
      <c r="H555" s="13" t="s">
        <v>32</v>
      </c>
      <c r="I555" s="17">
        <v>2021.0</v>
      </c>
      <c r="J555" s="18" t="s">
        <v>33</v>
      </c>
      <c r="K555" s="18" t="s">
        <v>33</v>
      </c>
      <c r="L555" s="18" t="s">
        <v>33</v>
      </c>
      <c r="M555" s="21"/>
      <c r="N555" s="21"/>
      <c r="O555" s="21"/>
      <c r="P555" s="21"/>
      <c r="Q555" s="21"/>
      <c r="R555" s="21"/>
      <c r="S555" s="21"/>
      <c r="T555" s="19" t="s">
        <v>33</v>
      </c>
      <c r="U555" s="19"/>
      <c r="V555" s="13" t="s">
        <v>2356</v>
      </c>
      <c r="W555" s="20"/>
      <c r="X555" s="20"/>
      <c r="Y555" s="20"/>
      <c r="Z555" s="20"/>
      <c r="AA555" s="20"/>
      <c r="AB555" s="20"/>
      <c r="AC555" s="20"/>
      <c r="AD555" s="20"/>
      <c r="AE555" s="20"/>
      <c r="AF555" s="20"/>
      <c r="AG555" s="20"/>
      <c r="AH555" s="20"/>
    </row>
    <row r="556">
      <c r="A556" s="13">
        <v>555.0</v>
      </c>
      <c r="B556" s="14" t="s">
        <v>2357</v>
      </c>
      <c r="C556" s="14" t="s">
        <v>2358</v>
      </c>
      <c r="D556" s="48" t="s">
        <v>2359</v>
      </c>
      <c r="E556" s="14" t="s">
        <v>2109</v>
      </c>
      <c r="F556" s="14" t="s">
        <v>2247</v>
      </c>
      <c r="G556" s="13" t="s">
        <v>241</v>
      </c>
      <c r="H556" s="13" t="s">
        <v>32</v>
      </c>
      <c r="I556" s="17">
        <v>2022.0</v>
      </c>
      <c r="J556" s="18" t="s">
        <v>33</v>
      </c>
      <c r="K556" s="18" t="s">
        <v>33</v>
      </c>
      <c r="L556" s="18" t="s">
        <v>33</v>
      </c>
      <c r="M556" s="21"/>
      <c r="N556" s="21"/>
      <c r="O556" s="19" t="s">
        <v>33</v>
      </c>
      <c r="P556" s="21"/>
      <c r="Q556" s="21"/>
      <c r="R556" s="21"/>
      <c r="S556" s="19" t="s">
        <v>33</v>
      </c>
      <c r="T556" s="19"/>
      <c r="U556" s="19"/>
      <c r="V556" s="13" t="s">
        <v>2360</v>
      </c>
      <c r="W556" s="20"/>
      <c r="X556" s="20"/>
      <c r="Y556" s="20"/>
      <c r="Z556" s="20"/>
      <c r="AA556" s="20"/>
      <c r="AB556" s="20"/>
      <c r="AC556" s="20"/>
      <c r="AD556" s="20"/>
      <c r="AE556" s="20"/>
      <c r="AF556" s="20"/>
      <c r="AG556" s="20"/>
      <c r="AH556" s="20"/>
    </row>
    <row r="557">
      <c r="A557" s="13">
        <v>556.0</v>
      </c>
      <c r="B557" s="14" t="s">
        <v>2361</v>
      </c>
      <c r="C557" s="14" t="s">
        <v>2362</v>
      </c>
      <c r="D557" s="48" t="s">
        <v>2363</v>
      </c>
      <c r="E557" s="14" t="s">
        <v>2171</v>
      </c>
      <c r="F557" s="14" t="s">
        <v>2364</v>
      </c>
      <c r="G557" s="20"/>
      <c r="H557" s="13" t="s">
        <v>32</v>
      </c>
      <c r="I557" s="17">
        <v>2022.0</v>
      </c>
      <c r="J557" s="18" t="s">
        <v>33</v>
      </c>
      <c r="K557" s="18" t="s">
        <v>33</v>
      </c>
      <c r="L557" s="36"/>
      <c r="M557" s="21"/>
      <c r="N557" s="21"/>
      <c r="O557" s="21"/>
      <c r="P557" s="21"/>
      <c r="Q557" s="21"/>
      <c r="R557" s="19" t="s">
        <v>33</v>
      </c>
      <c r="S557" s="19"/>
      <c r="T557" s="21"/>
      <c r="U557" s="21"/>
      <c r="V557" s="20"/>
      <c r="W557" s="20"/>
      <c r="X557" s="20"/>
      <c r="Y557" s="20"/>
      <c r="Z557" s="20"/>
      <c r="AA557" s="20"/>
      <c r="AB557" s="20"/>
      <c r="AC557" s="20"/>
      <c r="AD557" s="20"/>
      <c r="AE557" s="20"/>
      <c r="AF557" s="20"/>
      <c r="AG557" s="20"/>
      <c r="AH557" s="20"/>
    </row>
    <row r="558">
      <c r="A558" s="13">
        <v>557.0</v>
      </c>
      <c r="B558" s="31" t="s">
        <v>2365</v>
      </c>
      <c r="C558" s="31" t="s">
        <v>2366</v>
      </c>
      <c r="D558" s="51" t="s">
        <v>2367</v>
      </c>
      <c r="E558" s="31" t="s">
        <v>2346</v>
      </c>
      <c r="F558" s="31" t="s">
        <v>2368</v>
      </c>
      <c r="G558" s="20"/>
      <c r="H558" s="13" t="s">
        <v>32</v>
      </c>
      <c r="I558" s="34">
        <v>2024.0</v>
      </c>
      <c r="J558" s="18" t="s">
        <v>33</v>
      </c>
      <c r="K558" s="18" t="s">
        <v>33</v>
      </c>
      <c r="L558" s="18" t="s">
        <v>33</v>
      </c>
      <c r="M558" s="21"/>
      <c r="N558" s="21"/>
      <c r="O558" s="21"/>
      <c r="P558" s="21"/>
      <c r="Q558" s="21"/>
      <c r="R558" s="21"/>
      <c r="S558" s="21"/>
      <c r="T558" s="19"/>
      <c r="U558" s="19" t="s">
        <v>33</v>
      </c>
      <c r="V558" s="13" t="s">
        <v>2369</v>
      </c>
      <c r="W558" s="20"/>
      <c r="X558" s="20"/>
      <c r="Y558" s="20"/>
      <c r="Z558" s="13" t="s">
        <v>53</v>
      </c>
      <c r="AA558" s="20"/>
      <c r="AB558" s="20"/>
      <c r="AC558" s="20"/>
      <c r="AD558" s="20"/>
      <c r="AE558" s="20"/>
      <c r="AF558" s="20"/>
      <c r="AG558" s="20"/>
      <c r="AH558" s="20"/>
    </row>
    <row r="559">
      <c r="A559" s="13">
        <v>558.0</v>
      </c>
      <c r="B559" s="14" t="s">
        <v>2370</v>
      </c>
      <c r="C559" s="14" t="s">
        <v>2371</v>
      </c>
      <c r="D559" s="48" t="s">
        <v>2372</v>
      </c>
      <c r="E559" s="14" t="s">
        <v>1523</v>
      </c>
      <c r="F559" s="14" t="s">
        <v>2373</v>
      </c>
      <c r="G559" s="13" t="s">
        <v>1523</v>
      </c>
      <c r="H559" s="13" t="s">
        <v>32</v>
      </c>
      <c r="I559" s="17">
        <v>2022.0</v>
      </c>
      <c r="J559" s="18" t="s">
        <v>33</v>
      </c>
      <c r="K559" s="18" t="s">
        <v>33</v>
      </c>
      <c r="L559" s="18" t="s">
        <v>33</v>
      </c>
      <c r="M559" s="21"/>
      <c r="N559" s="21"/>
      <c r="O559" s="19" t="s">
        <v>33</v>
      </c>
      <c r="P559" s="21"/>
      <c r="Q559" s="21"/>
      <c r="R559" s="21"/>
      <c r="S559" s="21"/>
      <c r="T559" s="21"/>
      <c r="U559" s="21"/>
      <c r="V559" s="20"/>
      <c r="W559" s="20"/>
      <c r="X559" s="20"/>
      <c r="Y559" s="20"/>
      <c r="Z559" s="20"/>
      <c r="AA559" s="20"/>
      <c r="AB559" s="20"/>
      <c r="AC559" s="20"/>
      <c r="AD559" s="20"/>
      <c r="AE559" s="20"/>
      <c r="AF559" s="20"/>
      <c r="AG559" s="20"/>
      <c r="AH559" s="20"/>
    </row>
    <row r="560">
      <c r="A560" s="13">
        <v>559.0</v>
      </c>
      <c r="B560" s="14" t="s">
        <v>2374</v>
      </c>
      <c r="C560" s="14" t="s">
        <v>2375</v>
      </c>
      <c r="D560" s="48" t="s">
        <v>2376</v>
      </c>
      <c r="E560" s="14" t="s">
        <v>1469</v>
      </c>
      <c r="F560" s="14" t="s">
        <v>2377</v>
      </c>
      <c r="G560" s="13" t="s">
        <v>1469</v>
      </c>
      <c r="H560" s="13" t="s">
        <v>32</v>
      </c>
      <c r="I560" s="17">
        <v>2024.0</v>
      </c>
      <c r="J560" s="18" t="s">
        <v>33</v>
      </c>
      <c r="K560" s="18" t="s">
        <v>33</v>
      </c>
      <c r="L560" s="18" t="s">
        <v>33</v>
      </c>
      <c r="M560" s="21"/>
      <c r="N560" s="19"/>
      <c r="O560" s="19"/>
      <c r="P560" s="19" t="s">
        <v>33</v>
      </c>
      <c r="Q560" s="21"/>
      <c r="R560" s="21"/>
      <c r="S560" s="21"/>
      <c r="T560" s="21"/>
      <c r="U560" s="21"/>
      <c r="V560" s="20"/>
      <c r="W560" s="20"/>
      <c r="X560" s="20"/>
      <c r="Y560" s="20"/>
      <c r="Z560" s="20"/>
      <c r="AA560" s="20"/>
      <c r="AB560" s="20"/>
      <c r="AC560" s="20"/>
      <c r="AD560" s="20"/>
      <c r="AE560" s="20"/>
      <c r="AF560" s="20"/>
      <c r="AG560" s="20"/>
      <c r="AH560" s="20"/>
    </row>
    <row r="561">
      <c r="A561" s="13">
        <v>560.0</v>
      </c>
      <c r="B561" s="14" t="s">
        <v>2378</v>
      </c>
      <c r="C561" s="14" t="s">
        <v>2379</v>
      </c>
      <c r="D561" s="48" t="s">
        <v>2380</v>
      </c>
      <c r="E561" s="14" t="s">
        <v>2122</v>
      </c>
      <c r="F561" s="14" t="s">
        <v>2381</v>
      </c>
      <c r="G561" s="20"/>
      <c r="H561" s="13" t="s">
        <v>32</v>
      </c>
      <c r="I561" s="17">
        <v>2021.0</v>
      </c>
      <c r="J561" s="18" t="s">
        <v>33</v>
      </c>
      <c r="K561" s="18" t="s">
        <v>33</v>
      </c>
      <c r="L561" s="18" t="s">
        <v>33</v>
      </c>
      <c r="M561" s="21"/>
      <c r="N561" s="21"/>
      <c r="O561" s="21"/>
      <c r="P561" s="19" t="s">
        <v>33</v>
      </c>
      <c r="Q561" s="21"/>
      <c r="R561" s="21"/>
      <c r="S561" s="21"/>
      <c r="T561" s="21"/>
      <c r="U561" s="21"/>
      <c r="V561" s="20"/>
      <c r="W561" s="20"/>
      <c r="X561" s="20"/>
      <c r="Y561" s="20"/>
      <c r="Z561" s="20"/>
      <c r="AA561" s="20"/>
      <c r="AB561" s="20"/>
      <c r="AC561" s="20"/>
      <c r="AD561" s="20"/>
      <c r="AE561" s="20"/>
      <c r="AF561" s="20"/>
      <c r="AG561" s="20"/>
      <c r="AH561" s="20"/>
    </row>
    <row r="562">
      <c r="A562" s="13">
        <v>561.0</v>
      </c>
      <c r="B562" s="14" t="s">
        <v>2382</v>
      </c>
      <c r="C562" s="14" t="s">
        <v>2383</v>
      </c>
      <c r="D562" s="48" t="s">
        <v>2384</v>
      </c>
      <c r="E562" s="14" t="s">
        <v>2114</v>
      </c>
      <c r="F562" s="14" t="s">
        <v>2385</v>
      </c>
      <c r="G562" s="20"/>
      <c r="H562" s="13" t="s">
        <v>32</v>
      </c>
      <c r="I562" s="17">
        <v>2021.0</v>
      </c>
      <c r="J562" s="18" t="s">
        <v>33</v>
      </c>
      <c r="K562" s="18" t="s">
        <v>33</v>
      </c>
      <c r="L562" s="18" t="s">
        <v>33</v>
      </c>
      <c r="M562" s="21"/>
      <c r="N562" s="21"/>
      <c r="O562" s="21"/>
      <c r="P562" s="19" t="s">
        <v>33</v>
      </c>
      <c r="Q562" s="21"/>
      <c r="R562" s="21"/>
      <c r="S562" s="21"/>
      <c r="T562" s="21"/>
      <c r="U562" s="21"/>
      <c r="V562" s="20"/>
      <c r="W562" s="20"/>
      <c r="X562" s="20"/>
      <c r="Y562" s="20"/>
      <c r="Z562" s="20"/>
      <c r="AA562" s="20"/>
      <c r="AB562" s="20"/>
      <c r="AC562" s="20"/>
      <c r="AD562" s="20"/>
      <c r="AE562" s="20"/>
      <c r="AF562" s="20"/>
      <c r="AG562" s="20"/>
      <c r="AH562" s="20"/>
    </row>
    <row r="563">
      <c r="A563" s="13">
        <v>562.0</v>
      </c>
      <c r="B563" s="14" t="s">
        <v>2386</v>
      </c>
      <c r="C563" s="14" t="s">
        <v>2387</v>
      </c>
      <c r="D563" s="48" t="s">
        <v>2388</v>
      </c>
      <c r="E563" s="14" t="s">
        <v>2122</v>
      </c>
      <c r="F563" s="14" t="s">
        <v>2389</v>
      </c>
      <c r="G563" s="20"/>
      <c r="H563" s="13" t="s">
        <v>32</v>
      </c>
      <c r="I563" s="17">
        <v>2024.0</v>
      </c>
      <c r="J563" s="18" t="s">
        <v>33</v>
      </c>
      <c r="K563" s="18" t="s">
        <v>33</v>
      </c>
      <c r="L563" s="18" t="s">
        <v>33</v>
      </c>
      <c r="M563" s="21"/>
      <c r="N563" s="21"/>
      <c r="O563" s="19"/>
      <c r="P563" s="19" t="s">
        <v>33</v>
      </c>
      <c r="Q563" s="21"/>
      <c r="R563" s="21"/>
      <c r="S563" s="19" t="s">
        <v>33</v>
      </c>
      <c r="T563" s="19"/>
      <c r="U563" s="19"/>
      <c r="V563" s="13" t="s">
        <v>2390</v>
      </c>
      <c r="W563" s="20"/>
      <c r="X563" s="20"/>
      <c r="Y563" s="20"/>
      <c r="Z563" s="20"/>
      <c r="AA563" s="20"/>
      <c r="AB563" s="20"/>
      <c r="AC563" s="20"/>
      <c r="AD563" s="20"/>
      <c r="AE563" s="20"/>
      <c r="AF563" s="20"/>
      <c r="AG563" s="20"/>
      <c r="AH563" s="20"/>
    </row>
    <row r="564">
      <c r="A564" s="13">
        <v>563.0</v>
      </c>
      <c r="B564" s="14" t="s">
        <v>2391</v>
      </c>
      <c r="C564" s="14" t="s">
        <v>2392</v>
      </c>
      <c r="D564" s="48" t="s">
        <v>2393</v>
      </c>
      <c r="E564" s="14" t="s">
        <v>2109</v>
      </c>
      <c r="F564" s="14" t="s">
        <v>2394</v>
      </c>
      <c r="G564" s="20"/>
      <c r="H564" s="13" t="s">
        <v>32</v>
      </c>
      <c r="I564" s="17">
        <v>2024.0</v>
      </c>
      <c r="J564" s="18" t="s">
        <v>33</v>
      </c>
      <c r="K564" s="18" t="s">
        <v>33</v>
      </c>
      <c r="L564" s="18" t="s">
        <v>33</v>
      </c>
      <c r="M564" s="21"/>
      <c r="N564" s="21"/>
      <c r="O564" s="21"/>
      <c r="P564" s="19" t="s">
        <v>33</v>
      </c>
      <c r="Q564" s="21"/>
      <c r="R564" s="21"/>
      <c r="S564" s="21"/>
      <c r="T564" s="21"/>
      <c r="U564" s="21"/>
      <c r="V564" s="20"/>
      <c r="W564" s="20"/>
      <c r="X564" s="20"/>
      <c r="Y564" s="20"/>
      <c r="Z564" s="20"/>
      <c r="AA564" s="20"/>
      <c r="AB564" s="20"/>
      <c r="AC564" s="20"/>
      <c r="AD564" s="20"/>
      <c r="AE564" s="20"/>
      <c r="AF564" s="20"/>
      <c r="AG564" s="20"/>
      <c r="AH564" s="20"/>
    </row>
    <row r="565">
      <c r="A565" s="13">
        <v>564.0</v>
      </c>
      <c r="B565" s="14" t="s">
        <v>2395</v>
      </c>
      <c r="C565" s="14" t="s">
        <v>2396</v>
      </c>
      <c r="D565" s="48" t="s">
        <v>2397</v>
      </c>
      <c r="E565" s="14" t="s">
        <v>1509</v>
      </c>
      <c r="F565" s="14" t="s">
        <v>2398</v>
      </c>
      <c r="G565" s="20"/>
      <c r="H565" s="13" t="s">
        <v>32</v>
      </c>
      <c r="I565" s="17">
        <v>2022.0</v>
      </c>
      <c r="J565" s="18" t="s">
        <v>33</v>
      </c>
      <c r="K565" s="18" t="s">
        <v>33</v>
      </c>
      <c r="L565" s="18" t="s">
        <v>33</v>
      </c>
      <c r="M565" s="21"/>
      <c r="N565" s="21"/>
      <c r="O565" s="21"/>
      <c r="P565" s="19" t="s">
        <v>33</v>
      </c>
      <c r="Q565" s="21"/>
      <c r="R565" s="21"/>
      <c r="S565" s="21"/>
      <c r="T565" s="21"/>
      <c r="U565" s="21"/>
      <c r="V565" s="20"/>
      <c r="W565" s="20"/>
      <c r="X565" s="20"/>
      <c r="Y565" s="20"/>
      <c r="Z565" s="20"/>
      <c r="AA565" s="20"/>
      <c r="AB565" s="20"/>
      <c r="AC565" s="20"/>
      <c r="AD565" s="20"/>
      <c r="AE565" s="20"/>
      <c r="AF565" s="20"/>
      <c r="AG565" s="20"/>
      <c r="AH565" s="20"/>
    </row>
    <row r="566">
      <c r="A566" s="13">
        <v>565.0</v>
      </c>
      <c r="B566" s="14" t="s">
        <v>2399</v>
      </c>
      <c r="C566" s="14" t="s">
        <v>2400</v>
      </c>
      <c r="D566" s="48" t="s">
        <v>2401</v>
      </c>
      <c r="E566" s="14" t="s">
        <v>1469</v>
      </c>
      <c r="F566" s="14" t="s">
        <v>2402</v>
      </c>
      <c r="G566" s="20"/>
      <c r="H566" s="13" t="s">
        <v>32</v>
      </c>
      <c r="I566" s="17">
        <v>2022.0</v>
      </c>
      <c r="J566" s="18" t="s">
        <v>33</v>
      </c>
      <c r="K566" s="18" t="s">
        <v>33</v>
      </c>
      <c r="L566" s="18"/>
      <c r="M566" s="21"/>
      <c r="N566" s="21"/>
      <c r="O566" s="21"/>
      <c r="P566" s="21"/>
      <c r="Q566" s="21"/>
      <c r="R566" s="19" t="s">
        <v>33</v>
      </c>
      <c r="S566" s="19"/>
      <c r="T566" s="21"/>
      <c r="U566" s="21"/>
      <c r="V566" s="20"/>
      <c r="W566" s="20"/>
      <c r="X566" s="20"/>
      <c r="Y566" s="20"/>
      <c r="Z566" s="20"/>
      <c r="AA566" s="20"/>
      <c r="AB566" s="20"/>
      <c r="AC566" s="20"/>
      <c r="AD566" s="20"/>
      <c r="AE566" s="20"/>
      <c r="AF566" s="20"/>
      <c r="AG566" s="20"/>
      <c r="AH566" s="20"/>
    </row>
    <row r="567">
      <c r="A567" s="13">
        <v>566.0</v>
      </c>
      <c r="B567" s="14" t="s">
        <v>2403</v>
      </c>
      <c r="C567" s="14" t="s">
        <v>2404</v>
      </c>
      <c r="D567" s="48" t="s">
        <v>2405</v>
      </c>
      <c r="E567" s="14" t="s">
        <v>2109</v>
      </c>
      <c r="F567" s="14" t="s">
        <v>2247</v>
      </c>
      <c r="G567" s="20"/>
      <c r="H567" s="13" t="s">
        <v>32</v>
      </c>
      <c r="I567" s="17">
        <v>2023.0</v>
      </c>
      <c r="J567" s="18" t="s">
        <v>33</v>
      </c>
      <c r="K567" s="18" t="s">
        <v>33</v>
      </c>
      <c r="L567" s="18" t="s">
        <v>33</v>
      </c>
      <c r="M567" s="21"/>
      <c r="N567" s="21"/>
      <c r="O567" s="21"/>
      <c r="P567" s="21"/>
      <c r="Q567" s="21"/>
      <c r="R567" s="21"/>
      <c r="S567" s="21"/>
      <c r="T567" s="19" t="s">
        <v>33</v>
      </c>
      <c r="U567" s="19"/>
      <c r="V567" s="13" t="s">
        <v>2406</v>
      </c>
      <c r="W567" s="20"/>
      <c r="X567" s="20"/>
      <c r="Y567" s="20"/>
      <c r="Z567" s="13" t="s">
        <v>210</v>
      </c>
      <c r="AA567" s="20"/>
      <c r="AB567" s="20"/>
      <c r="AC567" s="20"/>
      <c r="AD567" s="20"/>
      <c r="AE567" s="20"/>
      <c r="AF567" s="20"/>
      <c r="AG567" s="20"/>
      <c r="AH567" s="20"/>
    </row>
    <row r="568">
      <c r="A568" s="13">
        <v>567.0</v>
      </c>
      <c r="B568" s="14" t="s">
        <v>2407</v>
      </c>
      <c r="C568" s="14" t="s">
        <v>2408</v>
      </c>
      <c r="D568" s="50" t="s">
        <v>2409</v>
      </c>
      <c r="E568" s="14" t="s">
        <v>2109</v>
      </c>
      <c r="F568" s="14" t="s">
        <v>2247</v>
      </c>
      <c r="G568" s="20"/>
      <c r="H568" s="13" t="s">
        <v>32</v>
      </c>
      <c r="I568" s="17">
        <v>2023.0</v>
      </c>
      <c r="J568" s="18" t="s">
        <v>33</v>
      </c>
      <c r="K568" s="18" t="s">
        <v>33</v>
      </c>
      <c r="L568" s="18" t="s">
        <v>33</v>
      </c>
      <c r="M568" s="21"/>
      <c r="N568" s="21"/>
      <c r="O568" s="19"/>
      <c r="P568" s="19" t="s">
        <v>33</v>
      </c>
      <c r="Q568" s="21"/>
      <c r="R568" s="21"/>
      <c r="S568" s="21"/>
      <c r="T568" s="21"/>
      <c r="U568" s="21"/>
      <c r="V568" s="20"/>
      <c r="W568" s="20"/>
      <c r="X568" s="20"/>
      <c r="Y568" s="20"/>
      <c r="Z568" s="20"/>
      <c r="AA568" s="20"/>
      <c r="AB568" s="20"/>
      <c r="AC568" s="20"/>
      <c r="AD568" s="20"/>
      <c r="AE568" s="20"/>
      <c r="AF568" s="20"/>
      <c r="AG568" s="20"/>
      <c r="AH568" s="20"/>
    </row>
    <row r="569">
      <c r="A569" s="13">
        <v>568.0</v>
      </c>
      <c r="B569" s="14" t="s">
        <v>2410</v>
      </c>
      <c r="C569" s="14" t="s">
        <v>2411</v>
      </c>
      <c r="D569" s="48" t="s">
        <v>2412</v>
      </c>
      <c r="E569" s="14" t="s">
        <v>2413</v>
      </c>
      <c r="F569" s="14" t="s">
        <v>2414</v>
      </c>
      <c r="G569" s="20"/>
      <c r="H569" s="13" t="s">
        <v>32</v>
      </c>
      <c r="I569" s="17">
        <v>2024.0</v>
      </c>
      <c r="J569" s="18" t="s">
        <v>33</v>
      </c>
      <c r="K569" s="18" t="s">
        <v>33</v>
      </c>
      <c r="L569" s="18" t="s">
        <v>33</v>
      </c>
      <c r="M569" s="21"/>
      <c r="N569" s="21"/>
      <c r="O569" s="19" t="s">
        <v>33</v>
      </c>
      <c r="P569" s="21"/>
      <c r="Q569" s="21"/>
      <c r="R569" s="21"/>
      <c r="S569" s="21"/>
      <c r="T569" s="21"/>
      <c r="U569" s="21"/>
      <c r="V569" s="20"/>
      <c r="W569" s="20"/>
      <c r="X569" s="20"/>
      <c r="Y569" s="20"/>
      <c r="Z569" s="20"/>
      <c r="AA569" s="20"/>
      <c r="AB569" s="20"/>
      <c r="AC569" s="20"/>
      <c r="AD569" s="20"/>
      <c r="AE569" s="20"/>
      <c r="AF569" s="20"/>
      <c r="AG569" s="20"/>
      <c r="AH569" s="20"/>
    </row>
    <row r="570">
      <c r="A570" s="13">
        <v>569.0</v>
      </c>
      <c r="B570" s="14" t="s">
        <v>2415</v>
      </c>
      <c r="C570" s="14" t="s">
        <v>2416</v>
      </c>
      <c r="D570" s="48" t="s">
        <v>2417</v>
      </c>
      <c r="E570" s="14" t="s">
        <v>2109</v>
      </c>
      <c r="F570" s="14" t="s">
        <v>2247</v>
      </c>
      <c r="G570" s="20"/>
      <c r="H570" s="13" t="s">
        <v>32</v>
      </c>
      <c r="I570" s="17">
        <v>2021.0</v>
      </c>
      <c r="J570" s="18" t="s">
        <v>33</v>
      </c>
      <c r="K570" s="18" t="s">
        <v>33</v>
      </c>
      <c r="L570" s="18" t="s">
        <v>33</v>
      </c>
      <c r="M570" s="21"/>
      <c r="N570" s="21"/>
      <c r="O570" s="21"/>
      <c r="P570" s="19" t="s">
        <v>33</v>
      </c>
      <c r="Q570" s="21"/>
      <c r="R570" s="21"/>
      <c r="S570" s="21"/>
      <c r="T570" s="21"/>
      <c r="U570" s="21"/>
      <c r="V570" s="20"/>
      <c r="W570" s="20"/>
      <c r="X570" s="20"/>
      <c r="Y570" s="20"/>
      <c r="Z570" s="20"/>
      <c r="AA570" s="20"/>
      <c r="AB570" s="20"/>
      <c r="AC570" s="20"/>
      <c r="AD570" s="20"/>
      <c r="AE570" s="20"/>
      <c r="AF570" s="20"/>
      <c r="AG570" s="20"/>
      <c r="AH570" s="20"/>
    </row>
    <row r="571">
      <c r="A571" s="13">
        <v>570.0</v>
      </c>
      <c r="B571" s="14" t="s">
        <v>2418</v>
      </c>
      <c r="C571" s="14" t="s">
        <v>2419</v>
      </c>
      <c r="D571" s="48" t="s">
        <v>2420</v>
      </c>
      <c r="E571" s="14" t="s">
        <v>1509</v>
      </c>
      <c r="F571" s="14" t="s">
        <v>2421</v>
      </c>
      <c r="G571" s="20"/>
      <c r="H571" s="13" t="s">
        <v>32</v>
      </c>
      <c r="I571" s="17">
        <v>2025.0</v>
      </c>
      <c r="J571" s="18" t="s">
        <v>33</v>
      </c>
      <c r="K571" s="18" t="s">
        <v>33</v>
      </c>
      <c r="L571" s="18" t="s">
        <v>33</v>
      </c>
      <c r="M571" s="21"/>
      <c r="N571" s="21"/>
      <c r="O571" s="21"/>
      <c r="P571" s="19" t="s">
        <v>33</v>
      </c>
      <c r="Q571" s="21"/>
      <c r="R571" s="21"/>
      <c r="S571" s="19" t="s">
        <v>33</v>
      </c>
      <c r="T571" s="19"/>
      <c r="U571" s="19"/>
      <c r="V571" s="13" t="s">
        <v>2422</v>
      </c>
      <c r="W571" s="20"/>
      <c r="X571" s="20"/>
      <c r="Y571" s="20"/>
      <c r="Z571" s="13"/>
      <c r="AA571" s="20"/>
      <c r="AB571" s="20"/>
      <c r="AC571" s="20"/>
      <c r="AD571" s="20"/>
      <c r="AE571" s="20"/>
      <c r="AF571" s="20"/>
      <c r="AG571" s="20"/>
      <c r="AH571" s="20"/>
    </row>
    <row r="572">
      <c r="A572" s="13">
        <v>571.0</v>
      </c>
      <c r="B572" s="14" t="s">
        <v>2423</v>
      </c>
      <c r="C572" s="14" t="s">
        <v>2424</v>
      </c>
      <c r="D572" s="48" t="s">
        <v>2425</v>
      </c>
      <c r="E572" s="14" t="s">
        <v>1457</v>
      </c>
      <c r="F572" s="14" t="s">
        <v>2426</v>
      </c>
      <c r="G572" s="20"/>
      <c r="H572" s="13" t="s">
        <v>32</v>
      </c>
      <c r="I572" s="17">
        <v>2023.0</v>
      </c>
      <c r="J572" s="18" t="s">
        <v>33</v>
      </c>
      <c r="K572" s="18" t="s">
        <v>33</v>
      </c>
      <c r="L572" s="18" t="s">
        <v>33</v>
      </c>
      <c r="M572" s="21"/>
      <c r="N572" s="21"/>
      <c r="O572" s="21"/>
      <c r="P572" s="19" t="s">
        <v>33</v>
      </c>
      <c r="Q572" s="21"/>
      <c r="R572" s="21"/>
      <c r="S572" s="21"/>
      <c r="T572" s="21"/>
      <c r="U572" s="21"/>
      <c r="V572" s="20"/>
      <c r="W572" s="20"/>
      <c r="X572" s="20"/>
      <c r="Y572" s="20"/>
      <c r="Z572" s="20"/>
      <c r="AA572" s="20"/>
      <c r="AB572" s="20"/>
      <c r="AC572" s="20"/>
      <c r="AD572" s="20"/>
      <c r="AE572" s="20"/>
      <c r="AF572" s="20"/>
      <c r="AG572" s="20"/>
      <c r="AH572" s="20"/>
    </row>
    <row r="573">
      <c r="A573" s="13">
        <v>572.0</v>
      </c>
      <c r="B573" s="14" t="s">
        <v>2427</v>
      </c>
      <c r="C573" s="14" t="s">
        <v>2428</v>
      </c>
      <c r="D573" s="48" t="s">
        <v>2429</v>
      </c>
      <c r="E573" s="14" t="s">
        <v>2260</v>
      </c>
      <c r="F573" s="14" t="s">
        <v>2430</v>
      </c>
      <c r="G573" s="20"/>
      <c r="H573" s="13" t="s">
        <v>32</v>
      </c>
      <c r="I573" s="17">
        <v>2023.0</v>
      </c>
      <c r="J573" s="18" t="s">
        <v>33</v>
      </c>
      <c r="K573" s="18" t="s">
        <v>33</v>
      </c>
      <c r="L573" s="18"/>
      <c r="M573" s="21"/>
      <c r="N573" s="21"/>
      <c r="O573" s="21"/>
      <c r="P573" s="21"/>
      <c r="Q573" s="21"/>
      <c r="R573" s="19" t="s">
        <v>33</v>
      </c>
      <c r="S573" s="19"/>
      <c r="T573" s="21"/>
      <c r="U573" s="21"/>
      <c r="V573" s="20"/>
      <c r="W573" s="20"/>
      <c r="X573" s="20"/>
      <c r="Y573" s="20"/>
      <c r="Z573" s="20"/>
      <c r="AA573" s="20"/>
      <c r="AB573" s="20"/>
      <c r="AC573" s="20"/>
      <c r="AD573" s="20"/>
      <c r="AE573" s="20"/>
      <c r="AF573" s="20"/>
      <c r="AG573" s="20"/>
      <c r="AH573" s="20"/>
    </row>
    <row r="574">
      <c r="A574" s="13">
        <v>573.0</v>
      </c>
      <c r="B574" s="14" t="s">
        <v>2431</v>
      </c>
      <c r="C574" s="14" t="s">
        <v>2432</v>
      </c>
      <c r="D574" s="48" t="s">
        <v>2433</v>
      </c>
      <c r="E574" s="14" t="s">
        <v>1469</v>
      </c>
      <c r="F574" s="14" t="s">
        <v>2126</v>
      </c>
      <c r="G574" s="20"/>
      <c r="H574" s="13" t="s">
        <v>32</v>
      </c>
      <c r="I574" s="17">
        <v>2023.0</v>
      </c>
      <c r="J574" s="18" t="s">
        <v>33</v>
      </c>
      <c r="K574" s="18" t="s">
        <v>33</v>
      </c>
      <c r="L574" s="18" t="s">
        <v>33</v>
      </c>
      <c r="M574" s="21"/>
      <c r="N574" s="21"/>
      <c r="O574" s="21"/>
      <c r="P574" s="19" t="s">
        <v>33</v>
      </c>
      <c r="Q574" s="21"/>
      <c r="R574" s="21"/>
      <c r="S574" s="21"/>
      <c r="T574" s="21"/>
      <c r="U574" s="21"/>
      <c r="V574" s="20"/>
      <c r="W574" s="20"/>
      <c r="X574" s="20"/>
      <c r="Y574" s="20"/>
      <c r="Z574" s="20"/>
      <c r="AA574" s="20"/>
      <c r="AB574" s="20"/>
      <c r="AC574" s="20"/>
      <c r="AD574" s="20"/>
      <c r="AE574" s="20"/>
      <c r="AF574" s="20"/>
      <c r="AG574" s="20"/>
      <c r="AH574" s="20"/>
    </row>
    <row r="575">
      <c r="A575" s="13">
        <v>574.0</v>
      </c>
      <c r="B575" s="14" t="s">
        <v>2434</v>
      </c>
      <c r="C575" s="14" t="s">
        <v>2435</v>
      </c>
      <c r="D575" s="48" t="s">
        <v>2436</v>
      </c>
      <c r="E575" s="14" t="s">
        <v>1457</v>
      </c>
      <c r="F575" s="14" t="s">
        <v>2437</v>
      </c>
      <c r="G575" s="20"/>
      <c r="H575" s="13" t="s">
        <v>32</v>
      </c>
      <c r="I575" s="17">
        <v>2025.0</v>
      </c>
      <c r="J575" s="18" t="s">
        <v>33</v>
      </c>
      <c r="K575" s="18" t="s">
        <v>33</v>
      </c>
      <c r="L575" s="18" t="s">
        <v>33</v>
      </c>
      <c r="M575" s="21"/>
      <c r="N575" s="21"/>
      <c r="O575" s="21"/>
      <c r="P575" s="19" t="s">
        <v>33</v>
      </c>
      <c r="Q575" s="21"/>
      <c r="R575" s="21"/>
      <c r="S575" s="21"/>
      <c r="T575" s="21"/>
      <c r="U575" s="21"/>
      <c r="V575" s="20"/>
      <c r="W575" s="20"/>
      <c r="X575" s="20"/>
      <c r="Y575" s="20"/>
      <c r="Z575" s="20"/>
      <c r="AA575" s="20"/>
      <c r="AB575" s="20"/>
      <c r="AC575" s="20"/>
      <c r="AD575" s="20"/>
      <c r="AE575" s="20"/>
      <c r="AF575" s="20"/>
      <c r="AG575" s="20"/>
      <c r="AH575" s="20"/>
    </row>
    <row r="576">
      <c r="A576" s="13">
        <v>575.0</v>
      </c>
      <c r="B576" s="14" t="s">
        <v>2438</v>
      </c>
      <c r="C576" s="14" t="s">
        <v>2439</v>
      </c>
      <c r="D576" s="48" t="s">
        <v>2440</v>
      </c>
      <c r="E576" s="14" t="s">
        <v>1469</v>
      </c>
      <c r="F576" s="14" t="s">
        <v>2297</v>
      </c>
      <c r="G576" s="20"/>
      <c r="H576" s="13" t="s">
        <v>32</v>
      </c>
      <c r="I576" s="17">
        <v>2021.0</v>
      </c>
      <c r="J576" s="18" t="s">
        <v>33</v>
      </c>
      <c r="K576" s="18" t="s">
        <v>33</v>
      </c>
      <c r="L576" s="18" t="s">
        <v>33</v>
      </c>
      <c r="M576" s="21"/>
      <c r="N576" s="21"/>
      <c r="O576" s="21"/>
      <c r="P576" s="19" t="s">
        <v>33</v>
      </c>
      <c r="Q576" s="21"/>
      <c r="R576" s="21"/>
      <c r="S576" s="21"/>
      <c r="T576" s="21"/>
      <c r="U576" s="21"/>
      <c r="V576" s="20"/>
      <c r="W576" s="20"/>
      <c r="X576" s="20"/>
      <c r="Y576" s="20"/>
      <c r="Z576" s="20"/>
      <c r="AA576" s="20"/>
      <c r="AB576" s="20"/>
      <c r="AC576" s="20"/>
      <c r="AD576" s="20"/>
      <c r="AE576" s="20"/>
      <c r="AF576" s="20"/>
      <c r="AG576" s="20"/>
      <c r="AH576" s="20"/>
    </row>
    <row r="577">
      <c r="A577" s="13">
        <v>576.0</v>
      </c>
      <c r="B577" s="14" t="s">
        <v>2441</v>
      </c>
      <c r="C577" s="14" t="s">
        <v>2442</v>
      </c>
      <c r="D577" s="48" t="s">
        <v>2443</v>
      </c>
      <c r="E577" s="14" t="s">
        <v>2444</v>
      </c>
      <c r="F577" s="14" t="s">
        <v>2445</v>
      </c>
      <c r="G577" s="20"/>
      <c r="H577" s="13" t="s">
        <v>32</v>
      </c>
      <c r="I577" s="17">
        <v>2024.0</v>
      </c>
      <c r="J577" s="18"/>
      <c r="K577" s="18" t="s">
        <v>33</v>
      </c>
      <c r="L577" s="36"/>
      <c r="M577" s="21"/>
      <c r="N577" s="19"/>
      <c r="O577" s="19"/>
      <c r="P577" s="21"/>
      <c r="Q577" s="21"/>
      <c r="R577" s="21"/>
      <c r="S577" s="21"/>
      <c r="T577" s="21"/>
      <c r="U577" s="21"/>
      <c r="V577" s="13" t="s">
        <v>2446</v>
      </c>
      <c r="W577" s="13"/>
      <c r="X577" s="20"/>
      <c r="Y577" s="20"/>
      <c r="Z577" s="20"/>
      <c r="AA577" s="20"/>
      <c r="AB577" s="20"/>
      <c r="AC577" s="20"/>
      <c r="AD577" s="20"/>
      <c r="AE577" s="20"/>
      <c r="AF577" s="20"/>
      <c r="AG577" s="20"/>
      <c r="AH577" s="20"/>
    </row>
    <row r="578">
      <c r="A578" s="13">
        <v>577.0</v>
      </c>
      <c r="B578" s="14" t="s">
        <v>2447</v>
      </c>
      <c r="C578" s="14" t="s">
        <v>2448</v>
      </c>
      <c r="D578" s="49"/>
      <c r="E578" s="14" t="s">
        <v>2449</v>
      </c>
      <c r="F578" s="14" t="s">
        <v>2450</v>
      </c>
      <c r="G578" s="20"/>
      <c r="H578" s="13" t="s">
        <v>32</v>
      </c>
      <c r="I578" s="17">
        <v>2023.0</v>
      </c>
      <c r="J578" s="18" t="s">
        <v>33</v>
      </c>
      <c r="K578" s="18"/>
      <c r="L578" s="36"/>
      <c r="M578" s="21"/>
      <c r="N578" s="19" t="s">
        <v>33</v>
      </c>
      <c r="O578" s="19"/>
      <c r="P578" s="21"/>
      <c r="Q578" s="21"/>
      <c r="R578" s="21"/>
      <c r="S578" s="21"/>
      <c r="T578" s="21"/>
      <c r="U578" s="21"/>
      <c r="V578" s="20"/>
      <c r="W578" s="20"/>
      <c r="X578" s="20"/>
      <c r="Y578" s="20"/>
      <c r="Z578" s="20"/>
      <c r="AA578" s="20"/>
      <c r="AB578" s="20"/>
      <c r="AC578" s="20"/>
      <c r="AD578" s="20"/>
      <c r="AE578" s="20"/>
      <c r="AF578" s="20"/>
      <c r="AG578" s="20"/>
      <c r="AH578" s="20"/>
    </row>
    <row r="579">
      <c r="A579" s="13">
        <v>578.0</v>
      </c>
      <c r="B579" s="14" t="s">
        <v>2451</v>
      </c>
      <c r="C579" s="14" t="s">
        <v>2452</v>
      </c>
      <c r="D579" s="48" t="s">
        <v>2453</v>
      </c>
      <c r="E579" s="14" t="s">
        <v>1457</v>
      </c>
      <c r="F579" s="14" t="s">
        <v>2454</v>
      </c>
      <c r="G579" s="20"/>
      <c r="H579" s="13" t="s">
        <v>32</v>
      </c>
      <c r="I579" s="17">
        <v>2021.0</v>
      </c>
      <c r="J579" s="18" t="s">
        <v>33</v>
      </c>
      <c r="K579" s="18" t="s">
        <v>33</v>
      </c>
      <c r="L579" s="18" t="s">
        <v>33</v>
      </c>
      <c r="M579" s="21"/>
      <c r="N579" s="21"/>
      <c r="O579" s="21"/>
      <c r="P579" s="19" t="s">
        <v>33</v>
      </c>
      <c r="Q579" s="21"/>
      <c r="R579" s="21"/>
      <c r="S579" s="21"/>
      <c r="T579" s="21"/>
      <c r="U579" s="21"/>
      <c r="V579" s="20"/>
      <c r="W579" s="20"/>
      <c r="X579" s="20"/>
      <c r="Y579" s="20"/>
      <c r="Z579" s="20"/>
      <c r="AA579" s="20"/>
      <c r="AB579" s="20"/>
      <c r="AC579" s="20"/>
      <c r="AD579" s="20"/>
      <c r="AE579" s="20"/>
      <c r="AF579" s="20"/>
      <c r="AG579" s="20"/>
      <c r="AH579" s="20"/>
    </row>
    <row r="580">
      <c r="A580" s="13">
        <v>579.0</v>
      </c>
      <c r="B580" s="14" t="s">
        <v>2455</v>
      </c>
      <c r="C580" s="14" t="s">
        <v>2456</v>
      </c>
      <c r="D580" s="48" t="s">
        <v>2457</v>
      </c>
      <c r="E580" s="14" t="s">
        <v>2171</v>
      </c>
      <c r="F580" s="14" t="s">
        <v>2364</v>
      </c>
      <c r="G580" s="20"/>
      <c r="H580" s="13" t="s">
        <v>32</v>
      </c>
      <c r="I580" s="17">
        <v>2022.0</v>
      </c>
      <c r="J580" s="18" t="s">
        <v>33</v>
      </c>
      <c r="K580" s="18" t="s">
        <v>33</v>
      </c>
      <c r="L580" s="36"/>
      <c r="M580" s="21"/>
      <c r="N580" s="21"/>
      <c r="O580" s="21"/>
      <c r="P580" s="21"/>
      <c r="Q580" s="21"/>
      <c r="R580" s="19" t="s">
        <v>33</v>
      </c>
      <c r="S580" s="19"/>
      <c r="T580" s="21"/>
      <c r="U580" s="21"/>
      <c r="V580" s="20"/>
      <c r="W580" s="20"/>
      <c r="X580" s="20"/>
      <c r="Y580" s="20"/>
      <c r="Z580" s="20"/>
      <c r="AA580" s="20"/>
      <c r="AB580" s="20"/>
      <c r="AC580" s="20"/>
      <c r="AD580" s="20"/>
      <c r="AE580" s="20"/>
      <c r="AF580" s="20"/>
      <c r="AG580" s="20"/>
      <c r="AH580" s="20"/>
    </row>
    <row r="581">
      <c r="A581" s="13">
        <v>580.0</v>
      </c>
      <c r="B581" s="14" t="s">
        <v>2458</v>
      </c>
      <c r="C581" s="14" t="s">
        <v>2459</v>
      </c>
      <c r="D581" s="49"/>
      <c r="E581" s="14" t="s">
        <v>2449</v>
      </c>
      <c r="F581" s="14" t="s">
        <v>2450</v>
      </c>
      <c r="G581" s="20"/>
      <c r="H581" s="13" t="s">
        <v>32</v>
      </c>
      <c r="I581" s="17">
        <v>2023.0</v>
      </c>
      <c r="J581" s="18" t="s">
        <v>33</v>
      </c>
      <c r="K581" s="18"/>
      <c r="L581" s="36"/>
      <c r="M581" s="21"/>
      <c r="N581" s="19" t="s">
        <v>33</v>
      </c>
      <c r="O581" s="19"/>
      <c r="P581" s="21"/>
      <c r="Q581" s="21"/>
      <c r="R581" s="21"/>
      <c r="S581" s="21"/>
      <c r="T581" s="21"/>
      <c r="U581" s="21"/>
      <c r="V581" s="20"/>
      <c r="W581" s="20"/>
      <c r="X581" s="20"/>
      <c r="Y581" s="20"/>
      <c r="Z581" s="20"/>
      <c r="AA581" s="20"/>
      <c r="AB581" s="20"/>
      <c r="AC581" s="20"/>
      <c r="AD581" s="20"/>
      <c r="AE581" s="20"/>
      <c r="AF581" s="20"/>
      <c r="AG581" s="20"/>
      <c r="AH581" s="20"/>
    </row>
    <row r="582">
      <c r="A582" s="13">
        <v>581.0</v>
      </c>
      <c r="B582" s="14" t="s">
        <v>2460</v>
      </c>
      <c r="C582" s="14" t="s">
        <v>2461</v>
      </c>
      <c r="D582" s="48" t="s">
        <v>2462</v>
      </c>
      <c r="E582" s="14" t="s">
        <v>2218</v>
      </c>
      <c r="F582" s="14" t="s">
        <v>2463</v>
      </c>
      <c r="G582" s="20"/>
      <c r="H582" s="13" t="s">
        <v>32</v>
      </c>
      <c r="I582" s="17">
        <v>2021.0</v>
      </c>
      <c r="J582" s="18" t="s">
        <v>33</v>
      </c>
      <c r="K582" s="18" t="s">
        <v>33</v>
      </c>
      <c r="L582" s="36"/>
      <c r="M582" s="21"/>
      <c r="N582" s="21"/>
      <c r="O582" s="21"/>
      <c r="P582" s="21"/>
      <c r="Q582" s="21"/>
      <c r="R582" s="19" t="s">
        <v>33</v>
      </c>
      <c r="S582" s="19"/>
      <c r="T582" s="21"/>
      <c r="U582" s="21"/>
      <c r="V582" s="20"/>
      <c r="W582" s="20"/>
      <c r="X582" s="20"/>
      <c r="Y582" s="20"/>
      <c r="Z582" s="20"/>
      <c r="AA582" s="20"/>
      <c r="AB582" s="20"/>
      <c r="AC582" s="20"/>
      <c r="AD582" s="20"/>
      <c r="AE582" s="20"/>
      <c r="AF582" s="20"/>
      <c r="AG582" s="20"/>
      <c r="AH582" s="20"/>
    </row>
    <row r="583">
      <c r="A583" s="13">
        <v>582.0</v>
      </c>
      <c r="B583" s="14" t="s">
        <v>2464</v>
      </c>
      <c r="C583" s="14" t="s">
        <v>2465</v>
      </c>
      <c r="D583" s="48" t="s">
        <v>2466</v>
      </c>
      <c r="E583" s="14" t="s">
        <v>1523</v>
      </c>
      <c r="F583" s="14" t="s">
        <v>2467</v>
      </c>
      <c r="G583" s="20"/>
      <c r="H583" s="13" t="s">
        <v>32</v>
      </c>
      <c r="I583" s="17">
        <v>2024.0</v>
      </c>
      <c r="J583" s="18" t="s">
        <v>33</v>
      </c>
      <c r="K583" s="18" t="s">
        <v>33</v>
      </c>
      <c r="L583" s="18" t="s">
        <v>33</v>
      </c>
      <c r="M583" s="21"/>
      <c r="N583" s="21"/>
      <c r="O583" s="21"/>
      <c r="P583" s="19" t="s">
        <v>33</v>
      </c>
      <c r="Q583" s="21"/>
      <c r="R583" s="21"/>
      <c r="S583" s="21"/>
      <c r="T583" s="21"/>
      <c r="U583" s="21"/>
      <c r="V583" s="20"/>
      <c r="W583" s="20"/>
      <c r="X583" s="20"/>
      <c r="Y583" s="20"/>
      <c r="Z583" s="20"/>
      <c r="AA583" s="20"/>
      <c r="AB583" s="20"/>
      <c r="AC583" s="20"/>
      <c r="AD583" s="20"/>
      <c r="AE583" s="20"/>
      <c r="AF583" s="20"/>
      <c r="AG583" s="20"/>
      <c r="AH583" s="20"/>
    </row>
    <row r="584">
      <c r="A584" s="13">
        <v>583.0</v>
      </c>
      <c r="B584" s="14" t="s">
        <v>2468</v>
      </c>
      <c r="C584" s="14" t="s">
        <v>2469</v>
      </c>
      <c r="D584" s="48" t="s">
        <v>2470</v>
      </c>
      <c r="E584" s="14" t="s">
        <v>2109</v>
      </c>
      <c r="F584" s="14" t="s">
        <v>2471</v>
      </c>
      <c r="G584" s="20"/>
      <c r="H584" s="13" t="s">
        <v>32</v>
      </c>
      <c r="I584" s="17">
        <v>2021.0</v>
      </c>
      <c r="J584" s="18" t="s">
        <v>33</v>
      </c>
      <c r="K584" s="18" t="s">
        <v>33</v>
      </c>
      <c r="L584" s="18" t="s">
        <v>33</v>
      </c>
      <c r="M584" s="21"/>
      <c r="N584" s="21"/>
      <c r="O584" s="21"/>
      <c r="P584" s="19" t="s">
        <v>33</v>
      </c>
      <c r="Q584" s="21"/>
      <c r="R584" s="21"/>
      <c r="S584" s="21"/>
      <c r="T584" s="21"/>
      <c r="U584" s="21"/>
      <c r="V584" s="20"/>
      <c r="W584" s="20"/>
      <c r="X584" s="20"/>
      <c r="Y584" s="20"/>
      <c r="Z584" s="20"/>
      <c r="AA584" s="20"/>
      <c r="AB584" s="20"/>
      <c r="AC584" s="20"/>
      <c r="AD584" s="20"/>
      <c r="AE584" s="20"/>
      <c r="AF584" s="20"/>
      <c r="AG584" s="20"/>
      <c r="AH584" s="20"/>
    </row>
    <row r="585">
      <c r="A585" s="13">
        <v>584.0</v>
      </c>
      <c r="B585" s="14" t="s">
        <v>2472</v>
      </c>
      <c r="C585" s="14" t="s">
        <v>2473</v>
      </c>
      <c r="D585" s="48" t="s">
        <v>2474</v>
      </c>
      <c r="E585" s="14" t="s">
        <v>1509</v>
      </c>
      <c r="F585" s="14" t="s">
        <v>2475</v>
      </c>
      <c r="G585" s="20"/>
      <c r="H585" s="13" t="s">
        <v>32</v>
      </c>
      <c r="I585" s="17">
        <v>2022.0</v>
      </c>
      <c r="J585" s="18" t="s">
        <v>33</v>
      </c>
      <c r="K585" s="18" t="s">
        <v>33</v>
      </c>
      <c r="L585" s="18" t="s">
        <v>33</v>
      </c>
      <c r="M585" s="21"/>
      <c r="N585" s="21"/>
      <c r="O585" s="19"/>
      <c r="P585" s="19" t="s">
        <v>33</v>
      </c>
      <c r="Q585" s="21"/>
      <c r="R585" s="21"/>
      <c r="S585" s="21"/>
      <c r="T585" s="21"/>
      <c r="U585" s="21"/>
      <c r="V585" s="20"/>
      <c r="W585" s="20"/>
      <c r="X585" s="20"/>
      <c r="Y585" s="20"/>
      <c r="Z585" s="20"/>
      <c r="AA585" s="20"/>
      <c r="AB585" s="20"/>
      <c r="AC585" s="20"/>
      <c r="AD585" s="20"/>
      <c r="AE585" s="20"/>
      <c r="AF585" s="20"/>
      <c r="AG585" s="20"/>
      <c r="AH585" s="20"/>
    </row>
    <row r="586">
      <c r="A586" s="13">
        <v>585.0</v>
      </c>
      <c r="B586" s="14" t="s">
        <v>2476</v>
      </c>
      <c r="C586" s="14" t="s">
        <v>2477</v>
      </c>
      <c r="D586" s="48" t="s">
        <v>2478</v>
      </c>
      <c r="E586" s="14" t="s">
        <v>1457</v>
      </c>
      <c r="F586" s="14" t="s">
        <v>2479</v>
      </c>
      <c r="G586" s="20"/>
      <c r="H586" s="13" t="s">
        <v>32</v>
      </c>
      <c r="I586" s="17">
        <v>2023.0</v>
      </c>
      <c r="J586" s="18" t="s">
        <v>33</v>
      </c>
      <c r="K586" s="18" t="s">
        <v>33</v>
      </c>
      <c r="L586" s="36"/>
      <c r="M586" s="21"/>
      <c r="N586" s="21"/>
      <c r="O586" s="21"/>
      <c r="P586" s="21"/>
      <c r="Q586" s="21"/>
      <c r="R586" s="19" t="s">
        <v>33</v>
      </c>
      <c r="S586" s="19"/>
      <c r="T586" s="21"/>
      <c r="U586" s="21"/>
      <c r="V586" s="20"/>
      <c r="W586" s="20"/>
      <c r="X586" s="20"/>
      <c r="Y586" s="20"/>
      <c r="Z586" s="20"/>
      <c r="AA586" s="20"/>
      <c r="AB586" s="20"/>
      <c r="AC586" s="20"/>
      <c r="AD586" s="20"/>
      <c r="AE586" s="20"/>
      <c r="AF586" s="20"/>
      <c r="AG586" s="20"/>
      <c r="AH586" s="20"/>
    </row>
    <row r="587">
      <c r="A587" s="13">
        <v>586.0</v>
      </c>
      <c r="B587" s="14" t="s">
        <v>2480</v>
      </c>
      <c r="C587" s="14" t="s">
        <v>2481</v>
      </c>
      <c r="D587" s="48" t="s">
        <v>2482</v>
      </c>
      <c r="E587" s="14" t="s">
        <v>1509</v>
      </c>
      <c r="F587" s="14" t="s">
        <v>2483</v>
      </c>
      <c r="G587" s="20"/>
      <c r="H587" s="13" t="s">
        <v>32</v>
      </c>
      <c r="I587" s="17">
        <v>2024.0</v>
      </c>
      <c r="J587" s="18" t="s">
        <v>33</v>
      </c>
      <c r="K587" s="18" t="s">
        <v>33</v>
      </c>
      <c r="L587" s="18" t="s">
        <v>33</v>
      </c>
      <c r="M587" s="21"/>
      <c r="N587" s="21"/>
      <c r="O587" s="19"/>
      <c r="P587" s="19" t="s">
        <v>33</v>
      </c>
      <c r="Q587" s="21"/>
      <c r="R587" s="19"/>
      <c r="S587" s="19"/>
      <c r="T587" s="21"/>
      <c r="U587" s="21"/>
      <c r="V587" s="20"/>
      <c r="W587" s="20"/>
      <c r="X587" s="20"/>
      <c r="Y587" s="20"/>
      <c r="Z587" s="20"/>
      <c r="AA587" s="20"/>
      <c r="AB587" s="20"/>
      <c r="AC587" s="20"/>
      <c r="AD587" s="20"/>
      <c r="AE587" s="20"/>
      <c r="AF587" s="20"/>
      <c r="AG587" s="20"/>
      <c r="AH587" s="20"/>
    </row>
    <row r="588">
      <c r="A588" s="13">
        <v>587.0</v>
      </c>
      <c r="B588" s="14" t="s">
        <v>2484</v>
      </c>
      <c r="C588" s="14" t="s">
        <v>2485</v>
      </c>
      <c r="D588" s="48" t="s">
        <v>2486</v>
      </c>
      <c r="E588" s="14" t="s">
        <v>2109</v>
      </c>
      <c r="F588" s="14" t="s">
        <v>2487</v>
      </c>
      <c r="G588" s="20"/>
      <c r="H588" s="13" t="s">
        <v>32</v>
      </c>
      <c r="I588" s="17">
        <v>2023.0</v>
      </c>
      <c r="J588" s="18" t="s">
        <v>33</v>
      </c>
      <c r="K588" s="18" t="s">
        <v>33</v>
      </c>
      <c r="L588" s="18" t="s">
        <v>33</v>
      </c>
      <c r="M588" s="21"/>
      <c r="N588" s="21"/>
      <c r="O588" s="21"/>
      <c r="P588" s="19" t="s">
        <v>33</v>
      </c>
      <c r="Q588" s="21"/>
      <c r="R588" s="21"/>
      <c r="S588" s="21"/>
      <c r="T588" s="21"/>
      <c r="U588" s="21"/>
      <c r="V588" s="20"/>
      <c r="W588" s="20"/>
      <c r="X588" s="20"/>
      <c r="Y588" s="20"/>
      <c r="Z588" s="20"/>
      <c r="AA588" s="20"/>
      <c r="AB588" s="20"/>
      <c r="AC588" s="20"/>
      <c r="AD588" s="20"/>
      <c r="AE588" s="20"/>
      <c r="AF588" s="20"/>
      <c r="AG588" s="20"/>
      <c r="AH588" s="20"/>
    </row>
    <row r="589">
      <c r="A589" s="13">
        <v>588.0</v>
      </c>
      <c r="B589" s="14" t="s">
        <v>2488</v>
      </c>
      <c r="C589" s="14" t="s">
        <v>2489</v>
      </c>
      <c r="D589" s="48" t="s">
        <v>2490</v>
      </c>
      <c r="E589" s="14" t="s">
        <v>2491</v>
      </c>
      <c r="F589" s="14" t="s">
        <v>2492</v>
      </c>
      <c r="G589" s="20"/>
      <c r="H589" s="13" t="s">
        <v>32</v>
      </c>
      <c r="I589" s="17">
        <v>2023.0</v>
      </c>
      <c r="J589" s="18" t="s">
        <v>33</v>
      </c>
      <c r="K589" s="18" t="s">
        <v>33</v>
      </c>
      <c r="L589" s="18" t="s">
        <v>33</v>
      </c>
      <c r="M589" s="21"/>
      <c r="N589" s="21"/>
      <c r="O589" s="21"/>
      <c r="P589" s="19" t="s">
        <v>33</v>
      </c>
      <c r="Q589" s="21"/>
      <c r="R589" s="21"/>
      <c r="S589" s="21"/>
      <c r="T589" s="21"/>
      <c r="U589" s="21"/>
      <c r="V589" s="20"/>
      <c r="W589" s="20"/>
      <c r="X589" s="20"/>
      <c r="Y589" s="20"/>
      <c r="Z589" s="20"/>
      <c r="AA589" s="20"/>
      <c r="AB589" s="20"/>
      <c r="AC589" s="20"/>
      <c r="AD589" s="20"/>
      <c r="AE589" s="20"/>
      <c r="AF589" s="20"/>
      <c r="AG589" s="20"/>
      <c r="AH589" s="20"/>
    </row>
    <row r="590">
      <c r="A590" s="13">
        <v>589.0</v>
      </c>
      <c r="B590" s="14" t="s">
        <v>2493</v>
      </c>
      <c r="C590" s="14" t="s">
        <v>2494</v>
      </c>
      <c r="D590" s="48" t="s">
        <v>2495</v>
      </c>
      <c r="E590" s="14" t="s">
        <v>2496</v>
      </c>
      <c r="F590" s="14" t="s">
        <v>2497</v>
      </c>
      <c r="G590" s="20"/>
      <c r="H590" s="13" t="s">
        <v>32</v>
      </c>
      <c r="I590" s="17">
        <v>2023.0</v>
      </c>
      <c r="J590" s="18" t="s">
        <v>33</v>
      </c>
      <c r="K590" s="18" t="s">
        <v>33</v>
      </c>
      <c r="L590" s="36"/>
      <c r="M590" s="21"/>
      <c r="N590" s="21"/>
      <c r="O590" s="21"/>
      <c r="P590" s="21"/>
      <c r="Q590" s="21"/>
      <c r="R590" s="19" t="s">
        <v>33</v>
      </c>
      <c r="S590" s="19"/>
      <c r="T590" s="21"/>
      <c r="U590" s="21"/>
      <c r="V590" s="20"/>
      <c r="W590" s="20"/>
      <c r="X590" s="20"/>
      <c r="Y590" s="20"/>
      <c r="Z590" s="20"/>
      <c r="AA590" s="20"/>
      <c r="AB590" s="20"/>
      <c r="AC590" s="20"/>
      <c r="AD590" s="20"/>
      <c r="AE590" s="20"/>
      <c r="AF590" s="20"/>
      <c r="AG590" s="20"/>
      <c r="AH590" s="20"/>
    </row>
    <row r="591">
      <c r="A591" s="13">
        <v>590.0</v>
      </c>
      <c r="B591" s="14" t="s">
        <v>2498</v>
      </c>
      <c r="C591" s="14" t="s">
        <v>2499</v>
      </c>
      <c r="D591" s="48" t="s">
        <v>2500</v>
      </c>
      <c r="E591" s="14" t="s">
        <v>2311</v>
      </c>
      <c r="F591" s="14" t="s">
        <v>2312</v>
      </c>
      <c r="G591" s="20"/>
      <c r="H591" s="13" t="s">
        <v>32</v>
      </c>
      <c r="I591" s="17">
        <v>2023.0</v>
      </c>
      <c r="J591" s="18" t="s">
        <v>33</v>
      </c>
      <c r="K591" s="18" t="s">
        <v>33</v>
      </c>
      <c r="L591" s="18" t="s">
        <v>33</v>
      </c>
      <c r="M591" s="21"/>
      <c r="N591" s="21"/>
      <c r="O591" s="21"/>
      <c r="P591" s="19" t="s">
        <v>33</v>
      </c>
      <c r="Q591" s="21"/>
      <c r="R591" s="21"/>
      <c r="S591" s="21"/>
      <c r="T591" s="21"/>
      <c r="U591" s="21"/>
      <c r="V591" s="20"/>
      <c r="W591" s="20"/>
      <c r="X591" s="20"/>
      <c r="Y591" s="20"/>
      <c r="Z591" s="20"/>
      <c r="AA591" s="20"/>
      <c r="AB591" s="20"/>
      <c r="AC591" s="20"/>
      <c r="AD591" s="20"/>
      <c r="AE591" s="20"/>
      <c r="AF591" s="20"/>
      <c r="AG591" s="20"/>
      <c r="AH591" s="20"/>
    </row>
    <row r="592">
      <c r="A592" s="13">
        <v>591.0</v>
      </c>
      <c r="B592" s="14" t="s">
        <v>2501</v>
      </c>
      <c r="C592" s="14" t="s">
        <v>2502</v>
      </c>
      <c r="D592" s="48" t="s">
        <v>2503</v>
      </c>
      <c r="E592" s="14" t="s">
        <v>1469</v>
      </c>
      <c r="F592" s="14" t="s">
        <v>2504</v>
      </c>
      <c r="G592" s="20"/>
      <c r="H592" s="13" t="s">
        <v>32</v>
      </c>
      <c r="I592" s="17">
        <v>2024.0</v>
      </c>
      <c r="J592" s="18" t="s">
        <v>33</v>
      </c>
      <c r="K592" s="18" t="s">
        <v>33</v>
      </c>
      <c r="L592" s="18" t="s">
        <v>33</v>
      </c>
      <c r="M592" s="21"/>
      <c r="N592" s="21"/>
      <c r="O592" s="21"/>
      <c r="P592" s="19" t="s">
        <v>33</v>
      </c>
      <c r="Q592" s="21"/>
      <c r="R592" s="21"/>
      <c r="S592" s="21"/>
      <c r="T592" s="21"/>
      <c r="U592" s="21"/>
      <c r="V592" s="20"/>
      <c r="W592" s="20"/>
      <c r="X592" s="20"/>
      <c r="Y592" s="20"/>
      <c r="Z592" s="20"/>
      <c r="AA592" s="20"/>
      <c r="AB592" s="20"/>
      <c r="AC592" s="20"/>
      <c r="AD592" s="20"/>
      <c r="AE592" s="20"/>
      <c r="AF592" s="20"/>
      <c r="AG592" s="20"/>
      <c r="AH592" s="20"/>
    </row>
    <row r="593">
      <c r="A593" s="13">
        <v>592.0</v>
      </c>
      <c r="B593" s="14" t="s">
        <v>2505</v>
      </c>
      <c r="C593" s="14" t="s">
        <v>2506</v>
      </c>
      <c r="D593" s="48" t="s">
        <v>2507</v>
      </c>
      <c r="E593" s="14" t="s">
        <v>2508</v>
      </c>
      <c r="F593" s="14" t="s">
        <v>2509</v>
      </c>
      <c r="G593" s="20"/>
      <c r="H593" s="13" t="s">
        <v>32</v>
      </c>
      <c r="I593" s="17">
        <v>2024.0</v>
      </c>
      <c r="J593" s="18" t="s">
        <v>33</v>
      </c>
      <c r="K593" s="18" t="s">
        <v>33</v>
      </c>
      <c r="L593" s="18" t="s">
        <v>33</v>
      </c>
      <c r="M593" s="21"/>
      <c r="N593" s="21"/>
      <c r="O593" s="21"/>
      <c r="P593" s="19" t="s">
        <v>33</v>
      </c>
      <c r="Q593" s="21"/>
      <c r="R593" s="21"/>
      <c r="S593" s="21"/>
      <c r="T593" s="21"/>
      <c r="U593" s="21"/>
      <c r="V593" s="20"/>
      <c r="W593" s="20"/>
      <c r="X593" s="20"/>
      <c r="Y593" s="20"/>
      <c r="Z593" s="20"/>
      <c r="AA593" s="20"/>
      <c r="AB593" s="20"/>
      <c r="AC593" s="20"/>
      <c r="AD593" s="20"/>
      <c r="AE593" s="20"/>
      <c r="AF593" s="20"/>
      <c r="AG593" s="20"/>
      <c r="AH593" s="20"/>
    </row>
    <row r="594">
      <c r="A594" s="13">
        <v>593.0</v>
      </c>
      <c r="B594" s="14" t="s">
        <v>2510</v>
      </c>
      <c r="C594" s="14" t="s">
        <v>2511</v>
      </c>
      <c r="D594" s="48" t="s">
        <v>2512</v>
      </c>
      <c r="E594" s="14" t="s">
        <v>2202</v>
      </c>
      <c r="F594" s="14" t="s">
        <v>2513</v>
      </c>
      <c r="G594" s="20"/>
      <c r="H594" s="13" t="s">
        <v>32</v>
      </c>
      <c r="I594" s="17">
        <v>2023.0</v>
      </c>
      <c r="J594" s="18" t="s">
        <v>33</v>
      </c>
      <c r="K594" s="18" t="s">
        <v>33</v>
      </c>
      <c r="L594" s="36"/>
      <c r="M594" s="21"/>
      <c r="N594" s="21"/>
      <c r="O594" s="21"/>
      <c r="P594" s="21"/>
      <c r="Q594" s="21"/>
      <c r="R594" s="19" t="s">
        <v>33</v>
      </c>
      <c r="S594" s="19"/>
      <c r="T594" s="21"/>
      <c r="U594" s="21"/>
      <c r="V594" s="20"/>
      <c r="W594" s="20"/>
      <c r="X594" s="20"/>
      <c r="Y594" s="20"/>
      <c r="Z594" s="20"/>
      <c r="AA594" s="20"/>
      <c r="AB594" s="20"/>
      <c r="AC594" s="20"/>
      <c r="AD594" s="20"/>
      <c r="AE594" s="20"/>
      <c r="AF594" s="20"/>
      <c r="AG594" s="20"/>
      <c r="AH594" s="20"/>
    </row>
    <row r="595">
      <c r="A595" s="13">
        <v>594.0</v>
      </c>
      <c r="B595" s="14" t="s">
        <v>2514</v>
      </c>
      <c r="C595" s="14" t="s">
        <v>2515</v>
      </c>
      <c r="D595" s="48" t="s">
        <v>2516</v>
      </c>
      <c r="E595" s="14" t="s">
        <v>2517</v>
      </c>
      <c r="F595" s="14" t="s">
        <v>2518</v>
      </c>
      <c r="G595" s="20"/>
      <c r="H595" s="13" t="s">
        <v>32</v>
      </c>
      <c r="I595" s="17">
        <v>2021.0</v>
      </c>
      <c r="J595" s="18" t="s">
        <v>33</v>
      </c>
      <c r="K595" s="18" t="s">
        <v>33</v>
      </c>
      <c r="L595" s="18" t="s">
        <v>33</v>
      </c>
      <c r="M595" s="21"/>
      <c r="N595" s="21"/>
      <c r="O595" s="21"/>
      <c r="P595" s="19" t="s">
        <v>33</v>
      </c>
      <c r="Q595" s="21"/>
      <c r="R595" s="21"/>
      <c r="S595" s="21"/>
      <c r="T595" s="21"/>
      <c r="U595" s="21"/>
      <c r="V595" s="20"/>
      <c r="W595" s="20"/>
      <c r="X595" s="20"/>
      <c r="Y595" s="20"/>
      <c r="Z595" s="20"/>
      <c r="AA595" s="20"/>
      <c r="AB595" s="20"/>
      <c r="AC595" s="20"/>
      <c r="AD595" s="20"/>
      <c r="AE595" s="20"/>
      <c r="AF595" s="20"/>
      <c r="AG595" s="20"/>
      <c r="AH595" s="20"/>
    </row>
    <row r="596">
      <c r="A596" s="13">
        <v>595.0</v>
      </c>
      <c r="B596" s="31" t="s">
        <v>2519</v>
      </c>
      <c r="C596" s="31" t="s">
        <v>2520</v>
      </c>
      <c r="D596" s="51" t="s">
        <v>2521</v>
      </c>
      <c r="E596" s="31" t="s">
        <v>1457</v>
      </c>
      <c r="F596" s="31" t="s">
        <v>2522</v>
      </c>
      <c r="G596" s="20"/>
      <c r="H596" s="13" t="s">
        <v>32</v>
      </c>
      <c r="I596" s="34">
        <v>2021.0</v>
      </c>
      <c r="J596" s="18" t="s">
        <v>33</v>
      </c>
      <c r="K596" s="18" t="s">
        <v>33</v>
      </c>
      <c r="L596" s="18" t="s">
        <v>33</v>
      </c>
      <c r="M596" s="21"/>
      <c r="N596" s="21"/>
      <c r="O596" s="21"/>
      <c r="P596" s="21"/>
      <c r="Q596" s="21"/>
      <c r="R596" s="21"/>
      <c r="S596" s="21"/>
      <c r="T596" s="19" t="s">
        <v>33</v>
      </c>
      <c r="U596" s="19"/>
      <c r="V596" s="13" t="s">
        <v>2523</v>
      </c>
      <c r="W596" s="20"/>
      <c r="X596" s="20"/>
      <c r="Y596" s="20"/>
      <c r="Z596" s="13" t="s">
        <v>210</v>
      </c>
      <c r="AA596" s="20"/>
      <c r="AB596" s="20"/>
      <c r="AC596" s="20"/>
      <c r="AD596" s="20"/>
      <c r="AE596" s="20"/>
      <c r="AF596" s="20"/>
      <c r="AG596" s="20"/>
      <c r="AH596" s="20"/>
    </row>
    <row r="597">
      <c r="A597" s="13">
        <v>596.0</v>
      </c>
      <c r="B597" s="14" t="s">
        <v>2524</v>
      </c>
      <c r="C597" s="14" t="s">
        <v>2525</v>
      </c>
      <c r="D597" s="48" t="s">
        <v>2526</v>
      </c>
      <c r="E597" s="14" t="s">
        <v>2109</v>
      </c>
      <c r="F597" s="14" t="s">
        <v>2527</v>
      </c>
      <c r="G597" s="20"/>
      <c r="H597" s="13" t="s">
        <v>32</v>
      </c>
      <c r="I597" s="17">
        <v>2024.0</v>
      </c>
      <c r="J597" s="18" t="s">
        <v>33</v>
      </c>
      <c r="K597" s="18" t="s">
        <v>33</v>
      </c>
      <c r="L597" s="18" t="s">
        <v>33</v>
      </c>
      <c r="M597" s="21"/>
      <c r="N597" s="21"/>
      <c r="O597" s="21"/>
      <c r="P597" s="19" t="s">
        <v>33</v>
      </c>
      <c r="Q597" s="21"/>
      <c r="R597" s="21"/>
      <c r="S597" s="21"/>
      <c r="T597" s="21"/>
      <c r="U597" s="21"/>
      <c r="V597" s="20"/>
      <c r="W597" s="20"/>
      <c r="X597" s="20"/>
      <c r="Y597" s="20"/>
      <c r="Z597" s="20"/>
      <c r="AA597" s="20"/>
      <c r="AB597" s="20"/>
      <c r="AC597" s="20"/>
      <c r="AD597" s="20"/>
      <c r="AE597" s="20"/>
      <c r="AF597" s="20"/>
      <c r="AG597" s="20"/>
      <c r="AH597" s="20"/>
    </row>
    <row r="598">
      <c r="A598" s="13">
        <v>597.0</v>
      </c>
      <c r="B598" s="14" t="s">
        <v>2528</v>
      </c>
      <c r="C598" s="14" t="s">
        <v>2529</v>
      </c>
      <c r="D598" s="48" t="s">
        <v>2530</v>
      </c>
      <c r="E598" s="14" t="s">
        <v>2531</v>
      </c>
      <c r="F598" s="14" t="s">
        <v>2532</v>
      </c>
      <c r="G598" s="20"/>
      <c r="H598" s="13" t="s">
        <v>32</v>
      </c>
      <c r="I598" s="17">
        <v>2024.0</v>
      </c>
      <c r="J598" s="18" t="s">
        <v>33</v>
      </c>
      <c r="K598" s="18" t="s">
        <v>33</v>
      </c>
      <c r="L598" s="18" t="s">
        <v>33</v>
      </c>
      <c r="M598" s="21"/>
      <c r="N598" s="21"/>
      <c r="O598" s="21"/>
      <c r="P598" s="19" t="s">
        <v>33</v>
      </c>
      <c r="Q598" s="21"/>
      <c r="R598" s="21"/>
      <c r="S598" s="21"/>
      <c r="T598" s="21"/>
      <c r="U598" s="21"/>
      <c r="V598" s="20"/>
      <c r="W598" s="20"/>
      <c r="X598" s="20"/>
      <c r="Y598" s="20"/>
      <c r="Z598" s="20"/>
      <c r="AA598" s="20"/>
      <c r="AB598" s="20"/>
      <c r="AC598" s="20"/>
      <c r="AD598" s="20"/>
      <c r="AE598" s="20"/>
      <c r="AF598" s="20"/>
      <c r="AG598" s="20"/>
      <c r="AH598" s="20"/>
    </row>
    <row r="599">
      <c r="A599" s="13">
        <v>598.0</v>
      </c>
      <c r="B599" s="14" t="s">
        <v>2533</v>
      </c>
      <c r="C599" s="14" t="s">
        <v>2534</v>
      </c>
      <c r="D599" s="48" t="s">
        <v>2535</v>
      </c>
      <c r="E599" s="14" t="s">
        <v>2328</v>
      </c>
      <c r="F599" s="14" t="s">
        <v>2536</v>
      </c>
      <c r="G599" s="20"/>
      <c r="H599" s="13" t="s">
        <v>32</v>
      </c>
      <c r="I599" s="17">
        <v>2021.0</v>
      </c>
      <c r="J599" s="18" t="s">
        <v>33</v>
      </c>
      <c r="K599" s="18" t="s">
        <v>33</v>
      </c>
      <c r="L599" s="18" t="s">
        <v>33</v>
      </c>
      <c r="M599" s="21"/>
      <c r="N599" s="21"/>
      <c r="O599" s="21"/>
      <c r="P599" s="19" t="s">
        <v>33</v>
      </c>
      <c r="Q599" s="21"/>
      <c r="R599" s="21"/>
      <c r="S599" s="21"/>
      <c r="T599" s="21"/>
      <c r="U599" s="21"/>
      <c r="V599" s="20"/>
      <c r="W599" s="20"/>
      <c r="X599" s="20"/>
      <c r="Y599" s="20"/>
      <c r="Z599" s="20"/>
      <c r="AA599" s="20"/>
      <c r="AB599" s="20"/>
      <c r="AC599" s="20"/>
      <c r="AD599" s="20"/>
      <c r="AE599" s="20"/>
      <c r="AF599" s="20"/>
      <c r="AG599" s="20"/>
      <c r="AH599" s="20"/>
    </row>
    <row r="600">
      <c r="A600" s="13">
        <v>599.0</v>
      </c>
      <c r="B600" s="14" t="s">
        <v>2537</v>
      </c>
      <c r="C600" s="14" t="s">
        <v>2538</v>
      </c>
      <c r="D600" s="48" t="s">
        <v>2539</v>
      </c>
      <c r="E600" s="14" t="s">
        <v>2540</v>
      </c>
      <c r="F600" s="14" t="s">
        <v>2541</v>
      </c>
      <c r="G600" s="20"/>
      <c r="H600" s="13" t="s">
        <v>32</v>
      </c>
      <c r="I600" s="17">
        <v>2021.0</v>
      </c>
      <c r="J600" s="18" t="s">
        <v>33</v>
      </c>
      <c r="K600" s="18" t="s">
        <v>33</v>
      </c>
      <c r="L600" s="36"/>
      <c r="M600" s="21"/>
      <c r="N600" s="21"/>
      <c r="O600" s="21"/>
      <c r="P600" s="21"/>
      <c r="Q600" s="21"/>
      <c r="R600" s="19" t="s">
        <v>33</v>
      </c>
      <c r="S600" s="19"/>
      <c r="T600" s="21"/>
      <c r="U600" s="21"/>
      <c r="V600" s="20"/>
      <c r="W600" s="20"/>
      <c r="X600" s="20"/>
      <c r="Y600" s="20"/>
      <c r="Z600" s="20"/>
      <c r="AA600" s="20"/>
      <c r="AB600" s="20"/>
      <c r="AC600" s="20"/>
      <c r="AD600" s="20"/>
      <c r="AE600" s="20"/>
      <c r="AF600" s="20"/>
      <c r="AG600" s="20"/>
      <c r="AH600" s="20"/>
    </row>
    <row r="601">
      <c r="A601" s="13">
        <v>600.0</v>
      </c>
      <c r="B601" s="14" t="s">
        <v>2542</v>
      </c>
      <c r="C601" s="14" t="s">
        <v>2543</v>
      </c>
      <c r="D601" s="48" t="s">
        <v>2544</v>
      </c>
      <c r="E601" s="14" t="s">
        <v>1509</v>
      </c>
      <c r="F601" s="14" t="s">
        <v>2398</v>
      </c>
      <c r="G601" s="20"/>
      <c r="H601" s="13" t="s">
        <v>32</v>
      </c>
      <c r="I601" s="17">
        <v>2023.0</v>
      </c>
      <c r="J601" s="18" t="s">
        <v>33</v>
      </c>
      <c r="K601" s="18" t="s">
        <v>33</v>
      </c>
      <c r="L601" s="18" t="s">
        <v>33</v>
      </c>
      <c r="M601" s="21"/>
      <c r="N601" s="21"/>
      <c r="O601" s="21"/>
      <c r="P601" s="19" t="s">
        <v>33</v>
      </c>
      <c r="Q601" s="21"/>
      <c r="R601" s="21"/>
      <c r="S601" s="21"/>
      <c r="T601" s="21"/>
      <c r="U601" s="21"/>
      <c r="V601" s="20"/>
      <c r="W601" s="20"/>
      <c r="X601" s="20"/>
      <c r="Y601" s="20"/>
      <c r="Z601" s="20"/>
      <c r="AA601" s="20"/>
      <c r="AB601" s="20"/>
      <c r="AC601" s="20"/>
      <c r="AD601" s="20"/>
      <c r="AE601" s="20"/>
      <c r="AF601" s="20"/>
      <c r="AG601" s="20"/>
      <c r="AH601" s="20"/>
    </row>
    <row r="602">
      <c r="A602" s="13">
        <v>601.0</v>
      </c>
      <c r="B602" s="14" t="s">
        <v>2545</v>
      </c>
      <c r="C602" s="14" t="s">
        <v>2546</v>
      </c>
      <c r="D602" s="48" t="s">
        <v>2547</v>
      </c>
      <c r="E602" s="14" t="s">
        <v>1457</v>
      </c>
      <c r="F602" s="14" t="s">
        <v>2548</v>
      </c>
      <c r="G602" s="20"/>
      <c r="H602" s="13" t="s">
        <v>32</v>
      </c>
      <c r="I602" s="17">
        <v>2022.0</v>
      </c>
      <c r="J602" s="18" t="s">
        <v>33</v>
      </c>
      <c r="K602" s="18" t="s">
        <v>33</v>
      </c>
      <c r="L602" s="18" t="s">
        <v>33</v>
      </c>
      <c r="M602" s="21"/>
      <c r="N602" s="21"/>
      <c r="O602" s="21"/>
      <c r="P602" s="19" t="s">
        <v>33</v>
      </c>
      <c r="Q602" s="21"/>
      <c r="R602" s="21"/>
      <c r="S602" s="19" t="s">
        <v>33</v>
      </c>
      <c r="T602" s="19"/>
      <c r="U602" s="19"/>
      <c r="V602" s="13" t="s">
        <v>2549</v>
      </c>
      <c r="W602" s="20"/>
      <c r="X602" s="20"/>
      <c r="Y602" s="20"/>
      <c r="Z602" s="20"/>
      <c r="AA602" s="20"/>
      <c r="AB602" s="20"/>
      <c r="AC602" s="20"/>
      <c r="AD602" s="20"/>
      <c r="AE602" s="20"/>
      <c r="AF602" s="20"/>
      <c r="AG602" s="20"/>
      <c r="AH602" s="20"/>
    </row>
    <row r="603">
      <c r="A603" s="13">
        <v>602.0</v>
      </c>
      <c r="B603" s="14" t="s">
        <v>2550</v>
      </c>
      <c r="C603" s="14" t="s">
        <v>2551</v>
      </c>
      <c r="D603" s="48" t="s">
        <v>2552</v>
      </c>
      <c r="E603" s="14" t="s">
        <v>2553</v>
      </c>
      <c r="F603" s="14" t="s">
        <v>2554</v>
      </c>
      <c r="G603" s="20"/>
      <c r="H603" s="13" t="s">
        <v>32</v>
      </c>
      <c r="I603" s="17">
        <v>2024.0</v>
      </c>
      <c r="J603" s="18" t="s">
        <v>33</v>
      </c>
      <c r="K603" s="18" t="s">
        <v>33</v>
      </c>
      <c r="L603" s="18" t="s">
        <v>33</v>
      </c>
      <c r="M603" s="21"/>
      <c r="N603" s="21"/>
      <c r="O603" s="21"/>
      <c r="P603" s="21"/>
      <c r="Q603" s="21"/>
      <c r="R603" s="19" t="s">
        <v>33</v>
      </c>
      <c r="S603" s="19"/>
      <c r="T603" s="21"/>
      <c r="U603" s="21"/>
      <c r="V603" s="20"/>
      <c r="W603" s="20"/>
      <c r="X603" s="20"/>
      <c r="Y603" s="20"/>
      <c r="Z603" s="20"/>
      <c r="AA603" s="20"/>
      <c r="AB603" s="20"/>
      <c r="AC603" s="20"/>
      <c r="AD603" s="20"/>
      <c r="AE603" s="20"/>
      <c r="AF603" s="20"/>
      <c r="AG603" s="20"/>
      <c r="AH603" s="20"/>
    </row>
    <row r="604">
      <c r="A604" s="13">
        <v>603.0</v>
      </c>
      <c r="B604" s="14" t="s">
        <v>2555</v>
      </c>
      <c r="C604" s="14" t="s">
        <v>2556</v>
      </c>
      <c r="D604" s="48" t="s">
        <v>2557</v>
      </c>
      <c r="E604" s="14" t="s">
        <v>2558</v>
      </c>
      <c r="F604" s="14" t="s">
        <v>2559</v>
      </c>
      <c r="G604" s="20"/>
      <c r="H604" s="13" t="s">
        <v>32</v>
      </c>
      <c r="I604" s="17">
        <v>2023.0</v>
      </c>
      <c r="J604" s="18" t="s">
        <v>33</v>
      </c>
      <c r="K604" s="18" t="s">
        <v>33</v>
      </c>
      <c r="L604" s="18" t="s">
        <v>33</v>
      </c>
      <c r="M604" s="21"/>
      <c r="N604" s="21"/>
      <c r="O604" s="21"/>
      <c r="P604" s="21"/>
      <c r="Q604" s="21"/>
      <c r="R604" s="19" t="s">
        <v>33</v>
      </c>
      <c r="S604" s="19"/>
      <c r="T604" s="21"/>
      <c r="U604" s="21"/>
      <c r="V604" s="13" t="s">
        <v>2560</v>
      </c>
      <c r="W604" s="20"/>
      <c r="X604" s="20"/>
      <c r="Y604" s="20"/>
      <c r="Z604" s="20"/>
      <c r="AA604" s="20"/>
      <c r="AB604" s="20"/>
      <c r="AC604" s="20"/>
      <c r="AD604" s="20"/>
      <c r="AE604" s="20"/>
      <c r="AF604" s="20"/>
      <c r="AG604" s="20"/>
      <c r="AH604" s="20"/>
    </row>
    <row r="605">
      <c r="A605" s="13">
        <v>604.0</v>
      </c>
      <c r="B605" s="14" t="s">
        <v>2561</v>
      </c>
      <c r="C605" s="14" t="s">
        <v>2562</v>
      </c>
      <c r="D605" s="48" t="s">
        <v>2563</v>
      </c>
      <c r="E605" s="14" t="s">
        <v>1457</v>
      </c>
      <c r="F605" s="14" t="s">
        <v>2564</v>
      </c>
      <c r="G605" s="20"/>
      <c r="H605" s="13" t="s">
        <v>32</v>
      </c>
      <c r="I605" s="17">
        <v>2022.0</v>
      </c>
      <c r="J605" s="18" t="s">
        <v>33</v>
      </c>
      <c r="K605" s="18" t="s">
        <v>33</v>
      </c>
      <c r="L605" s="18" t="s">
        <v>33</v>
      </c>
      <c r="M605" s="21"/>
      <c r="N605" s="21"/>
      <c r="O605" s="21"/>
      <c r="P605" s="19" t="s">
        <v>33</v>
      </c>
      <c r="Q605" s="21"/>
      <c r="R605" s="21"/>
      <c r="S605" s="21"/>
      <c r="T605" s="21"/>
      <c r="U605" s="21"/>
      <c r="V605" s="20"/>
      <c r="W605" s="20"/>
      <c r="X605" s="20"/>
      <c r="Y605" s="20"/>
      <c r="Z605" s="20"/>
      <c r="AA605" s="20"/>
      <c r="AB605" s="20"/>
      <c r="AC605" s="20"/>
      <c r="AD605" s="20"/>
      <c r="AE605" s="20"/>
      <c r="AF605" s="20"/>
      <c r="AG605" s="20"/>
      <c r="AH605" s="20"/>
    </row>
    <row r="606">
      <c r="A606" s="13">
        <v>605.0</v>
      </c>
      <c r="B606" s="14" t="s">
        <v>2565</v>
      </c>
      <c r="C606" s="14" t="s">
        <v>2566</v>
      </c>
      <c r="D606" s="48" t="s">
        <v>2567</v>
      </c>
      <c r="E606" s="14" t="s">
        <v>2517</v>
      </c>
      <c r="F606" s="14" t="s">
        <v>2518</v>
      </c>
      <c r="G606" s="20"/>
      <c r="H606" s="13" t="s">
        <v>32</v>
      </c>
      <c r="I606" s="17">
        <v>2022.0</v>
      </c>
      <c r="J606" s="18" t="s">
        <v>33</v>
      </c>
      <c r="K606" s="18" t="s">
        <v>33</v>
      </c>
      <c r="L606" s="18" t="s">
        <v>33</v>
      </c>
      <c r="M606" s="21"/>
      <c r="N606" s="21"/>
      <c r="O606" s="21"/>
      <c r="P606" s="19" t="s">
        <v>33</v>
      </c>
      <c r="Q606" s="21"/>
      <c r="R606" s="19"/>
      <c r="S606" s="19"/>
      <c r="T606" s="21"/>
      <c r="U606" s="21"/>
      <c r="V606" s="20"/>
      <c r="W606" s="20"/>
      <c r="X606" s="20"/>
      <c r="Y606" s="20"/>
      <c r="Z606" s="20"/>
      <c r="AA606" s="20"/>
      <c r="AB606" s="20"/>
      <c r="AC606" s="20"/>
      <c r="AD606" s="20"/>
      <c r="AE606" s="20"/>
      <c r="AF606" s="20"/>
      <c r="AG606" s="20"/>
      <c r="AH606" s="20"/>
    </row>
    <row r="607">
      <c r="A607" s="13">
        <v>606.0</v>
      </c>
      <c r="B607" s="14" t="s">
        <v>2568</v>
      </c>
      <c r="C607" s="14" t="s">
        <v>2569</v>
      </c>
      <c r="D607" s="48" t="s">
        <v>2570</v>
      </c>
      <c r="E607" s="14" t="s">
        <v>2571</v>
      </c>
      <c r="F607" s="14" t="s">
        <v>2572</v>
      </c>
      <c r="G607" s="20"/>
      <c r="H607" s="13" t="s">
        <v>32</v>
      </c>
      <c r="I607" s="17">
        <v>2022.0</v>
      </c>
      <c r="J607" s="18" t="s">
        <v>33</v>
      </c>
      <c r="K607" s="18" t="s">
        <v>33</v>
      </c>
      <c r="L607" s="18" t="s">
        <v>33</v>
      </c>
      <c r="M607" s="21"/>
      <c r="N607" s="21"/>
      <c r="O607" s="21"/>
      <c r="P607" s="19" t="s">
        <v>33</v>
      </c>
      <c r="Q607" s="21"/>
      <c r="R607" s="21"/>
      <c r="S607" s="21"/>
      <c r="T607" s="21"/>
      <c r="U607" s="21"/>
      <c r="V607" s="20"/>
      <c r="W607" s="20"/>
      <c r="X607" s="20"/>
      <c r="Y607" s="20"/>
      <c r="Z607" s="20"/>
      <c r="AA607" s="20"/>
      <c r="AB607" s="20"/>
      <c r="AC607" s="20"/>
      <c r="AD607" s="20"/>
      <c r="AE607" s="20"/>
      <c r="AF607" s="20"/>
      <c r="AG607" s="20"/>
      <c r="AH607" s="20"/>
    </row>
    <row r="608">
      <c r="A608" s="13">
        <v>607.0</v>
      </c>
      <c r="B608" s="14" t="s">
        <v>2573</v>
      </c>
      <c r="C608" s="14" t="s">
        <v>2574</v>
      </c>
      <c r="D608" s="48" t="s">
        <v>2575</v>
      </c>
      <c r="E608" s="14" t="s">
        <v>2576</v>
      </c>
      <c r="F608" s="14" t="s">
        <v>2577</v>
      </c>
      <c r="G608" s="20"/>
      <c r="H608" s="13" t="s">
        <v>32</v>
      </c>
      <c r="I608" s="17">
        <v>2024.0</v>
      </c>
      <c r="J608" s="18" t="s">
        <v>33</v>
      </c>
      <c r="K608" s="18" t="s">
        <v>33</v>
      </c>
      <c r="L608" s="36"/>
      <c r="M608" s="21"/>
      <c r="N608" s="21"/>
      <c r="O608" s="21"/>
      <c r="P608" s="21"/>
      <c r="Q608" s="21"/>
      <c r="R608" s="19" t="s">
        <v>33</v>
      </c>
      <c r="S608" s="19"/>
      <c r="T608" s="21"/>
      <c r="U608" s="21"/>
      <c r="V608" s="20"/>
      <c r="W608" s="20"/>
      <c r="X608" s="20"/>
      <c r="Y608" s="20"/>
      <c r="Z608" s="20"/>
      <c r="AA608" s="20"/>
      <c r="AB608" s="20"/>
      <c r="AC608" s="20"/>
      <c r="AD608" s="20"/>
      <c r="AE608" s="20"/>
      <c r="AF608" s="20"/>
      <c r="AG608" s="20"/>
      <c r="AH608" s="20"/>
    </row>
    <row r="609">
      <c r="A609" s="13">
        <v>608.0</v>
      </c>
      <c r="B609" s="14" t="s">
        <v>2578</v>
      </c>
      <c r="C609" s="14" t="s">
        <v>2579</v>
      </c>
      <c r="D609" s="48" t="s">
        <v>2580</v>
      </c>
      <c r="E609" s="14" t="s">
        <v>1523</v>
      </c>
      <c r="F609" s="14" t="s">
        <v>2581</v>
      </c>
      <c r="G609" s="20"/>
      <c r="H609" s="13" t="s">
        <v>32</v>
      </c>
      <c r="I609" s="17">
        <v>2023.0</v>
      </c>
      <c r="J609" s="18" t="s">
        <v>33</v>
      </c>
      <c r="K609" s="18" t="s">
        <v>33</v>
      </c>
      <c r="L609" s="36"/>
      <c r="M609" s="21"/>
      <c r="N609" s="21"/>
      <c r="O609" s="21"/>
      <c r="P609" s="21"/>
      <c r="Q609" s="21"/>
      <c r="R609" s="19" t="s">
        <v>33</v>
      </c>
      <c r="S609" s="19"/>
      <c r="T609" s="21"/>
      <c r="U609" s="21"/>
      <c r="V609" s="20"/>
      <c r="W609" s="20"/>
      <c r="X609" s="20"/>
      <c r="Y609" s="20"/>
      <c r="Z609" s="20"/>
      <c r="AA609" s="20"/>
      <c r="AB609" s="20"/>
      <c r="AC609" s="20"/>
      <c r="AD609" s="20"/>
      <c r="AE609" s="20"/>
      <c r="AF609" s="20"/>
      <c r="AG609" s="20"/>
      <c r="AH609" s="20"/>
    </row>
    <row r="610">
      <c r="A610" s="13">
        <v>609.0</v>
      </c>
      <c r="B610" s="14" t="s">
        <v>2582</v>
      </c>
      <c r="C610" s="14" t="s">
        <v>2583</v>
      </c>
      <c r="D610" s="48" t="s">
        <v>2584</v>
      </c>
      <c r="E610" s="14" t="s">
        <v>2143</v>
      </c>
      <c r="F610" s="14" t="s">
        <v>2585</v>
      </c>
      <c r="G610" s="20"/>
      <c r="H610" s="13" t="s">
        <v>32</v>
      </c>
      <c r="I610" s="17">
        <v>2023.0</v>
      </c>
      <c r="J610" s="18" t="s">
        <v>33</v>
      </c>
      <c r="K610" s="18" t="s">
        <v>33</v>
      </c>
      <c r="L610" s="36"/>
      <c r="M610" s="21"/>
      <c r="N610" s="21"/>
      <c r="O610" s="21"/>
      <c r="P610" s="21"/>
      <c r="Q610" s="21"/>
      <c r="R610" s="19" t="s">
        <v>33</v>
      </c>
      <c r="S610" s="19"/>
      <c r="T610" s="21"/>
      <c r="U610" s="21"/>
      <c r="V610" s="20"/>
      <c r="W610" s="20"/>
      <c r="X610" s="20"/>
      <c r="Y610" s="20"/>
      <c r="Z610" s="20"/>
      <c r="AA610" s="20"/>
      <c r="AB610" s="20"/>
      <c r="AC610" s="20"/>
      <c r="AD610" s="20"/>
      <c r="AE610" s="20"/>
      <c r="AF610" s="20"/>
      <c r="AG610" s="20"/>
      <c r="AH610" s="20"/>
    </row>
    <row r="611">
      <c r="A611" s="13">
        <v>610.0</v>
      </c>
      <c r="B611" s="14" t="s">
        <v>2586</v>
      </c>
      <c r="C611" s="14" t="s">
        <v>2587</v>
      </c>
      <c r="D611" s="48" t="s">
        <v>2588</v>
      </c>
      <c r="E611" s="14" t="s">
        <v>2109</v>
      </c>
      <c r="F611" s="14" t="s">
        <v>2247</v>
      </c>
      <c r="G611" s="20"/>
      <c r="H611" s="13" t="s">
        <v>32</v>
      </c>
      <c r="I611" s="17">
        <v>2024.0</v>
      </c>
      <c r="J611" s="18" t="s">
        <v>33</v>
      </c>
      <c r="K611" s="18" t="s">
        <v>33</v>
      </c>
      <c r="L611" s="18" t="s">
        <v>33</v>
      </c>
      <c r="M611" s="21"/>
      <c r="N611" s="21"/>
      <c r="O611" s="21"/>
      <c r="P611" s="21"/>
      <c r="Q611" s="21"/>
      <c r="R611" s="21"/>
      <c r="S611" s="21"/>
      <c r="T611" s="19"/>
      <c r="U611" s="19" t="s">
        <v>33</v>
      </c>
      <c r="V611" s="13" t="s">
        <v>2589</v>
      </c>
      <c r="W611" s="20"/>
      <c r="X611" s="20"/>
      <c r="Y611" s="20"/>
      <c r="Z611" s="13" t="s">
        <v>53</v>
      </c>
      <c r="AA611" s="20"/>
      <c r="AB611" s="20"/>
      <c r="AC611" s="20"/>
      <c r="AD611" s="20"/>
      <c r="AE611" s="20"/>
      <c r="AF611" s="20"/>
      <c r="AG611" s="20"/>
      <c r="AH611" s="20"/>
    </row>
    <row r="612">
      <c r="A612" s="13">
        <v>611.0</v>
      </c>
      <c r="B612" s="14" t="s">
        <v>2590</v>
      </c>
      <c r="C612" s="14" t="s">
        <v>2591</v>
      </c>
      <c r="D612" s="48" t="s">
        <v>2592</v>
      </c>
      <c r="E612" s="14" t="s">
        <v>2593</v>
      </c>
      <c r="F612" s="14" t="s">
        <v>2594</v>
      </c>
      <c r="G612" s="20"/>
      <c r="H612" s="13" t="s">
        <v>32</v>
      </c>
      <c r="I612" s="17">
        <v>2024.0</v>
      </c>
      <c r="J612" s="18" t="s">
        <v>33</v>
      </c>
      <c r="K612" s="18" t="s">
        <v>33</v>
      </c>
      <c r="L612" s="36"/>
      <c r="M612" s="21"/>
      <c r="N612" s="21"/>
      <c r="O612" s="21"/>
      <c r="P612" s="21"/>
      <c r="Q612" s="21"/>
      <c r="R612" s="19" t="s">
        <v>33</v>
      </c>
      <c r="S612" s="19"/>
      <c r="T612" s="21"/>
      <c r="U612" s="21"/>
      <c r="V612" s="20"/>
      <c r="W612" s="20"/>
      <c r="X612" s="20"/>
      <c r="Y612" s="20"/>
      <c r="Z612" s="20"/>
      <c r="AA612" s="20"/>
      <c r="AB612" s="20"/>
      <c r="AC612" s="20"/>
      <c r="AD612" s="20"/>
      <c r="AE612" s="20"/>
      <c r="AF612" s="20"/>
      <c r="AG612" s="20"/>
      <c r="AH612" s="20"/>
    </row>
    <row r="613">
      <c r="A613" s="13">
        <v>612.0</v>
      </c>
      <c r="B613" s="14" t="s">
        <v>2595</v>
      </c>
      <c r="C613" s="14" t="s">
        <v>2596</v>
      </c>
      <c r="D613" s="48" t="s">
        <v>2597</v>
      </c>
      <c r="E613" s="14" t="s">
        <v>2598</v>
      </c>
      <c r="F613" s="14" t="s">
        <v>2599</v>
      </c>
      <c r="G613" s="20"/>
      <c r="H613" s="13" t="s">
        <v>32</v>
      </c>
      <c r="I613" s="17">
        <v>2024.0</v>
      </c>
      <c r="J613" s="18" t="s">
        <v>33</v>
      </c>
      <c r="K613" s="18" t="s">
        <v>33</v>
      </c>
      <c r="L613" s="36"/>
      <c r="M613" s="21"/>
      <c r="N613" s="21"/>
      <c r="O613" s="21"/>
      <c r="P613" s="21"/>
      <c r="Q613" s="21"/>
      <c r="R613" s="19" t="s">
        <v>33</v>
      </c>
      <c r="S613" s="19"/>
      <c r="T613" s="21"/>
      <c r="U613" s="21"/>
      <c r="V613" s="20"/>
      <c r="W613" s="20"/>
      <c r="X613" s="20"/>
      <c r="Y613" s="20"/>
      <c r="Z613" s="20"/>
      <c r="AA613" s="20"/>
      <c r="AB613" s="20"/>
      <c r="AC613" s="20"/>
      <c r="AD613" s="20"/>
      <c r="AE613" s="20"/>
      <c r="AF613" s="20"/>
      <c r="AG613" s="20"/>
      <c r="AH613" s="20"/>
    </row>
    <row r="614">
      <c r="A614" s="13">
        <v>613.0</v>
      </c>
      <c r="B614" s="14" t="s">
        <v>2600</v>
      </c>
      <c r="C614" s="14" t="s">
        <v>2601</v>
      </c>
      <c r="D614" s="48" t="s">
        <v>2602</v>
      </c>
      <c r="E614" s="14" t="s">
        <v>2122</v>
      </c>
      <c r="F614" s="14" t="s">
        <v>2603</v>
      </c>
      <c r="G614" s="20"/>
      <c r="H614" s="13" t="s">
        <v>32</v>
      </c>
      <c r="I614" s="17">
        <v>2021.0</v>
      </c>
      <c r="J614" s="18" t="s">
        <v>33</v>
      </c>
      <c r="K614" s="18" t="s">
        <v>33</v>
      </c>
      <c r="L614" s="18" t="s">
        <v>33</v>
      </c>
      <c r="M614" s="21"/>
      <c r="N614" s="21"/>
      <c r="O614" s="21"/>
      <c r="P614" s="19" t="s">
        <v>33</v>
      </c>
      <c r="Q614" s="21"/>
      <c r="R614" s="21"/>
      <c r="S614" s="21"/>
      <c r="T614" s="21"/>
      <c r="U614" s="21"/>
      <c r="V614" s="20"/>
      <c r="W614" s="20"/>
      <c r="X614" s="20"/>
      <c r="Y614" s="20"/>
      <c r="Z614" s="20"/>
      <c r="AA614" s="20"/>
      <c r="AB614" s="20"/>
      <c r="AC614" s="20"/>
      <c r="AD614" s="20"/>
      <c r="AE614" s="20"/>
      <c r="AF614" s="20"/>
      <c r="AG614" s="20"/>
      <c r="AH614" s="20"/>
    </row>
    <row r="615">
      <c r="A615" s="13">
        <v>614.0</v>
      </c>
      <c r="B615" s="14" t="s">
        <v>2604</v>
      </c>
      <c r="C615" s="14" t="s">
        <v>2605</v>
      </c>
      <c r="D615" s="48" t="s">
        <v>2606</v>
      </c>
      <c r="E615" s="14" t="s">
        <v>2109</v>
      </c>
      <c r="F615" s="14" t="s">
        <v>2247</v>
      </c>
      <c r="G615" s="20"/>
      <c r="H615" s="13" t="s">
        <v>32</v>
      </c>
      <c r="I615" s="17">
        <v>2021.0</v>
      </c>
      <c r="J615" s="18" t="s">
        <v>33</v>
      </c>
      <c r="K615" s="18" t="s">
        <v>33</v>
      </c>
      <c r="L615" s="18" t="s">
        <v>33</v>
      </c>
      <c r="M615" s="21"/>
      <c r="N615" s="21"/>
      <c r="O615" s="21"/>
      <c r="P615" s="19" t="s">
        <v>33</v>
      </c>
      <c r="Q615" s="21"/>
      <c r="R615" s="21"/>
      <c r="S615" s="21"/>
      <c r="T615" s="21"/>
      <c r="U615" s="21"/>
      <c r="V615" s="20"/>
      <c r="W615" s="20"/>
      <c r="X615" s="20"/>
      <c r="Y615" s="20"/>
      <c r="Z615" s="20"/>
      <c r="AA615" s="20"/>
      <c r="AB615" s="20"/>
      <c r="AC615" s="20"/>
      <c r="AD615" s="20"/>
      <c r="AE615" s="20"/>
      <c r="AF615" s="20"/>
      <c r="AG615" s="20"/>
      <c r="AH615" s="20"/>
    </row>
    <row r="616">
      <c r="A616" s="13">
        <v>615.0</v>
      </c>
      <c r="B616" s="14" t="s">
        <v>2607</v>
      </c>
      <c r="C616" s="14" t="s">
        <v>2608</v>
      </c>
      <c r="D616" s="48" t="s">
        <v>2609</v>
      </c>
      <c r="E616" s="14" t="s">
        <v>2346</v>
      </c>
      <c r="F616" s="14" t="s">
        <v>2610</v>
      </c>
      <c r="G616" s="20"/>
      <c r="H616" s="13" t="s">
        <v>32</v>
      </c>
      <c r="I616" s="17">
        <v>2023.0</v>
      </c>
      <c r="J616" s="18" t="s">
        <v>33</v>
      </c>
      <c r="K616" s="18" t="s">
        <v>33</v>
      </c>
      <c r="L616" s="36"/>
      <c r="M616" s="21"/>
      <c r="N616" s="21"/>
      <c r="O616" s="21"/>
      <c r="P616" s="21"/>
      <c r="Q616" s="21"/>
      <c r="R616" s="19" t="s">
        <v>33</v>
      </c>
      <c r="S616" s="19"/>
      <c r="T616" s="21"/>
      <c r="U616" s="21"/>
      <c r="V616" s="20"/>
      <c r="W616" s="20"/>
      <c r="X616" s="20"/>
      <c r="Y616" s="20"/>
      <c r="Z616" s="20"/>
      <c r="AA616" s="20"/>
      <c r="AB616" s="20"/>
      <c r="AC616" s="20"/>
      <c r="AD616" s="20"/>
      <c r="AE616" s="20"/>
      <c r="AF616" s="20"/>
      <c r="AG616" s="20"/>
      <c r="AH616" s="20"/>
    </row>
    <row r="617">
      <c r="A617" s="13">
        <v>616.0</v>
      </c>
      <c r="B617" s="14" t="s">
        <v>2611</v>
      </c>
      <c r="C617" s="14" t="s">
        <v>2612</v>
      </c>
      <c r="D617" s="48" t="s">
        <v>2613</v>
      </c>
      <c r="E617" s="14" t="s">
        <v>2122</v>
      </c>
      <c r="F617" s="14" t="s">
        <v>2614</v>
      </c>
      <c r="G617" s="20"/>
      <c r="H617" s="13" t="s">
        <v>32</v>
      </c>
      <c r="I617" s="17">
        <v>2023.0</v>
      </c>
      <c r="J617" s="18" t="s">
        <v>33</v>
      </c>
      <c r="K617" s="18" t="s">
        <v>33</v>
      </c>
      <c r="L617" s="18" t="s">
        <v>33</v>
      </c>
      <c r="M617" s="21"/>
      <c r="N617" s="21"/>
      <c r="O617" s="21"/>
      <c r="P617" s="19" t="s">
        <v>33</v>
      </c>
      <c r="Q617" s="21"/>
      <c r="R617" s="21"/>
      <c r="S617" s="21"/>
      <c r="T617" s="21"/>
      <c r="U617" s="21"/>
      <c r="V617" s="20"/>
      <c r="W617" s="20"/>
      <c r="X617" s="20"/>
      <c r="Y617" s="20"/>
      <c r="Z617" s="20"/>
      <c r="AA617" s="20"/>
      <c r="AB617" s="20"/>
      <c r="AC617" s="20"/>
      <c r="AD617" s="20"/>
      <c r="AE617" s="20"/>
      <c r="AF617" s="20"/>
      <c r="AG617" s="20"/>
      <c r="AH617" s="20"/>
    </row>
    <row r="618">
      <c r="A618" s="13">
        <v>617.0</v>
      </c>
      <c r="B618" s="14" t="s">
        <v>2615</v>
      </c>
      <c r="C618" s="14" t="s">
        <v>2616</v>
      </c>
      <c r="D618" s="48" t="s">
        <v>2617</v>
      </c>
      <c r="E618" s="14" t="s">
        <v>1457</v>
      </c>
      <c r="F618" s="14" t="s">
        <v>2618</v>
      </c>
      <c r="G618" s="20"/>
      <c r="H618" s="13" t="s">
        <v>32</v>
      </c>
      <c r="I618" s="17">
        <v>2021.0</v>
      </c>
      <c r="J618" s="18" t="s">
        <v>33</v>
      </c>
      <c r="K618" s="18" t="s">
        <v>33</v>
      </c>
      <c r="L618" s="18" t="s">
        <v>33</v>
      </c>
      <c r="M618" s="21"/>
      <c r="N618" s="21"/>
      <c r="O618" s="21"/>
      <c r="P618" s="19" t="s">
        <v>33</v>
      </c>
      <c r="Q618" s="21"/>
      <c r="R618" s="21"/>
      <c r="S618" s="21"/>
      <c r="T618" s="21"/>
      <c r="U618" s="21"/>
      <c r="V618" s="20"/>
      <c r="W618" s="20"/>
      <c r="X618" s="20"/>
      <c r="Y618" s="20"/>
      <c r="Z618" s="20"/>
      <c r="AA618" s="20"/>
      <c r="AB618" s="20"/>
      <c r="AC618" s="20"/>
      <c r="AD618" s="20"/>
      <c r="AE618" s="20"/>
      <c r="AF618" s="20"/>
      <c r="AG618" s="20"/>
      <c r="AH618" s="20"/>
    </row>
    <row r="619">
      <c r="A619" s="13">
        <v>618.0</v>
      </c>
      <c r="B619" s="14" t="s">
        <v>2619</v>
      </c>
      <c r="C619" s="14" t="s">
        <v>2620</v>
      </c>
      <c r="D619" s="48" t="s">
        <v>2621</v>
      </c>
      <c r="E619" s="14" t="s">
        <v>2109</v>
      </c>
      <c r="F619" s="14" t="s">
        <v>2247</v>
      </c>
      <c r="G619" s="20"/>
      <c r="H619" s="13" t="s">
        <v>32</v>
      </c>
      <c r="I619" s="17">
        <v>2023.0</v>
      </c>
      <c r="J619" s="18" t="s">
        <v>33</v>
      </c>
      <c r="K619" s="18" t="s">
        <v>33</v>
      </c>
      <c r="L619" s="18" t="s">
        <v>33</v>
      </c>
      <c r="M619" s="21"/>
      <c r="N619" s="21"/>
      <c r="O619" s="21"/>
      <c r="P619" s="21"/>
      <c r="Q619" s="21"/>
      <c r="R619" s="19"/>
      <c r="S619" s="19"/>
      <c r="T619" s="19" t="s">
        <v>33</v>
      </c>
      <c r="U619" s="19"/>
      <c r="V619" s="13" t="s">
        <v>2622</v>
      </c>
      <c r="W619" s="20"/>
      <c r="X619" s="20"/>
      <c r="Y619" s="20"/>
      <c r="Z619" s="13" t="s">
        <v>852</v>
      </c>
      <c r="AA619" s="20"/>
      <c r="AB619" s="20"/>
      <c r="AC619" s="20"/>
      <c r="AD619" s="20"/>
      <c r="AE619" s="20"/>
      <c r="AF619" s="20"/>
      <c r="AG619" s="20"/>
      <c r="AH619" s="20"/>
    </row>
    <row r="620">
      <c r="A620" s="13">
        <v>619.0</v>
      </c>
      <c r="B620" s="14" t="s">
        <v>2623</v>
      </c>
      <c r="C620" s="14" t="s">
        <v>2624</v>
      </c>
      <c r="D620" s="48" t="s">
        <v>2625</v>
      </c>
      <c r="E620" s="14" t="s">
        <v>1469</v>
      </c>
      <c r="F620" s="14" t="s">
        <v>2279</v>
      </c>
      <c r="G620" s="20"/>
      <c r="H620" s="13" t="s">
        <v>32</v>
      </c>
      <c r="I620" s="17">
        <v>2024.0</v>
      </c>
      <c r="J620" s="18" t="s">
        <v>33</v>
      </c>
      <c r="K620" s="18" t="s">
        <v>33</v>
      </c>
      <c r="L620" s="18" t="s">
        <v>33</v>
      </c>
      <c r="M620" s="21"/>
      <c r="N620" s="21"/>
      <c r="O620" s="21"/>
      <c r="P620" s="19" t="s">
        <v>33</v>
      </c>
      <c r="Q620" s="21"/>
      <c r="R620" s="19"/>
      <c r="S620" s="19"/>
      <c r="T620" s="19"/>
      <c r="U620" s="19"/>
      <c r="V620" s="13" t="s">
        <v>2626</v>
      </c>
      <c r="W620" s="20"/>
      <c r="X620" s="20"/>
      <c r="Y620" s="20"/>
      <c r="Z620" s="20"/>
      <c r="AA620" s="20"/>
      <c r="AB620" s="20"/>
      <c r="AC620" s="20"/>
      <c r="AD620" s="20"/>
      <c r="AE620" s="20"/>
      <c r="AF620" s="20"/>
      <c r="AG620" s="20"/>
      <c r="AH620" s="20"/>
    </row>
    <row r="621">
      <c r="A621" s="13">
        <v>620.0</v>
      </c>
      <c r="B621" s="14" t="s">
        <v>2627</v>
      </c>
      <c r="C621" s="14" t="s">
        <v>2628</v>
      </c>
      <c r="D621" s="48" t="s">
        <v>2629</v>
      </c>
      <c r="E621" s="14" t="s">
        <v>2109</v>
      </c>
      <c r="F621" s="14" t="s">
        <v>2630</v>
      </c>
      <c r="G621" s="20"/>
      <c r="H621" s="13" t="s">
        <v>32</v>
      </c>
      <c r="I621" s="17">
        <v>2022.0</v>
      </c>
      <c r="J621" s="18" t="s">
        <v>33</v>
      </c>
      <c r="K621" s="18" t="s">
        <v>33</v>
      </c>
      <c r="L621" s="18" t="s">
        <v>33</v>
      </c>
      <c r="M621" s="21"/>
      <c r="N621" s="21"/>
      <c r="O621" s="21"/>
      <c r="P621" s="21"/>
      <c r="Q621" s="21"/>
      <c r="R621" s="19" t="s">
        <v>33</v>
      </c>
      <c r="S621" s="19"/>
      <c r="T621" s="21"/>
      <c r="U621" s="21"/>
      <c r="V621" s="20"/>
      <c r="W621" s="20"/>
      <c r="X621" s="20"/>
      <c r="Y621" s="20"/>
      <c r="Z621" s="20"/>
      <c r="AA621" s="20"/>
      <c r="AB621" s="20"/>
      <c r="AC621" s="20"/>
      <c r="AD621" s="20"/>
      <c r="AE621" s="20"/>
      <c r="AF621" s="20"/>
      <c r="AG621" s="20"/>
      <c r="AH621" s="20"/>
    </row>
    <row r="622">
      <c r="A622" s="13">
        <v>621.0</v>
      </c>
      <c r="B622" s="14" t="s">
        <v>2631</v>
      </c>
      <c r="C622" s="14" t="s">
        <v>2632</v>
      </c>
      <c r="D622" s="48" t="s">
        <v>2633</v>
      </c>
      <c r="E622" s="14" t="s">
        <v>2634</v>
      </c>
      <c r="F622" s="14" t="s">
        <v>2635</v>
      </c>
      <c r="G622" s="20"/>
      <c r="H622" s="13" t="s">
        <v>32</v>
      </c>
      <c r="I622" s="17">
        <v>2024.0</v>
      </c>
      <c r="J622" s="18" t="s">
        <v>33</v>
      </c>
      <c r="K622" s="18" t="s">
        <v>33</v>
      </c>
      <c r="L622" s="18" t="s">
        <v>33</v>
      </c>
      <c r="M622" s="21"/>
      <c r="N622" s="21"/>
      <c r="O622" s="21"/>
      <c r="P622" s="21"/>
      <c r="Q622" s="21"/>
      <c r="R622" s="19" t="s">
        <v>33</v>
      </c>
      <c r="S622" s="19"/>
      <c r="T622" s="21"/>
      <c r="U622" s="21"/>
      <c r="V622" s="20"/>
      <c r="W622" s="20"/>
      <c r="X622" s="20"/>
      <c r="Y622" s="20"/>
      <c r="Z622" s="20"/>
      <c r="AA622" s="20"/>
      <c r="AB622" s="20"/>
      <c r="AC622" s="20"/>
      <c r="AD622" s="20"/>
      <c r="AE622" s="20"/>
      <c r="AF622" s="20"/>
      <c r="AG622" s="20"/>
      <c r="AH622" s="20"/>
    </row>
    <row r="623">
      <c r="A623" s="13">
        <v>622.0</v>
      </c>
      <c r="B623" s="14" t="s">
        <v>134</v>
      </c>
      <c r="C623" s="14" t="s">
        <v>2636</v>
      </c>
      <c r="D623" s="48" t="s">
        <v>2637</v>
      </c>
      <c r="E623" s="14" t="s">
        <v>2129</v>
      </c>
      <c r="F623" s="14" t="s">
        <v>2638</v>
      </c>
      <c r="G623" s="20"/>
      <c r="H623" s="13" t="s">
        <v>32</v>
      </c>
      <c r="I623" s="17">
        <v>2022.0</v>
      </c>
      <c r="J623" s="18" t="s">
        <v>33</v>
      </c>
      <c r="K623" s="18" t="s">
        <v>33</v>
      </c>
      <c r="L623" s="18" t="s">
        <v>33</v>
      </c>
      <c r="M623" s="19" t="s">
        <v>33</v>
      </c>
      <c r="N623" s="21"/>
      <c r="O623" s="21"/>
      <c r="P623" s="21"/>
      <c r="Q623" s="21"/>
      <c r="R623" s="21"/>
      <c r="S623" s="21"/>
      <c r="T623" s="21"/>
      <c r="U623" s="21"/>
      <c r="V623" s="20"/>
      <c r="W623" s="20"/>
      <c r="X623" s="20"/>
      <c r="Y623" s="20"/>
      <c r="Z623" s="20"/>
      <c r="AA623" s="20"/>
      <c r="AB623" s="20"/>
      <c r="AC623" s="20"/>
      <c r="AD623" s="20"/>
      <c r="AE623" s="20"/>
      <c r="AF623" s="20"/>
      <c r="AG623" s="20"/>
      <c r="AH623" s="20"/>
    </row>
    <row r="624">
      <c r="A624" s="13">
        <v>623.0</v>
      </c>
      <c r="B624" s="14" t="s">
        <v>2639</v>
      </c>
      <c r="C624" s="14" t="s">
        <v>2640</v>
      </c>
      <c r="D624" s="48" t="s">
        <v>2641</v>
      </c>
      <c r="E624" s="14" t="s">
        <v>2642</v>
      </c>
      <c r="F624" s="14" t="s">
        <v>2643</v>
      </c>
      <c r="G624" s="20"/>
      <c r="H624" s="13" t="s">
        <v>32</v>
      </c>
      <c r="I624" s="17">
        <v>2023.0</v>
      </c>
      <c r="J624" s="18" t="s">
        <v>33</v>
      </c>
      <c r="K624" s="18" t="s">
        <v>33</v>
      </c>
      <c r="L624" s="18" t="s">
        <v>33</v>
      </c>
      <c r="M624" s="21"/>
      <c r="N624" s="21"/>
      <c r="O624" s="21"/>
      <c r="P624" s="19" t="s">
        <v>33</v>
      </c>
      <c r="Q624" s="21"/>
      <c r="R624" s="21"/>
      <c r="S624" s="21"/>
      <c r="T624" s="21"/>
      <c r="U624" s="21"/>
      <c r="V624" s="20"/>
      <c r="W624" s="20"/>
      <c r="X624" s="20"/>
      <c r="Y624" s="20"/>
      <c r="Z624" s="20"/>
      <c r="AA624" s="20"/>
      <c r="AB624" s="20"/>
      <c r="AC624" s="20"/>
      <c r="AD624" s="20"/>
      <c r="AE624" s="20"/>
      <c r="AF624" s="20"/>
      <c r="AG624" s="20"/>
      <c r="AH624" s="20"/>
    </row>
    <row r="625">
      <c r="A625" s="13">
        <v>624.0</v>
      </c>
      <c r="B625" s="14" t="s">
        <v>2644</v>
      </c>
      <c r="C625" s="14" t="s">
        <v>2645</v>
      </c>
      <c r="D625" s="48" t="s">
        <v>2646</v>
      </c>
      <c r="E625" s="14" t="s">
        <v>2634</v>
      </c>
      <c r="F625" s="14" t="s">
        <v>2647</v>
      </c>
      <c r="G625" s="20"/>
      <c r="H625" s="13" t="s">
        <v>32</v>
      </c>
      <c r="I625" s="17">
        <v>2022.0</v>
      </c>
      <c r="J625" s="18" t="s">
        <v>33</v>
      </c>
      <c r="K625" s="18" t="s">
        <v>33</v>
      </c>
      <c r="L625" s="18" t="s">
        <v>33</v>
      </c>
      <c r="M625" s="21"/>
      <c r="N625" s="21"/>
      <c r="O625" s="21"/>
      <c r="P625" s="19" t="s">
        <v>33</v>
      </c>
      <c r="Q625" s="21"/>
      <c r="R625" s="21"/>
      <c r="S625" s="21"/>
      <c r="T625" s="21"/>
      <c r="U625" s="21"/>
      <c r="V625" s="20"/>
      <c r="W625" s="20"/>
      <c r="X625" s="20"/>
      <c r="Y625" s="20"/>
      <c r="Z625" s="20"/>
      <c r="AA625" s="20"/>
      <c r="AB625" s="20"/>
      <c r="AC625" s="20"/>
      <c r="AD625" s="20"/>
      <c r="AE625" s="20"/>
      <c r="AF625" s="20"/>
      <c r="AG625" s="20"/>
      <c r="AH625" s="20"/>
    </row>
    <row r="626">
      <c r="A626" s="13">
        <v>625.0</v>
      </c>
      <c r="B626" s="14" t="s">
        <v>2648</v>
      </c>
      <c r="C626" s="14" t="s">
        <v>2649</v>
      </c>
      <c r="D626" s="48" t="s">
        <v>2650</v>
      </c>
      <c r="E626" s="14" t="s">
        <v>1469</v>
      </c>
      <c r="F626" s="14" t="s">
        <v>2651</v>
      </c>
      <c r="G626" s="20"/>
      <c r="H626" s="13" t="s">
        <v>32</v>
      </c>
      <c r="I626" s="17">
        <v>2021.0</v>
      </c>
      <c r="J626" s="18" t="s">
        <v>33</v>
      </c>
      <c r="K626" s="18" t="s">
        <v>33</v>
      </c>
      <c r="L626" s="18" t="s">
        <v>33</v>
      </c>
      <c r="M626" s="21"/>
      <c r="N626" s="21"/>
      <c r="O626" s="21"/>
      <c r="P626" s="19" t="s">
        <v>33</v>
      </c>
      <c r="Q626" s="21"/>
      <c r="R626" s="19"/>
      <c r="S626" s="19"/>
      <c r="T626" s="21"/>
      <c r="U626" s="21"/>
      <c r="V626" s="20"/>
      <c r="W626" s="20"/>
      <c r="X626" s="20"/>
      <c r="Y626" s="20"/>
      <c r="Z626" s="20"/>
      <c r="AA626" s="20"/>
      <c r="AB626" s="20"/>
      <c r="AC626" s="20"/>
      <c r="AD626" s="20"/>
      <c r="AE626" s="20"/>
      <c r="AF626" s="20"/>
      <c r="AG626" s="20"/>
      <c r="AH626" s="20"/>
    </row>
    <row r="627">
      <c r="A627" s="13">
        <v>626.0</v>
      </c>
      <c r="B627" s="14" t="s">
        <v>2652</v>
      </c>
      <c r="C627" s="14" t="s">
        <v>2653</v>
      </c>
      <c r="D627" s="48" t="s">
        <v>2654</v>
      </c>
      <c r="E627" s="14" t="s">
        <v>1469</v>
      </c>
      <c r="F627" s="14" t="s">
        <v>2655</v>
      </c>
      <c r="G627" s="20"/>
      <c r="H627" s="13" t="s">
        <v>32</v>
      </c>
      <c r="I627" s="17">
        <v>2021.0</v>
      </c>
      <c r="J627" s="18" t="s">
        <v>33</v>
      </c>
      <c r="K627" s="18" t="s">
        <v>33</v>
      </c>
      <c r="L627" s="18"/>
      <c r="M627" s="21"/>
      <c r="N627" s="21"/>
      <c r="O627" s="21"/>
      <c r="P627" s="21"/>
      <c r="Q627" s="21"/>
      <c r="R627" s="19" t="s">
        <v>33</v>
      </c>
      <c r="S627" s="19"/>
      <c r="T627" s="21"/>
      <c r="U627" s="21"/>
      <c r="V627" s="20"/>
      <c r="W627" s="20"/>
      <c r="X627" s="20"/>
      <c r="Y627" s="20"/>
      <c r="Z627" s="20"/>
      <c r="AA627" s="20"/>
      <c r="AB627" s="20"/>
      <c r="AC627" s="20"/>
      <c r="AD627" s="20"/>
      <c r="AE627" s="20"/>
      <c r="AF627" s="20"/>
      <c r="AG627" s="20"/>
      <c r="AH627" s="20"/>
    </row>
    <row r="628">
      <c r="A628" s="13">
        <v>627.0</v>
      </c>
      <c r="B628" s="14" t="s">
        <v>2656</v>
      </c>
      <c r="C628" s="14" t="s">
        <v>2657</v>
      </c>
      <c r="D628" s="48" t="s">
        <v>2658</v>
      </c>
      <c r="E628" s="14" t="s">
        <v>2311</v>
      </c>
      <c r="F628" s="14" t="s">
        <v>2312</v>
      </c>
      <c r="G628" s="20"/>
      <c r="H628" s="13" t="s">
        <v>32</v>
      </c>
      <c r="I628" s="17">
        <v>2024.0</v>
      </c>
      <c r="J628" s="18" t="s">
        <v>33</v>
      </c>
      <c r="K628" s="18" t="s">
        <v>33</v>
      </c>
      <c r="L628" s="18" t="s">
        <v>33</v>
      </c>
      <c r="M628" s="21"/>
      <c r="N628" s="21"/>
      <c r="O628" s="21"/>
      <c r="P628" s="19" t="s">
        <v>33</v>
      </c>
      <c r="Q628" s="21"/>
      <c r="R628" s="21"/>
      <c r="S628" s="21"/>
      <c r="T628" s="21"/>
      <c r="U628" s="21"/>
      <c r="V628" s="20"/>
      <c r="W628" s="20"/>
      <c r="X628" s="20"/>
      <c r="Y628" s="20"/>
      <c r="Z628" s="20"/>
      <c r="AA628" s="20"/>
      <c r="AB628" s="20"/>
      <c r="AC628" s="20"/>
      <c r="AD628" s="20"/>
      <c r="AE628" s="20"/>
      <c r="AF628" s="20"/>
      <c r="AG628" s="20"/>
      <c r="AH628" s="20"/>
    </row>
    <row r="629">
      <c r="A629" s="13">
        <v>628.0</v>
      </c>
      <c r="B629" s="14" t="s">
        <v>2659</v>
      </c>
      <c r="C629" s="14" t="s">
        <v>2660</v>
      </c>
      <c r="D629" s="48" t="s">
        <v>2661</v>
      </c>
      <c r="E629" s="14" t="s">
        <v>2346</v>
      </c>
      <c r="F629" s="14" t="s">
        <v>2662</v>
      </c>
      <c r="G629" s="20"/>
      <c r="H629" s="13" t="s">
        <v>32</v>
      </c>
      <c r="I629" s="17">
        <v>2025.0</v>
      </c>
      <c r="J629" s="18" t="s">
        <v>33</v>
      </c>
      <c r="K629" s="18" t="s">
        <v>33</v>
      </c>
      <c r="L629" s="18" t="s">
        <v>33</v>
      </c>
      <c r="M629" s="21"/>
      <c r="N629" s="21"/>
      <c r="O629" s="21"/>
      <c r="P629" s="19" t="s">
        <v>33</v>
      </c>
      <c r="Q629" s="21"/>
      <c r="R629" s="21"/>
      <c r="S629" s="21"/>
      <c r="T629" s="21"/>
      <c r="U629" s="21"/>
      <c r="V629" s="20"/>
      <c r="W629" s="20"/>
      <c r="X629" s="20"/>
      <c r="Y629" s="20"/>
      <c r="Z629" s="20"/>
      <c r="AA629" s="20"/>
      <c r="AB629" s="20"/>
      <c r="AC629" s="20"/>
      <c r="AD629" s="20"/>
      <c r="AE629" s="20"/>
      <c r="AF629" s="20"/>
      <c r="AG629" s="20"/>
      <c r="AH629" s="20"/>
    </row>
    <row r="630">
      <c r="A630" s="13">
        <v>629.0</v>
      </c>
      <c r="B630" s="14" t="s">
        <v>2663</v>
      </c>
      <c r="C630" s="14" t="s">
        <v>2664</v>
      </c>
      <c r="D630" s="48" t="s">
        <v>2665</v>
      </c>
      <c r="E630" s="14" t="s">
        <v>1509</v>
      </c>
      <c r="F630" s="14" t="s">
        <v>2666</v>
      </c>
      <c r="G630" s="20"/>
      <c r="H630" s="13" t="s">
        <v>32</v>
      </c>
      <c r="I630" s="17">
        <v>2023.0</v>
      </c>
      <c r="J630" s="18" t="s">
        <v>33</v>
      </c>
      <c r="K630" s="18" t="s">
        <v>33</v>
      </c>
      <c r="L630" s="36"/>
      <c r="M630" s="21"/>
      <c r="N630" s="21"/>
      <c r="O630" s="21"/>
      <c r="P630" s="21"/>
      <c r="Q630" s="21"/>
      <c r="R630" s="19" t="s">
        <v>33</v>
      </c>
      <c r="S630" s="19"/>
      <c r="T630" s="21"/>
      <c r="U630" s="21"/>
      <c r="V630" s="20"/>
      <c r="W630" s="20"/>
      <c r="X630" s="20"/>
      <c r="Y630" s="20"/>
      <c r="Z630" s="20"/>
      <c r="AA630" s="20"/>
      <c r="AB630" s="20"/>
      <c r="AC630" s="20"/>
      <c r="AD630" s="20"/>
      <c r="AE630" s="20"/>
      <c r="AF630" s="20"/>
      <c r="AG630" s="20"/>
      <c r="AH630" s="20"/>
    </row>
    <row r="631">
      <c r="A631" s="13">
        <v>630.0</v>
      </c>
      <c r="B631" s="14" t="s">
        <v>2667</v>
      </c>
      <c r="C631" s="14" t="s">
        <v>2668</v>
      </c>
      <c r="D631" s="48" t="s">
        <v>2669</v>
      </c>
      <c r="E631" s="14" t="s">
        <v>2670</v>
      </c>
      <c r="F631" s="14" t="s">
        <v>2671</v>
      </c>
      <c r="G631" s="20"/>
      <c r="H631" s="13" t="s">
        <v>32</v>
      </c>
      <c r="I631" s="17">
        <v>2023.0</v>
      </c>
      <c r="J631" s="18" t="s">
        <v>33</v>
      </c>
      <c r="K631" s="18" t="s">
        <v>33</v>
      </c>
      <c r="L631" s="36"/>
      <c r="M631" s="21"/>
      <c r="N631" s="21"/>
      <c r="O631" s="21"/>
      <c r="P631" s="21"/>
      <c r="Q631" s="21"/>
      <c r="R631" s="19" t="s">
        <v>33</v>
      </c>
      <c r="S631" s="19"/>
      <c r="T631" s="21"/>
      <c r="U631" s="21"/>
      <c r="V631" s="20"/>
      <c r="W631" s="20"/>
      <c r="X631" s="20"/>
      <c r="Y631" s="20"/>
      <c r="Z631" s="20"/>
      <c r="AA631" s="20"/>
      <c r="AB631" s="20"/>
      <c r="AC631" s="20"/>
      <c r="AD631" s="20"/>
      <c r="AE631" s="20"/>
      <c r="AF631" s="20"/>
      <c r="AG631" s="20"/>
      <c r="AH631" s="20"/>
    </row>
    <row r="632">
      <c r="A632" s="13">
        <v>631.0</v>
      </c>
      <c r="B632" s="14" t="s">
        <v>2672</v>
      </c>
      <c r="C632" s="14" t="s">
        <v>2673</v>
      </c>
      <c r="D632" s="48" t="s">
        <v>2674</v>
      </c>
      <c r="E632" s="14" t="s">
        <v>1469</v>
      </c>
      <c r="F632" s="14" t="s">
        <v>2675</v>
      </c>
      <c r="G632" s="20"/>
      <c r="H632" s="13" t="s">
        <v>32</v>
      </c>
      <c r="I632" s="17">
        <v>2023.0</v>
      </c>
      <c r="J632" s="18" t="s">
        <v>33</v>
      </c>
      <c r="K632" s="18" t="s">
        <v>33</v>
      </c>
      <c r="L632" s="18" t="s">
        <v>33</v>
      </c>
      <c r="M632" s="21"/>
      <c r="N632" s="21"/>
      <c r="O632" s="21"/>
      <c r="P632" s="19" t="s">
        <v>33</v>
      </c>
      <c r="Q632" s="21"/>
      <c r="R632" s="21"/>
      <c r="S632" s="21"/>
      <c r="T632" s="21"/>
      <c r="U632" s="21"/>
      <c r="V632" s="20"/>
      <c r="W632" s="20"/>
      <c r="X632" s="20"/>
      <c r="Y632" s="20"/>
      <c r="Z632" s="20"/>
      <c r="AA632" s="20"/>
      <c r="AB632" s="20"/>
      <c r="AC632" s="20"/>
      <c r="AD632" s="20"/>
      <c r="AE632" s="20"/>
      <c r="AF632" s="20"/>
      <c r="AG632" s="20"/>
      <c r="AH632" s="20"/>
    </row>
    <row r="633">
      <c r="A633" s="13">
        <v>632.0</v>
      </c>
      <c r="B633" s="14" t="s">
        <v>2676</v>
      </c>
      <c r="C633" s="14" t="s">
        <v>2677</v>
      </c>
      <c r="D633" s="48" t="s">
        <v>2678</v>
      </c>
      <c r="E633" s="14" t="s">
        <v>2218</v>
      </c>
      <c r="F633" s="14" t="s">
        <v>2679</v>
      </c>
      <c r="G633" s="20"/>
      <c r="H633" s="13" t="s">
        <v>32</v>
      </c>
      <c r="I633" s="17">
        <v>2022.0</v>
      </c>
      <c r="J633" s="18" t="s">
        <v>33</v>
      </c>
      <c r="K633" s="18" t="s">
        <v>33</v>
      </c>
      <c r="L633" s="36"/>
      <c r="M633" s="21"/>
      <c r="N633" s="21"/>
      <c r="O633" s="21"/>
      <c r="P633" s="21"/>
      <c r="Q633" s="19"/>
      <c r="R633" s="19" t="s">
        <v>33</v>
      </c>
      <c r="S633" s="19"/>
      <c r="T633" s="21"/>
      <c r="U633" s="21"/>
      <c r="V633" s="20"/>
      <c r="W633" s="20"/>
      <c r="X633" s="20"/>
      <c r="Y633" s="20"/>
      <c r="Z633" s="20"/>
      <c r="AA633" s="20"/>
      <c r="AB633" s="20"/>
      <c r="AC633" s="20"/>
      <c r="AD633" s="20"/>
      <c r="AE633" s="20"/>
      <c r="AF633" s="20"/>
      <c r="AG633" s="20"/>
      <c r="AH633" s="20"/>
    </row>
    <row r="634">
      <c r="A634" s="13">
        <v>633.0</v>
      </c>
      <c r="B634" s="14" t="s">
        <v>2680</v>
      </c>
      <c r="C634" s="14" t="s">
        <v>2681</v>
      </c>
      <c r="D634" s="48" t="s">
        <v>2682</v>
      </c>
      <c r="E634" s="14" t="s">
        <v>2491</v>
      </c>
      <c r="F634" s="14" t="s">
        <v>2683</v>
      </c>
      <c r="G634" s="20"/>
      <c r="H634" s="13" t="s">
        <v>32</v>
      </c>
      <c r="I634" s="17">
        <v>2024.0</v>
      </c>
      <c r="J634" s="18" t="s">
        <v>33</v>
      </c>
      <c r="K634" s="18" t="s">
        <v>33</v>
      </c>
      <c r="L634" s="36"/>
      <c r="M634" s="21"/>
      <c r="N634" s="21"/>
      <c r="O634" s="21"/>
      <c r="P634" s="21"/>
      <c r="Q634" s="21"/>
      <c r="R634" s="19" t="s">
        <v>33</v>
      </c>
      <c r="S634" s="19"/>
      <c r="T634" s="21"/>
      <c r="U634" s="21"/>
      <c r="V634" s="20"/>
      <c r="W634" s="20"/>
      <c r="X634" s="20"/>
      <c r="Y634" s="20"/>
      <c r="Z634" s="20"/>
      <c r="AA634" s="20"/>
      <c r="AB634" s="20"/>
      <c r="AC634" s="20"/>
      <c r="AD634" s="20"/>
      <c r="AE634" s="20"/>
      <c r="AF634" s="20"/>
      <c r="AG634" s="20"/>
      <c r="AH634" s="20"/>
    </row>
    <row r="635">
      <c r="A635" s="13">
        <v>634.0</v>
      </c>
      <c r="B635" s="14" t="s">
        <v>2684</v>
      </c>
      <c r="C635" s="14" t="s">
        <v>2685</v>
      </c>
      <c r="D635" s="50" t="s">
        <v>2686</v>
      </c>
      <c r="E635" s="14" t="s">
        <v>1509</v>
      </c>
      <c r="F635" s="14" t="s">
        <v>2687</v>
      </c>
      <c r="G635" s="20"/>
      <c r="H635" s="13" t="s">
        <v>32</v>
      </c>
      <c r="I635" s="17">
        <v>2021.0</v>
      </c>
      <c r="J635" s="18" t="s">
        <v>33</v>
      </c>
      <c r="K635" s="18" t="s">
        <v>33</v>
      </c>
      <c r="L635" s="18" t="s">
        <v>33</v>
      </c>
      <c r="M635" s="21"/>
      <c r="N635" s="21"/>
      <c r="O635" s="21"/>
      <c r="P635" s="21"/>
      <c r="Q635" s="21"/>
      <c r="R635" s="21"/>
      <c r="S635" s="21"/>
      <c r="T635" s="19" t="s">
        <v>33</v>
      </c>
      <c r="U635" s="19"/>
      <c r="V635" s="13" t="s">
        <v>2688</v>
      </c>
      <c r="W635" s="20"/>
      <c r="X635" s="20"/>
      <c r="Y635" s="20"/>
      <c r="Z635" s="13" t="s">
        <v>210</v>
      </c>
      <c r="AA635" s="20"/>
      <c r="AB635" s="20"/>
      <c r="AC635" s="20"/>
      <c r="AD635" s="20"/>
      <c r="AE635" s="20"/>
      <c r="AF635" s="20"/>
      <c r="AG635" s="20"/>
      <c r="AH635" s="20"/>
    </row>
    <row r="636">
      <c r="A636" s="13">
        <v>635.0</v>
      </c>
      <c r="B636" s="14" t="s">
        <v>2689</v>
      </c>
      <c r="C636" s="14" t="s">
        <v>2690</v>
      </c>
      <c r="D636" s="48" t="s">
        <v>2691</v>
      </c>
      <c r="E636" s="14" t="s">
        <v>2692</v>
      </c>
      <c r="F636" s="14" t="s">
        <v>2693</v>
      </c>
      <c r="G636" s="20"/>
      <c r="H636" s="13" t="s">
        <v>32</v>
      </c>
      <c r="I636" s="17">
        <v>2022.0</v>
      </c>
      <c r="J636" s="18" t="s">
        <v>33</v>
      </c>
      <c r="K636" s="18" t="s">
        <v>33</v>
      </c>
      <c r="L636" s="18" t="s">
        <v>33</v>
      </c>
      <c r="M636" s="21"/>
      <c r="N636" s="21"/>
      <c r="O636" s="21"/>
      <c r="P636" s="19" t="s">
        <v>33</v>
      </c>
      <c r="Q636" s="21"/>
      <c r="R636" s="21"/>
      <c r="S636" s="21"/>
      <c r="T636" s="21"/>
      <c r="U636" s="21"/>
      <c r="V636" s="20"/>
      <c r="W636" s="20"/>
      <c r="X636" s="20"/>
      <c r="Y636" s="20"/>
      <c r="Z636" s="20"/>
      <c r="AA636" s="20"/>
      <c r="AB636" s="20"/>
      <c r="AC636" s="20"/>
      <c r="AD636" s="20"/>
      <c r="AE636" s="20"/>
      <c r="AF636" s="20"/>
      <c r="AG636" s="20"/>
      <c r="AH636" s="20"/>
    </row>
    <row r="637">
      <c r="A637" s="13">
        <v>636.0</v>
      </c>
      <c r="B637" s="14" t="s">
        <v>2694</v>
      </c>
      <c r="C637" s="14" t="s">
        <v>2695</v>
      </c>
      <c r="D637" s="48" t="s">
        <v>2696</v>
      </c>
      <c r="E637" s="14" t="s">
        <v>1457</v>
      </c>
      <c r="F637" s="14" t="s">
        <v>2522</v>
      </c>
      <c r="G637" s="20"/>
      <c r="H637" s="13" t="s">
        <v>32</v>
      </c>
      <c r="I637" s="17">
        <v>2021.0</v>
      </c>
      <c r="J637" s="18" t="s">
        <v>33</v>
      </c>
      <c r="K637" s="18" t="s">
        <v>33</v>
      </c>
      <c r="L637" s="18"/>
      <c r="M637" s="21"/>
      <c r="N637" s="21"/>
      <c r="O637" s="21"/>
      <c r="P637" s="21"/>
      <c r="Q637" s="21"/>
      <c r="R637" s="19" t="s">
        <v>33</v>
      </c>
      <c r="S637" s="19"/>
      <c r="T637" s="21"/>
      <c r="U637" s="21"/>
      <c r="V637" s="20"/>
      <c r="W637" s="20"/>
      <c r="X637" s="20"/>
      <c r="Y637" s="20"/>
      <c r="Z637" s="20"/>
      <c r="AA637" s="20"/>
      <c r="AB637" s="20"/>
      <c r="AC637" s="20"/>
      <c r="AD637" s="20"/>
      <c r="AE637" s="20"/>
      <c r="AF637" s="20"/>
      <c r="AG637" s="20"/>
      <c r="AH637" s="20"/>
    </row>
    <row r="638">
      <c r="A638" s="13">
        <v>637.0</v>
      </c>
      <c r="B638" s="14" t="s">
        <v>2697</v>
      </c>
      <c r="C638" s="14" t="s">
        <v>2698</v>
      </c>
      <c r="D638" s="48" t="s">
        <v>2699</v>
      </c>
      <c r="E638" s="14" t="s">
        <v>1469</v>
      </c>
      <c r="F638" s="14" t="s">
        <v>2126</v>
      </c>
      <c r="G638" s="20"/>
      <c r="H638" s="13" t="s">
        <v>32</v>
      </c>
      <c r="I638" s="17">
        <v>2024.0</v>
      </c>
      <c r="J638" s="18" t="s">
        <v>33</v>
      </c>
      <c r="K638" s="18" t="s">
        <v>33</v>
      </c>
      <c r="L638" s="18" t="s">
        <v>33</v>
      </c>
      <c r="M638" s="21"/>
      <c r="N638" s="21"/>
      <c r="O638" s="21"/>
      <c r="P638" s="19" t="s">
        <v>33</v>
      </c>
      <c r="Q638" s="21"/>
      <c r="R638" s="21"/>
      <c r="S638" s="21"/>
      <c r="T638" s="21"/>
      <c r="U638" s="21"/>
      <c r="V638" s="20"/>
      <c r="W638" s="20"/>
      <c r="X638" s="20"/>
      <c r="Y638" s="20"/>
      <c r="Z638" s="20"/>
      <c r="AA638" s="20"/>
      <c r="AB638" s="20"/>
      <c r="AC638" s="20"/>
      <c r="AD638" s="20"/>
      <c r="AE638" s="20"/>
      <c r="AF638" s="20"/>
      <c r="AG638" s="20"/>
      <c r="AH638" s="20"/>
    </row>
    <row r="639">
      <c r="A639" s="13">
        <v>638.0</v>
      </c>
      <c r="B639" s="14" t="s">
        <v>2700</v>
      </c>
      <c r="C639" s="14" t="s">
        <v>2701</v>
      </c>
      <c r="D639" s="48" t="s">
        <v>2702</v>
      </c>
      <c r="E639" s="14" t="s">
        <v>2703</v>
      </c>
      <c r="F639" s="14" t="s">
        <v>2704</v>
      </c>
      <c r="G639" s="20"/>
      <c r="H639" s="13" t="s">
        <v>32</v>
      </c>
      <c r="I639" s="17">
        <v>2024.0</v>
      </c>
      <c r="J639" s="18" t="s">
        <v>33</v>
      </c>
      <c r="K639" s="18" t="s">
        <v>33</v>
      </c>
      <c r="L639" s="36"/>
      <c r="M639" s="21"/>
      <c r="N639" s="21"/>
      <c r="O639" s="21"/>
      <c r="P639" s="21"/>
      <c r="Q639" s="21"/>
      <c r="R639" s="19" t="s">
        <v>33</v>
      </c>
      <c r="S639" s="19"/>
      <c r="T639" s="21"/>
      <c r="U639" s="21"/>
      <c r="V639" s="20"/>
      <c r="W639" s="20"/>
      <c r="X639" s="20"/>
      <c r="Y639" s="20"/>
      <c r="Z639" s="20"/>
      <c r="AA639" s="20"/>
      <c r="AB639" s="20"/>
      <c r="AC639" s="20"/>
      <c r="AD639" s="20"/>
      <c r="AE639" s="20"/>
      <c r="AF639" s="20"/>
      <c r="AG639" s="20"/>
      <c r="AH639" s="20"/>
    </row>
    <row r="640">
      <c r="A640" s="13">
        <v>639.0</v>
      </c>
      <c r="B640" s="14" t="s">
        <v>2705</v>
      </c>
      <c r="C640" s="14" t="s">
        <v>2706</v>
      </c>
      <c r="D640" s="48" t="s">
        <v>2707</v>
      </c>
      <c r="E640" s="14" t="s">
        <v>1457</v>
      </c>
      <c r="F640" s="14" t="s">
        <v>2708</v>
      </c>
      <c r="G640" s="20"/>
      <c r="H640" s="13" t="s">
        <v>32</v>
      </c>
      <c r="I640" s="17">
        <v>2022.0</v>
      </c>
      <c r="J640" s="18" t="s">
        <v>33</v>
      </c>
      <c r="K640" s="18" t="s">
        <v>33</v>
      </c>
      <c r="L640" s="18" t="s">
        <v>33</v>
      </c>
      <c r="M640" s="21"/>
      <c r="N640" s="21"/>
      <c r="O640" s="19" t="s">
        <v>33</v>
      </c>
      <c r="P640" s="21"/>
      <c r="Q640" s="21"/>
      <c r="R640" s="21"/>
      <c r="S640" s="21"/>
      <c r="T640" s="21"/>
      <c r="U640" s="21"/>
      <c r="V640" s="20"/>
      <c r="W640" s="20"/>
      <c r="X640" s="20"/>
      <c r="Y640" s="20"/>
      <c r="Z640" s="20"/>
      <c r="AA640" s="20"/>
      <c r="AB640" s="20"/>
      <c r="AC640" s="20"/>
      <c r="AD640" s="20"/>
      <c r="AE640" s="20"/>
      <c r="AF640" s="20"/>
      <c r="AG640" s="20"/>
      <c r="AH640" s="20"/>
    </row>
    <row r="641">
      <c r="A641" s="13">
        <v>640.0</v>
      </c>
      <c r="B641" s="14" t="s">
        <v>2709</v>
      </c>
      <c r="C641" s="14" t="s">
        <v>2710</v>
      </c>
      <c r="D641" s="48" t="s">
        <v>2711</v>
      </c>
      <c r="E641" s="14" t="s">
        <v>1457</v>
      </c>
      <c r="F641" s="14" t="s">
        <v>2454</v>
      </c>
      <c r="G641" s="20"/>
      <c r="H641" s="13" t="s">
        <v>32</v>
      </c>
      <c r="I641" s="17">
        <v>2022.0</v>
      </c>
      <c r="J641" s="18" t="s">
        <v>33</v>
      </c>
      <c r="K641" s="18" t="s">
        <v>33</v>
      </c>
      <c r="L641" s="18" t="s">
        <v>33</v>
      </c>
      <c r="M641" s="21"/>
      <c r="N641" s="21"/>
      <c r="O641" s="21"/>
      <c r="P641" s="19" t="s">
        <v>33</v>
      </c>
      <c r="Q641" s="21"/>
      <c r="R641" s="21"/>
      <c r="S641" s="21"/>
      <c r="T641" s="21"/>
      <c r="U641" s="21"/>
      <c r="V641" s="47" t="s">
        <v>2712</v>
      </c>
      <c r="W641" s="20"/>
      <c r="X641" s="20"/>
      <c r="Y641" s="20"/>
      <c r="Z641" s="20"/>
      <c r="AA641" s="20"/>
      <c r="AB641" s="20"/>
      <c r="AC641" s="20"/>
      <c r="AD641" s="20"/>
      <c r="AE641" s="20"/>
      <c r="AF641" s="20"/>
      <c r="AG641" s="20"/>
      <c r="AH641" s="20"/>
    </row>
    <row r="642">
      <c r="A642" s="13">
        <v>641.0</v>
      </c>
      <c r="B642" s="14" t="s">
        <v>2713</v>
      </c>
      <c r="C642" s="14" t="s">
        <v>2714</v>
      </c>
      <c r="D642" s="48" t="s">
        <v>2715</v>
      </c>
      <c r="E642" s="14" t="s">
        <v>2716</v>
      </c>
      <c r="F642" s="14" t="s">
        <v>2717</v>
      </c>
      <c r="G642" s="20"/>
      <c r="H642" s="13" t="s">
        <v>32</v>
      </c>
      <c r="I642" s="17">
        <v>2024.0</v>
      </c>
      <c r="J642" s="18" t="s">
        <v>33</v>
      </c>
      <c r="K642" s="18" t="s">
        <v>33</v>
      </c>
      <c r="L642" s="18" t="s">
        <v>33</v>
      </c>
      <c r="M642" s="21"/>
      <c r="N642" s="19" t="s">
        <v>33</v>
      </c>
      <c r="O642" s="21"/>
      <c r="P642" s="21"/>
      <c r="Q642" s="21"/>
      <c r="R642" s="21"/>
      <c r="S642" s="21"/>
      <c r="T642" s="21"/>
      <c r="U642" s="21"/>
      <c r="V642" s="20"/>
      <c r="W642" s="20"/>
      <c r="X642" s="20"/>
      <c r="Y642" s="20"/>
      <c r="Z642" s="20"/>
      <c r="AA642" s="20"/>
      <c r="AB642" s="20"/>
      <c r="AC642" s="20"/>
      <c r="AD642" s="20"/>
      <c r="AE642" s="20"/>
      <c r="AF642" s="20"/>
      <c r="AG642" s="20"/>
      <c r="AH642" s="20"/>
    </row>
    <row r="643">
      <c r="A643" s="13">
        <v>642.0</v>
      </c>
      <c r="B643" s="14" t="s">
        <v>149</v>
      </c>
      <c r="C643" s="14" t="s">
        <v>2718</v>
      </c>
      <c r="D643" s="48" t="s">
        <v>2719</v>
      </c>
      <c r="E643" s="14" t="s">
        <v>2129</v>
      </c>
      <c r="F643" s="14" t="s">
        <v>2720</v>
      </c>
      <c r="G643" s="20"/>
      <c r="H643" s="13" t="s">
        <v>32</v>
      </c>
      <c r="I643" s="17">
        <v>2022.0</v>
      </c>
      <c r="J643" s="18" t="s">
        <v>33</v>
      </c>
      <c r="K643" s="18" t="s">
        <v>33</v>
      </c>
      <c r="L643" s="18" t="s">
        <v>33</v>
      </c>
      <c r="M643" s="19" t="s">
        <v>33</v>
      </c>
      <c r="N643" s="21"/>
      <c r="O643" s="21"/>
      <c r="P643" s="21"/>
      <c r="Q643" s="21"/>
      <c r="R643" s="21"/>
      <c r="S643" s="21"/>
      <c r="T643" s="21"/>
      <c r="U643" s="21"/>
      <c r="V643" s="20"/>
      <c r="W643" s="20"/>
      <c r="X643" s="20"/>
      <c r="Y643" s="20"/>
      <c r="Z643" s="20"/>
      <c r="AA643" s="20"/>
      <c r="AB643" s="20"/>
      <c r="AC643" s="20"/>
      <c r="AD643" s="20"/>
      <c r="AE643" s="20"/>
      <c r="AF643" s="20"/>
      <c r="AG643" s="20"/>
      <c r="AH643" s="20"/>
    </row>
    <row r="644">
      <c r="A644" s="13">
        <v>643.0</v>
      </c>
      <c r="B644" s="14" t="s">
        <v>2721</v>
      </c>
      <c r="C644" s="14" t="s">
        <v>2722</v>
      </c>
      <c r="D644" s="48" t="s">
        <v>2723</v>
      </c>
      <c r="E644" s="14" t="s">
        <v>2122</v>
      </c>
      <c r="F644" s="14" t="s">
        <v>2724</v>
      </c>
      <c r="G644" s="20"/>
      <c r="H644" s="13" t="s">
        <v>32</v>
      </c>
      <c r="I644" s="17">
        <v>2022.0</v>
      </c>
      <c r="J644" s="18" t="s">
        <v>33</v>
      </c>
      <c r="K644" s="18" t="s">
        <v>33</v>
      </c>
      <c r="L644" s="36"/>
      <c r="M644" s="21"/>
      <c r="N644" s="21"/>
      <c r="O644" s="21"/>
      <c r="P644" s="21"/>
      <c r="Q644" s="21"/>
      <c r="R644" s="19" t="s">
        <v>33</v>
      </c>
      <c r="S644" s="19"/>
      <c r="T644" s="21"/>
      <c r="U644" s="21"/>
      <c r="V644" s="20"/>
      <c r="W644" s="20"/>
      <c r="X644" s="20"/>
      <c r="Y644" s="20"/>
      <c r="Z644" s="20"/>
      <c r="AA644" s="20"/>
      <c r="AB644" s="20"/>
      <c r="AC644" s="20"/>
      <c r="AD644" s="20"/>
      <c r="AE644" s="20"/>
      <c r="AF644" s="20"/>
      <c r="AG644" s="20"/>
      <c r="AH644" s="20"/>
    </row>
    <row r="645">
      <c r="A645" s="13">
        <v>644.0</v>
      </c>
      <c r="B645" s="14" t="s">
        <v>2725</v>
      </c>
      <c r="C645" s="14" t="s">
        <v>2726</v>
      </c>
      <c r="D645" s="48" t="s">
        <v>2727</v>
      </c>
      <c r="E645" s="14" t="s">
        <v>2728</v>
      </c>
      <c r="F645" s="14" t="s">
        <v>2729</v>
      </c>
      <c r="G645" s="20"/>
      <c r="H645" s="13" t="s">
        <v>32</v>
      </c>
      <c r="I645" s="17">
        <v>2022.0</v>
      </c>
      <c r="J645" s="18" t="s">
        <v>33</v>
      </c>
      <c r="K645" s="18" t="s">
        <v>33</v>
      </c>
      <c r="L645" s="36"/>
      <c r="M645" s="21"/>
      <c r="N645" s="21"/>
      <c r="O645" s="21"/>
      <c r="P645" s="21"/>
      <c r="Q645" s="21"/>
      <c r="R645" s="19" t="s">
        <v>33</v>
      </c>
      <c r="S645" s="19"/>
      <c r="T645" s="21"/>
      <c r="U645" s="21"/>
      <c r="V645" s="20"/>
      <c r="W645" s="20"/>
      <c r="X645" s="20"/>
      <c r="Y645" s="20"/>
      <c r="Z645" s="20"/>
      <c r="AA645" s="20"/>
      <c r="AB645" s="20"/>
      <c r="AC645" s="20"/>
      <c r="AD645" s="20"/>
      <c r="AE645" s="20"/>
      <c r="AF645" s="20"/>
      <c r="AG645" s="20"/>
      <c r="AH645" s="20"/>
    </row>
    <row r="646">
      <c r="A646" s="13">
        <v>645.0</v>
      </c>
      <c r="B646" s="14" t="s">
        <v>2730</v>
      </c>
      <c r="C646" s="14" t="s">
        <v>2731</v>
      </c>
      <c r="D646" s="48" t="s">
        <v>2732</v>
      </c>
      <c r="E646" s="14" t="s">
        <v>2208</v>
      </c>
      <c r="F646" s="14" t="s">
        <v>2733</v>
      </c>
      <c r="G646" s="20"/>
      <c r="H646" s="13" t="s">
        <v>32</v>
      </c>
      <c r="I646" s="17">
        <v>2022.0</v>
      </c>
      <c r="J646" s="18" t="s">
        <v>33</v>
      </c>
      <c r="K646" s="18" t="s">
        <v>33</v>
      </c>
      <c r="L646" s="18" t="s">
        <v>33</v>
      </c>
      <c r="M646" s="21"/>
      <c r="N646" s="21"/>
      <c r="O646" s="21"/>
      <c r="P646" s="19" t="s">
        <v>33</v>
      </c>
      <c r="Q646" s="21"/>
      <c r="R646" s="21"/>
      <c r="S646" s="21"/>
      <c r="T646" s="21"/>
      <c r="U646" s="21"/>
      <c r="V646" s="20"/>
      <c r="W646" s="20"/>
      <c r="X646" s="20"/>
      <c r="Y646" s="20"/>
      <c r="Z646" s="20"/>
      <c r="AA646" s="20"/>
      <c r="AB646" s="20"/>
      <c r="AC646" s="20"/>
      <c r="AD646" s="20"/>
      <c r="AE646" s="20"/>
      <c r="AF646" s="20"/>
      <c r="AG646" s="20"/>
      <c r="AH646" s="20"/>
    </row>
    <row r="647">
      <c r="A647" s="13">
        <v>646.0</v>
      </c>
      <c r="B647" s="14" t="s">
        <v>2734</v>
      </c>
      <c r="C647" s="14" t="s">
        <v>2735</v>
      </c>
      <c r="D647" s="48" t="s">
        <v>2736</v>
      </c>
      <c r="E647" s="14" t="s">
        <v>2670</v>
      </c>
      <c r="F647" s="14" t="s">
        <v>2737</v>
      </c>
      <c r="G647" s="20"/>
      <c r="H647" s="13" t="s">
        <v>32</v>
      </c>
      <c r="I647" s="17">
        <v>2024.0</v>
      </c>
      <c r="J647" s="18" t="s">
        <v>33</v>
      </c>
      <c r="K647" s="18" t="s">
        <v>33</v>
      </c>
      <c r="L647" s="36"/>
      <c r="M647" s="21"/>
      <c r="N647" s="21"/>
      <c r="O647" s="21"/>
      <c r="P647" s="21"/>
      <c r="Q647" s="21"/>
      <c r="R647" s="19" t="s">
        <v>33</v>
      </c>
      <c r="S647" s="19"/>
      <c r="T647" s="21"/>
      <c r="U647" s="21"/>
      <c r="V647" s="20"/>
      <c r="W647" s="20"/>
      <c r="X647" s="20"/>
      <c r="Y647" s="20"/>
      <c r="Z647" s="20"/>
      <c r="AA647" s="20"/>
      <c r="AB647" s="20"/>
      <c r="AC647" s="20"/>
      <c r="AD647" s="20"/>
      <c r="AE647" s="20"/>
      <c r="AF647" s="20"/>
      <c r="AG647" s="20"/>
      <c r="AH647" s="20"/>
    </row>
    <row r="648">
      <c r="A648" s="13">
        <v>647.0</v>
      </c>
      <c r="B648" s="14" t="s">
        <v>2738</v>
      </c>
      <c r="C648" s="14" t="s">
        <v>2739</v>
      </c>
      <c r="D648" s="48" t="s">
        <v>2740</v>
      </c>
      <c r="E648" s="14" t="s">
        <v>2741</v>
      </c>
      <c r="F648" s="14" t="s">
        <v>2742</v>
      </c>
      <c r="G648" s="13" t="s">
        <v>2743</v>
      </c>
      <c r="H648" s="13" t="s">
        <v>32</v>
      </c>
      <c r="I648" s="17">
        <v>2023.0</v>
      </c>
      <c r="J648" s="18"/>
      <c r="K648" s="18" t="s">
        <v>33</v>
      </c>
      <c r="L648" s="18" t="s">
        <v>33</v>
      </c>
      <c r="M648" s="21"/>
      <c r="N648" s="21"/>
      <c r="O648" s="21"/>
      <c r="P648" s="21"/>
      <c r="Q648" s="21"/>
      <c r="R648" s="21"/>
      <c r="S648" s="21"/>
      <c r="T648" s="21"/>
      <c r="U648" s="21"/>
      <c r="V648" s="13" t="s">
        <v>2744</v>
      </c>
      <c r="W648" s="13"/>
      <c r="X648" s="20"/>
      <c r="Y648" s="20"/>
      <c r="Z648" s="20"/>
      <c r="AA648" s="20"/>
      <c r="AB648" s="20"/>
      <c r="AC648" s="20"/>
      <c r="AD648" s="20"/>
      <c r="AE648" s="20"/>
      <c r="AF648" s="20"/>
      <c r="AG648" s="20"/>
      <c r="AH648" s="20"/>
    </row>
    <row r="649">
      <c r="A649" s="13">
        <v>648.0</v>
      </c>
      <c r="B649" s="37" t="s">
        <v>2745</v>
      </c>
      <c r="C649" s="52"/>
      <c r="D649" s="39" t="s">
        <v>2746</v>
      </c>
      <c r="E649" s="52"/>
      <c r="F649" s="52"/>
      <c r="G649" s="20"/>
      <c r="H649" s="13" t="s">
        <v>308</v>
      </c>
      <c r="I649" s="20"/>
      <c r="J649" s="18" t="s">
        <v>33</v>
      </c>
      <c r="K649" s="18"/>
      <c r="L649" s="36"/>
      <c r="M649" s="19"/>
      <c r="N649" s="21"/>
      <c r="O649" s="19" t="s">
        <v>33</v>
      </c>
      <c r="P649" s="21"/>
      <c r="Q649" s="21"/>
      <c r="R649" s="21"/>
      <c r="S649" s="21"/>
      <c r="T649" s="21"/>
      <c r="U649" s="21"/>
      <c r="V649" s="13" t="s">
        <v>2747</v>
      </c>
      <c r="W649" s="13"/>
      <c r="X649" s="20"/>
      <c r="Y649" s="20"/>
      <c r="Z649" s="20"/>
      <c r="AA649" s="20"/>
      <c r="AB649" s="20"/>
      <c r="AC649" s="20"/>
      <c r="AD649" s="20"/>
      <c r="AE649" s="20"/>
      <c r="AF649" s="20"/>
      <c r="AG649" s="20"/>
      <c r="AH649" s="20"/>
    </row>
    <row r="650">
      <c r="A650" s="13">
        <v>649.0</v>
      </c>
      <c r="B650" s="37" t="s">
        <v>2748</v>
      </c>
      <c r="C650" s="37"/>
      <c r="D650" s="39" t="s">
        <v>2749</v>
      </c>
      <c r="E650" s="37"/>
      <c r="F650" s="52"/>
      <c r="G650" s="13"/>
      <c r="H650" s="13" t="s">
        <v>32</v>
      </c>
      <c r="I650" s="13"/>
      <c r="J650" s="18" t="s">
        <v>33</v>
      </c>
      <c r="K650" s="36"/>
      <c r="L650" s="18" t="s">
        <v>33</v>
      </c>
      <c r="M650" s="19" t="s">
        <v>33</v>
      </c>
      <c r="N650" s="21"/>
      <c r="O650" s="21"/>
      <c r="P650" s="21"/>
      <c r="Q650" s="21"/>
      <c r="R650" s="21"/>
      <c r="S650" s="21"/>
      <c r="T650" s="21"/>
      <c r="U650" s="21"/>
      <c r="V650" s="20"/>
      <c r="W650" s="20"/>
      <c r="X650" s="20"/>
      <c r="Y650" s="20"/>
      <c r="Z650" s="20"/>
      <c r="AA650" s="20"/>
      <c r="AB650" s="20"/>
      <c r="AC650" s="20"/>
      <c r="AD650" s="20"/>
      <c r="AE650" s="20"/>
      <c r="AF650" s="20"/>
      <c r="AG650" s="20"/>
      <c r="AH650" s="20"/>
    </row>
    <row r="651">
      <c r="A651" s="13">
        <v>650.0</v>
      </c>
      <c r="B651" s="37" t="s">
        <v>2750</v>
      </c>
      <c r="C651" s="37"/>
      <c r="D651" s="39" t="s">
        <v>2751</v>
      </c>
      <c r="E651" s="37"/>
      <c r="F651" s="52"/>
      <c r="G651" s="13"/>
      <c r="H651" s="13" t="s">
        <v>308</v>
      </c>
      <c r="I651" s="13">
        <v>2024.0</v>
      </c>
      <c r="J651" s="18" t="s">
        <v>33</v>
      </c>
      <c r="K651" s="36"/>
      <c r="L651" s="18" t="s">
        <v>33</v>
      </c>
      <c r="M651" s="21"/>
      <c r="N651" s="21"/>
      <c r="O651" s="21"/>
      <c r="P651" s="21"/>
      <c r="Q651" s="21"/>
      <c r="R651" s="21"/>
      <c r="S651" s="21"/>
      <c r="T651" s="21"/>
      <c r="U651" s="21"/>
      <c r="V651" s="20"/>
      <c r="W651" s="20"/>
      <c r="X651" s="20"/>
      <c r="Y651" s="20"/>
      <c r="Z651" s="20"/>
      <c r="AA651" s="20"/>
      <c r="AB651" s="20"/>
      <c r="AC651" s="20"/>
      <c r="AD651" s="20"/>
      <c r="AE651" s="20"/>
      <c r="AF651" s="20"/>
      <c r="AG651" s="20"/>
      <c r="AH651" s="20"/>
    </row>
    <row r="652">
      <c r="A652" s="13">
        <v>651.0</v>
      </c>
      <c r="B652" s="37" t="s">
        <v>2752</v>
      </c>
      <c r="C652" s="52"/>
      <c r="D652" s="39" t="s">
        <v>2753</v>
      </c>
      <c r="E652" s="37" t="s">
        <v>2754</v>
      </c>
      <c r="F652" s="52"/>
      <c r="G652" s="13" t="s">
        <v>2754</v>
      </c>
      <c r="H652" s="13" t="s">
        <v>308</v>
      </c>
      <c r="I652" s="20"/>
      <c r="J652" s="18" t="s">
        <v>33</v>
      </c>
      <c r="K652" s="36"/>
      <c r="L652" s="18" t="s">
        <v>33</v>
      </c>
      <c r="M652" s="21"/>
      <c r="N652" s="21"/>
      <c r="O652" s="19" t="s">
        <v>33</v>
      </c>
      <c r="P652" s="21"/>
      <c r="Q652" s="21"/>
      <c r="R652" s="21"/>
      <c r="S652" s="19" t="s">
        <v>33</v>
      </c>
      <c r="T652" s="19"/>
      <c r="U652" s="19"/>
      <c r="V652" s="13" t="s">
        <v>2755</v>
      </c>
      <c r="W652" s="20"/>
      <c r="X652" s="20"/>
      <c r="Y652" s="20"/>
      <c r="Z652" s="20"/>
      <c r="AA652" s="20"/>
      <c r="AB652" s="20"/>
      <c r="AC652" s="20"/>
      <c r="AD652" s="20"/>
      <c r="AE652" s="20"/>
      <c r="AF652" s="20"/>
      <c r="AG652" s="20"/>
      <c r="AH652" s="20"/>
    </row>
    <row r="653">
      <c r="A653" s="53">
        <v>652.0</v>
      </c>
      <c r="B653" s="54" t="s">
        <v>2756</v>
      </c>
      <c r="C653" s="54" t="s">
        <v>2757</v>
      </c>
      <c r="D653" s="55" t="s">
        <v>2758</v>
      </c>
      <c r="E653" s="54" t="s">
        <v>534</v>
      </c>
      <c r="F653" s="56"/>
      <c r="G653" s="53" t="s">
        <v>534</v>
      </c>
      <c r="H653" s="53" t="s">
        <v>308</v>
      </c>
      <c r="I653" s="53">
        <v>2021.0</v>
      </c>
      <c r="J653" s="57" t="s">
        <v>33</v>
      </c>
      <c r="K653" s="57"/>
      <c r="L653" s="57" t="s">
        <v>33</v>
      </c>
      <c r="M653" s="58"/>
      <c r="N653" s="58"/>
      <c r="O653" s="58"/>
      <c r="P653" s="58"/>
      <c r="Q653" s="58"/>
      <c r="R653" s="58"/>
      <c r="S653" s="58"/>
      <c r="T653" s="57" t="s">
        <v>33</v>
      </c>
      <c r="U653" s="57"/>
      <c r="V653" s="53" t="s">
        <v>2759</v>
      </c>
      <c r="W653" s="59"/>
      <c r="X653" s="53"/>
      <c r="Y653" s="53"/>
      <c r="Z653" s="53" t="s">
        <v>852</v>
      </c>
      <c r="AA653" s="59"/>
      <c r="AB653" s="59"/>
      <c r="AC653" s="59"/>
      <c r="AD653" s="59"/>
      <c r="AE653" s="59"/>
      <c r="AF653" s="59"/>
      <c r="AG653" s="59"/>
      <c r="AH653" s="59"/>
    </row>
    <row r="654">
      <c r="A654" s="13">
        <v>653.0</v>
      </c>
      <c r="B654" s="37" t="s">
        <v>2760</v>
      </c>
      <c r="C654" s="52"/>
      <c r="D654" s="39" t="s">
        <v>2761</v>
      </c>
      <c r="E654" s="37" t="s">
        <v>2762</v>
      </c>
      <c r="F654" s="52"/>
      <c r="G654" s="20"/>
      <c r="H654" s="13" t="s">
        <v>308</v>
      </c>
      <c r="I654" s="20"/>
      <c r="J654" s="18" t="s">
        <v>33</v>
      </c>
      <c r="K654" s="36"/>
      <c r="L654" s="18" t="s">
        <v>33</v>
      </c>
      <c r="M654" s="21"/>
      <c r="N654" s="21"/>
      <c r="O654" s="19" t="s">
        <v>33</v>
      </c>
      <c r="P654" s="21"/>
      <c r="Q654" s="21"/>
      <c r="R654" s="21"/>
      <c r="S654" s="19" t="s">
        <v>33</v>
      </c>
      <c r="T654" s="19"/>
      <c r="U654" s="19"/>
      <c r="V654" s="13" t="s">
        <v>2763</v>
      </c>
      <c r="W654" s="13"/>
      <c r="X654" s="13"/>
      <c r="Y654" s="13"/>
      <c r="Z654" s="20"/>
      <c r="AA654" s="20"/>
      <c r="AB654" s="20"/>
      <c r="AC654" s="20"/>
      <c r="AD654" s="20"/>
      <c r="AE654" s="20"/>
      <c r="AF654" s="20"/>
      <c r="AG654" s="20"/>
      <c r="AH654" s="20"/>
    </row>
    <row r="655">
      <c r="A655" s="13">
        <v>654.0</v>
      </c>
      <c r="B655" s="37" t="s">
        <v>2764</v>
      </c>
      <c r="C655" s="52"/>
      <c r="D655" s="39" t="s">
        <v>2765</v>
      </c>
      <c r="E655" s="37" t="s">
        <v>2766</v>
      </c>
      <c r="F655" s="37" t="s">
        <v>2767</v>
      </c>
      <c r="G655" s="20"/>
      <c r="H655" s="13" t="s">
        <v>308</v>
      </c>
      <c r="I655" s="13">
        <v>2024.0</v>
      </c>
      <c r="J655" s="18" t="s">
        <v>33</v>
      </c>
      <c r="K655" s="36"/>
      <c r="L655" s="18" t="s">
        <v>33</v>
      </c>
      <c r="M655" s="21"/>
      <c r="N655" s="21"/>
      <c r="O655" s="19" t="s">
        <v>33</v>
      </c>
      <c r="P655" s="21"/>
      <c r="Q655" s="21"/>
      <c r="R655" s="21"/>
      <c r="S655" s="21"/>
      <c r="T655" s="21"/>
      <c r="U655" s="21"/>
      <c r="V655" s="20"/>
      <c r="W655" s="20"/>
      <c r="X655" s="20"/>
      <c r="Y655" s="20"/>
      <c r="Z655" s="20"/>
      <c r="AA655" s="20"/>
      <c r="AB655" s="20"/>
      <c r="AC655" s="20"/>
      <c r="AD655" s="20"/>
      <c r="AE655" s="20"/>
      <c r="AF655" s="20"/>
      <c r="AG655" s="20"/>
      <c r="AH655" s="20"/>
    </row>
    <row r="656">
      <c r="A656" s="13">
        <v>655.0</v>
      </c>
      <c r="B656" s="37" t="s">
        <v>2768</v>
      </c>
      <c r="C656" s="52"/>
      <c r="D656" s="39" t="s">
        <v>2769</v>
      </c>
      <c r="E656" s="52"/>
      <c r="F656" s="52"/>
      <c r="G656" s="20"/>
      <c r="H656" s="13" t="s">
        <v>308</v>
      </c>
      <c r="I656" s="20"/>
      <c r="J656" s="18" t="s">
        <v>33</v>
      </c>
      <c r="K656" s="36"/>
      <c r="L656" s="18" t="s">
        <v>33</v>
      </c>
      <c r="M656" s="21"/>
      <c r="N656" s="21"/>
      <c r="O656" s="19" t="s">
        <v>33</v>
      </c>
      <c r="P656" s="21"/>
      <c r="Q656" s="21"/>
      <c r="R656" s="21"/>
      <c r="S656" s="19" t="s">
        <v>33</v>
      </c>
      <c r="T656" s="19"/>
      <c r="U656" s="19"/>
      <c r="V656" s="13" t="s">
        <v>2770</v>
      </c>
      <c r="W656" s="20"/>
      <c r="X656" s="20"/>
      <c r="Y656" s="20"/>
      <c r="Z656" s="20"/>
      <c r="AA656" s="20"/>
      <c r="AB656" s="20"/>
      <c r="AC656" s="20"/>
      <c r="AD656" s="20"/>
      <c r="AE656" s="20"/>
      <c r="AF656" s="20"/>
      <c r="AG656" s="20"/>
      <c r="AH656" s="20"/>
    </row>
    <row r="657">
      <c r="A657" s="13">
        <v>656.0</v>
      </c>
      <c r="B657" s="37" t="s">
        <v>2771</v>
      </c>
      <c r="C657" s="52"/>
      <c r="D657" s="39" t="s">
        <v>2772</v>
      </c>
      <c r="E657" s="52"/>
      <c r="F657" s="52"/>
      <c r="G657" s="20"/>
      <c r="H657" s="13" t="s">
        <v>308</v>
      </c>
      <c r="I657" s="20"/>
      <c r="J657" s="18" t="s">
        <v>33</v>
      </c>
      <c r="K657" s="36"/>
      <c r="L657" s="18" t="s">
        <v>33</v>
      </c>
      <c r="M657" s="21"/>
      <c r="N657" s="21"/>
      <c r="O657" s="19" t="s">
        <v>33</v>
      </c>
      <c r="P657" s="21"/>
      <c r="Q657" s="21"/>
      <c r="R657" s="21"/>
      <c r="S657" s="21"/>
      <c r="T657" s="21"/>
      <c r="U657" s="21"/>
      <c r="V657" s="20"/>
      <c r="W657" s="20"/>
      <c r="X657" s="20"/>
      <c r="Y657" s="20"/>
      <c r="Z657" s="20"/>
      <c r="AA657" s="20"/>
      <c r="AB657" s="20"/>
      <c r="AC657" s="20"/>
      <c r="AD657" s="20"/>
      <c r="AE657" s="20"/>
      <c r="AF657" s="20"/>
      <c r="AG657" s="20"/>
      <c r="AH657" s="20"/>
    </row>
    <row r="658">
      <c r="A658" s="53">
        <v>657.0</v>
      </c>
      <c r="B658" s="54" t="s">
        <v>2773</v>
      </c>
      <c r="C658" s="56"/>
      <c r="D658" s="60" t="s">
        <v>2774</v>
      </c>
      <c r="E658" s="54" t="s">
        <v>2775</v>
      </c>
      <c r="F658" s="56"/>
      <c r="G658" s="59"/>
      <c r="H658" s="53" t="s">
        <v>308</v>
      </c>
      <c r="I658" s="53">
        <v>2024.0</v>
      </c>
      <c r="J658" s="57" t="s">
        <v>33</v>
      </c>
      <c r="K658" s="58"/>
      <c r="L658" s="57" t="s">
        <v>33</v>
      </c>
      <c r="M658" s="58"/>
      <c r="N658" s="58"/>
      <c r="O658" s="58"/>
      <c r="P658" s="58"/>
      <c r="Q658" s="58"/>
      <c r="R658" s="58"/>
      <c r="S658" s="58"/>
      <c r="T658" s="57"/>
      <c r="U658" s="57" t="s">
        <v>33</v>
      </c>
      <c r="V658" s="53" t="s">
        <v>2776</v>
      </c>
      <c r="W658" s="59"/>
      <c r="X658" s="53"/>
      <c r="Y658" s="53"/>
      <c r="Z658" s="53" t="s">
        <v>852</v>
      </c>
      <c r="AA658" s="59"/>
      <c r="AB658" s="59"/>
      <c r="AC658" s="59"/>
      <c r="AD658" s="59"/>
      <c r="AE658" s="59"/>
      <c r="AF658" s="59"/>
      <c r="AG658" s="59"/>
      <c r="AH658" s="59"/>
    </row>
    <row r="659">
      <c r="A659" s="13">
        <v>658.0</v>
      </c>
      <c r="B659" s="37" t="s">
        <v>2777</v>
      </c>
      <c r="C659" s="52"/>
      <c r="D659" s="39" t="s">
        <v>2778</v>
      </c>
      <c r="E659" s="52"/>
      <c r="F659" s="52"/>
      <c r="G659" s="20"/>
      <c r="H659" s="13" t="s">
        <v>308</v>
      </c>
      <c r="I659" s="20"/>
      <c r="J659" s="18" t="s">
        <v>33</v>
      </c>
      <c r="K659" s="36"/>
      <c r="L659" s="18" t="s">
        <v>33</v>
      </c>
      <c r="M659" s="21"/>
      <c r="N659" s="21"/>
      <c r="O659" s="19" t="s">
        <v>33</v>
      </c>
      <c r="P659" s="21"/>
      <c r="Q659" s="21"/>
      <c r="R659" s="21"/>
      <c r="S659" s="21"/>
      <c r="T659" s="21"/>
      <c r="U659" s="21"/>
      <c r="V659" s="20"/>
      <c r="W659" s="20"/>
      <c r="X659" s="20"/>
      <c r="Y659" s="20"/>
      <c r="Z659" s="20"/>
      <c r="AA659" s="20"/>
      <c r="AB659" s="20"/>
      <c r="AC659" s="20"/>
      <c r="AD659" s="20"/>
      <c r="AE659" s="20"/>
      <c r="AF659" s="20"/>
      <c r="AG659" s="20"/>
      <c r="AH659" s="20"/>
    </row>
    <row r="660">
      <c r="A660" s="13">
        <v>659.0</v>
      </c>
      <c r="B660" s="37" t="s">
        <v>2779</v>
      </c>
      <c r="C660" s="52"/>
      <c r="D660" s="39" t="s">
        <v>2780</v>
      </c>
      <c r="E660" s="52"/>
      <c r="F660" s="52"/>
      <c r="G660" s="20"/>
      <c r="H660" s="13" t="s">
        <v>308</v>
      </c>
      <c r="I660" s="20"/>
      <c r="J660" s="18" t="s">
        <v>33</v>
      </c>
      <c r="K660" s="36"/>
      <c r="L660" s="18" t="s">
        <v>33</v>
      </c>
      <c r="M660" s="21"/>
      <c r="N660" s="21"/>
      <c r="O660" s="19" t="s">
        <v>33</v>
      </c>
      <c r="P660" s="21"/>
      <c r="Q660" s="21"/>
      <c r="R660" s="21"/>
      <c r="S660" s="21"/>
      <c r="T660" s="19"/>
      <c r="U660" s="19"/>
      <c r="V660" s="13" t="s">
        <v>2781</v>
      </c>
      <c r="W660" s="20"/>
      <c r="X660" s="20"/>
      <c r="Y660" s="20"/>
      <c r="Z660" s="20"/>
      <c r="AA660" s="20"/>
      <c r="AB660" s="20"/>
      <c r="AC660" s="20"/>
      <c r="AD660" s="20"/>
      <c r="AE660" s="20"/>
      <c r="AF660" s="20"/>
      <c r="AG660" s="20"/>
      <c r="AH660" s="20"/>
    </row>
    <row r="661">
      <c r="A661" s="53">
        <v>660.0</v>
      </c>
      <c r="B661" s="54" t="s">
        <v>2782</v>
      </c>
      <c r="C661" s="54" t="s">
        <v>2783</v>
      </c>
      <c r="D661" s="60" t="s">
        <v>2784</v>
      </c>
      <c r="E661" s="54" t="s">
        <v>2785</v>
      </c>
      <c r="F661" s="56"/>
      <c r="G661" s="59"/>
      <c r="H661" s="53" t="s">
        <v>308</v>
      </c>
      <c r="I661" s="53">
        <v>2024.0</v>
      </c>
      <c r="J661" s="57" t="s">
        <v>33</v>
      </c>
      <c r="K661" s="58"/>
      <c r="L661" s="57" t="s">
        <v>33</v>
      </c>
      <c r="M661" s="58"/>
      <c r="N661" s="58"/>
      <c r="O661" s="57"/>
      <c r="P661" s="58"/>
      <c r="Q661" s="58"/>
      <c r="R661" s="58"/>
      <c r="S661" s="57"/>
      <c r="T661" s="57" t="s">
        <v>33</v>
      </c>
      <c r="U661" s="57"/>
      <c r="V661" s="53" t="s">
        <v>2786</v>
      </c>
      <c r="W661" s="59"/>
      <c r="X661" s="59"/>
      <c r="Y661" s="59"/>
      <c r="Z661" s="53" t="s">
        <v>210</v>
      </c>
      <c r="AA661" s="59"/>
      <c r="AB661" s="59"/>
      <c r="AC661" s="59"/>
      <c r="AD661" s="59"/>
      <c r="AE661" s="59"/>
      <c r="AF661" s="59"/>
      <c r="AG661" s="59"/>
      <c r="AH661" s="59"/>
    </row>
    <row r="662">
      <c r="A662" s="13">
        <v>661.0</v>
      </c>
      <c r="B662" s="37" t="s">
        <v>2787</v>
      </c>
      <c r="C662" s="52"/>
      <c r="D662" s="39" t="s">
        <v>2788</v>
      </c>
      <c r="E662" s="52"/>
      <c r="F662" s="52"/>
      <c r="G662" s="20"/>
      <c r="H662" s="13" t="s">
        <v>308</v>
      </c>
      <c r="I662" s="20"/>
      <c r="J662" s="18" t="s">
        <v>33</v>
      </c>
      <c r="K662" s="36"/>
      <c r="L662" s="18" t="s">
        <v>33</v>
      </c>
      <c r="M662" s="21"/>
      <c r="N662" s="21"/>
      <c r="O662" s="19" t="s">
        <v>33</v>
      </c>
      <c r="P662" s="21"/>
      <c r="Q662" s="21"/>
      <c r="R662" s="21"/>
      <c r="S662" s="21"/>
      <c r="T662" s="21"/>
      <c r="U662" s="21"/>
      <c r="V662" s="20"/>
      <c r="W662" s="20"/>
      <c r="X662" s="20"/>
      <c r="Y662" s="20"/>
      <c r="Z662" s="20"/>
      <c r="AA662" s="20"/>
      <c r="AB662" s="20"/>
      <c r="AC662" s="20"/>
      <c r="AD662" s="20"/>
      <c r="AE662" s="20"/>
      <c r="AF662" s="20"/>
      <c r="AG662" s="20"/>
      <c r="AH662" s="20"/>
    </row>
    <row r="663">
      <c r="A663" s="13">
        <v>662.0</v>
      </c>
      <c r="B663" s="37" t="s">
        <v>2789</v>
      </c>
      <c r="C663" s="52"/>
      <c r="D663" s="39" t="s">
        <v>2790</v>
      </c>
      <c r="E663" s="52"/>
      <c r="F663" s="52"/>
      <c r="G663" s="20"/>
      <c r="H663" s="13" t="s">
        <v>308</v>
      </c>
      <c r="I663" s="20"/>
      <c r="J663" s="18" t="s">
        <v>33</v>
      </c>
      <c r="K663" s="36"/>
      <c r="L663" s="18" t="s">
        <v>33</v>
      </c>
      <c r="M663" s="21"/>
      <c r="N663" s="21"/>
      <c r="O663" s="21"/>
      <c r="P663" s="19" t="s">
        <v>33</v>
      </c>
      <c r="Q663" s="21"/>
      <c r="R663" s="21"/>
      <c r="S663" s="21"/>
      <c r="T663" s="19"/>
      <c r="U663" s="19"/>
      <c r="V663" s="20"/>
      <c r="W663" s="20"/>
      <c r="X663" s="20"/>
      <c r="Y663" s="20"/>
      <c r="Z663" s="20"/>
      <c r="AA663" s="20"/>
      <c r="AB663" s="20"/>
      <c r="AC663" s="20"/>
      <c r="AD663" s="20"/>
      <c r="AE663" s="20"/>
      <c r="AF663" s="20"/>
      <c r="AG663" s="20"/>
      <c r="AH663" s="20"/>
    </row>
    <row r="664">
      <c r="A664" s="13">
        <v>663.0</v>
      </c>
      <c r="B664" s="37" t="s">
        <v>2791</v>
      </c>
      <c r="C664" s="52"/>
      <c r="D664" s="39" t="s">
        <v>2792</v>
      </c>
      <c r="E664" s="52"/>
      <c r="F664" s="52"/>
      <c r="G664" s="20"/>
      <c r="H664" s="13" t="s">
        <v>308</v>
      </c>
      <c r="I664" s="20"/>
      <c r="J664" s="18" t="s">
        <v>33</v>
      </c>
      <c r="K664" s="36"/>
      <c r="L664" s="18" t="s">
        <v>33</v>
      </c>
      <c r="M664" s="21"/>
      <c r="N664" s="21"/>
      <c r="O664" s="19" t="s">
        <v>33</v>
      </c>
      <c r="P664" s="21"/>
      <c r="Q664" s="21"/>
      <c r="R664" s="21"/>
      <c r="S664" s="21"/>
      <c r="T664" s="21"/>
      <c r="U664" s="21"/>
      <c r="V664" s="20"/>
      <c r="W664" s="20"/>
      <c r="X664" s="20"/>
      <c r="Y664" s="20"/>
      <c r="Z664" s="20"/>
      <c r="AA664" s="20"/>
      <c r="AB664" s="20"/>
      <c r="AC664" s="20"/>
      <c r="AD664" s="20"/>
      <c r="AE664" s="20"/>
      <c r="AF664" s="20"/>
      <c r="AG664" s="20"/>
      <c r="AH664" s="20"/>
    </row>
    <row r="665">
      <c r="A665" s="13">
        <v>664.0</v>
      </c>
      <c r="B665" s="37" t="s">
        <v>2793</v>
      </c>
      <c r="C665" s="52"/>
      <c r="D665" s="39" t="s">
        <v>2794</v>
      </c>
      <c r="E665" s="52"/>
      <c r="F665" s="52"/>
      <c r="G665" s="20"/>
      <c r="H665" s="13" t="s">
        <v>308</v>
      </c>
      <c r="I665" s="20"/>
      <c r="J665" s="18" t="s">
        <v>33</v>
      </c>
      <c r="K665" s="36"/>
      <c r="L665" s="18" t="s">
        <v>33</v>
      </c>
      <c r="M665" s="21"/>
      <c r="N665" s="21"/>
      <c r="O665" s="19" t="s">
        <v>33</v>
      </c>
      <c r="P665" s="21"/>
      <c r="Q665" s="21"/>
      <c r="R665" s="21"/>
      <c r="S665" s="21"/>
      <c r="T665" s="19"/>
      <c r="U665" s="19"/>
      <c r="V665" s="13" t="s">
        <v>2795</v>
      </c>
      <c r="W665" s="20"/>
      <c r="X665" s="20"/>
      <c r="Y665" s="20"/>
      <c r="Z665" s="20"/>
      <c r="AA665" s="20"/>
      <c r="AB665" s="20"/>
      <c r="AC665" s="20"/>
      <c r="AD665" s="20"/>
      <c r="AE665" s="20"/>
      <c r="AF665" s="20"/>
      <c r="AG665" s="20"/>
      <c r="AH665" s="20"/>
    </row>
    <row r="666">
      <c r="A666" s="13">
        <v>665.0</v>
      </c>
      <c r="B666" s="37" t="s">
        <v>2796</v>
      </c>
      <c r="C666" s="52"/>
      <c r="D666" s="39" t="s">
        <v>2797</v>
      </c>
      <c r="E666" s="52"/>
      <c r="F666" s="52"/>
      <c r="G666" s="20"/>
      <c r="H666" s="13" t="s">
        <v>308</v>
      </c>
      <c r="I666" s="20"/>
      <c r="J666" s="18" t="s">
        <v>33</v>
      </c>
      <c r="K666" s="36"/>
      <c r="L666" s="18" t="s">
        <v>33</v>
      </c>
      <c r="M666" s="21"/>
      <c r="N666" s="21"/>
      <c r="O666" s="19" t="s">
        <v>33</v>
      </c>
      <c r="P666" s="21"/>
      <c r="Q666" s="21"/>
      <c r="R666" s="21"/>
      <c r="S666" s="21"/>
      <c r="T666" s="21"/>
      <c r="U666" s="21"/>
      <c r="V666" s="20"/>
      <c r="W666" s="20"/>
      <c r="X666" s="20"/>
      <c r="Y666" s="20"/>
      <c r="Z666" s="20"/>
      <c r="AA666" s="20"/>
      <c r="AB666" s="20"/>
      <c r="AC666" s="20"/>
      <c r="AD666" s="20"/>
      <c r="AE666" s="20"/>
      <c r="AF666" s="20"/>
      <c r="AG666" s="20"/>
      <c r="AH666" s="20"/>
    </row>
    <row r="667">
      <c r="A667" s="13">
        <v>666.0</v>
      </c>
      <c r="B667" s="37" t="s">
        <v>2798</v>
      </c>
      <c r="C667" s="52"/>
      <c r="D667" s="39" t="s">
        <v>2799</v>
      </c>
      <c r="E667" s="52"/>
      <c r="F667" s="52"/>
      <c r="G667" s="20"/>
      <c r="H667" s="13" t="s">
        <v>308</v>
      </c>
      <c r="I667" s="20"/>
      <c r="J667" s="18" t="s">
        <v>33</v>
      </c>
      <c r="K667" s="36"/>
      <c r="L667" s="18" t="s">
        <v>33</v>
      </c>
      <c r="M667" s="21"/>
      <c r="N667" s="21"/>
      <c r="O667" s="19" t="s">
        <v>33</v>
      </c>
      <c r="P667" s="21"/>
      <c r="Q667" s="21"/>
      <c r="R667" s="21"/>
      <c r="S667" s="21"/>
      <c r="T667" s="21"/>
      <c r="U667" s="21"/>
      <c r="V667" s="20"/>
      <c r="W667" s="20"/>
      <c r="X667" s="20"/>
      <c r="Y667" s="20"/>
      <c r="Z667" s="20"/>
      <c r="AA667" s="20"/>
      <c r="AB667" s="20"/>
      <c r="AC667" s="20"/>
      <c r="AD667" s="20"/>
      <c r="AE667" s="20"/>
      <c r="AF667" s="20"/>
      <c r="AG667" s="20"/>
      <c r="AH667" s="20"/>
    </row>
    <row r="668">
      <c r="A668" s="13">
        <v>667.0</v>
      </c>
      <c r="B668" s="37" t="s">
        <v>2800</v>
      </c>
      <c r="C668" s="52"/>
      <c r="D668" s="39" t="s">
        <v>2801</v>
      </c>
      <c r="E668" s="52"/>
      <c r="F668" s="52"/>
      <c r="G668" s="20"/>
      <c r="H668" s="13" t="s">
        <v>308</v>
      </c>
      <c r="I668" s="20"/>
      <c r="J668" s="18" t="s">
        <v>33</v>
      </c>
      <c r="K668" s="36"/>
      <c r="L668" s="18" t="s">
        <v>33</v>
      </c>
      <c r="M668" s="21"/>
      <c r="N668" s="21"/>
      <c r="O668" s="19" t="s">
        <v>33</v>
      </c>
      <c r="P668" s="19"/>
      <c r="Q668" s="21"/>
      <c r="R668" s="21"/>
      <c r="S668" s="21"/>
      <c r="T668" s="21"/>
      <c r="U668" s="21"/>
      <c r="V668" s="20"/>
      <c r="W668" s="20"/>
      <c r="X668" s="20"/>
      <c r="Y668" s="20"/>
      <c r="Z668" s="20"/>
      <c r="AA668" s="20"/>
      <c r="AB668" s="20"/>
      <c r="AC668" s="20"/>
      <c r="AD668" s="20"/>
      <c r="AE668" s="20"/>
      <c r="AF668" s="20"/>
      <c r="AG668" s="20"/>
      <c r="AH668" s="20"/>
    </row>
    <row r="669">
      <c r="A669" s="13">
        <v>668.0</v>
      </c>
      <c r="B669" s="37" t="s">
        <v>2802</v>
      </c>
      <c r="C669" s="52"/>
      <c r="D669" s="39" t="s">
        <v>2803</v>
      </c>
      <c r="E669" s="37" t="s">
        <v>534</v>
      </c>
      <c r="F669" s="52"/>
      <c r="G669" s="20"/>
      <c r="H669" s="13" t="s">
        <v>308</v>
      </c>
      <c r="I669" s="20"/>
      <c r="J669" s="18" t="s">
        <v>33</v>
      </c>
      <c r="K669" s="36"/>
      <c r="L669" s="18" t="s">
        <v>33</v>
      </c>
      <c r="M669" s="21"/>
      <c r="N669" s="21"/>
      <c r="O669" s="19" t="s">
        <v>33</v>
      </c>
      <c r="P669" s="21"/>
      <c r="Q669" s="21"/>
      <c r="R669" s="21"/>
      <c r="S669" s="19" t="s">
        <v>33</v>
      </c>
      <c r="T669" s="19"/>
      <c r="U669" s="19"/>
      <c r="V669" s="13" t="s">
        <v>1637</v>
      </c>
      <c r="W669" s="20"/>
      <c r="X669" s="20"/>
      <c r="Y669" s="20"/>
      <c r="Z669" s="20"/>
      <c r="AA669" s="20"/>
      <c r="AB669" s="20"/>
      <c r="AC669" s="20"/>
      <c r="AD669" s="20"/>
      <c r="AE669" s="20"/>
      <c r="AF669" s="20"/>
      <c r="AG669" s="20"/>
      <c r="AH669" s="20"/>
    </row>
    <row r="670">
      <c r="A670" s="13">
        <v>669.0</v>
      </c>
      <c r="B670" s="37" t="s">
        <v>2804</v>
      </c>
      <c r="C670" s="52"/>
      <c r="D670" s="39" t="s">
        <v>2805</v>
      </c>
      <c r="E670" s="52"/>
      <c r="F670" s="52"/>
      <c r="G670" s="20"/>
      <c r="H670" s="13" t="s">
        <v>308</v>
      </c>
      <c r="I670" s="20"/>
      <c r="J670" s="18" t="s">
        <v>33</v>
      </c>
      <c r="K670" s="36"/>
      <c r="L670" s="18" t="s">
        <v>33</v>
      </c>
      <c r="M670" s="21"/>
      <c r="N670" s="21"/>
      <c r="O670" s="19" t="s">
        <v>33</v>
      </c>
      <c r="P670" s="21"/>
      <c r="Q670" s="21"/>
      <c r="R670" s="21"/>
      <c r="S670" s="21"/>
      <c r="T670" s="21"/>
      <c r="U670" s="21"/>
      <c r="V670" s="20"/>
      <c r="W670" s="20"/>
      <c r="X670" s="20"/>
      <c r="Y670" s="20"/>
      <c r="Z670" s="20"/>
      <c r="AA670" s="20"/>
      <c r="AB670" s="20"/>
      <c r="AC670" s="20"/>
      <c r="AD670" s="20"/>
      <c r="AE670" s="20"/>
      <c r="AF670" s="20"/>
      <c r="AG670" s="20"/>
      <c r="AH670" s="20"/>
    </row>
    <row r="671">
      <c r="A671" s="13">
        <v>670.0</v>
      </c>
      <c r="B671" s="37" t="s">
        <v>2806</v>
      </c>
      <c r="C671" s="52"/>
      <c r="D671" s="39" t="s">
        <v>2807</v>
      </c>
      <c r="E671" s="52"/>
      <c r="F671" s="52"/>
      <c r="G671" s="20"/>
      <c r="H671" s="13" t="s">
        <v>308</v>
      </c>
      <c r="I671" s="20"/>
      <c r="J671" s="18" t="s">
        <v>33</v>
      </c>
      <c r="K671" s="36"/>
      <c r="L671" s="18" t="s">
        <v>33</v>
      </c>
      <c r="M671" s="21"/>
      <c r="N671" s="21"/>
      <c r="O671" s="21"/>
      <c r="P671" s="19" t="s">
        <v>33</v>
      </c>
      <c r="Q671" s="21"/>
      <c r="R671" s="21"/>
      <c r="S671" s="21"/>
      <c r="T671" s="21"/>
      <c r="U671" s="21"/>
      <c r="V671" s="20"/>
      <c r="W671" s="20"/>
      <c r="X671" s="20"/>
      <c r="Y671" s="20"/>
      <c r="Z671" s="20"/>
      <c r="AA671" s="20"/>
      <c r="AB671" s="20"/>
      <c r="AC671" s="20"/>
      <c r="AD671" s="20"/>
      <c r="AE671" s="20"/>
      <c r="AF671" s="20"/>
      <c r="AG671" s="20"/>
      <c r="AH671" s="20"/>
    </row>
    <row r="672">
      <c r="A672" s="13">
        <v>671.0</v>
      </c>
      <c r="B672" s="37" t="s">
        <v>2808</v>
      </c>
      <c r="C672" s="52"/>
      <c r="D672" s="39" t="s">
        <v>2809</v>
      </c>
      <c r="E672" s="52"/>
      <c r="F672" s="52"/>
      <c r="G672" s="20"/>
      <c r="H672" s="13" t="s">
        <v>308</v>
      </c>
      <c r="I672" s="20"/>
      <c r="J672" s="18" t="s">
        <v>33</v>
      </c>
      <c r="K672" s="36"/>
      <c r="L672" s="18" t="s">
        <v>33</v>
      </c>
      <c r="M672" s="21"/>
      <c r="N672" s="21"/>
      <c r="O672" s="19" t="s">
        <v>33</v>
      </c>
      <c r="P672" s="21"/>
      <c r="Q672" s="21"/>
      <c r="R672" s="21"/>
      <c r="S672" s="21"/>
      <c r="T672" s="21"/>
      <c r="U672" s="21"/>
      <c r="V672" s="20"/>
      <c r="W672" s="20"/>
      <c r="X672" s="20"/>
      <c r="Y672" s="20"/>
      <c r="Z672" s="20"/>
      <c r="AA672" s="20"/>
      <c r="AB672" s="20"/>
      <c r="AC672" s="20"/>
      <c r="AD672" s="20"/>
      <c r="AE672" s="20"/>
      <c r="AF672" s="20"/>
      <c r="AG672" s="20"/>
      <c r="AH672" s="20"/>
    </row>
    <row r="673">
      <c r="A673" s="13">
        <v>672.0</v>
      </c>
      <c r="B673" s="37" t="s">
        <v>2810</v>
      </c>
      <c r="C673" s="52"/>
      <c r="D673" s="39" t="s">
        <v>2811</v>
      </c>
      <c r="E673" s="52"/>
      <c r="F673" s="52"/>
      <c r="G673" s="20"/>
      <c r="H673" s="13" t="s">
        <v>308</v>
      </c>
      <c r="I673" s="20"/>
      <c r="J673" s="18" t="s">
        <v>33</v>
      </c>
      <c r="K673" s="36"/>
      <c r="L673" s="18" t="s">
        <v>33</v>
      </c>
      <c r="M673" s="21"/>
      <c r="N673" s="21"/>
      <c r="O673" s="19" t="s">
        <v>33</v>
      </c>
      <c r="P673" s="21"/>
      <c r="Q673" s="21"/>
      <c r="R673" s="21"/>
      <c r="S673" s="21"/>
      <c r="T673" s="21"/>
      <c r="U673" s="21"/>
      <c r="V673" s="20"/>
      <c r="W673" s="20"/>
      <c r="X673" s="20"/>
      <c r="Y673" s="20"/>
      <c r="Z673" s="20"/>
      <c r="AA673" s="20"/>
      <c r="AB673" s="20"/>
      <c r="AC673" s="20"/>
      <c r="AD673" s="20"/>
      <c r="AE673" s="20"/>
      <c r="AF673" s="20"/>
      <c r="AG673" s="20"/>
      <c r="AH673" s="20"/>
    </row>
    <row r="674">
      <c r="A674" s="53">
        <v>673.0</v>
      </c>
      <c r="B674" s="54" t="s">
        <v>2812</v>
      </c>
      <c r="C674" s="54" t="s">
        <v>2813</v>
      </c>
      <c r="D674" s="55" t="s">
        <v>2814</v>
      </c>
      <c r="E674" s="54" t="s">
        <v>2815</v>
      </c>
      <c r="F674" s="56"/>
      <c r="G674" s="59"/>
      <c r="H674" s="53" t="s">
        <v>308</v>
      </c>
      <c r="I674" s="53">
        <v>2024.0</v>
      </c>
      <c r="J674" s="57" t="s">
        <v>33</v>
      </c>
      <c r="K674" s="58"/>
      <c r="L674" s="57" t="s">
        <v>33</v>
      </c>
      <c r="M674" s="58"/>
      <c r="N674" s="58"/>
      <c r="O674" s="57"/>
      <c r="P674" s="58"/>
      <c r="Q674" s="58"/>
      <c r="R674" s="58"/>
      <c r="S674" s="57"/>
      <c r="T674" s="57" t="s">
        <v>33</v>
      </c>
      <c r="U674" s="57"/>
      <c r="V674" s="53" t="s">
        <v>2816</v>
      </c>
      <c r="W674" s="59"/>
      <c r="X674" s="59"/>
      <c r="Y674" s="59"/>
      <c r="Z674" s="59"/>
      <c r="AA674" s="59"/>
      <c r="AB674" s="59"/>
      <c r="AC674" s="59"/>
      <c r="AD674" s="59"/>
      <c r="AE674" s="59"/>
      <c r="AF674" s="59"/>
      <c r="AG674" s="59"/>
      <c r="AH674" s="59"/>
    </row>
    <row r="675">
      <c r="A675" s="13">
        <v>674.0</v>
      </c>
      <c r="B675" s="37" t="s">
        <v>2817</v>
      </c>
      <c r="C675" s="52"/>
      <c r="D675" s="39" t="s">
        <v>2818</v>
      </c>
      <c r="E675" s="52"/>
      <c r="F675" s="52"/>
      <c r="G675" s="20"/>
      <c r="H675" s="13" t="s">
        <v>308</v>
      </c>
      <c r="I675" s="20"/>
      <c r="J675" s="18" t="s">
        <v>33</v>
      </c>
      <c r="K675" s="36"/>
      <c r="L675" s="18" t="s">
        <v>33</v>
      </c>
      <c r="M675" s="21"/>
      <c r="N675" s="21"/>
      <c r="O675" s="21"/>
      <c r="P675" s="19" t="s">
        <v>33</v>
      </c>
      <c r="Q675" s="21"/>
      <c r="R675" s="21"/>
      <c r="S675" s="21"/>
      <c r="T675" s="21"/>
      <c r="U675" s="21"/>
      <c r="V675" s="20"/>
      <c r="W675" s="20"/>
      <c r="X675" s="20"/>
      <c r="Y675" s="20"/>
      <c r="Z675" s="20"/>
      <c r="AA675" s="20"/>
      <c r="AB675" s="20"/>
      <c r="AC675" s="20"/>
      <c r="AD675" s="20"/>
      <c r="AE675" s="20"/>
      <c r="AF675" s="20"/>
      <c r="AG675" s="20"/>
      <c r="AH675" s="20"/>
    </row>
    <row r="676">
      <c r="A676" s="13">
        <v>675.0</v>
      </c>
      <c r="B676" s="37" t="s">
        <v>2819</v>
      </c>
      <c r="C676" s="52"/>
      <c r="D676" s="39" t="s">
        <v>2820</v>
      </c>
      <c r="E676" s="52"/>
      <c r="F676" s="52"/>
      <c r="G676" s="20"/>
      <c r="H676" s="13" t="s">
        <v>308</v>
      </c>
      <c r="I676" s="20"/>
      <c r="J676" s="18" t="s">
        <v>33</v>
      </c>
      <c r="K676" s="36"/>
      <c r="L676" s="18" t="s">
        <v>33</v>
      </c>
      <c r="M676" s="21"/>
      <c r="N676" s="21"/>
      <c r="O676" s="21"/>
      <c r="P676" s="19" t="s">
        <v>33</v>
      </c>
      <c r="Q676" s="21"/>
      <c r="R676" s="21"/>
      <c r="S676" s="21"/>
      <c r="T676" s="21"/>
      <c r="U676" s="21"/>
      <c r="V676" s="20"/>
      <c r="W676" s="20"/>
      <c r="X676" s="20"/>
      <c r="Y676" s="20"/>
      <c r="Z676" s="20"/>
      <c r="AA676" s="20"/>
      <c r="AB676" s="20"/>
      <c r="AC676" s="20"/>
      <c r="AD676" s="20"/>
      <c r="AE676" s="20"/>
      <c r="AF676" s="20"/>
      <c r="AG676" s="20"/>
      <c r="AH676" s="20"/>
    </row>
    <row r="677">
      <c r="A677" s="13">
        <v>676.0</v>
      </c>
      <c r="B677" s="37" t="s">
        <v>2821</v>
      </c>
      <c r="C677" s="52"/>
      <c r="D677" s="39" t="s">
        <v>2822</v>
      </c>
      <c r="E677" s="52"/>
      <c r="F677" s="52"/>
      <c r="G677" s="20"/>
      <c r="H677" s="13" t="s">
        <v>308</v>
      </c>
      <c r="I677" s="20"/>
      <c r="J677" s="18" t="s">
        <v>33</v>
      </c>
      <c r="K677" s="36"/>
      <c r="L677" s="18" t="s">
        <v>33</v>
      </c>
      <c r="M677" s="21"/>
      <c r="N677" s="21"/>
      <c r="O677" s="19" t="s">
        <v>33</v>
      </c>
      <c r="P677" s="21"/>
      <c r="Q677" s="21"/>
      <c r="R677" s="21"/>
      <c r="S677" s="21"/>
      <c r="T677" s="21"/>
      <c r="U677" s="21"/>
      <c r="V677" s="20"/>
      <c r="W677" s="20"/>
      <c r="X677" s="20"/>
      <c r="Y677" s="20"/>
      <c r="Z677" s="20"/>
      <c r="AA677" s="20"/>
      <c r="AB677" s="20"/>
      <c r="AC677" s="20"/>
      <c r="AD677" s="20"/>
      <c r="AE677" s="20"/>
      <c r="AF677" s="20"/>
      <c r="AG677" s="20"/>
      <c r="AH677" s="20"/>
    </row>
    <row r="678">
      <c r="A678" s="13">
        <v>677.0</v>
      </c>
      <c r="B678" s="37" t="s">
        <v>2823</v>
      </c>
      <c r="C678" s="52"/>
      <c r="D678" s="39" t="s">
        <v>2824</v>
      </c>
      <c r="E678" s="52"/>
      <c r="F678" s="52"/>
      <c r="G678" s="20"/>
      <c r="H678" s="13" t="s">
        <v>308</v>
      </c>
      <c r="I678" s="20"/>
      <c r="J678" s="18" t="s">
        <v>33</v>
      </c>
      <c r="K678" s="36"/>
      <c r="L678" s="18" t="s">
        <v>33</v>
      </c>
      <c r="M678" s="21"/>
      <c r="N678" s="21"/>
      <c r="O678" s="21"/>
      <c r="P678" s="21"/>
      <c r="Q678" s="21"/>
      <c r="R678" s="21"/>
      <c r="S678" s="21"/>
      <c r="T678" s="21"/>
      <c r="U678" s="21"/>
      <c r="V678" s="20"/>
      <c r="W678" s="20"/>
      <c r="X678" s="20"/>
      <c r="Y678" s="20"/>
      <c r="Z678" s="20"/>
      <c r="AA678" s="20"/>
      <c r="AB678" s="20"/>
      <c r="AC678" s="20"/>
      <c r="AD678" s="20"/>
      <c r="AE678" s="20"/>
      <c r="AF678" s="20"/>
      <c r="AG678" s="20"/>
      <c r="AH678" s="20"/>
    </row>
    <row r="679">
      <c r="A679" s="13">
        <v>678.0</v>
      </c>
      <c r="B679" s="37" t="s">
        <v>2825</v>
      </c>
      <c r="C679" s="52"/>
      <c r="D679" s="39" t="s">
        <v>2826</v>
      </c>
      <c r="E679" s="52"/>
      <c r="F679" s="52"/>
      <c r="G679" s="20"/>
      <c r="H679" s="13" t="s">
        <v>308</v>
      </c>
      <c r="I679" s="20"/>
      <c r="J679" s="18" t="s">
        <v>33</v>
      </c>
      <c r="K679" s="36"/>
      <c r="L679" s="18" t="s">
        <v>33</v>
      </c>
      <c r="M679" s="21"/>
      <c r="N679" s="21"/>
      <c r="O679" s="21"/>
      <c r="P679" s="19" t="s">
        <v>33</v>
      </c>
      <c r="Q679" s="21"/>
      <c r="R679" s="21"/>
      <c r="S679" s="21"/>
      <c r="T679" s="21"/>
      <c r="U679" s="21"/>
      <c r="V679" s="20"/>
      <c r="W679" s="20"/>
      <c r="X679" s="20"/>
      <c r="Y679" s="20"/>
      <c r="Z679" s="20"/>
      <c r="AA679" s="20"/>
      <c r="AB679" s="20"/>
      <c r="AC679" s="20"/>
      <c r="AD679" s="20"/>
      <c r="AE679" s="20"/>
      <c r="AF679" s="20"/>
      <c r="AG679" s="20"/>
      <c r="AH679" s="20"/>
    </row>
    <row r="680">
      <c r="A680" s="13">
        <v>679.0</v>
      </c>
      <c r="B680" s="37" t="s">
        <v>2827</v>
      </c>
      <c r="C680" s="52"/>
      <c r="D680" s="39" t="s">
        <v>2828</v>
      </c>
      <c r="E680" s="52"/>
      <c r="F680" s="52"/>
      <c r="G680" s="20"/>
      <c r="H680" s="13" t="s">
        <v>308</v>
      </c>
      <c r="I680" s="20"/>
      <c r="J680" s="18" t="s">
        <v>33</v>
      </c>
      <c r="K680" s="36"/>
      <c r="L680" s="18" t="s">
        <v>33</v>
      </c>
      <c r="M680" s="21"/>
      <c r="N680" s="21"/>
      <c r="O680" s="21"/>
      <c r="P680" s="19" t="s">
        <v>33</v>
      </c>
      <c r="Q680" s="21"/>
      <c r="R680" s="21"/>
      <c r="S680" s="21"/>
      <c r="T680" s="21"/>
      <c r="U680" s="21"/>
      <c r="V680" s="20"/>
      <c r="W680" s="20"/>
      <c r="X680" s="20"/>
      <c r="Y680" s="20"/>
      <c r="Z680" s="20"/>
      <c r="AA680" s="20"/>
      <c r="AB680" s="20"/>
      <c r="AC680" s="20"/>
      <c r="AD680" s="20"/>
      <c r="AE680" s="20"/>
      <c r="AF680" s="20"/>
      <c r="AG680" s="20"/>
      <c r="AH680" s="20"/>
    </row>
    <row r="681">
      <c r="A681" s="13">
        <v>680.0</v>
      </c>
      <c r="B681" s="37" t="s">
        <v>2829</v>
      </c>
      <c r="C681" s="52"/>
      <c r="D681" s="39" t="s">
        <v>2830</v>
      </c>
      <c r="E681" s="52"/>
      <c r="F681" s="52"/>
      <c r="G681" s="20"/>
      <c r="H681" s="13" t="s">
        <v>308</v>
      </c>
      <c r="I681" s="20"/>
      <c r="J681" s="18" t="s">
        <v>33</v>
      </c>
      <c r="K681" s="36"/>
      <c r="L681" s="18" t="s">
        <v>33</v>
      </c>
      <c r="M681" s="21"/>
      <c r="N681" s="21"/>
      <c r="O681" s="19" t="s">
        <v>33</v>
      </c>
      <c r="P681" s="21"/>
      <c r="Q681" s="21"/>
      <c r="R681" s="21"/>
      <c r="S681" s="21"/>
      <c r="T681" s="21"/>
      <c r="U681" s="21"/>
      <c r="V681" s="20"/>
      <c r="W681" s="20"/>
      <c r="X681" s="20"/>
      <c r="Y681" s="20"/>
      <c r="Z681" s="20"/>
      <c r="AA681" s="20"/>
      <c r="AB681" s="20"/>
      <c r="AC681" s="20"/>
      <c r="AD681" s="20"/>
      <c r="AE681" s="20"/>
      <c r="AF681" s="20"/>
      <c r="AG681" s="20"/>
      <c r="AH681" s="20"/>
    </row>
    <row r="682">
      <c r="A682" s="13">
        <v>681.0</v>
      </c>
      <c r="B682" s="37" t="s">
        <v>2831</v>
      </c>
      <c r="C682" s="52"/>
      <c r="D682" s="39" t="s">
        <v>2832</v>
      </c>
      <c r="E682" s="52"/>
      <c r="F682" s="52"/>
      <c r="G682" s="20"/>
      <c r="H682" s="13" t="s">
        <v>308</v>
      </c>
      <c r="I682" s="20"/>
      <c r="J682" s="18" t="s">
        <v>33</v>
      </c>
      <c r="K682" s="36"/>
      <c r="L682" s="18" t="s">
        <v>33</v>
      </c>
      <c r="M682" s="21"/>
      <c r="N682" s="21"/>
      <c r="O682" s="21"/>
      <c r="P682" s="19" t="s">
        <v>33</v>
      </c>
      <c r="Q682" s="21"/>
      <c r="R682" s="21"/>
      <c r="S682" s="21"/>
      <c r="T682" s="21"/>
      <c r="U682" s="21"/>
      <c r="V682" s="20"/>
      <c r="W682" s="20"/>
      <c r="X682" s="20"/>
      <c r="Y682" s="20"/>
      <c r="Z682" s="20"/>
      <c r="AA682" s="20"/>
      <c r="AB682" s="20"/>
      <c r="AC682" s="20"/>
      <c r="AD682" s="20"/>
      <c r="AE682" s="20"/>
      <c r="AF682" s="20"/>
      <c r="AG682" s="20"/>
      <c r="AH682" s="20"/>
    </row>
    <row r="683">
      <c r="A683" s="13">
        <v>682.0</v>
      </c>
      <c r="B683" s="37" t="s">
        <v>2833</v>
      </c>
      <c r="C683" s="52"/>
      <c r="D683" s="39" t="s">
        <v>2834</v>
      </c>
      <c r="E683" s="52"/>
      <c r="F683" s="52"/>
      <c r="G683" s="20"/>
      <c r="H683" s="13" t="s">
        <v>308</v>
      </c>
      <c r="I683" s="20"/>
      <c r="J683" s="18" t="s">
        <v>33</v>
      </c>
      <c r="K683" s="36"/>
      <c r="L683" s="18" t="s">
        <v>33</v>
      </c>
      <c r="M683" s="21"/>
      <c r="N683" s="21"/>
      <c r="O683" s="19" t="s">
        <v>33</v>
      </c>
      <c r="P683" s="21"/>
      <c r="Q683" s="21"/>
      <c r="R683" s="21"/>
      <c r="S683" s="21"/>
      <c r="T683" s="21"/>
      <c r="U683" s="21"/>
      <c r="V683" s="20"/>
      <c r="W683" s="20"/>
      <c r="X683" s="20"/>
      <c r="Y683" s="20"/>
      <c r="Z683" s="20"/>
      <c r="AA683" s="20"/>
      <c r="AB683" s="20"/>
      <c r="AC683" s="20"/>
      <c r="AD683" s="20"/>
      <c r="AE683" s="20"/>
      <c r="AF683" s="20"/>
      <c r="AG683" s="20"/>
      <c r="AH683" s="20"/>
    </row>
    <row r="684">
      <c r="A684" s="13">
        <v>683.0</v>
      </c>
      <c r="B684" s="37" t="s">
        <v>2835</v>
      </c>
      <c r="C684" s="52"/>
      <c r="D684" s="39" t="s">
        <v>2836</v>
      </c>
      <c r="E684" s="52"/>
      <c r="F684" s="52"/>
      <c r="G684" s="20"/>
      <c r="H684" s="13" t="s">
        <v>308</v>
      </c>
      <c r="I684" s="20"/>
      <c r="J684" s="18" t="s">
        <v>33</v>
      </c>
      <c r="K684" s="36"/>
      <c r="L684" s="18" t="s">
        <v>33</v>
      </c>
      <c r="M684" s="21"/>
      <c r="N684" s="21"/>
      <c r="O684" s="19" t="s">
        <v>33</v>
      </c>
      <c r="P684" s="21"/>
      <c r="Q684" s="21"/>
      <c r="R684" s="21"/>
      <c r="S684" s="21"/>
      <c r="T684" s="21"/>
      <c r="U684" s="21"/>
      <c r="V684" s="20"/>
      <c r="W684" s="20"/>
      <c r="X684" s="20"/>
      <c r="Y684" s="20"/>
      <c r="Z684" s="20"/>
      <c r="AA684" s="20"/>
      <c r="AB684" s="20"/>
      <c r="AC684" s="20"/>
      <c r="AD684" s="20"/>
      <c r="AE684" s="20"/>
      <c r="AF684" s="20"/>
      <c r="AG684" s="20"/>
      <c r="AH684" s="20"/>
    </row>
    <row r="685">
      <c r="A685" s="13">
        <v>684.0</v>
      </c>
      <c r="B685" s="37" t="s">
        <v>2837</v>
      </c>
      <c r="C685" s="52"/>
      <c r="D685" s="39" t="s">
        <v>2838</v>
      </c>
      <c r="E685" s="52"/>
      <c r="F685" s="52"/>
      <c r="G685" s="20"/>
      <c r="H685" s="13" t="s">
        <v>308</v>
      </c>
      <c r="I685" s="20"/>
      <c r="J685" s="18" t="s">
        <v>33</v>
      </c>
      <c r="K685" s="36"/>
      <c r="L685" s="18" t="s">
        <v>33</v>
      </c>
      <c r="M685" s="21"/>
      <c r="N685" s="21"/>
      <c r="O685" s="21"/>
      <c r="P685" s="19" t="s">
        <v>33</v>
      </c>
      <c r="Q685" s="21"/>
      <c r="R685" s="21"/>
      <c r="S685" s="21"/>
      <c r="T685" s="21"/>
      <c r="U685" s="21"/>
      <c r="V685" s="20"/>
      <c r="W685" s="20"/>
      <c r="X685" s="20"/>
      <c r="Y685" s="20"/>
      <c r="Z685" s="20"/>
      <c r="AA685" s="20"/>
      <c r="AB685" s="20"/>
      <c r="AC685" s="20"/>
      <c r="AD685" s="20"/>
      <c r="AE685" s="20"/>
      <c r="AF685" s="20"/>
      <c r="AG685" s="20"/>
      <c r="AH685" s="20"/>
    </row>
    <row r="686">
      <c r="A686" s="13">
        <v>685.0</v>
      </c>
      <c r="B686" s="37" t="s">
        <v>2839</v>
      </c>
      <c r="C686" s="52"/>
      <c r="D686" s="39" t="s">
        <v>2840</v>
      </c>
      <c r="E686" s="52"/>
      <c r="F686" s="52"/>
      <c r="G686" s="20"/>
      <c r="H686" s="13" t="s">
        <v>308</v>
      </c>
      <c r="I686" s="20"/>
      <c r="J686" s="18" t="s">
        <v>33</v>
      </c>
      <c r="K686" s="36"/>
      <c r="L686" s="18" t="s">
        <v>33</v>
      </c>
      <c r="M686" s="21"/>
      <c r="N686" s="19" t="s">
        <v>33</v>
      </c>
      <c r="O686" s="21"/>
      <c r="P686" s="21"/>
      <c r="Q686" s="21"/>
      <c r="R686" s="21"/>
      <c r="S686" s="21"/>
      <c r="T686" s="21"/>
      <c r="U686" s="21"/>
      <c r="V686" s="20"/>
      <c r="W686" s="20"/>
      <c r="X686" s="20"/>
      <c r="Y686" s="20"/>
      <c r="Z686" s="20"/>
      <c r="AA686" s="20"/>
      <c r="AB686" s="20"/>
      <c r="AC686" s="20"/>
      <c r="AD686" s="20"/>
      <c r="AE686" s="20"/>
      <c r="AF686" s="20"/>
      <c r="AG686" s="20"/>
      <c r="AH686" s="20"/>
    </row>
    <row r="687">
      <c r="A687" s="13">
        <v>686.0</v>
      </c>
      <c r="B687" s="37" t="s">
        <v>2841</v>
      </c>
      <c r="C687" s="52"/>
      <c r="D687" s="39" t="s">
        <v>2842</v>
      </c>
      <c r="E687" s="52"/>
      <c r="F687" s="52"/>
      <c r="G687" s="20"/>
      <c r="H687" s="13" t="s">
        <v>308</v>
      </c>
      <c r="I687" s="20"/>
      <c r="J687" s="18" t="s">
        <v>33</v>
      </c>
      <c r="K687" s="36"/>
      <c r="L687" s="18" t="s">
        <v>33</v>
      </c>
      <c r="M687" s="21"/>
      <c r="N687" s="21"/>
      <c r="O687" s="19" t="s">
        <v>33</v>
      </c>
      <c r="P687" s="21"/>
      <c r="Q687" s="21"/>
      <c r="R687" s="21"/>
      <c r="S687" s="21"/>
      <c r="T687" s="21"/>
      <c r="U687" s="21"/>
      <c r="V687" s="20"/>
      <c r="W687" s="20"/>
      <c r="X687" s="20"/>
      <c r="Y687" s="20"/>
      <c r="Z687" s="20"/>
      <c r="AA687" s="20"/>
      <c r="AB687" s="20"/>
      <c r="AC687" s="20"/>
      <c r="AD687" s="20"/>
      <c r="AE687" s="20"/>
      <c r="AF687" s="20"/>
      <c r="AG687" s="20"/>
      <c r="AH687" s="20"/>
    </row>
    <row r="688">
      <c r="A688" s="13">
        <v>687.0</v>
      </c>
      <c r="B688" s="37" t="s">
        <v>2843</v>
      </c>
      <c r="C688" s="52"/>
      <c r="D688" s="39" t="s">
        <v>2844</v>
      </c>
      <c r="E688" s="52"/>
      <c r="F688" s="52"/>
      <c r="G688" s="20"/>
      <c r="H688" s="13" t="s">
        <v>308</v>
      </c>
      <c r="I688" s="20"/>
      <c r="J688" s="18" t="s">
        <v>33</v>
      </c>
      <c r="K688" s="36"/>
      <c r="L688" s="18" t="s">
        <v>33</v>
      </c>
      <c r="M688" s="21"/>
      <c r="N688" s="21"/>
      <c r="O688" s="19" t="s">
        <v>33</v>
      </c>
      <c r="P688" s="21"/>
      <c r="Q688" s="21"/>
      <c r="R688" s="21"/>
      <c r="S688" s="19" t="s">
        <v>33</v>
      </c>
      <c r="T688" s="19"/>
      <c r="U688" s="19"/>
      <c r="V688" s="13" t="s">
        <v>2845</v>
      </c>
      <c r="W688" s="20"/>
      <c r="X688" s="20"/>
      <c r="Y688" s="20"/>
      <c r="Z688" s="20"/>
      <c r="AA688" s="20"/>
      <c r="AB688" s="20"/>
      <c r="AC688" s="20"/>
      <c r="AD688" s="20"/>
      <c r="AE688" s="20"/>
      <c r="AF688" s="20"/>
      <c r="AG688" s="20"/>
      <c r="AH688" s="20"/>
    </row>
    <row r="689">
      <c r="A689" s="13">
        <v>688.0</v>
      </c>
      <c r="B689" s="37" t="s">
        <v>2846</v>
      </c>
      <c r="C689" s="52"/>
      <c r="D689" s="39" t="s">
        <v>2847</v>
      </c>
      <c r="E689" s="52"/>
      <c r="F689" s="52"/>
      <c r="G689" s="20"/>
      <c r="H689" s="13" t="s">
        <v>308</v>
      </c>
      <c r="I689" s="20"/>
      <c r="J689" s="18" t="s">
        <v>33</v>
      </c>
      <c r="K689" s="36"/>
      <c r="L689" s="18" t="s">
        <v>33</v>
      </c>
      <c r="M689" s="21"/>
      <c r="N689" s="21"/>
      <c r="O689" s="19" t="s">
        <v>33</v>
      </c>
      <c r="P689" s="21"/>
      <c r="Q689" s="21"/>
      <c r="R689" s="21"/>
      <c r="S689" s="21"/>
      <c r="T689" s="21"/>
      <c r="U689" s="21"/>
      <c r="V689" s="20"/>
      <c r="W689" s="20"/>
      <c r="X689" s="20"/>
      <c r="Y689" s="20"/>
      <c r="Z689" s="20"/>
      <c r="AA689" s="20"/>
      <c r="AB689" s="20"/>
      <c r="AC689" s="20"/>
      <c r="AD689" s="20"/>
      <c r="AE689" s="20"/>
      <c r="AF689" s="20"/>
      <c r="AG689" s="20"/>
      <c r="AH689" s="20"/>
    </row>
    <row r="690">
      <c r="A690" s="13">
        <v>689.0</v>
      </c>
      <c r="B690" s="37" t="s">
        <v>2848</v>
      </c>
      <c r="C690" s="52"/>
      <c r="D690" s="39" t="s">
        <v>2849</v>
      </c>
      <c r="E690" s="52"/>
      <c r="F690" s="52"/>
      <c r="G690" s="20"/>
      <c r="H690" s="13" t="s">
        <v>308</v>
      </c>
      <c r="I690" s="20"/>
      <c r="J690" s="18" t="s">
        <v>33</v>
      </c>
      <c r="K690" s="36"/>
      <c r="L690" s="18" t="s">
        <v>33</v>
      </c>
      <c r="M690" s="21"/>
      <c r="N690" s="21"/>
      <c r="O690" s="19" t="s">
        <v>33</v>
      </c>
      <c r="P690" s="21"/>
      <c r="Q690" s="21"/>
      <c r="R690" s="21"/>
      <c r="S690" s="21"/>
      <c r="T690" s="21"/>
      <c r="U690" s="21"/>
      <c r="V690" s="20"/>
      <c r="W690" s="20"/>
      <c r="X690" s="20"/>
      <c r="Y690" s="20"/>
      <c r="Z690" s="20"/>
      <c r="AA690" s="20"/>
      <c r="AB690" s="20"/>
      <c r="AC690" s="20"/>
      <c r="AD690" s="20"/>
      <c r="AE690" s="20"/>
      <c r="AF690" s="20"/>
      <c r="AG690" s="20"/>
      <c r="AH690" s="20"/>
    </row>
    <row r="691">
      <c r="A691" s="13">
        <v>690.0</v>
      </c>
      <c r="B691" s="37" t="s">
        <v>2850</v>
      </c>
      <c r="C691" s="52"/>
      <c r="D691" s="39" t="s">
        <v>2851</v>
      </c>
      <c r="E691" s="52"/>
      <c r="F691" s="52"/>
      <c r="G691" s="20"/>
      <c r="H691" s="13" t="s">
        <v>308</v>
      </c>
      <c r="I691" s="20"/>
      <c r="J691" s="18" t="s">
        <v>33</v>
      </c>
      <c r="K691" s="36"/>
      <c r="L691" s="18" t="s">
        <v>33</v>
      </c>
      <c r="M691" s="21"/>
      <c r="N691" s="19" t="s">
        <v>33</v>
      </c>
      <c r="O691" s="21"/>
      <c r="P691" s="21"/>
      <c r="Q691" s="21"/>
      <c r="R691" s="21"/>
      <c r="S691" s="21"/>
      <c r="T691" s="21"/>
      <c r="U691" s="21"/>
      <c r="V691" s="20"/>
      <c r="W691" s="20"/>
      <c r="X691" s="20"/>
      <c r="Y691" s="20"/>
      <c r="Z691" s="20"/>
      <c r="AA691" s="20"/>
      <c r="AB691" s="20"/>
      <c r="AC691" s="20"/>
      <c r="AD691" s="20"/>
      <c r="AE691" s="20"/>
      <c r="AF691" s="20"/>
      <c r="AG691" s="20"/>
      <c r="AH691" s="20"/>
    </row>
    <row r="692">
      <c r="A692" s="13">
        <v>691.0</v>
      </c>
      <c r="B692" s="37" t="s">
        <v>2852</v>
      </c>
      <c r="C692" s="52"/>
      <c r="D692" s="39" t="s">
        <v>2853</v>
      </c>
      <c r="E692" s="52"/>
      <c r="F692" s="52"/>
      <c r="G692" s="20"/>
      <c r="H692" s="13" t="s">
        <v>308</v>
      </c>
      <c r="I692" s="20"/>
      <c r="J692" s="18" t="s">
        <v>33</v>
      </c>
      <c r="K692" s="36"/>
      <c r="L692" s="18" t="s">
        <v>33</v>
      </c>
      <c r="M692" s="21"/>
      <c r="N692" s="21"/>
      <c r="O692" s="21"/>
      <c r="P692" s="19" t="s">
        <v>33</v>
      </c>
      <c r="Q692" s="21"/>
      <c r="R692" s="21"/>
      <c r="S692" s="21"/>
      <c r="T692" s="21"/>
      <c r="U692" s="21"/>
      <c r="V692" s="20"/>
      <c r="W692" s="20"/>
      <c r="X692" s="20"/>
      <c r="Y692" s="20"/>
      <c r="Z692" s="20"/>
      <c r="AA692" s="20"/>
      <c r="AB692" s="20"/>
      <c r="AC692" s="20"/>
      <c r="AD692" s="20"/>
      <c r="AE692" s="20"/>
      <c r="AF692" s="20"/>
      <c r="AG692" s="20"/>
      <c r="AH692" s="20"/>
    </row>
    <row r="693">
      <c r="A693" s="13">
        <v>692.0</v>
      </c>
      <c r="B693" s="37" t="s">
        <v>2854</v>
      </c>
      <c r="C693" s="37" t="s">
        <v>2855</v>
      </c>
      <c r="D693" s="39" t="s">
        <v>2856</v>
      </c>
      <c r="E693" s="37" t="s">
        <v>2857</v>
      </c>
      <c r="F693" s="37" t="s">
        <v>2858</v>
      </c>
      <c r="G693" s="20"/>
      <c r="H693" s="13" t="s">
        <v>32</v>
      </c>
      <c r="I693" s="20"/>
      <c r="J693" s="18" t="s">
        <v>33</v>
      </c>
      <c r="K693" s="18" t="s">
        <v>33</v>
      </c>
      <c r="L693" s="18" t="s">
        <v>33</v>
      </c>
      <c r="M693" s="21"/>
      <c r="N693" s="21"/>
      <c r="O693" s="21"/>
      <c r="P693" s="19" t="s">
        <v>33</v>
      </c>
      <c r="Q693" s="21"/>
      <c r="R693" s="21"/>
      <c r="S693" s="19" t="s">
        <v>33</v>
      </c>
      <c r="T693" s="19"/>
      <c r="U693" s="19"/>
      <c r="V693" s="13" t="s">
        <v>2859</v>
      </c>
      <c r="W693" s="20"/>
      <c r="X693" s="20"/>
      <c r="Y693" s="20"/>
      <c r="Z693" s="13" t="s">
        <v>53</v>
      </c>
      <c r="AA693" s="20"/>
      <c r="AB693" s="20"/>
      <c r="AC693" s="20"/>
      <c r="AD693" s="20"/>
      <c r="AE693" s="20"/>
      <c r="AF693" s="20"/>
      <c r="AG693" s="20"/>
      <c r="AH693" s="20"/>
    </row>
    <row r="694">
      <c r="A694" s="13">
        <v>693.0</v>
      </c>
      <c r="B694" s="37" t="s">
        <v>2860</v>
      </c>
      <c r="C694" s="52"/>
      <c r="D694" s="39" t="s">
        <v>2861</v>
      </c>
      <c r="E694" s="52"/>
      <c r="F694" s="52"/>
      <c r="G694" s="20"/>
      <c r="H694" s="13" t="s">
        <v>308</v>
      </c>
      <c r="I694" s="20"/>
      <c r="J694" s="18" t="s">
        <v>33</v>
      </c>
      <c r="K694" s="36"/>
      <c r="L694" s="18" t="s">
        <v>33</v>
      </c>
      <c r="M694" s="21"/>
      <c r="N694" s="21"/>
      <c r="O694" s="19" t="s">
        <v>33</v>
      </c>
      <c r="P694" s="21"/>
      <c r="Q694" s="21"/>
      <c r="R694" s="21"/>
      <c r="S694" s="21"/>
      <c r="T694" s="21"/>
      <c r="U694" s="21"/>
      <c r="V694" s="20"/>
      <c r="W694" s="20"/>
      <c r="X694" s="20"/>
      <c r="Y694" s="20"/>
      <c r="Z694" s="20"/>
      <c r="AA694" s="20"/>
      <c r="AB694" s="20"/>
      <c r="AC694" s="20"/>
      <c r="AD694" s="20"/>
      <c r="AE694" s="20"/>
      <c r="AF694" s="20"/>
      <c r="AG694" s="20"/>
      <c r="AH694" s="20"/>
    </row>
    <row r="695">
      <c r="A695" s="13">
        <v>694.0</v>
      </c>
      <c r="B695" s="37" t="s">
        <v>2862</v>
      </c>
      <c r="C695" s="52"/>
      <c r="D695" s="39" t="s">
        <v>2863</v>
      </c>
      <c r="E695" s="52"/>
      <c r="F695" s="52"/>
      <c r="G695" s="20"/>
      <c r="H695" s="13" t="s">
        <v>308</v>
      </c>
      <c r="I695" s="20"/>
      <c r="J695" s="18" t="s">
        <v>33</v>
      </c>
      <c r="K695" s="36"/>
      <c r="L695" s="18" t="s">
        <v>33</v>
      </c>
      <c r="M695" s="21"/>
      <c r="N695" s="21"/>
      <c r="O695" s="21"/>
      <c r="P695" s="19" t="s">
        <v>33</v>
      </c>
      <c r="Q695" s="21"/>
      <c r="R695" s="21"/>
      <c r="S695" s="21"/>
      <c r="T695" s="21"/>
      <c r="U695" s="21"/>
      <c r="V695" s="20"/>
      <c r="W695" s="20"/>
      <c r="X695" s="20"/>
      <c r="Y695" s="20"/>
      <c r="Z695" s="20"/>
      <c r="AA695" s="20"/>
      <c r="AB695" s="20"/>
      <c r="AC695" s="20"/>
      <c r="AD695" s="20"/>
      <c r="AE695" s="20"/>
      <c r="AF695" s="20"/>
      <c r="AG695" s="20"/>
      <c r="AH695" s="20"/>
    </row>
    <row r="696">
      <c r="A696" s="13">
        <v>695.0</v>
      </c>
      <c r="B696" s="37" t="s">
        <v>2864</v>
      </c>
      <c r="C696" s="52"/>
      <c r="D696" s="39" t="s">
        <v>2865</v>
      </c>
      <c r="E696" s="52"/>
      <c r="F696" s="52"/>
      <c r="G696" s="20"/>
      <c r="H696" s="13" t="s">
        <v>308</v>
      </c>
      <c r="I696" s="20"/>
      <c r="J696" s="18" t="s">
        <v>33</v>
      </c>
      <c r="K696" s="36"/>
      <c r="L696" s="18" t="s">
        <v>33</v>
      </c>
      <c r="M696" s="21"/>
      <c r="N696" s="21"/>
      <c r="O696" s="21"/>
      <c r="P696" s="19" t="s">
        <v>33</v>
      </c>
      <c r="Q696" s="21"/>
      <c r="R696" s="21"/>
      <c r="S696" s="21"/>
      <c r="T696" s="21"/>
      <c r="U696" s="21"/>
      <c r="V696" s="20"/>
      <c r="W696" s="20"/>
      <c r="X696" s="20"/>
      <c r="Y696" s="20"/>
      <c r="Z696" s="20"/>
      <c r="AA696" s="20"/>
      <c r="AB696" s="20"/>
      <c r="AC696" s="20"/>
      <c r="AD696" s="20"/>
      <c r="AE696" s="20"/>
      <c r="AF696" s="20"/>
      <c r="AG696" s="20"/>
      <c r="AH696" s="20"/>
    </row>
    <row r="697">
      <c r="A697" s="13">
        <v>696.0</v>
      </c>
      <c r="B697" s="37" t="s">
        <v>2866</v>
      </c>
      <c r="C697" s="52"/>
      <c r="D697" s="39" t="s">
        <v>2867</v>
      </c>
      <c r="E697" s="52"/>
      <c r="F697" s="52"/>
      <c r="G697" s="20"/>
      <c r="H697" s="13" t="s">
        <v>308</v>
      </c>
      <c r="I697" s="20"/>
      <c r="J697" s="18" t="s">
        <v>33</v>
      </c>
      <c r="K697" s="36"/>
      <c r="L697" s="18" t="s">
        <v>33</v>
      </c>
      <c r="M697" s="21"/>
      <c r="N697" s="21"/>
      <c r="O697" s="19" t="s">
        <v>33</v>
      </c>
      <c r="P697" s="21"/>
      <c r="Q697" s="21"/>
      <c r="R697" s="21"/>
      <c r="S697" s="21"/>
      <c r="T697" s="21"/>
      <c r="U697" s="21"/>
      <c r="V697" s="20"/>
      <c r="W697" s="20"/>
      <c r="X697" s="20"/>
      <c r="Y697" s="20"/>
      <c r="Z697" s="20"/>
      <c r="AA697" s="20"/>
      <c r="AB697" s="20"/>
      <c r="AC697" s="20"/>
      <c r="AD697" s="20"/>
      <c r="AE697" s="20"/>
      <c r="AF697" s="20"/>
      <c r="AG697" s="20"/>
      <c r="AH697" s="20"/>
    </row>
    <row r="698">
      <c r="A698" s="13">
        <v>697.0</v>
      </c>
      <c r="B698" s="37" t="s">
        <v>2868</v>
      </c>
      <c r="C698" s="52"/>
      <c r="D698" s="39" t="s">
        <v>2869</v>
      </c>
      <c r="E698" s="52"/>
      <c r="F698" s="52"/>
      <c r="G698" s="20"/>
      <c r="H698" s="13" t="s">
        <v>308</v>
      </c>
      <c r="I698" s="20"/>
      <c r="J698" s="18" t="s">
        <v>33</v>
      </c>
      <c r="K698" s="36"/>
      <c r="L698" s="18" t="s">
        <v>33</v>
      </c>
      <c r="M698" s="21"/>
      <c r="N698" s="21"/>
      <c r="O698" s="19" t="s">
        <v>33</v>
      </c>
      <c r="P698" s="21"/>
      <c r="Q698" s="21"/>
      <c r="R698" s="21"/>
      <c r="S698" s="21"/>
      <c r="T698" s="21"/>
      <c r="U698" s="21"/>
      <c r="V698" s="20"/>
      <c r="W698" s="20"/>
      <c r="X698" s="20"/>
      <c r="Y698" s="20"/>
      <c r="Z698" s="20"/>
      <c r="AA698" s="20"/>
      <c r="AB698" s="20"/>
      <c r="AC698" s="20"/>
      <c r="AD698" s="20"/>
      <c r="AE698" s="20"/>
      <c r="AF698" s="20"/>
      <c r="AG698" s="20"/>
      <c r="AH698" s="20"/>
    </row>
    <row r="699">
      <c r="A699" s="13">
        <v>698.0</v>
      </c>
      <c r="B699" s="37" t="s">
        <v>2870</v>
      </c>
      <c r="C699" s="52"/>
      <c r="D699" s="39" t="s">
        <v>2871</v>
      </c>
      <c r="E699" s="52"/>
      <c r="F699" s="52"/>
      <c r="G699" s="20"/>
      <c r="H699" s="13" t="s">
        <v>308</v>
      </c>
      <c r="I699" s="20"/>
      <c r="J699" s="18" t="s">
        <v>33</v>
      </c>
      <c r="K699" s="36"/>
      <c r="L699" s="18" t="s">
        <v>33</v>
      </c>
      <c r="M699" s="21"/>
      <c r="N699" s="21"/>
      <c r="O699" s="21"/>
      <c r="P699" s="19" t="s">
        <v>33</v>
      </c>
      <c r="Q699" s="21"/>
      <c r="R699" s="21"/>
      <c r="S699" s="21"/>
      <c r="T699" s="21"/>
      <c r="U699" s="21"/>
      <c r="V699" s="20"/>
      <c r="W699" s="20"/>
      <c r="X699" s="20"/>
      <c r="Y699" s="20"/>
      <c r="Z699" s="20"/>
      <c r="AA699" s="20"/>
      <c r="AB699" s="20"/>
      <c r="AC699" s="20"/>
      <c r="AD699" s="20"/>
      <c r="AE699" s="20"/>
      <c r="AF699" s="20"/>
      <c r="AG699" s="20"/>
      <c r="AH699" s="20"/>
    </row>
    <row r="700">
      <c r="A700" s="13">
        <v>699.0</v>
      </c>
      <c r="B700" s="37" t="s">
        <v>2872</v>
      </c>
      <c r="C700" s="52"/>
      <c r="D700" s="39" t="s">
        <v>2873</v>
      </c>
      <c r="E700" s="52"/>
      <c r="F700" s="52"/>
      <c r="G700" s="20"/>
      <c r="H700" s="13" t="s">
        <v>308</v>
      </c>
      <c r="I700" s="20"/>
      <c r="J700" s="18" t="s">
        <v>33</v>
      </c>
      <c r="K700" s="36"/>
      <c r="L700" s="18" t="s">
        <v>33</v>
      </c>
      <c r="M700" s="21"/>
      <c r="N700" s="21"/>
      <c r="O700" s="19"/>
      <c r="P700" s="19" t="s">
        <v>33</v>
      </c>
      <c r="Q700" s="21"/>
      <c r="R700" s="21"/>
      <c r="S700" s="21"/>
      <c r="T700" s="21"/>
      <c r="U700" s="21"/>
      <c r="V700" s="20"/>
      <c r="W700" s="20"/>
      <c r="X700" s="20"/>
      <c r="Y700" s="20"/>
      <c r="Z700" s="20"/>
      <c r="AA700" s="20"/>
      <c r="AB700" s="20"/>
      <c r="AC700" s="20"/>
      <c r="AD700" s="20"/>
      <c r="AE700" s="20"/>
      <c r="AF700" s="20"/>
      <c r="AG700" s="20"/>
      <c r="AH700" s="20"/>
    </row>
    <row r="701">
      <c r="A701" s="13">
        <v>700.0</v>
      </c>
      <c r="B701" s="37" t="s">
        <v>2874</v>
      </c>
      <c r="C701" s="52"/>
      <c r="D701" s="39" t="s">
        <v>2875</v>
      </c>
      <c r="E701" s="52"/>
      <c r="F701" s="52"/>
      <c r="G701" s="20"/>
      <c r="H701" s="13" t="s">
        <v>308</v>
      </c>
      <c r="I701" s="20"/>
      <c r="J701" s="18" t="s">
        <v>33</v>
      </c>
      <c r="K701" s="36"/>
      <c r="L701" s="18" t="s">
        <v>33</v>
      </c>
      <c r="M701" s="21"/>
      <c r="N701" s="21"/>
      <c r="O701" s="19"/>
      <c r="P701" s="19" t="s">
        <v>33</v>
      </c>
      <c r="Q701" s="21"/>
      <c r="R701" s="21"/>
      <c r="S701" s="21"/>
      <c r="T701" s="21"/>
      <c r="U701" s="21"/>
      <c r="V701" s="20"/>
      <c r="W701" s="20"/>
      <c r="X701" s="20"/>
      <c r="Y701" s="20"/>
      <c r="Z701" s="20"/>
      <c r="AA701" s="20"/>
      <c r="AB701" s="20"/>
      <c r="AC701" s="20"/>
      <c r="AD701" s="20"/>
      <c r="AE701" s="20"/>
      <c r="AF701" s="20"/>
      <c r="AG701" s="20"/>
      <c r="AH701" s="20"/>
    </row>
    <row r="702">
      <c r="A702" s="13">
        <v>701.0</v>
      </c>
      <c r="B702" s="37" t="s">
        <v>2876</v>
      </c>
      <c r="C702" s="52"/>
      <c r="D702" s="39" t="s">
        <v>2877</v>
      </c>
      <c r="E702" s="52"/>
      <c r="F702" s="52"/>
      <c r="G702" s="20"/>
      <c r="H702" s="13" t="s">
        <v>308</v>
      </c>
      <c r="I702" s="20"/>
      <c r="J702" s="18" t="s">
        <v>33</v>
      </c>
      <c r="K702" s="36"/>
      <c r="L702" s="18" t="s">
        <v>33</v>
      </c>
      <c r="M702" s="21"/>
      <c r="N702" s="21"/>
      <c r="O702" s="19" t="s">
        <v>33</v>
      </c>
      <c r="P702" s="21"/>
      <c r="Q702" s="21"/>
      <c r="R702" s="21"/>
      <c r="S702" s="21"/>
      <c r="T702" s="21"/>
      <c r="U702" s="21"/>
      <c r="V702" s="13" t="s">
        <v>2878</v>
      </c>
      <c r="W702" s="20"/>
      <c r="X702" s="20"/>
      <c r="Y702" s="20"/>
      <c r="Z702" s="20"/>
      <c r="AA702" s="20"/>
      <c r="AB702" s="20"/>
      <c r="AC702" s="20"/>
      <c r="AD702" s="20"/>
      <c r="AE702" s="20"/>
      <c r="AF702" s="20"/>
      <c r="AG702" s="20"/>
      <c r="AH702" s="20"/>
    </row>
    <row r="703">
      <c r="A703" s="13">
        <v>702.0</v>
      </c>
      <c r="B703" s="37" t="s">
        <v>2879</v>
      </c>
      <c r="C703" s="52"/>
      <c r="D703" s="39" t="s">
        <v>2880</v>
      </c>
      <c r="E703" s="52"/>
      <c r="F703" s="52"/>
      <c r="G703" s="20"/>
      <c r="H703" s="13" t="s">
        <v>308</v>
      </c>
      <c r="I703" s="20"/>
      <c r="J703" s="18" t="s">
        <v>33</v>
      </c>
      <c r="K703" s="36"/>
      <c r="L703" s="18"/>
      <c r="M703" s="21"/>
      <c r="N703" s="21"/>
      <c r="O703" s="21"/>
      <c r="P703" s="21"/>
      <c r="Q703" s="21"/>
      <c r="R703" s="19" t="s">
        <v>33</v>
      </c>
      <c r="S703" s="19"/>
      <c r="T703" s="21"/>
      <c r="U703" s="21"/>
      <c r="V703" s="20"/>
      <c r="W703" s="20"/>
      <c r="X703" s="20"/>
      <c r="Y703" s="20"/>
      <c r="Z703" s="20"/>
      <c r="AA703" s="20"/>
      <c r="AB703" s="20"/>
      <c r="AC703" s="20"/>
      <c r="AD703" s="20"/>
      <c r="AE703" s="20"/>
      <c r="AF703" s="20"/>
      <c r="AG703" s="20"/>
      <c r="AH703" s="20"/>
    </row>
    <row r="704">
      <c r="A704" s="13">
        <v>703.0</v>
      </c>
      <c r="B704" s="37" t="s">
        <v>2881</v>
      </c>
      <c r="C704" s="52"/>
      <c r="D704" s="39" t="s">
        <v>2882</v>
      </c>
      <c r="E704" s="52"/>
      <c r="F704" s="52"/>
      <c r="G704" s="20"/>
      <c r="H704" s="13" t="s">
        <v>308</v>
      </c>
      <c r="I704" s="20"/>
      <c r="J704" s="18" t="s">
        <v>33</v>
      </c>
      <c r="K704" s="36"/>
      <c r="L704" s="18" t="s">
        <v>33</v>
      </c>
      <c r="M704" s="21"/>
      <c r="N704" s="21"/>
      <c r="O704" s="19" t="s">
        <v>33</v>
      </c>
      <c r="P704" s="21"/>
      <c r="Q704" s="21"/>
      <c r="R704" s="19"/>
      <c r="S704" s="19"/>
      <c r="T704" s="21"/>
      <c r="U704" s="21"/>
      <c r="V704" s="20"/>
      <c r="W704" s="20"/>
      <c r="X704" s="20"/>
      <c r="Y704" s="20"/>
      <c r="Z704" s="20"/>
      <c r="AA704" s="20"/>
      <c r="AB704" s="20"/>
      <c r="AC704" s="20"/>
      <c r="AD704" s="20"/>
      <c r="AE704" s="20"/>
      <c r="AF704" s="20"/>
      <c r="AG704" s="20"/>
      <c r="AH704" s="20"/>
    </row>
    <row r="705">
      <c r="A705" s="13">
        <v>704.0</v>
      </c>
      <c r="B705" s="37" t="s">
        <v>2883</v>
      </c>
      <c r="C705" s="52"/>
      <c r="D705" s="39" t="s">
        <v>2884</v>
      </c>
      <c r="E705" s="52"/>
      <c r="F705" s="52"/>
      <c r="G705" s="20"/>
      <c r="H705" s="13" t="s">
        <v>308</v>
      </c>
      <c r="I705" s="20"/>
      <c r="J705" s="18" t="s">
        <v>33</v>
      </c>
      <c r="K705" s="36"/>
      <c r="L705" s="18" t="s">
        <v>33</v>
      </c>
      <c r="M705" s="21"/>
      <c r="N705" s="21"/>
      <c r="O705" s="21"/>
      <c r="P705" s="21"/>
      <c r="Q705" s="19" t="s">
        <v>33</v>
      </c>
      <c r="R705" s="19"/>
      <c r="S705" s="19"/>
      <c r="T705" s="21"/>
      <c r="U705" s="21"/>
      <c r="V705" s="20"/>
      <c r="W705" s="20"/>
      <c r="X705" s="20"/>
      <c r="Y705" s="20"/>
      <c r="Z705" s="20"/>
      <c r="AA705" s="20"/>
      <c r="AB705" s="20"/>
      <c r="AC705" s="20"/>
      <c r="AD705" s="20"/>
      <c r="AE705" s="20"/>
      <c r="AF705" s="20"/>
      <c r="AG705" s="20"/>
      <c r="AH705" s="20"/>
    </row>
    <row r="706">
      <c r="A706" s="13">
        <v>705.0</v>
      </c>
      <c r="B706" s="37" t="s">
        <v>2885</v>
      </c>
      <c r="C706" s="52"/>
      <c r="D706" s="39" t="s">
        <v>2886</v>
      </c>
      <c r="E706" s="52"/>
      <c r="F706" s="52"/>
      <c r="G706" s="20"/>
      <c r="H706" s="13" t="s">
        <v>308</v>
      </c>
      <c r="I706" s="20"/>
      <c r="J706" s="18" t="s">
        <v>33</v>
      </c>
      <c r="K706" s="36"/>
      <c r="L706" s="18" t="s">
        <v>33</v>
      </c>
      <c r="M706" s="21"/>
      <c r="N706" s="21"/>
      <c r="O706" s="21"/>
      <c r="P706" s="19" t="s">
        <v>33</v>
      </c>
      <c r="Q706" s="21"/>
      <c r="R706" s="21"/>
      <c r="S706" s="21"/>
      <c r="T706" s="21"/>
      <c r="U706" s="21"/>
      <c r="V706" s="20"/>
      <c r="W706" s="20"/>
      <c r="X706" s="20"/>
      <c r="Y706" s="20"/>
      <c r="Z706" s="20"/>
      <c r="AA706" s="20"/>
      <c r="AB706" s="20"/>
      <c r="AC706" s="20"/>
      <c r="AD706" s="20"/>
      <c r="AE706" s="20"/>
      <c r="AF706" s="20"/>
      <c r="AG706" s="20"/>
      <c r="AH706" s="20"/>
    </row>
    <row r="707">
      <c r="A707" s="13">
        <v>706.0</v>
      </c>
      <c r="B707" s="37" t="s">
        <v>2887</v>
      </c>
      <c r="C707" s="52"/>
      <c r="D707" s="39" t="s">
        <v>2888</v>
      </c>
      <c r="E707" s="52"/>
      <c r="F707" s="52"/>
      <c r="G707" s="20"/>
      <c r="H707" s="13" t="s">
        <v>308</v>
      </c>
      <c r="I707" s="20"/>
      <c r="J707" s="18" t="s">
        <v>33</v>
      </c>
      <c r="K707" s="36"/>
      <c r="L707" s="18" t="s">
        <v>33</v>
      </c>
      <c r="M707" s="21"/>
      <c r="N707" s="21"/>
      <c r="O707" s="21"/>
      <c r="P707" s="19" t="s">
        <v>33</v>
      </c>
      <c r="Q707" s="21"/>
      <c r="R707" s="21"/>
      <c r="S707" s="21"/>
      <c r="T707" s="21"/>
      <c r="U707" s="21"/>
      <c r="V707" s="20"/>
      <c r="W707" s="20"/>
      <c r="X707" s="20"/>
      <c r="Y707" s="20"/>
      <c r="Z707" s="20"/>
      <c r="AA707" s="20"/>
      <c r="AB707" s="20"/>
      <c r="AC707" s="20"/>
      <c r="AD707" s="20"/>
      <c r="AE707" s="20"/>
      <c r="AF707" s="20"/>
      <c r="AG707" s="20"/>
      <c r="AH707" s="20"/>
    </row>
    <row r="708">
      <c r="A708" s="13">
        <v>707.0</v>
      </c>
      <c r="B708" s="37" t="s">
        <v>2889</v>
      </c>
      <c r="C708" s="52"/>
      <c r="D708" s="39" t="s">
        <v>2890</v>
      </c>
      <c r="E708" s="52"/>
      <c r="F708" s="52"/>
      <c r="G708" s="20"/>
      <c r="H708" s="13" t="s">
        <v>308</v>
      </c>
      <c r="I708" s="20"/>
      <c r="J708" s="18" t="s">
        <v>33</v>
      </c>
      <c r="K708" s="36"/>
      <c r="L708" s="18" t="s">
        <v>33</v>
      </c>
      <c r="M708" s="21"/>
      <c r="N708" s="21"/>
      <c r="O708" s="21"/>
      <c r="P708" s="19" t="s">
        <v>33</v>
      </c>
      <c r="Q708" s="21"/>
      <c r="R708" s="21"/>
      <c r="S708" s="21"/>
      <c r="T708" s="21"/>
      <c r="U708" s="21"/>
      <c r="V708" s="20"/>
      <c r="W708" s="20"/>
      <c r="X708" s="20"/>
      <c r="Y708" s="20"/>
      <c r="Z708" s="20"/>
      <c r="AA708" s="20"/>
      <c r="AB708" s="20"/>
      <c r="AC708" s="20"/>
      <c r="AD708" s="20"/>
      <c r="AE708" s="20"/>
      <c r="AF708" s="20"/>
      <c r="AG708" s="20"/>
      <c r="AH708" s="20"/>
    </row>
    <row r="709">
      <c r="A709" s="13">
        <v>708.0</v>
      </c>
      <c r="B709" s="37" t="s">
        <v>2891</v>
      </c>
      <c r="C709" s="52"/>
      <c r="D709" s="39" t="s">
        <v>2892</v>
      </c>
      <c r="E709" s="52"/>
      <c r="F709" s="52"/>
      <c r="G709" s="20"/>
      <c r="H709" s="13" t="s">
        <v>308</v>
      </c>
      <c r="I709" s="20"/>
      <c r="J709" s="18" t="s">
        <v>33</v>
      </c>
      <c r="K709" s="36"/>
      <c r="L709" s="18" t="s">
        <v>33</v>
      </c>
      <c r="M709" s="21"/>
      <c r="N709" s="21"/>
      <c r="O709" s="19" t="s">
        <v>33</v>
      </c>
      <c r="P709" s="21"/>
      <c r="Q709" s="21"/>
      <c r="R709" s="21"/>
      <c r="S709" s="21"/>
      <c r="T709" s="19"/>
      <c r="U709" s="19"/>
      <c r="V709" s="13" t="s">
        <v>2893</v>
      </c>
      <c r="W709" s="20"/>
      <c r="X709" s="20"/>
      <c r="Y709" s="20"/>
      <c r="Z709" s="20"/>
      <c r="AA709" s="20"/>
      <c r="AB709" s="20"/>
      <c r="AC709" s="20"/>
      <c r="AD709" s="20"/>
      <c r="AE709" s="20"/>
      <c r="AF709" s="20"/>
      <c r="AG709" s="20"/>
      <c r="AH709" s="20"/>
    </row>
    <row r="710">
      <c r="A710" s="13">
        <v>709.0</v>
      </c>
      <c r="B710" s="37" t="s">
        <v>2894</v>
      </c>
      <c r="C710" s="52"/>
      <c r="D710" s="39" t="s">
        <v>2895</v>
      </c>
      <c r="E710" s="52"/>
      <c r="F710" s="52"/>
      <c r="G710" s="20"/>
      <c r="H710" s="13" t="s">
        <v>308</v>
      </c>
      <c r="I710" s="20"/>
      <c r="J710" s="18" t="s">
        <v>33</v>
      </c>
      <c r="K710" s="36"/>
      <c r="L710" s="18" t="s">
        <v>33</v>
      </c>
      <c r="M710" s="21"/>
      <c r="N710" s="21"/>
      <c r="O710" s="21"/>
      <c r="P710" s="19" t="s">
        <v>33</v>
      </c>
      <c r="Q710" s="21"/>
      <c r="R710" s="21"/>
      <c r="S710" s="21"/>
      <c r="T710" s="21"/>
      <c r="U710" s="21"/>
      <c r="V710" s="20"/>
      <c r="W710" s="20"/>
      <c r="X710" s="20"/>
      <c r="Y710" s="20"/>
      <c r="Z710" s="20"/>
      <c r="AA710" s="20"/>
      <c r="AB710" s="20"/>
      <c r="AC710" s="20"/>
      <c r="AD710" s="20"/>
      <c r="AE710" s="20"/>
      <c r="AF710" s="20"/>
      <c r="AG710" s="20"/>
      <c r="AH710" s="20"/>
    </row>
    <row r="711">
      <c r="A711" s="13">
        <v>710.0</v>
      </c>
      <c r="B711" s="37" t="s">
        <v>2896</v>
      </c>
      <c r="C711" s="52"/>
      <c r="D711" s="39" t="s">
        <v>2897</v>
      </c>
      <c r="E711" s="52"/>
      <c r="F711" s="52"/>
      <c r="G711" s="20"/>
      <c r="H711" s="13" t="s">
        <v>308</v>
      </c>
      <c r="I711" s="20"/>
      <c r="J711" s="18" t="s">
        <v>33</v>
      </c>
      <c r="K711" s="36"/>
      <c r="L711" s="18" t="s">
        <v>33</v>
      </c>
      <c r="M711" s="21"/>
      <c r="N711" s="21"/>
      <c r="O711" s="21"/>
      <c r="P711" s="19" t="s">
        <v>33</v>
      </c>
      <c r="Q711" s="21"/>
      <c r="R711" s="21"/>
      <c r="S711" s="21"/>
      <c r="T711" s="21"/>
      <c r="U711" s="21"/>
      <c r="V711" s="20"/>
      <c r="W711" s="20"/>
      <c r="X711" s="20"/>
      <c r="Y711" s="20"/>
      <c r="Z711" s="20"/>
      <c r="AA711" s="20"/>
      <c r="AB711" s="20"/>
      <c r="AC711" s="20"/>
      <c r="AD711" s="20"/>
      <c r="AE711" s="20"/>
      <c r="AF711" s="20"/>
      <c r="AG711" s="20"/>
      <c r="AH711" s="20"/>
    </row>
    <row r="712">
      <c r="A712" s="13">
        <v>711.0</v>
      </c>
      <c r="B712" s="37" t="s">
        <v>2898</v>
      </c>
      <c r="C712" s="52"/>
      <c r="D712" s="39" t="s">
        <v>2899</v>
      </c>
      <c r="E712" s="52"/>
      <c r="F712" s="52"/>
      <c r="G712" s="20"/>
      <c r="H712" s="13" t="s">
        <v>308</v>
      </c>
      <c r="I712" s="20"/>
      <c r="J712" s="18" t="s">
        <v>33</v>
      </c>
      <c r="K712" s="36"/>
      <c r="L712" s="18" t="s">
        <v>33</v>
      </c>
      <c r="M712" s="21"/>
      <c r="N712" s="21"/>
      <c r="O712" s="21"/>
      <c r="P712" s="19" t="s">
        <v>33</v>
      </c>
      <c r="Q712" s="21"/>
      <c r="R712" s="21"/>
      <c r="S712" s="21"/>
      <c r="T712" s="21"/>
      <c r="U712" s="21"/>
      <c r="V712" s="20"/>
      <c r="W712" s="20"/>
      <c r="X712" s="20"/>
      <c r="Y712" s="20"/>
      <c r="Z712" s="20"/>
      <c r="AA712" s="20"/>
      <c r="AB712" s="20"/>
      <c r="AC712" s="20"/>
      <c r="AD712" s="20"/>
      <c r="AE712" s="20"/>
      <c r="AF712" s="20"/>
      <c r="AG712" s="20"/>
      <c r="AH712" s="20"/>
    </row>
    <row r="713">
      <c r="A713" s="13">
        <v>712.0</v>
      </c>
      <c r="B713" s="37" t="s">
        <v>2900</v>
      </c>
      <c r="C713" s="52"/>
      <c r="D713" s="39" t="s">
        <v>2901</v>
      </c>
      <c r="E713" s="52"/>
      <c r="F713" s="52"/>
      <c r="G713" s="20"/>
      <c r="H713" s="13" t="s">
        <v>308</v>
      </c>
      <c r="I713" s="20"/>
      <c r="J713" s="18" t="s">
        <v>33</v>
      </c>
      <c r="K713" s="36"/>
      <c r="L713" s="18" t="s">
        <v>33</v>
      </c>
      <c r="M713" s="21"/>
      <c r="N713" s="21"/>
      <c r="O713" s="19" t="s">
        <v>33</v>
      </c>
      <c r="P713" s="21"/>
      <c r="Q713" s="21"/>
      <c r="R713" s="21"/>
      <c r="S713" s="21"/>
      <c r="T713" s="21"/>
      <c r="U713" s="21"/>
      <c r="V713" s="20"/>
      <c r="W713" s="20"/>
      <c r="X713" s="20"/>
      <c r="Y713" s="20"/>
      <c r="Z713" s="20"/>
      <c r="AA713" s="20"/>
      <c r="AB713" s="20"/>
      <c r="AC713" s="20"/>
      <c r="AD713" s="20"/>
      <c r="AE713" s="20"/>
      <c r="AF713" s="20"/>
      <c r="AG713" s="20"/>
      <c r="AH713" s="20"/>
    </row>
    <row r="714">
      <c r="A714" s="13">
        <v>713.0</v>
      </c>
      <c r="B714" s="37" t="s">
        <v>2902</v>
      </c>
      <c r="C714" s="52"/>
      <c r="D714" s="39" t="s">
        <v>2903</v>
      </c>
      <c r="E714" s="52"/>
      <c r="F714" s="52"/>
      <c r="G714" s="20"/>
      <c r="H714" s="13" t="s">
        <v>308</v>
      </c>
      <c r="I714" s="20"/>
      <c r="J714" s="18" t="s">
        <v>33</v>
      </c>
      <c r="K714" s="36"/>
      <c r="L714" s="18" t="s">
        <v>33</v>
      </c>
      <c r="M714" s="21"/>
      <c r="N714" s="21"/>
      <c r="O714" s="19" t="s">
        <v>33</v>
      </c>
      <c r="P714" s="21"/>
      <c r="Q714" s="21"/>
      <c r="R714" s="21"/>
      <c r="S714" s="21"/>
      <c r="T714" s="21"/>
      <c r="U714" s="21"/>
      <c r="V714" s="13" t="s">
        <v>2904</v>
      </c>
      <c r="W714" s="20"/>
      <c r="X714" s="20"/>
      <c r="Y714" s="20"/>
      <c r="Z714" s="20"/>
      <c r="AA714" s="20"/>
      <c r="AB714" s="20"/>
      <c r="AC714" s="20"/>
      <c r="AD714" s="20"/>
      <c r="AE714" s="20"/>
      <c r="AF714" s="20"/>
      <c r="AG714" s="20"/>
      <c r="AH714" s="20"/>
    </row>
    <row r="715">
      <c r="A715" s="13">
        <v>714.0</v>
      </c>
      <c r="B715" s="37" t="s">
        <v>2905</v>
      </c>
      <c r="C715" s="52"/>
      <c r="D715" s="39" t="s">
        <v>2906</v>
      </c>
      <c r="E715" s="52"/>
      <c r="F715" s="52"/>
      <c r="G715" s="20"/>
      <c r="H715" s="13" t="s">
        <v>308</v>
      </c>
      <c r="I715" s="20"/>
      <c r="J715" s="18" t="s">
        <v>33</v>
      </c>
      <c r="K715" s="36"/>
      <c r="L715" s="18" t="s">
        <v>33</v>
      </c>
      <c r="M715" s="21"/>
      <c r="N715" s="21"/>
      <c r="O715" s="19" t="s">
        <v>33</v>
      </c>
      <c r="P715" s="21"/>
      <c r="Q715" s="21"/>
      <c r="R715" s="21"/>
      <c r="S715" s="21"/>
      <c r="T715" s="21"/>
      <c r="U715" s="21"/>
      <c r="V715" s="20"/>
      <c r="W715" s="20"/>
      <c r="X715" s="20"/>
      <c r="Y715" s="20"/>
      <c r="Z715" s="20"/>
      <c r="AA715" s="20"/>
      <c r="AB715" s="20"/>
      <c r="AC715" s="20"/>
      <c r="AD715" s="20"/>
      <c r="AE715" s="20"/>
      <c r="AF715" s="20"/>
      <c r="AG715" s="20"/>
      <c r="AH715" s="20"/>
    </row>
    <row r="716">
      <c r="A716" s="53">
        <v>715.0</v>
      </c>
      <c r="B716" s="54" t="s">
        <v>2907</v>
      </c>
      <c r="C716" s="54" t="s">
        <v>2908</v>
      </c>
      <c r="D716" s="60" t="s">
        <v>2909</v>
      </c>
      <c r="E716" s="54" t="s">
        <v>2908</v>
      </c>
      <c r="F716" s="56"/>
      <c r="G716" s="59"/>
      <c r="H716" s="53" t="s">
        <v>308</v>
      </c>
      <c r="I716" s="53">
        <v>2024.0</v>
      </c>
      <c r="J716" s="57" t="s">
        <v>33</v>
      </c>
      <c r="K716" s="58"/>
      <c r="L716" s="57" t="s">
        <v>33</v>
      </c>
      <c r="M716" s="58"/>
      <c r="N716" s="58"/>
      <c r="O716" s="58"/>
      <c r="P716" s="58"/>
      <c r="Q716" s="58"/>
      <c r="R716" s="58"/>
      <c r="S716" s="58"/>
      <c r="T716" s="57"/>
      <c r="U716" s="57" t="s">
        <v>33</v>
      </c>
      <c r="V716" s="53" t="s">
        <v>2910</v>
      </c>
      <c r="W716" s="59"/>
      <c r="X716" s="59"/>
      <c r="Y716" s="59"/>
      <c r="Z716" s="53" t="s">
        <v>852</v>
      </c>
      <c r="AA716" s="59"/>
      <c r="AB716" s="59"/>
      <c r="AC716" s="59"/>
      <c r="AD716" s="59"/>
      <c r="AE716" s="59"/>
      <c r="AF716" s="59"/>
      <c r="AG716" s="59"/>
      <c r="AH716" s="59"/>
    </row>
    <row r="717">
      <c r="A717" s="13">
        <v>716.0</v>
      </c>
      <c r="B717" s="37" t="s">
        <v>2911</v>
      </c>
      <c r="C717" s="52"/>
      <c r="D717" s="39" t="s">
        <v>2912</v>
      </c>
      <c r="E717" s="52"/>
      <c r="F717" s="52"/>
      <c r="G717" s="20"/>
      <c r="H717" s="13" t="s">
        <v>308</v>
      </c>
      <c r="I717" s="20"/>
      <c r="J717" s="18" t="s">
        <v>33</v>
      </c>
      <c r="K717" s="36"/>
      <c r="L717" s="18" t="s">
        <v>33</v>
      </c>
      <c r="M717" s="21"/>
      <c r="N717" s="21"/>
      <c r="O717" s="19" t="s">
        <v>33</v>
      </c>
      <c r="P717" s="21"/>
      <c r="Q717" s="21"/>
      <c r="R717" s="21"/>
      <c r="S717" s="21"/>
      <c r="T717" s="21"/>
      <c r="U717" s="21"/>
      <c r="V717" s="20"/>
      <c r="W717" s="20"/>
      <c r="X717" s="20"/>
      <c r="Y717" s="20"/>
      <c r="Z717" s="20"/>
      <c r="AA717" s="20"/>
      <c r="AB717" s="20"/>
      <c r="AC717" s="20"/>
      <c r="AD717" s="20"/>
      <c r="AE717" s="20"/>
      <c r="AF717" s="20"/>
      <c r="AG717" s="20"/>
      <c r="AH717" s="20"/>
    </row>
    <row r="718">
      <c r="A718" s="13">
        <v>717.0</v>
      </c>
      <c r="B718" s="37" t="s">
        <v>2913</v>
      </c>
      <c r="C718" s="52"/>
      <c r="D718" s="39" t="s">
        <v>2914</v>
      </c>
      <c r="E718" s="52"/>
      <c r="F718" s="52"/>
      <c r="G718" s="20"/>
      <c r="H718" s="13" t="s">
        <v>308</v>
      </c>
      <c r="I718" s="20"/>
      <c r="J718" s="18" t="s">
        <v>33</v>
      </c>
      <c r="K718" s="36"/>
      <c r="L718" s="18" t="s">
        <v>33</v>
      </c>
      <c r="M718" s="21"/>
      <c r="N718" s="21"/>
      <c r="O718" s="19" t="s">
        <v>33</v>
      </c>
      <c r="P718" s="21"/>
      <c r="Q718" s="21"/>
      <c r="R718" s="21"/>
      <c r="S718" s="21"/>
      <c r="T718" s="21"/>
      <c r="U718" s="21"/>
      <c r="V718" s="20"/>
      <c r="W718" s="20"/>
      <c r="X718" s="20"/>
      <c r="Y718" s="20"/>
      <c r="Z718" s="20"/>
      <c r="AA718" s="20"/>
      <c r="AB718" s="20"/>
      <c r="AC718" s="20"/>
      <c r="AD718" s="20"/>
      <c r="AE718" s="20"/>
      <c r="AF718" s="20"/>
      <c r="AG718" s="20"/>
      <c r="AH718" s="20"/>
    </row>
    <row r="719">
      <c r="A719" s="13">
        <v>718.0</v>
      </c>
      <c r="B719" s="37" t="s">
        <v>2915</v>
      </c>
      <c r="C719" s="52"/>
      <c r="D719" s="39" t="s">
        <v>2916</v>
      </c>
      <c r="E719" s="52"/>
      <c r="F719" s="52"/>
      <c r="G719" s="20"/>
      <c r="H719" s="13" t="s">
        <v>308</v>
      </c>
      <c r="I719" s="20"/>
      <c r="J719" s="18" t="s">
        <v>33</v>
      </c>
      <c r="K719" s="36"/>
      <c r="L719" s="18" t="s">
        <v>33</v>
      </c>
      <c r="M719" s="21"/>
      <c r="N719" s="19" t="s">
        <v>33</v>
      </c>
      <c r="O719" s="19"/>
      <c r="P719" s="21"/>
      <c r="Q719" s="21"/>
      <c r="R719" s="21"/>
      <c r="S719" s="21"/>
      <c r="T719" s="21"/>
      <c r="U719" s="21"/>
      <c r="V719" s="20"/>
      <c r="W719" s="20"/>
      <c r="X719" s="20"/>
      <c r="Y719" s="20"/>
      <c r="Z719" s="20"/>
      <c r="AA719" s="20"/>
      <c r="AB719" s="20"/>
      <c r="AC719" s="20"/>
      <c r="AD719" s="20"/>
      <c r="AE719" s="20"/>
      <c r="AF719" s="20"/>
      <c r="AG719" s="20"/>
      <c r="AH719" s="20"/>
    </row>
    <row r="720">
      <c r="A720" s="13">
        <v>719.0</v>
      </c>
      <c r="B720" s="37" t="s">
        <v>2917</v>
      </c>
      <c r="C720" s="37" t="s">
        <v>2918</v>
      </c>
      <c r="D720" s="39" t="s">
        <v>2919</v>
      </c>
      <c r="E720" s="37" t="s">
        <v>1469</v>
      </c>
      <c r="F720" s="37" t="s">
        <v>2920</v>
      </c>
      <c r="G720" s="13" t="s">
        <v>1469</v>
      </c>
      <c r="H720" s="13" t="s">
        <v>32</v>
      </c>
      <c r="I720" s="20"/>
      <c r="J720" s="18" t="s">
        <v>33</v>
      </c>
      <c r="K720" s="18" t="s">
        <v>33</v>
      </c>
      <c r="L720" s="18" t="s">
        <v>33</v>
      </c>
      <c r="M720" s="19" t="s">
        <v>33</v>
      </c>
      <c r="N720" s="21"/>
      <c r="O720" s="21"/>
      <c r="P720" s="21"/>
      <c r="Q720" s="21"/>
      <c r="R720" s="21"/>
      <c r="S720" s="21"/>
      <c r="T720" s="19"/>
      <c r="U720" s="19"/>
      <c r="V720" s="13" t="s">
        <v>1637</v>
      </c>
      <c r="W720" s="20"/>
      <c r="X720" s="20"/>
      <c r="Y720" s="20"/>
      <c r="Z720" s="20"/>
      <c r="AA720" s="20"/>
      <c r="AB720" s="20"/>
      <c r="AC720" s="20"/>
      <c r="AD720" s="20"/>
      <c r="AE720" s="20"/>
      <c r="AF720" s="20"/>
      <c r="AG720" s="20"/>
      <c r="AH720" s="20"/>
    </row>
    <row r="721">
      <c r="A721" s="13">
        <v>720.0</v>
      </c>
      <c r="B721" s="37" t="s">
        <v>2921</v>
      </c>
      <c r="C721" s="52"/>
      <c r="D721" s="40" t="s">
        <v>2922</v>
      </c>
      <c r="E721" s="37" t="s">
        <v>1509</v>
      </c>
      <c r="F721" s="52"/>
      <c r="G721" s="20"/>
      <c r="H721" s="13" t="s">
        <v>32</v>
      </c>
      <c r="I721" s="20"/>
      <c r="J721" s="18" t="s">
        <v>33</v>
      </c>
      <c r="K721" s="18" t="s">
        <v>33</v>
      </c>
      <c r="L721" s="18" t="s">
        <v>33</v>
      </c>
      <c r="M721" s="21"/>
      <c r="N721" s="21"/>
      <c r="O721" s="21"/>
      <c r="P721" s="19" t="s">
        <v>33</v>
      </c>
      <c r="Q721" s="21"/>
      <c r="R721" s="21"/>
      <c r="S721" s="21"/>
      <c r="T721" s="21"/>
      <c r="U721" s="21"/>
      <c r="V721" s="20"/>
      <c r="W721" s="20"/>
      <c r="X721" s="20"/>
      <c r="Y721" s="20"/>
      <c r="Z721" s="20"/>
      <c r="AA721" s="20"/>
      <c r="AB721" s="20"/>
      <c r="AC721" s="20"/>
      <c r="AD721" s="20"/>
      <c r="AE721" s="20"/>
      <c r="AF721" s="20"/>
      <c r="AG721" s="20"/>
      <c r="AH721" s="20"/>
    </row>
    <row r="722">
      <c r="A722" s="53">
        <v>721.0</v>
      </c>
      <c r="B722" s="54" t="s">
        <v>2923</v>
      </c>
      <c r="C722" s="54" t="s">
        <v>2924</v>
      </c>
      <c r="D722" s="60" t="s">
        <v>2925</v>
      </c>
      <c r="E722" s="54" t="s">
        <v>2924</v>
      </c>
      <c r="F722" s="56"/>
      <c r="G722" s="59"/>
      <c r="H722" s="53" t="s">
        <v>308</v>
      </c>
      <c r="I722" s="53">
        <v>2021.0</v>
      </c>
      <c r="J722" s="57" t="s">
        <v>33</v>
      </c>
      <c r="K722" s="58"/>
      <c r="L722" s="57" t="s">
        <v>33</v>
      </c>
      <c r="M722" s="58"/>
      <c r="N722" s="58"/>
      <c r="O722" s="58"/>
      <c r="P722" s="58"/>
      <c r="Q722" s="58"/>
      <c r="R722" s="58"/>
      <c r="S722" s="58"/>
      <c r="T722" s="57"/>
      <c r="U722" s="57" t="s">
        <v>33</v>
      </c>
      <c r="V722" s="53" t="s">
        <v>2926</v>
      </c>
      <c r="W722" s="59"/>
      <c r="X722" s="59"/>
      <c r="Y722" s="59"/>
      <c r="Z722" s="53" t="s">
        <v>852</v>
      </c>
      <c r="AA722" s="59"/>
      <c r="AB722" s="59"/>
      <c r="AC722" s="59"/>
      <c r="AD722" s="59"/>
      <c r="AE722" s="59"/>
      <c r="AF722" s="59"/>
      <c r="AG722" s="59"/>
      <c r="AH722" s="59"/>
    </row>
    <row r="723">
      <c r="A723" s="13">
        <v>722.0</v>
      </c>
      <c r="B723" s="37" t="s">
        <v>2927</v>
      </c>
      <c r="C723" s="52"/>
      <c r="D723" s="39" t="s">
        <v>2928</v>
      </c>
      <c r="E723" s="52"/>
      <c r="F723" s="52"/>
      <c r="G723" s="20"/>
      <c r="H723" s="13" t="s">
        <v>308</v>
      </c>
      <c r="I723" s="20"/>
      <c r="J723" s="18" t="s">
        <v>33</v>
      </c>
      <c r="K723" s="36"/>
      <c r="L723" s="18" t="s">
        <v>33</v>
      </c>
      <c r="M723" s="21"/>
      <c r="N723" s="21"/>
      <c r="O723" s="19" t="s">
        <v>33</v>
      </c>
      <c r="P723" s="21"/>
      <c r="Q723" s="21"/>
      <c r="R723" s="21"/>
      <c r="S723" s="21"/>
      <c r="T723" s="21"/>
      <c r="U723" s="21"/>
      <c r="V723" s="20"/>
      <c r="W723" s="20"/>
      <c r="X723" s="20"/>
      <c r="Y723" s="20"/>
      <c r="Z723" s="20"/>
      <c r="AA723" s="20"/>
      <c r="AB723" s="20"/>
      <c r="AC723" s="20"/>
      <c r="AD723" s="20"/>
      <c r="AE723" s="20"/>
      <c r="AF723" s="20"/>
      <c r="AG723" s="20"/>
      <c r="AH723" s="20"/>
    </row>
    <row r="724">
      <c r="A724" s="13">
        <v>723.0</v>
      </c>
      <c r="B724" s="37" t="s">
        <v>2929</v>
      </c>
      <c r="C724" s="52"/>
      <c r="D724" s="39" t="s">
        <v>2930</v>
      </c>
      <c r="E724" s="52"/>
      <c r="F724" s="52"/>
      <c r="G724" s="20"/>
      <c r="H724" s="13" t="s">
        <v>308</v>
      </c>
      <c r="I724" s="20"/>
      <c r="J724" s="18" t="s">
        <v>33</v>
      </c>
      <c r="K724" s="36"/>
      <c r="L724" s="18" t="s">
        <v>33</v>
      </c>
      <c r="M724" s="21"/>
      <c r="N724" s="21"/>
      <c r="O724" s="19" t="s">
        <v>33</v>
      </c>
      <c r="P724" s="21"/>
      <c r="Q724" s="21"/>
      <c r="R724" s="21"/>
      <c r="S724" s="21"/>
      <c r="T724" s="21"/>
      <c r="U724" s="21"/>
      <c r="V724" s="20"/>
      <c r="W724" s="20"/>
      <c r="X724" s="20"/>
      <c r="Y724" s="20"/>
      <c r="Z724" s="20"/>
      <c r="AA724" s="20"/>
      <c r="AB724" s="20"/>
      <c r="AC724" s="20"/>
      <c r="AD724" s="20"/>
      <c r="AE724" s="20"/>
      <c r="AF724" s="20"/>
      <c r="AG724" s="20"/>
      <c r="AH724" s="20"/>
    </row>
    <row r="725">
      <c r="A725" s="13">
        <v>724.0</v>
      </c>
      <c r="B725" s="37" t="s">
        <v>2931</v>
      </c>
      <c r="C725" s="52"/>
      <c r="D725" s="39" t="s">
        <v>2932</v>
      </c>
      <c r="E725" s="52"/>
      <c r="F725" s="52"/>
      <c r="G725" s="20"/>
      <c r="H725" s="13" t="s">
        <v>308</v>
      </c>
      <c r="I725" s="20"/>
      <c r="J725" s="18" t="s">
        <v>33</v>
      </c>
      <c r="K725" s="36"/>
      <c r="L725" s="36"/>
      <c r="M725" s="21"/>
      <c r="N725" s="21"/>
      <c r="O725" s="21"/>
      <c r="P725" s="21"/>
      <c r="Q725" s="21"/>
      <c r="R725" s="19" t="s">
        <v>33</v>
      </c>
      <c r="S725" s="19"/>
      <c r="T725" s="21"/>
      <c r="U725" s="21"/>
      <c r="V725" s="20"/>
      <c r="W725" s="20"/>
      <c r="X725" s="20"/>
      <c r="Y725" s="20"/>
      <c r="Z725" s="20"/>
      <c r="AA725" s="20"/>
      <c r="AB725" s="20"/>
      <c r="AC725" s="20"/>
      <c r="AD725" s="20"/>
      <c r="AE725" s="20"/>
      <c r="AF725" s="20"/>
      <c r="AG725" s="20"/>
      <c r="AH725" s="20"/>
    </row>
    <row r="726">
      <c r="A726" s="13">
        <v>725.0</v>
      </c>
      <c r="B726" s="37" t="s">
        <v>2933</v>
      </c>
      <c r="C726" s="52"/>
      <c r="D726" s="39" t="s">
        <v>2934</v>
      </c>
      <c r="E726" s="52"/>
      <c r="F726" s="52"/>
      <c r="G726" s="20"/>
      <c r="H726" s="13" t="s">
        <v>308</v>
      </c>
      <c r="I726" s="20"/>
      <c r="J726" s="18" t="s">
        <v>33</v>
      </c>
      <c r="K726" s="36"/>
      <c r="L726" s="18" t="s">
        <v>33</v>
      </c>
      <c r="M726" s="21"/>
      <c r="N726" s="19" t="s">
        <v>33</v>
      </c>
      <c r="O726" s="21"/>
      <c r="P726" s="21"/>
      <c r="Q726" s="21"/>
      <c r="R726" s="21"/>
      <c r="S726" s="21"/>
      <c r="T726" s="21"/>
      <c r="U726" s="21"/>
      <c r="V726" s="20"/>
      <c r="W726" s="20"/>
      <c r="X726" s="20"/>
      <c r="Y726" s="20"/>
      <c r="Z726" s="20"/>
      <c r="AA726" s="20"/>
      <c r="AB726" s="20"/>
      <c r="AC726" s="20"/>
      <c r="AD726" s="20"/>
      <c r="AE726" s="20"/>
      <c r="AF726" s="20"/>
      <c r="AG726" s="20"/>
      <c r="AH726" s="20"/>
    </row>
    <row r="727">
      <c r="A727" s="13">
        <v>726.0</v>
      </c>
      <c r="B727" s="37" t="s">
        <v>2935</v>
      </c>
      <c r="C727" s="52"/>
      <c r="D727" s="39" t="s">
        <v>2936</v>
      </c>
      <c r="E727" s="52"/>
      <c r="F727" s="52"/>
      <c r="G727" s="20"/>
      <c r="H727" s="13" t="s">
        <v>308</v>
      </c>
      <c r="I727" s="20"/>
      <c r="J727" s="18" t="s">
        <v>33</v>
      </c>
      <c r="K727" s="36"/>
      <c r="L727" s="18" t="s">
        <v>33</v>
      </c>
      <c r="M727" s="21"/>
      <c r="N727" s="21"/>
      <c r="O727" s="19" t="s">
        <v>33</v>
      </c>
      <c r="P727" s="21"/>
      <c r="Q727" s="21"/>
      <c r="R727" s="21"/>
      <c r="S727" s="21"/>
      <c r="T727" s="21"/>
      <c r="U727" s="21"/>
      <c r="V727" s="20"/>
      <c r="W727" s="20"/>
      <c r="X727" s="20"/>
      <c r="Y727" s="20"/>
      <c r="Z727" s="20"/>
      <c r="AA727" s="20"/>
      <c r="AB727" s="20"/>
      <c r="AC727" s="20"/>
      <c r="AD727" s="20"/>
      <c r="AE727" s="20"/>
      <c r="AF727" s="20"/>
      <c r="AG727" s="20"/>
      <c r="AH727" s="20"/>
    </row>
    <row r="728">
      <c r="A728" s="13">
        <v>727.0</v>
      </c>
      <c r="B728" s="37" t="s">
        <v>2921</v>
      </c>
      <c r="C728" s="52"/>
      <c r="D728" s="39" t="s">
        <v>2937</v>
      </c>
      <c r="E728" s="52"/>
      <c r="F728" s="52"/>
      <c r="G728" s="20"/>
      <c r="H728" s="13" t="s">
        <v>32</v>
      </c>
      <c r="I728" s="20"/>
      <c r="J728" s="18" t="s">
        <v>33</v>
      </c>
      <c r="K728" s="36"/>
      <c r="L728" s="18" t="s">
        <v>33</v>
      </c>
      <c r="M728" s="19" t="s">
        <v>33</v>
      </c>
      <c r="N728" s="21"/>
      <c r="O728" s="21"/>
      <c r="P728" s="21"/>
      <c r="Q728" s="21"/>
      <c r="R728" s="21"/>
      <c r="S728" s="21"/>
      <c r="T728" s="21"/>
      <c r="U728" s="21"/>
      <c r="V728" s="20"/>
      <c r="W728" s="20"/>
      <c r="X728" s="20"/>
      <c r="Y728" s="20"/>
      <c r="Z728" s="20"/>
      <c r="AA728" s="20"/>
      <c r="AB728" s="20"/>
      <c r="AC728" s="20"/>
      <c r="AD728" s="20"/>
      <c r="AE728" s="20"/>
      <c r="AF728" s="20"/>
      <c r="AG728" s="20"/>
      <c r="AH728" s="20"/>
    </row>
    <row r="729">
      <c r="A729" s="13">
        <v>728.0</v>
      </c>
      <c r="B729" s="37" t="s">
        <v>2938</v>
      </c>
      <c r="C729" s="52"/>
      <c r="D729" s="39" t="s">
        <v>2939</v>
      </c>
      <c r="E729" s="52"/>
      <c r="F729" s="52"/>
      <c r="G729" s="20"/>
      <c r="H729" s="13" t="s">
        <v>308</v>
      </c>
      <c r="I729" s="20"/>
      <c r="J729" s="18" t="s">
        <v>33</v>
      </c>
      <c r="K729" s="36"/>
      <c r="L729" s="18" t="s">
        <v>33</v>
      </c>
      <c r="M729" s="21"/>
      <c r="N729" s="21"/>
      <c r="O729" s="19" t="s">
        <v>33</v>
      </c>
      <c r="P729" s="21"/>
      <c r="Q729" s="21"/>
      <c r="R729" s="21"/>
      <c r="S729" s="21"/>
      <c r="T729" s="21"/>
      <c r="U729" s="21"/>
      <c r="V729" s="13"/>
      <c r="W729" s="20"/>
      <c r="X729" s="20"/>
      <c r="Y729" s="20"/>
      <c r="Z729" s="20"/>
      <c r="AA729" s="20"/>
      <c r="AB729" s="20"/>
      <c r="AC729" s="20"/>
      <c r="AD729" s="20"/>
      <c r="AE729" s="20"/>
      <c r="AF729" s="20"/>
      <c r="AG729" s="20"/>
      <c r="AH729" s="20"/>
    </row>
    <row r="730">
      <c r="A730" s="13">
        <v>729.0</v>
      </c>
      <c r="B730" s="37" t="s">
        <v>2940</v>
      </c>
      <c r="C730" s="52"/>
      <c r="D730" s="39" t="s">
        <v>2941</v>
      </c>
      <c r="E730" s="52"/>
      <c r="F730" s="52"/>
      <c r="G730" s="20"/>
      <c r="H730" s="13" t="s">
        <v>308</v>
      </c>
      <c r="I730" s="20"/>
      <c r="J730" s="18" t="s">
        <v>33</v>
      </c>
      <c r="K730" s="36"/>
      <c r="L730" s="18" t="s">
        <v>33</v>
      </c>
      <c r="M730" s="21"/>
      <c r="N730" s="19"/>
      <c r="O730" s="19" t="s">
        <v>33</v>
      </c>
      <c r="P730" s="21"/>
      <c r="Q730" s="21"/>
      <c r="R730" s="21"/>
      <c r="S730" s="21"/>
      <c r="T730" s="21"/>
      <c r="U730" s="21"/>
      <c r="V730" s="20"/>
      <c r="W730" s="20"/>
      <c r="X730" s="20"/>
      <c r="Y730" s="20"/>
      <c r="Z730" s="20"/>
      <c r="AA730" s="20"/>
      <c r="AB730" s="20"/>
      <c r="AC730" s="20"/>
      <c r="AD730" s="20"/>
      <c r="AE730" s="20"/>
      <c r="AF730" s="20"/>
      <c r="AG730" s="20"/>
      <c r="AH730" s="20"/>
    </row>
    <row r="731">
      <c r="A731" s="13">
        <v>730.0</v>
      </c>
      <c r="B731" s="37" t="s">
        <v>2942</v>
      </c>
      <c r="C731" s="52"/>
      <c r="D731" s="39" t="s">
        <v>2943</v>
      </c>
      <c r="E731" s="52"/>
      <c r="F731" s="52"/>
      <c r="G731" s="20"/>
      <c r="H731" s="13" t="s">
        <v>308</v>
      </c>
      <c r="I731" s="20"/>
      <c r="J731" s="18" t="s">
        <v>33</v>
      </c>
      <c r="K731" s="36"/>
      <c r="L731" s="18" t="s">
        <v>33</v>
      </c>
      <c r="M731" s="21"/>
      <c r="N731" s="19"/>
      <c r="O731" s="21"/>
      <c r="P731" s="19" t="s">
        <v>33</v>
      </c>
      <c r="Q731" s="21"/>
      <c r="R731" s="21"/>
      <c r="S731" s="21"/>
      <c r="T731" s="21"/>
      <c r="U731" s="21"/>
      <c r="V731" s="20"/>
      <c r="W731" s="20"/>
      <c r="X731" s="20"/>
      <c r="Y731" s="20"/>
      <c r="Z731" s="20"/>
      <c r="AA731" s="20"/>
      <c r="AB731" s="20"/>
      <c r="AC731" s="20"/>
      <c r="AD731" s="20"/>
      <c r="AE731" s="20"/>
      <c r="AF731" s="20"/>
      <c r="AG731" s="20"/>
      <c r="AH731" s="20"/>
    </row>
    <row r="732">
      <c r="A732" s="13">
        <v>731.0</v>
      </c>
      <c r="B732" s="37" t="s">
        <v>2944</v>
      </c>
      <c r="C732" s="52"/>
      <c r="D732" s="39" t="s">
        <v>2945</v>
      </c>
      <c r="E732" s="52"/>
      <c r="F732" s="52"/>
      <c r="G732" s="20"/>
      <c r="H732" s="13" t="s">
        <v>308</v>
      </c>
      <c r="I732" s="20"/>
      <c r="J732" s="18" t="s">
        <v>33</v>
      </c>
      <c r="K732" s="36"/>
      <c r="L732" s="18" t="s">
        <v>33</v>
      </c>
      <c r="M732" s="21"/>
      <c r="N732" s="21"/>
      <c r="O732" s="19" t="s">
        <v>33</v>
      </c>
      <c r="P732" s="21"/>
      <c r="Q732" s="21"/>
      <c r="R732" s="21"/>
      <c r="S732" s="21"/>
      <c r="T732" s="21"/>
      <c r="U732" s="21"/>
      <c r="V732" s="20"/>
      <c r="W732" s="20"/>
      <c r="X732" s="20"/>
      <c r="Y732" s="20"/>
      <c r="Z732" s="20"/>
      <c r="AA732" s="20"/>
      <c r="AB732" s="20"/>
      <c r="AC732" s="20"/>
      <c r="AD732" s="20"/>
      <c r="AE732" s="20"/>
      <c r="AF732" s="20"/>
      <c r="AG732" s="20"/>
      <c r="AH732" s="20"/>
    </row>
    <row r="733">
      <c r="A733" s="13">
        <v>732.0</v>
      </c>
      <c r="B733" s="37" t="s">
        <v>2946</v>
      </c>
      <c r="C733" s="52"/>
      <c r="D733" s="39" t="s">
        <v>2947</v>
      </c>
      <c r="E733" s="52"/>
      <c r="F733" s="52"/>
      <c r="G733" s="20"/>
      <c r="H733" s="13" t="s">
        <v>308</v>
      </c>
      <c r="I733" s="20"/>
      <c r="J733" s="18" t="s">
        <v>33</v>
      </c>
      <c r="K733" s="36"/>
      <c r="L733" s="18" t="s">
        <v>33</v>
      </c>
      <c r="M733" s="21"/>
      <c r="N733" s="21"/>
      <c r="O733" s="19" t="s">
        <v>33</v>
      </c>
      <c r="P733" s="21"/>
      <c r="Q733" s="21"/>
      <c r="R733" s="21"/>
      <c r="S733" s="19" t="s">
        <v>33</v>
      </c>
      <c r="T733" s="19"/>
      <c r="U733" s="19"/>
      <c r="V733" s="13" t="s">
        <v>2948</v>
      </c>
      <c r="W733" s="20"/>
      <c r="X733" s="20"/>
      <c r="Y733" s="20"/>
      <c r="Z733" s="20"/>
      <c r="AA733" s="20"/>
      <c r="AB733" s="20"/>
      <c r="AC733" s="20"/>
      <c r="AD733" s="20"/>
      <c r="AE733" s="20"/>
      <c r="AF733" s="20"/>
      <c r="AG733" s="20"/>
      <c r="AH733" s="20"/>
    </row>
    <row r="734">
      <c r="A734" s="13">
        <v>733.0</v>
      </c>
      <c r="B734" s="37" t="s">
        <v>2949</v>
      </c>
      <c r="C734" s="52"/>
      <c r="D734" s="39" t="s">
        <v>2950</v>
      </c>
      <c r="E734" s="52"/>
      <c r="F734" s="52"/>
      <c r="G734" s="20"/>
      <c r="H734" s="13" t="s">
        <v>308</v>
      </c>
      <c r="I734" s="20"/>
      <c r="J734" s="18" t="s">
        <v>33</v>
      </c>
      <c r="K734" s="36"/>
      <c r="L734" s="18" t="s">
        <v>33</v>
      </c>
      <c r="M734" s="21"/>
      <c r="N734" s="21"/>
      <c r="O734" s="19" t="s">
        <v>33</v>
      </c>
      <c r="P734" s="21"/>
      <c r="Q734" s="21"/>
      <c r="R734" s="21"/>
      <c r="S734" s="21"/>
      <c r="T734" s="21"/>
      <c r="U734" s="21"/>
      <c r="V734" s="20"/>
      <c r="W734" s="20"/>
      <c r="X734" s="20"/>
      <c r="Y734" s="20"/>
      <c r="Z734" s="20"/>
      <c r="AA734" s="20"/>
      <c r="AB734" s="20"/>
      <c r="AC734" s="20"/>
      <c r="AD734" s="20"/>
      <c r="AE734" s="20"/>
      <c r="AF734" s="20"/>
      <c r="AG734" s="20"/>
      <c r="AH734" s="20"/>
    </row>
    <row r="735">
      <c r="A735" s="13">
        <v>734.0</v>
      </c>
      <c r="B735" s="37" t="s">
        <v>2951</v>
      </c>
      <c r="C735" s="52"/>
      <c r="D735" s="39" t="s">
        <v>2952</v>
      </c>
      <c r="E735" s="52"/>
      <c r="F735" s="52"/>
      <c r="G735" s="20"/>
      <c r="H735" s="13" t="s">
        <v>308</v>
      </c>
      <c r="I735" s="20"/>
      <c r="J735" s="18" t="s">
        <v>33</v>
      </c>
      <c r="K735" s="36"/>
      <c r="L735" s="18" t="s">
        <v>33</v>
      </c>
      <c r="M735" s="21"/>
      <c r="N735" s="21"/>
      <c r="O735" s="21"/>
      <c r="P735" s="19" t="s">
        <v>33</v>
      </c>
      <c r="Q735" s="21"/>
      <c r="R735" s="21"/>
      <c r="S735" s="21"/>
      <c r="T735" s="19"/>
      <c r="U735" s="19"/>
      <c r="V735" s="13" t="s">
        <v>2953</v>
      </c>
      <c r="W735" s="20"/>
      <c r="X735" s="20"/>
      <c r="Y735" s="20"/>
      <c r="Z735" s="20"/>
      <c r="AA735" s="20"/>
      <c r="AB735" s="20"/>
      <c r="AC735" s="20"/>
      <c r="AD735" s="20"/>
      <c r="AE735" s="20"/>
      <c r="AF735" s="20"/>
      <c r="AG735" s="20"/>
      <c r="AH735" s="20"/>
    </row>
    <row r="736">
      <c r="A736" s="13">
        <v>735.0</v>
      </c>
      <c r="B736" s="37" t="s">
        <v>2954</v>
      </c>
      <c r="C736" s="52"/>
      <c r="D736" s="39" t="s">
        <v>2955</v>
      </c>
      <c r="E736" s="52"/>
      <c r="F736" s="52"/>
      <c r="G736" s="20"/>
      <c r="H736" s="13" t="s">
        <v>308</v>
      </c>
      <c r="I736" s="20"/>
      <c r="J736" s="18" t="s">
        <v>33</v>
      </c>
      <c r="K736" s="36"/>
      <c r="L736" s="18" t="s">
        <v>33</v>
      </c>
      <c r="M736" s="21"/>
      <c r="N736" s="21"/>
      <c r="O736" s="19" t="s">
        <v>33</v>
      </c>
      <c r="P736" s="21"/>
      <c r="Q736" s="21"/>
      <c r="R736" s="21"/>
      <c r="S736" s="21"/>
      <c r="T736" s="21"/>
      <c r="U736" s="21"/>
      <c r="V736" s="20"/>
      <c r="W736" s="20"/>
      <c r="X736" s="20"/>
      <c r="Y736" s="20"/>
      <c r="Z736" s="20"/>
      <c r="AA736" s="20"/>
      <c r="AB736" s="20"/>
      <c r="AC736" s="20"/>
      <c r="AD736" s="20"/>
      <c r="AE736" s="20"/>
      <c r="AF736" s="20"/>
      <c r="AG736" s="20"/>
      <c r="AH736" s="20"/>
    </row>
    <row r="737">
      <c r="A737" s="13">
        <v>736.0</v>
      </c>
      <c r="B737" s="37" t="s">
        <v>2956</v>
      </c>
      <c r="C737" s="52"/>
      <c r="D737" s="39" t="s">
        <v>2957</v>
      </c>
      <c r="E737" s="52"/>
      <c r="F737" s="52"/>
      <c r="G737" s="20"/>
      <c r="H737" s="13" t="s">
        <v>308</v>
      </c>
      <c r="I737" s="20"/>
      <c r="J737" s="18" t="s">
        <v>33</v>
      </c>
      <c r="K737" s="36"/>
      <c r="L737" s="18" t="s">
        <v>33</v>
      </c>
      <c r="M737" s="21"/>
      <c r="N737" s="21"/>
      <c r="O737" s="19" t="s">
        <v>33</v>
      </c>
      <c r="P737" s="21"/>
      <c r="Q737" s="21"/>
      <c r="R737" s="21"/>
      <c r="S737" s="21"/>
      <c r="T737" s="21"/>
      <c r="U737" s="21"/>
      <c r="V737" s="13"/>
      <c r="W737" s="13"/>
      <c r="X737" s="20"/>
      <c r="Y737" s="20"/>
      <c r="Z737" s="20"/>
      <c r="AA737" s="20"/>
      <c r="AB737" s="20"/>
      <c r="AC737" s="20"/>
      <c r="AD737" s="20"/>
      <c r="AE737" s="20"/>
      <c r="AF737" s="20"/>
      <c r="AG737" s="20"/>
      <c r="AH737" s="20"/>
    </row>
    <row r="738">
      <c r="A738" s="13">
        <v>737.0</v>
      </c>
      <c r="B738" s="37" t="s">
        <v>2958</v>
      </c>
      <c r="C738" s="52"/>
      <c r="D738" s="39" t="s">
        <v>2959</v>
      </c>
      <c r="E738" s="52"/>
      <c r="F738" s="52"/>
      <c r="G738" s="20"/>
      <c r="H738" s="13" t="s">
        <v>308</v>
      </c>
      <c r="I738" s="20"/>
      <c r="J738" s="18" t="s">
        <v>33</v>
      </c>
      <c r="K738" s="36"/>
      <c r="L738" s="18" t="s">
        <v>33</v>
      </c>
      <c r="M738" s="21"/>
      <c r="N738" s="21"/>
      <c r="O738" s="19" t="s">
        <v>33</v>
      </c>
      <c r="P738" s="21"/>
      <c r="Q738" s="21"/>
      <c r="R738" s="21"/>
      <c r="S738" s="21"/>
      <c r="T738" s="21"/>
      <c r="U738" s="21"/>
      <c r="V738" s="20"/>
      <c r="W738" s="20"/>
      <c r="X738" s="20"/>
      <c r="Y738" s="20"/>
      <c r="Z738" s="20"/>
      <c r="AA738" s="20"/>
      <c r="AB738" s="20"/>
      <c r="AC738" s="20"/>
      <c r="AD738" s="20"/>
      <c r="AE738" s="20"/>
      <c r="AF738" s="20"/>
      <c r="AG738" s="20"/>
      <c r="AH738" s="20"/>
    </row>
    <row r="739">
      <c r="A739" s="13">
        <v>738.0</v>
      </c>
      <c r="B739" s="37" t="s">
        <v>2960</v>
      </c>
      <c r="C739" s="52"/>
      <c r="D739" s="39" t="s">
        <v>2961</v>
      </c>
      <c r="E739" s="52"/>
      <c r="F739" s="52"/>
      <c r="G739" s="20"/>
      <c r="H739" s="13" t="s">
        <v>308</v>
      </c>
      <c r="I739" s="20"/>
      <c r="J739" s="18" t="s">
        <v>33</v>
      </c>
      <c r="K739" s="36"/>
      <c r="L739" s="18" t="s">
        <v>33</v>
      </c>
      <c r="M739" s="21"/>
      <c r="N739" s="21"/>
      <c r="O739" s="19" t="s">
        <v>33</v>
      </c>
      <c r="P739" s="21"/>
      <c r="Q739" s="21"/>
      <c r="R739" s="21"/>
      <c r="S739" s="21"/>
      <c r="T739" s="21"/>
      <c r="U739" s="21"/>
      <c r="V739" s="20"/>
      <c r="W739" s="20"/>
      <c r="X739" s="20"/>
      <c r="Y739" s="20"/>
      <c r="Z739" s="20"/>
      <c r="AA739" s="20"/>
      <c r="AB739" s="20"/>
      <c r="AC739" s="20"/>
      <c r="AD739" s="20"/>
      <c r="AE739" s="20"/>
      <c r="AF739" s="20"/>
      <c r="AG739" s="20"/>
      <c r="AH739" s="20"/>
    </row>
    <row r="740">
      <c r="A740" s="13">
        <v>739.0</v>
      </c>
      <c r="B740" s="37" t="s">
        <v>2962</v>
      </c>
      <c r="C740" s="52"/>
      <c r="D740" s="39" t="s">
        <v>2963</v>
      </c>
      <c r="E740" s="52"/>
      <c r="F740" s="52"/>
      <c r="G740" s="20"/>
      <c r="H740" s="13" t="s">
        <v>308</v>
      </c>
      <c r="I740" s="20"/>
      <c r="J740" s="18" t="s">
        <v>33</v>
      </c>
      <c r="K740" s="36"/>
      <c r="L740" s="18" t="s">
        <v>33</v>
      </c>
      <c r="M740" s="21"/>
      <c r="N740" s="21"/>
      <c r="O740" s="21"/>
      <c r="P740" s="19" t="s">
        <v>33</v>
      </c>
      <c r="Q740" s="21"/>
      <c r="R740" s="21"/>
      <c r="S740" s="21"/>
      <c r="T740" s="21"/>
      <c r="U740" s="21"/>
      <c r="V740" s="20"/>
      <c r="W740" s="20"/>
      <c r="X740" s="20"/>
      <c r="Y740" s="20"/>
      <c r="Z740" s="20"/>
      <c r="AA740" s="20"/>
      <c r="AB740" s="20"/>
      <c r="AC740" s="20"/>
      <c r="AD740" s="20"/>
      <c r="AE740" s="20"/>
      <c r="AF740" s="20"/>
      <c r="AG740" s="20"/>
      <c r="AH740" s="20"/>
    </row>
    <row r="741">
      <c r="A741" s="13">
        <v>740.0</v>
      </c>
      <c r="B741" s="37" t="s">
        <v>2964</v>
      </c>
      <c r="C741" s="52"/>
      <c r="D741" s="39" t="s">
        <v>2965</v>
      </c>
      <c r="E741" s="52"/>
      <c r="F741" s="52"/>
      <c r="G741" s="20"/>
      <c r="H741" s="13" t="s">
        <v>308</v>
      </c>
      <c r="I741" s="20"/>
      <c r="J741" s="18" t="s">
        <v>33</v>
      </c>
      <c r="K741" s="36"/>
      <c r="L741" s="18" t="s">
        <v>33</v>
      </c>
      <c r="M741" s="21"/>
      <c r="N741" s="21"/>
      <c r="O741" s="19" t="s">
        <v>33</v>
      </c>
      <c r="P741" s="21"/>
      <c r="Q741" s="21"/>
      <c r="R741" s="21"/>
      <c r="S741" s="21"/>
      <c r="T741" s="21"/>
      <c r="U741" s="21"/>
      <c r="V741" s="20"/>
      <c r="W741" s="20"/>
      <c r="X741" s="20"/>
      <c r="Y741" s="20"/>
      <c r="Z741" s="20"/>
      <c r="AA741" s="20"/>
      <c r="AB741" s="20"/>
      <c r="AC741" s="20"/>
      <c r="AD741" s="20"/>
      <c r="AE741" s="20"/>
      <c r="AF741" s="20"/>
      <c r="AG741" s="20"/>
      <c r="AH741" s="20"/>
    </row>
    <row r="742">
      <c r="A742" s="13">
        <v>741.0</v>
      </c>
      <c r="B742" s="37" t="s">
        <v>2966</v>
      </c>
      <c r="C742" s="52"/>
      <c r="D742" s="39" t="s">
        <v>2967</v>
      </c>
      <c r="E742" s="52"/>
      <c r="F742" s="52"/>
      <c r="G742" s="20"/>
      <c r="H742" s="13" t="s">
        <v>308</v>
      </c>
      <c r="I742" s="20"/>
      <c r="J742" s="18" t="s">
        <v>33</v>
      </c>
      <c r="K742" s="36"/>
      <c r="L742" s="18" t="s">
        <v>33</v>
      </c>
      <c r="M742" s="21"/>
      <c r="N742" s="21"/>
      <c r="O742" s="19" t="s">
        <v>33</v>
      </c>
      <c r="P742" s="21"/>
      <c r="Q742" s="21"/>
      <c r="R742" s="21"/>
      <c r="S742" s="21"/>
      <c r="T742" s="21"/>
      <c r="U742" s="21"/>
      <c r="V742" s="20"/>
      <c r="W742" s="20"/>
      <c r="X742" s="20"/>
      <c r="Y742" s="20"/>
      <c r="Z742" s="20"/>
      <c r="AA742" s="20"/>
      <c r="AB742" s="20"/>
      <c r="AC742" s="20"/>
      <c r="AD742" s="20"/>
      <c r="AE742" s="20"/>
      <c r="AF742" s="20"/>
      <c r="AG742" s="20"/>
      <c r="AH742" s="20"/>
    </row>
    <row r="743">
      <c r="A743" s="13">
        <v>742.0</v>
      </c>
      <c r="B743" s="37" t="s">
        <v>2968</v>
      </c>
      <c r="C743" s="52"/>
      <c r="D743" s="39" t="s">
        <v>2969</v>
      </c>
      <c r="E743" s="52"/>
      <c r="F743" s="52"/>
      <c r="G743" s="20"/>
      <c r="H743" s="13" t="s">
        <v>308</v>
      </c>
      <c r="I743" s="20"/>
      <c r="J743" s="18" t="s">
        <v>33</v>
      </c>
      <c r="K743" s="36"/>
      <c r="L743" s="18" t="s">
        <v>33</v>
      </c>
      <c r="M743" s="21"/>
      <c r="N743" s="21"/>
      <c r="O743" s="19" t="s">
        <v>33</v>
      </c>
      <c r="P743" s="21"/>
      <c r="Q743" s="21"/>
      <c r="R743" s="21"/>
      <c r="S743" s="21"/>
      <c r="T743" s="21"/>
      <c r="U743" s="21"/>
      <c r="V743" s="20"/>
      <c r="W743" s="20"/>
      <c r="X743" s="20"/>
      <c r="Y743" s="20"/>
      <c r="Z743" s="20"/>
      <c r="AA743" s="20"/>
      <c r="AB743" s="20"/>
      <c r="AC743" s="20"/>
      <c r="AD743" s="20"/>
      <c r="AE743" s="20"/>
      <c r="AF743" s="20"/>
      <c r="AG743" s="20"/>
      <c r="AH743" s="20"/>
    </row>
    <row r="744">
      <c r="A744" s="13">
        <v>743.0</v>
      </c>
      <c r="B744" s="37" t="s">
        <v>2970</v>
      </c>
      <c r="C744" s="52"/>
      <c r="D744" s="39" t="s">
        <v>2971</v>
      </c>
      <c r="E744" s="52"/>
      <c r="F744" s="52"/>
      <c r="G744" s="20"/>
      <c r="H744" s="13" t="s">
        <v>308</v>
      </c>
      <c r="I744" s="20"/>
      <c r="J744" s="18" t="s">
        <v>33</v>
      </c>
      <c r="K744" s="36"/>
      <c r="L744" s="18" t="s">
        <v>33</v>
      </c>
      <c r="M744" s="21"/>
      <c r="N744" s="21"/>
      <c r="O744" s="21"/>
      <c r="P744" s="19" t="s">
        <v>33</v>
      </c>
      <c r="Q744" s="21"/>
      <c r="R744" s="21"/>
      <c r="S744" s="21"/>
      <c r="T744" s="21"/>
      <c r="U744" s="21"/>
      <c r="V744" s="20"/>
      <c r="W744" s="20"/>
      <c r="X744" s="20"/>
      <c r="Y744" s="20"/>
      <c r="Z744" s="20"/>
      <c r="AA744" s="20"/>
      <c r="AB744" s="20"/>
      <c r="AC744" s="20"/>
      <c r="AD744" s="20"/>
      <c r="AE744" s="20"/>
      <c r="AF744" s="20"/>
      <c r="AG744" s="20"/>
      <c r="AH744" s="20"/>
    </row>
    <row r="745">
      <c r="A745" s="13">
        <v>744.0</v>
      </c>
      <c r="B745" s="37" t="s">
        <v>2972</v>
      </c>
      <c r="C745" s="52"/>
      <c r="D745" s="39" t="s">
        <v>2973</v>
      </c>
      <c r="E745" s="52"/>
      <c r="F745" s="52"/>
      <c r="G745" s="20"/>
      <c r="H745" s="13" t="s">
        <v>308</v>
      </c>
      <c r="I745" s="20"/>
      <c r="J745" s="18" t="s">
        <v>33</v>
      </c>
      <c r="K745" s="36"/>
      <c r="L745" s="18" t="s">
        <v>33</v>
      </c>
      <c r="M745" s="21"/>
      <c r="N745" s="21"/>
      <c r="O745" s="19"/>
      <c r="P745" s="19" t="s">
        <v>33</v>
      </c>
      <c r="Q745" s="21"/>
      <c r="R745" s="21"/>
      <c r="S745" s="21"/>
      <c r="T745" s="21"/>
      <c r="U745" s="21"/>
      <c r="V745" s="20"/>
      <c r="W745" s="20"/>
      <c r="X745" s="20"/>
      <c r="Y745" s="20"/>
      <c r="Z745" s="20"/>
      <c r="AA745" s="20"/>
      <c r="AB745" s="20"/>
      <c r="AC745" s="20"/>
      <c r="AD745" s="20"/>
      <c r="AE745" s="20"/>
      <c r="AF745" s="20"/>
      <c r="AG745" s="20"/>
      <c r="AH745" s="20"/>
    </row>
    <row r="746">
      <c r="A746" s="13">
        <v>745.0</v>
      </c>
      <c r="B746" s="37" t="s">
        <v>2905</v>
      </c>
      <c r="C746" s="52"/>
      <c r="D746" s="39" t="s">
        <v>2974</v>
      </c>
      <c r="E746" s="52"/>
      <c r="F746" s="52"/>
      <c r="G746" s="20"/>
      <c r="H746" s="13" t="s">
        <v>308</v>
      </c>
      <c r="I746" s="20"/>
      <c r="J746" s="18" t="s">
        <v>33</v>
      </c>
      <c r="K746" s="36"/>
      <c r="L746" s="18" t="s">
        <v>33</v>
      </c>
      <c r="M746" s="19" t="s">
        <v>33</v>
      </c>
      <c r="N746" s="21"/>
      <c r="O746" s="19"/>
      <c r="P746" s="21"/>
      <c r="Q746" s="21"/>
      <c r="R746" s="21"/>
      <c r="S746" s="21"/>
      <c r="T746" s="21"/>
      <c r="U746" s="21"/>
      <c r="V746" s="20"/>
      <c r="W746" s="20"/>
      <c r="X746" s="20"/>
      <c r="Y746" s="20"/>
      <c r="Z746" s="20"/>
      <c r="AA746" s="20"/>
      <c r="AB746" s="20"/>
      <c r="AC746" s="20"/>
      <c r="AD746" s="20"/>
      <c r="AE746" s="20"/>
      <c r="AF746" s="20"/>
      <c r="AG746" s="20"/>
      <c r="AH746" s="20"/>
    </row>
    <row r="747">
      <c r="A747" s="13">
        <v>746.0</v>
      </c>
      <c r="B747" s="37" t="s">
        <v>2975</v>
      </c>
      <c r="C747" s="52"/>
      <c r="D747" s="39" t="s">
        <v>2976</v>
      </c>
      <c r="E747" s="52"/>
      <c r="F747" s="52"/>
      <c r="G747" s="20"/>
      <c r="H747" s="13" t="s">
        <v>308</v>
      </c>
      <c r="I747" s="20"/>
      <c r="J747" s="18" t="s">
        <v>33</v>
      </c>
      <c r="K747" s="36"/>
      <c r="L747" s="18" t="s">
        <v>33</v>
      </c>
      <c r="M747" s="21"/>
      <c r="N747" s="21"/>
      <c r="O747" s="19" t="s">
        <v>33</v>
      </c>
      <c r="P747" s="21"/>
      <c r="Q747" s="21"/>
      <c r="R747" s="21"/>
      <c r="S747" s="21"/>
      <c r="T747" s="21"/>
      <c r="U747" s="21"/>
      <c r="V747" s="20"/>
      <c r="W747" s="20"/>
      <c r="X747" s="20"/>
      <c r="Y747" s="20"/>
      <c r="Z747" s="20"/>
      <c r="AA747" s="20"/>
      <c r="AB747" s="20"/>
      <c r="AC747" s="20"/>
      <c r="AD747" s="20"/>
      <c r="AE747" s="20"/>
      <c r="AF747" s="20"/>
      <c r="AG747" s="20"/>
      <c r="AH747" s="20"/>
    </row>
    <row r="748">
      <c r="A748" s="13">
        <v>747.0</v>
      </c>
      <c r="B748" s="37" t="s">
        <v>2210</v>
      </c>
      <c r="C748" s="52"/>
      <c r="D748" s="40" t="s">
        <v>2749</v>
      </c>
      <c r="E748" s="52"/>
      <c r="F748" s="52"/>
      <c r="G748" s="20"/>
      <c r="H748" s="13" t="s">
        <v>32</v>
      </c>
      <c r="I748" s="20"/>
      <c r="J748" s="18" t="s">
        <v>33</v>
      </c>
      <c r="K748" s="36"/>
      <c r="L748" s="18" t="s">
        <v>33</v>
      </c>
      <c r="M748" s="19" t="s">
        <v>33</v>
      </c>
      <c r="N748" s="21"/>
      <c r="O748" s="21"/>
      <c r="P748" s="21"/>
      <c r="Q748" s="21"/>
      <c r="R748" s="21"/>
      <c r="S748" s="21"/>
      <c r="T748" s="21"/>
      <c r="U748" s="21"/>
      <c r="V748" s="13" t="s">
        <v>2977</v>
      </c>
      <c r="W748" s="13"/>
      <c r="X748" s="20"/>
      <c r="Y748" s="20"/>
      <c r="Z748" s="20"/>
      <c r="AA748" s="20"/>
      <c r="AB748" s="20"/>
      <c r="AC748" s="20"/>
      <c r="AD748" s="20"/>
      <c r="AE748" s="20"/>
      <c r="AF748" s="20"/>
      <c r="AG748" s="20"/>
      <c r="AH748" s="20"/>
    </row>
    <row r="749">
      <c r="A749" s="13">
        <v>748.0</v>
      </c>
      <c r="B749" s="37" t="s">
        <v>2978</v>
      </c>
      <c r="C749" s="52"/>
      <c r="D749" s="39" t="s">
        <v>2979</v>
      </c>
      <c r="E749" s="52"/>
      <c r="F749" s="52"/>
      <c r="G749" s="20"/>
      <c r="H749" s="13" t="s">
        <v>308</v>
      </c>
      <c r="I749" s="20"/>
      <c r="J749" s="18" t="s">
        <v>33</v>
      </c>
      <c r="K749" s="36"/>
      <c r="L749" s="18" t="s">
        <v>33</v>
      </c>
      <c r="M749" s="21"/>
      <c r="N749" s="21"/>
      <c r="O749" s="19" t="s">
        <v>33</v>
      </c>
      <c r="P749" s="21"/>
      <c r="Q749" s="21"/>
      <c r="R749" s="21"/>
      <c r="S749" s="21"/>
      <c r="T749" s="21"/>
      <c r="U749" s="21"/>
      <c r="V749" s="20"/>
      <c r="W749" s="20"/>
      <c r="X749" s="20"/>
      <c r="Y749" s="20"/>
      <c r="Z749" s="20"/>
      <c r="AA749" s="20"/>
      <c r="AB749" s="20"/>
      <c r="AC749" s="20"/>
      <c r="AD749" s="20"/>
      <c r="AE749" s="20"/>
      <c r="AF749" s="20"/>
      <c r="AG749" s="20"/>
      <c r="AH749" s="20"/>
    </row>
    <row r="750">
      <c r="A750" s="13">
        <v>749.0</v>
      </c>
      <c r="B750" s="37" t="s">
        <v>2980</v>
      </c>
      <c r="C750" s="52"/>
      <c r="D750" s="39" t="s">
        <v>2981</v>
      </c>
      <c r="E750" s="52"/>
      <c r="F750" s="52"/>
      <c r="G750" s="20"/>
      <c r="H750" s="13" t="s">
        <v>308</v>
      </c>
      <c r="I750" s="20"/>
      <c r="J750" s="18" t="s">
        <v>33</v>
      </c>
      <c r="K750" s="36"/>
      <c r="L750" s="18" t="s">
        <v>33</v>
      </c>
      <c r="M750" s="21"/>
      <c r="N750" s="21"/>
      <c r="O750" s="19" t="s">
        <v>33</v>
      </c>
      <c r="P750" s="21"/>
      <c r="Q750" s="21"/>
      <c r="R750" s="21"/>
      <c r="S750" s="21"/>
      <c r="T750" s="21"/>
      <c r="U750" s="21"/>
      <c r="V750" s="20"/>
      <c r="W750" s="20"/>
      <c r="X750" s="20"/>
      <c r="Y750" s="20"/>
      <c r="Z750" s="20"/>
      <c r="AA750" s="20"/>
      <c r="AB750" s="20"/>
      <c r="AC750" s="20"/>
      <c r="AD750" s="20"/>
      <c r="AE750" s="20"/>
      <c r="AF750" s="20"/>
      <c r="AG750" s="20"/>
      <c r="AH750" s="20"/>
    </row>
    <row r="751">
      <c r="A751" s="13">
        <v>750.0</v>
      </c>
      <c r="B751" s="37" t="s">
        <v>2982</v>
      </c>
      <c r="C751" s="52"/>
      <c r="D751" s="39" t="s">
        <v>2983</v>
      </c>
      <c r="E751" s="52"/>
      <c r="F751" s="52"/>
      <c r="G751" s="20"/>
      <c r="H751" s="13" t="s">
        <v>308</v>
      </c>
      <c r="I751" s="20"/>
      <c r="J751" s="18" t="s">
        <v>33</v>
      </c>
      <c r="K751" s="36"/>
      <c r="L751" s="18" t="s">
        <v>33</v>
      </c>
      <c r="M751" s="21"/>
      <c r="N751" s="21"/>
      <c r="O751" s="19" t="s">
        <v>33</v>
      </c>
      <c r="P751" s="21"/>
      <c r="Q751" s="21"/>
      <c r="R751" s="21"/>
      <c r="S751" s="21"/>
      <c r="T751" s="21"/>
      <c r="U751" s="21"/>
      <c r="V751" s="20"/>
      <c r="W751" s="20"/>
      <c r="X751" s="20"/>
      <c r="Y751" s="20"/>
      <c r="Z751" s="20"/>
      <c r="AA751" s="20"/>
      <c r="AB751" s="20"/>
      <c r="AC751" s="20"/>
      <c r="AD751" s="20"/>
      <c r="AE751" s="20"/>
      <c r="AF751" s="20"/>
      <c r="AG751" s="20"/>
      <c r="AH751" s="20"/>
    </row>
    <row r="752">
      <c r="A752" s="13">
        <v>751.0</v>
      </c>
      <c r="B752" s="37" t="s">
        <v>2984</v>
      </c>
      <c r="C752" s="52"/>
      <c r="D752" s="39" t="s">
        <v>2985</v>
      </c>
      <c r="E752" s="52"/>
      <c r="F752" s="52"/>
      <c r="G752" s="20"/>
      <c r="H752" s="13" t="s">
        <v>308</v>
      </c>
      <c r="I752" s="20"/>
      <c r="J752" s="18" t="s">
        <v>33</v>
      </c>
      <c r="K752" s="36"/>
      <c r="L752" s="18" t="s">
        <v>33</v>
      </c>
      <c r="M752" s="21"/>
      <c r="N752" s="21"/>
      <c r="O752" s="19" t="s">
        <v>33</v>
      </c>
      <c r="P752" s="21"/>
      <c r="Q752" s="21"/>
      <c r="R752" s="21"/>
      <c r="S752" s="21"/>
      <c r="T752" s="21"/>
      <c r="U752" s="21"/>
      <c r="V752" s="20"/>
      <c r="W752" s="20"/>
      <c r="X752" s="20"/>
      <c r="Y752" s="20"/>
      <c r="Z752" s="20"/>
      <c r="AA752" s="20"/>
      <c r="AB752" s="20"/>
      <c r="AC752" s="20"/>
      <c r="AD752" s="20"/>
      <c r="AE752" s="20"/>
      <c r="AF752" s="20"/>
      <c r="AG752" s="20"/>
      <c r="AH752" s="20"/>
    </row>
    <row r="753">
      <c r="A753" s="13">
        <v>752.0</v>
      </c>
      <c r="B753" s="37" t="s">
        <v>2986</v>
      </c>
      <c r="C753" s="52"/>
      <c r="D753" s="39" t="s">
        <v>2987</v>
      </c>
      <c r="E753" s="52"/>
      <c r="F753" s="52"/>
      <c r="G753" s="20"/>
      <c r="H753" s="13" t="s">
        <v>308</v>
      </c>
      <c r="I753" s="20"/>
      <c r="J753" s="18" t="s">
        <v>33</v>
      </c>
      <c r="K753" s="36"/>
      <c r="L753" s="18" t="s">
        <v>33</v>
      </c>
      <c r="M753" s="21"/>
      <c r="N753" s="21"/>
      <c r="O753" s="19" t="s">
        <v>33</v>
      </c>
      <c r="P753" s="21"/>
      <c r="Q753" s="21"/>
      <c r="R753" s="21"/>
      <c r="S753" s="21"/>
      <c r="T753" s="21"/>
      <c r="U753" s="21"/>
      <c r="V753" s="20"/>
      <c r="W753" s="20"/>
      <c r="X753" s="20"/>
      <c r="Y753" s="20"/>
      <c r="Z753" s="20"/>
      <c r="AA753" s="20"/>
      <c r="AB753" s="20"/>
      <c r="AC753" s="20"/>
      <c r="AD753" s="20"/>
      <c r="AE753" s="20"/>
      <c r="AF753" s="20"/>
      <c r="AG753" s="20"/>
      <c r="AH753" s="20"/>
    </row>
    <row r="754">
      <c r="A754" s="13">
        <v>753.0</v>
      </c>
      <c r="B754" s="37" t="s">
        <v>2988</v>
      </c>
      <c r="C754" s="52"/>
      <c r="D754" s="39" t="s">
        <v>2989</v>
      </c>
      <c r="E754" s="52"/>
      <c r="F754" s="52"/>
      <c r="G754" s="20"/>
      <c r="H754" s="13" t="s">
        <v>308</v>
      </c>
      <c r="I754" s="20"/>
      <c r="J754" s="18" t="s">
        <v>33</v>
      </c>
      <c r="K754" s="36"/>
      <c r="L754" s="18" t="s">
        <v>33</v>
      </c>
      <c r="M754" s="21"/>
      <c r="N754" s="19" t="s">
        <v>33</v>
      </c>
      <c r="O754" s="19"/>
      <c r="P754" s="21"/>
      <c r="Q754" s="21"/>
      <c r="R754" s="21"/>
      <c r="S754" s="21"/>
      <c r="T754" s="21"/>
      <c r="U754" s="21"/>
      <c r="V754" s="20"/>
      <c r="W754" s="20"/>
      <c r="X754" s="20"/>
      <c r="Y754" s="20"/>
      <c r="Z754" s="20"/>
      <c r="AA754" s="20"/>
      <c r="AB754" s="20"/>
      <c r="AC754" s="20"/>
      <c r="AD754" s="20"/>
      <c r="AE754" s="20"/>
      <c r="AF754" s="20"/>
      <c r="AG754" s="20"/>
      <c r="AH754" s="20"/>
    </row>
    <row r="755">
      <c r="A755" s="13">
        <v>754.0</v>
      </c>
      <c r="B755" s="37" t="s">
        <v>2990</v>
      </c>
      <c r="C755" s="52"/>
      <c r="D755" s="39" t="s">
        <v>2991</v>
      </c>
      <c r="E755" s="52"/>
      <c r="F755" s="52"/>
      <c r="G755" s="20"/>
      <c r="H755" s="13" t="s">
        <v>308</v>
      </c>
      <c r="I755" s="20"/>
      <c r="J755" s="18" t="s">
        <v>33</v>
      </c>
      <c r="K755" s="36"/>
      <c r="L755" s="36"/>
      <c r="M755" s="21"/>
      <c r="N755" s="21"/>
      <c r="O755" s="21"/>
      <c r="P755" s="21"/>
      <c r="Q755" s="21"/>
      <c r="R755" s="19" t="s">
        <v>33</v>
      </c>
      <c r="S755" s="19"/>
      <c r="T755" s="21"/>
      <c r="U755" s="21"/>
      <c r="V755" s="20"/>
      <c r="W755" s="20"/>
      <c r="X755" s="20"/>
      <c r="Y755" s="20"/>
      <c r="Z755" s="20"/>
      <c r="AA755" s="20"/>
      <c r="AB755" s="20"/>
      <c r="AC755" s="20"/>
      <c r="AD755" s="20"/>
      <c r="AE755" s="20"/>
      <c r="AF755" s="20"/>
      <c r="AG755" s="20"/>
      <c r="AH755" s="20"/>
    </row>
    <row r="756">
      <c r="A756" s="13">
        <v>755.0</v>
      </c>
      <c r="B756" s="37" t="s">
        <v>2879</v>
      </c>
      <c r="C756" s="52"/>
      <c r="D756" s="39" t="s">
        <v>2992</v>
      </c>
      <c r="E756" s="52"/>
      <c r="F756" s="52"/>
      <c r="G756" s="20"/>
      <c r="H756" s="13" t="s">
        <v>308</v>
      </c>
      <c r="I756" s="20"/>
      <c r="J756" s="18" t="s">
        <v>33</v>
      </c>
      <c r="K756" s="36"/>
      <c r="L756" s="36"/>
      <c r="M756" s="21"/>
      <c r="N756" s="21"/>
      <c r="O756" s="21"/>
      <c r="P756" s="21"/>
      <c r="Q756" s="21"/>
      <c r="R756" s="19" t="s">
        <v>33</v>
      </c>
      <c r="S756" s="19"/>
      <c r="T756" s="21"/>
      <c r="U756" s="21"/>
      <c r="V756" s="20"/>
      <c r="W756" s="20"/>
      <c r="X756" s="20"/>
      <c r="Y756" s="20"/>
      <c r="Z756" s="20"/>
      <c r="AA756" s="20"/>
      <c r="AB756" s="20"/>
      <c r="AC756" s="20"/>
      <c r="AD756" s="20"/>
      <c r="AE756" s="20"/>
      <c r="AF756" s="20"/>
      <c r="AG756" s="20"/>
      <c r="AH756" s="20"/>
    </row>
    <row r="757">
      <c r="A757" s="13">
        <v>756.0</v>
      </c>
      <c r="B757" s="37" t="s">
        <v>2993</v>
      </c>
      <c r="C757" s="52"/>
      <c r="D757" s="39" t="s">
        <v>2994</v>
      </c>
      <c r="E757" s="52"/>
      <c r="F757" s="52"/>
      <c r="G757" s="20"/>
      <c r="H757" s="13" t="s">
        <v>308</v>
      </c>
      <c r="I757" s="20"/>
      <c r="J757" s="18" t="s">
        <v>33</v>
      </c>
      <c r="K757" s="36"/>
      <c r="L757" s="18" t="s">
        <v>33</v>
      </c>
      <c r="M757" s="21"/>
      <c r="N757" s="21"/>
      <c r="O757" s="19" t="s">
        <v>33</v>
      </c>
      <c r="P757" s="21"/>
      <c r="Q757" s="21"/>
      <c r="R757" s="21"/>
      <c r="S757" s="21"/>
      <c r="T757" s="21"/>
      <c r="U757" s="21"/>
      <c r="V757" s="20"/>
      <c r="W757" s="20"/>
      <c r="X757" s="20"/>
      <c r="Y757" s="20"/>
      <c r="Z757" s="20"/>
      <c r="AA757" s="20"/>
      <c r="AB757" s="20"/>
      <c r="AC757" s="20"/>
      <c r="AD757" s="20"/>
      <c r="AE757" s="20"/>
      <c r="AF757" s="20"/>
      <c r="AG757" s="20"/>
      <c r="AH757" s="20"/>
    </row>
    <row r="758">
      <c r="A758" s="13">
        <v>757.0</v>
      </c>
      <c r="B758" s="37" t="s">
        <v>2995</v>
      </c>
      <c r="C758" s="52"/>
      <c r="D758" s="39" t="s">
        <v>2996</v>
      </c>
      <c r="E758" s="52"/>
      <c r="F758" s="52"/>
      <c r="G758" s="20"/>
      <c r="H758" s="13" t="s">
        <v>308</v>
      </c>
      <c r="I758" s="20"/>
      <c r="J758" s="18" t="s">
        <v>33</v>
      </c>
      <c r="K758" s="36"/>
      <c r="L758" s="18" t="s">
        <v>33</v>
      </c>
      <c r="M758" s="21"/>
      <c r="N758" s="21"/>
      <c r="O758" s="21"/>
      <c r="P758" s="19" t="s">
        <v>33</v>
      </c>
      <c r="Q758" s="21"/>
      <c r="R758" s="21"/>
      <c r="S758" s="21"/>
      <c r="T758" s="21"/>
      <c r="U758" s="21"/>
      <c r="V758" s="20"/>
      <c r="W758" s="20"/>
      <c r="X758" s="20"/>
      <c r="Y758" s="20"/>
      <c r="Z758" s="20"/>
      <c r="AA758" s="20"/>
      <c r="AB758" s="20"/>
      <c r="AC758" s="20"/>
      <c r="AD758" s="20"/>
      <c r="AE758" s="20"/>
      <c r="AF758" s="20"/>
      <c r="AG758" s="20"/>
      <c r="AH758" s="20"/>
    </row>
    <row r="759">
      <c r="A759" s="13">
        <v>758.0</v>
      </c>
      <c r="B759" s="37" t="s">
        <v>2997</v>
      </c>
      <c r="C759" s="52"/>
      <c r="D759" s="39" t="s">
        <v>2998</v>
      </c>
      <c r="E759" s="52"/>
      <c r="F759" s="52"/>
      <c r="G759" s="20"/>
      <c r="H759" s="13" t="s">
        <v>308</v>
      </c>
      <c r="I759" s="20"/>
      <c r="J759" s="18" t="s">
        <v>33</v>
      </c>
      <c r="K759" s="36"/>
      <c r="L759" s="18" t="s">
        <v>33</v>
      </c>
      <c r="M759" s="21"/>
      <c r="N759" s="21"/>
      <c r="O759" s="19" t="s">
        <v>33</v>
      </c>
      <c r="P759" s="21"/>
      <c r="Q759" s="21"/>
      <c r="R759" s="21"/>
      <c r="S759" s="21"/>
      <c r="T759" s="21"/>
      <c r="U759" s="21"/>
      <c r="V759" s="20"/>
      <c r="W759" s="20"/>
      <c r="X759" s="20"/>
      <c r="Y759" s="20"/>
      <c r="Z759" s="20"/>
      <c r="AA759" s="20"/>
      <c r="AB759" s="20"/>
      <c r="AC759" s="20"/>
      <c r="AD759" s="20"/>
      <c r="AE759" s="20"/>
      <c r="AF759" s="20"/>
      <c r="AG759" s="20"/>
      <c r="AH759" s="20"/>
    </row>
    <row r="760">
      <c r="A760" s="13">
        <v>759.0</v>
      </c>
      <c r="B760" s="37" t="s">
        <v>2999</v>
      </c>
      <c r="C760" s="52"/>
      <c r="D760" s="39" t="s">
        <v>3000</v>
      </c>
      <c r="E760" s="52"/>
      <c r="F760" s="52"/>
      <c r="G760" s="20"/>
      <c r="H760" s="13" t="s">
        <v>308</v>
      </c>
      <c r="I760" s="20"/>
      <c r="J760" s="18" t="s">
        <v>33</v>
      </c>
      <c r="K760" s="36"/>
      <c r="L760" s="18" t="s">
        <v>33</v>
      </c>
      <c r="M760" s="21"/>
      <c r="N760" s="21"/>
      <c r="O760" s="19" t="s">
        <v>33</v>
      </c>
      <c r="P760" s="21"/>
      <c r="Q760" s="21"/>
      <c r="R760" s="21"/>
      <c r="S760" s="21"/>
      <c r="T760" s="21"/>
      <c r="U760" s="21"/>
      <c r="V760" s="20"/>
      <c r="W760" s="20"/>
      <c r="X760" s="20"/>
      <c r="Y760" s="20"/>
      <c r="Z760" s="20"/>
      <c r="AA760" s="20"/>
      <c r="AB760" s="20"/>
      <c r="AC760" s="20"/>
      <c r="AD760" s="20"/>
      <c r="AE760" s="20"/>
      <c r="AF760" s="20"/>
      <c r="AG760" s="20"/>
      <c r="AH760" s="20"/>
    </row>
    <row r="761">
      <c r="A761" s="13">
        <v>760.0</v>
      </c>
      <c r="B761" s="37" t="s">
        <v>3001</v>
      </c>
      <c r="C761" s="52"/>
      <c r="D761" s="39" t="s">
        <v>3002</v>
      </c>
      <c r="E761" s="52"/>
      <c r="F761" s="52"/>
      <c r="G761" s="20"/>
      <c r="H761" s="13" t="s">
        <v>308</v>
      </c>
      <c r="I761" s="20"/>
      <c r="J761" s="18" t="s">
        <v>33</v>
      </c>
      <c r="K761" s="36"/>
      <c r="L761" s="18" t="s">
        <v>33</v>
      </c>
      <c r="M761" s="21"/>
      <c r="N761" s="19" t="s">
        <v>33</v>
      </c>
      <c r="O761" s="21"/>
      <c r="P761" s="21"/>
      <c r="Q761" s="21"/>
      <c r="R761" s="21"/>
      <c r="S761" s="21"/>
      <c r="T761" s="21"/>
      <c r="U761" s="21"/>
      <c r="V761" s="20"/>
      <c r="W761" s="20"/>
      <c r="X761" s="20"/>
      <c r="Y761" s="20"/>
      <c r="Z761" s="20"/>
      <c r="AA761" s="20"/>
      <c r="AB761" s="20"/>
      <c r="AC761" s="20"/>
      <c r="AD761" s="20"/>
      <c r="AE761" s="20"/>
      <c r="AF761" s="20"/>
      <c r="AG761" s="20"/>
      <c r="AH761" s="20"/>
    </row>
    <row r="762">
      <c r="A762" s="13">
        <v>761.0</v>
      </c>
      <c r="B762" s="37" t="s">
        <v>3003</v>
      </c>
      <c r="C762" s="52"/>
      <c r="D762" s="39" t="s">
        <v>3004</v>
      </c>
      <c r="E762" s="52"/>
      <c r="F762" s="52"/>
      <c r="G762" s="20"/>
      <c r="H762" s="13" t="s">
        <v>32</v>
      </c>
      <c r="I762" s="20"/>
      <c r="J762" s="18" t="s">
        <v>33</v>
      </c>
      <c r="K762" s="18" t="s">
        <v>33</v>
      </c>
      <c r="L762" s="18" t="s">
        <v>33</v>
      </c>
      <c r="M762" s="19" t="s">
        <v>33</v>
      </c>
      <c r="N762" s="21"/>
      <c r="O762" s="21"/>
      <c r="P762" s="21"/>
      <c r="Q762" s="21"/>
      <c r="R762" s="19"/>
      <c r="S762" s="19"/>
      <c r="T762" s="21"/>
      <c r="U762" s="21"/>
      <c r="V762" s="13"/>
      <c r="W762" s="13"/>
      <c r="X762" s="20"/>
      <c r="Y762" s="20"/>
      <c r="Z762" s="20"/>
      <c r="AA762" s="20"/>
      <c r="AB762" s="20"/>
      <c r="AC762" s="20"/>
      <c r="AD762" s="20"/>
      <c r="AE762" s="20"/>
      <c r="AF762" s="20"/>
      <c r="AG762" s="20"/>
      <c r="AH762" s="20"/>
    </row>
    <row r="763">
      <c r="A763" s="13">
        <v>762.0</v>
      </c>
      <c r="B763" s="37" t="s">
        <v>3005</v>
      </c>
      <c r="C763" s="52"/>
      <c r="D763" s="39" t="s">
        <v>3006</v>
      </c>
      <c r="E763" s="52"/>
      <c r="F763" s="52"/>
      <c r="G763" s="20"/>
      <c r="H763" s="13" t="s">
        <v>308</v>
      </c>
      <c r="I763" s="20"/>
      <c r="J763" s="18" t="s">
        <v>33</v>
      </c>
      <c r="K763" s="36"/>
      <c r="L763" s="18" t="s">
        <v>33</v>
      </c>
      <c r="M763" s="21"/>
      <c r="N763" s="21"/>
      <c r="O763" s="21"/>
      <c r="P763" s="19" t="s">
        <v>33</v>
      </c>
      <c r="Q763" s="21"/>
      <c r="R763" s="21"/>
      <c r="S763" s="21"/>
      <c r="T763" s="21"/>
      <c r="U763" s="21"/>
      <c r="V763" s="20"/>
      <c r="W763" s="20"/>
      <c r="X763" s="20"/>
      <c r="Y763" s="20"/>
      <c r="Z763" s="20"/>
      <c r="AA763" s="20"/>
      <c r="AB763" s="20"/>
      <c r="AC763" s="20"/>
      <c r="AD763" s="20"/>
      <c r="AE763" s="20"/>
      <c r="AF763" s="20"/>
      <c r="AG763" s="20"/>
      <c r="AH763" s="20"/>
    </row>
    <row r="764">
      <c r="A764" s="13">
        <v>763.0</v>
      </c>
      <c r="B764" s="37" t="s">
        <v>3007</v>
      </c>
      <c r="C764" s="52"/>
      <c r="D764" s="39" t="s">
        <v>3008</v>
      </c>
      <c r="E764" s="52"/>
      <c r="F764" s="52"/>
      <c r="G764" s="20"/>
      <c r="H764" s="13" t="s">
        <v>308</v>
      </c>
      <c r="I764" s="20"/>
      <c r="J764" s="18" t="s">
        <v>33</v>
      </c>
      <c r="K764" s="36"/>
      <c r="L764" s="36"/>
      <c r="M764" s="21"/>
      <c r="N764" s="21"/>
      <c r="O764" s="21"/>
      <c r="P764" s="21"/>
      <c r="Q764" s="19" t="s">
        <v>33</v>
      </c>
      <c r="R764" s="19"/>
      <c r="S764" s="19"/>
      <c r="T764" s="21"/>
      <c r="U764" s="21"/>
      <c r="V764" s="20"/>
      <c r="W764" s="20"/>
      <c r="X764" s="20"/>
      <c r="Y764" s="20"/>
      <c r="Z764" s="20"/>
      <c r="AA764" s="20"/>
      <c r="AB764" s="20"/>
      <c r="AC764" s="20"/>
      <c r="AD764" s="20"/>
      <c r="AE764" s="20"/>
      <c r="AF764" s="20"/>
      <c r="AG764" s="20"/>
      <c r="AH764" s="20"/>
    </row>
    <row r="765">
      <c r="A765" s="13">
        <v>764.0</v>
      </c>
      <c r="B765" s="37" t="s">
        <v>3009</v>
      </c>
      <c r="C765" s="52"/>
      <c r="D765" s="39" t="s">
        <v>3010</v>
      </c>
      <c r="E765" s="52"/>
      <c r="F765" s="52"/>
      <c r="G765" s="20"/>
      <c r="H765" s="13" t="s">
        <v>1189</v>
      </c>
      <c r="I765" s="20"/>
      <c r="J765" s="18" t="s">
        <v>33</v>
      </c>
      <c r="K765" s="36"/>
      <c r="L765" s="18" t="s">
        <v>33</v>
      </c>
      <c r="M765" s="21"/>
      <c r="N765" s="19" t="s">
        <v>33</v>
      </c>
      <c r="O765" s="21"/>
      <c r="P765" s="21"/>
      <c r="Q765" s="21"/>
      <c r="R765" s="21"/>
      <c r="S765" s="21"/>
      <c r="T765" s="19"/>
      <c r="U765" s="19"/>
      <c r="V765" s="13" t="s">
        <v>3011</v>
      </c>
      <c r="W765" s="20"/>
      <c r="X765" s="20"/>
      <c r="Y765" s="20"/>
      <c r="Z765" s="20"/>
      <c r="AA765" s="20"/>
      <c r="AB765" s="20"/>
      <c r="AC765" s="20"/>
      <c r="AD765" s="20"/>
      <c r="AE765" s="20"/>
      <c r="AF765" s="20"/>
      <c r="AG765" s="20"/>
      <c r="AH765" s="20"/>
    </row>
    <row r="766">
      <c r="A766" s="13">
        <v>765.0</v>
      </c>
      <c r="B766" s="37" t="s">
        <v>3012</v>
      </c>
      <c r="C766" s="52"/>
      <c r="D766" s="39" t="s">
        <v>3013</v>
      </c>
      <c r="E766" s="52"/>
      <c r="F766" s="52"/>
      <c r="G766" s="20"/>
      <c r="H766" s="13" t="s">
        <v>308</v>
      </c>
      <c r="I766" s="20"/>
      <c r="J766" s="18" t="s">
        <v>33</v>
      </c>
      <c r="K766" s="36"/>
      <c r="L766" s="18" t="s">
        <v>33</v>
      </c>
      <c r="M766" s="21"/>
      <c r="N766" s="19" t="s">
        <v>33</v>
      </c>
      <c r="O766" s="21"/>
      <c r="P766" s="21"/>
      <c r="Q766" s="21"/>
      <c r="R766" s="21"/>
      <c r="S766" s="21"/>
      <c r="T766" s="21"/>
      <c r="U766" s="21"/>
      <c r="V766" s="13" t="s">
        <v>3014</v>
      </c>
      <c r="W766" s="13"/>
      <c r="X766" s="20"/>
      <c r="Y766" s="20"/>
      <c r="Z766" s="20"/>
      <c r="AA766" s="20"/>
      <c r="AB766" s="20"/>
      <c r="AC766" s="20"/>
      <c r="AD766" s="20"/>
      <c r="AE766" s="20"/>
      <c r="AF766" s="20"/>
      <c r="AG766" s="20"/>
      <c r="AH766" s="20"/>
    </row>
    <row r="767">
      <c r="A767" s="13">
        <v>766.0</v>
      </c>
      <c r="B767" s="37" t="s">
        <v>3015</v>
      </c>
      <c r="C767" s="52"/>
      <c r="D767" s="39" t="s">
        <v>3016</v>
      </c>
      <c r="E767" s="52"/>
      <c r="F767" s="52"/>
      <c r="G767" s="20"/>
      <c r="H767" s="13" t="s">
        <v>308</v>
      </c>
      <c r="I767" s="20"/>
      <c r="J767" s="18" t="s">
        <v>33</v>
      </c>
      <c r="K767" s="36"/>
      <c r="L767" s="18" t="s">
        <v>33</v>
      </c>
      <c r="M767" s="21"/>
      <c r="N767" s="19" t="s">
        <v>33</v>
      </c>
      <c r="O767" s="21"/>
      <c r="P767" s="21"/>
      <c r="Q767" s="21"/>
      <c r="R767" s="21"/>
      <c r="S767" s="21"/>
      <c r="T767" s="21"/>
      <c r="U767" s="21"/>
      <c r="V767" s="13" t="s">
        <v>3017</v>
      </c>
      <c r="W767" s="13"/>
      <c r="X767" s="20"/>
      <c r="Y767" s="20"/>
      <c r="Z767" s="20"/>
      <c r="AA767" s="20"/>
      <c r="AB767" s="20"/>
      <c r="AC767" s="20"/>
      <c r="AD767" s="20"/>
      <c r="AE767" s="20"/>
      <c r="AF767" s="20"/>
      <c r="AG767" s="20"/>
      <c r="AH767" s="20"/>
    </row>
    <row r="768">
      <c r="A768" s="13">
        <v>767.0</v>
      </c>
      <c r="B768" s="37" t="s">
        <v>3018</v>
      </c>
      <c r="C768" s="52"/>
      <c r="D768" s="39" t="s">
        <v>3019</v>
      </c>
      <c r="E768" s="52"/>
      <c r="F768" s="52"/>
      <c r="G768" s="20"/>
      <c r="H768" s="13" t="s">
        <v>308</v>
      </c>
      <c r="I768" s="20"/>
      <c r="J768" s="18" t="s">
        <v>33</v>
      </c>
      <c r="K768" s="36"/>
      <c r="L768" s="18" t="s">
        <v>33</v>
      </c>
      <c r="M768" s="21"/>
      <c r="N768" s="21"/>
      <c r="O768" s="21"/>
      <c r="P768" s="21"/>
      <c r="Q768" s="19" t="s">
        <v>33</v>
      </c>
      <c r="R768" s="19"/>
      <c r="S768" s="19"/>
      <c r="T768" s="21"/>
      <c r="U768" s="21"/>
      <c r="V768" s="13" t="s">
        <v>3020</v>
      </c>
      <c r="W768" s="13"/>
      <c r="X768" s="20"/>
      <c r="Y768" s="20"/>
      <c r="Z768" s="20"/>
      <c r="AA768" s="20"/>
      <c r="AB768" s="20"/>
      <c r="AC768" s="20"/>
      <c r="AD768" s="20"/>
      <c r="AE768" s="20"/>
      <c r="AF768" s="20"/>
      <c r="AG768" s="20"/>
      <c r="AH768" s="20"/>
    </row>
    <row r="769">
      <c r="A769" s="13">
        <v>768.0</v>
      </c>
      <c r="B769" s="37" t="s">
        <v>3021</v>
      </c>
      <c r="C769" s="52"/>
      <c r="D769" s="39" t="s">
        <v>3022</v>
      </c>
      <c r="E769" s="52"/>
      <c r="F769" s="52"/>
      <c r="G769" s="20"/>
      <c r="H769" s="13" t="s">
        <v>308</v>
      </c>
      <c r="I769" s="20"/>
      <c r="J769" s="18" t="s">
        <v>33</v>
      </c>
      <c r="K769" s="36"/>
      <c r="L769" s="18" t="s">
        <v>33</v>
      </c>
      <c r="M769" s="21"/>
      <c r="N769" s="21"/>
      <c r="O769" s="19" t="s">
        <v>33</v>
      </c>
      <c r="P769" s="21"/>
      <c r="Q769" s="21"/>
      <c r="R769" s="21"/>
      <c r="S769" s="21"/>
      <c r="T769" s="21"/>
      <c r="U769" s="21"/>
      <c r="V769" s="20"/>
      <c r="W769" s="20"/>
      <c r="X769" s="20"/>
      <c r="Y769" s="20"/>
      <c r="Z769" s="20"/>
      <c r="AA769" s="20"/>
      <c r="AB769" s="20"/>
      <c r="AC769" s="20"/>
      <c r="AD769" s="20"/>
      <c r="AE769" s="20"/>
      <c r="AF769" s="20"/>
      <c r="AG769" s="20"/>
      <c r="AH769" s="20"/>
    </row>
    <row r="770">
      <c r="A770" s="13">
        <v>769.0</v>
      </c>
      <c r="B770" s="37" t="s">
        <v>3023</v>
      </c>
      <c r="C770" s="52"/>
      <c r="D770" s="40" t="s">
        <v>3024</v>
      </c>
      <c r="E770" s="52"/>
      <c r="F770" s="52"/>
      <c r="G770" s="20"/>
      <c r="H770" s="13" t="s">
        <v>308</v>
      </c>
      <c r="I770" s="20"/>
      <c r="J770" s="18" t="s">
        <v>33</v>
      </c>
      <c r="K770" s="36"/>
      <c r="L770" s="18" t="s">
        <v>33</v>
      </c>
      <c r="M770" s="21"/>
      <c r="N770" s="19" t="s">
        <v>33</v>
      </c>
      <c r="O770" s="21"/>
      <c r="P770" s="21"/>
      <c r="Q770" s="21"/>
      <c r="R770" s="21"/>
      <c r="S770" s="21"/>
      <c r="T770" s="21"/>
      <c r="U770" s="21"/>
      <c r="V770" s="20"/>
      <c r="W770" s="20"/>
      <c r="X770" s="20"/>
      <c r="Y770" s="20"/>
      <c r="Z770" s="20"/>
      <c r="AA770" s="20"/>
      <c r="AB770" s="20"/>
      <c r="AC770" s="20"/>
      <c r="AD770" s="20"/>
      <c r="AE770" s="20"/>
      <c r="AF770" s="20"/>
      <c r="AG770" s="20"/>
      <c r="AH770" s="20"/>
    </row>
    <row r="771">
      <c r="A771" s="13">
        <v>770.0</v>
      </c>
      <c r="B771" s="37" t="s">
        <v>3025</v>
      </c>
      <c r="C771" s="52"/>
      <c r="D771" s="39" t="s">
        <v>3026</v>
      </c>
      <c r="E771" s="52"/>
      <c r="F771" s="52"/>
      <c r="G771" s="20"/>
      <c r="H771" s="13" t="s">
        <v>308</v>
      </c>
      <c r="I771" s="20"/>
      <c r="J771" s="18" t="s">
        <v>33</v>
      </c>
      <c r="K771" s="36"/>
      <c r="L771" s="18" t="s">
        <v>33</v>
      </c>
      <c r="M771" s="21"/>
      <c r="N771" s="21"/>
      <c r="O771" s="19" t="s">
        <v>33</v>
      </c>
      <c r="P771" s="21"/>
      <c r="Q771" s="21"/>
      <c r="R771" s="21"/>
      <c r="S771" s="21"/>
      <c r="T771" s="21"/>
      <c r="U771" s="21"/>
      <c r="V771" s="20"/>
      <c r="W771" s="20"/>
      <c r="X771" s="20"/>
      <c r="Y771" s="20"/>
      <c r="Z771" s="20"/>
      <c r="AA771" s="20"/>
      <c r="AB771" s="20"/>
      <c r="AC771" s="20"/>
      <c r="AD771" s="20"/>
      <c r="AE771" s="20"/>
      <c r="AF771" s="20"/>
      <c r="AG771" s="20"/>
      <c r="AH771" s="20"/>
    </row>
    <row r="772">
      <c r="A772" s="13">
        <v>771.0</v>
      </c>
      <c r="B772" s="37" t="s">
        <v>3027</v>
      </c>
      <c r="C772" s="52"/>
      <c r="D772" s="39" t="s">
        <v>3028</v>
      </c>
      <c r="E772" s="52"/>
      <c r="F772" s="52"/>
      <c r="G772" s="20"/>
      <c r="H772" s="13" t="s">
        <v>308</v>
      </c>
      <c r="I772" s="20"/>
      <c r="J772" s="18" t="s">
        <v>33</v>
      </c>
      <c r="K772" s="36"/>
      <c r="L772" s="18" t="s">
        <v>33</v>
      </c>
      <c r="M772" s="21"/>
      <c r="N772" s="19" t="s">
        <v>33</v>
      </c>
      <c r="O772" s="21"/>
      <c r="P772" s="21"/>
      <c r="Q772" s="21"/>
      <c r="R772" s="21"/>
      <c r="S772" s="21"/>
      <c r="T772" s="21"/>
      <c r="U772" s="21"/>
      <c r="V772" s="20"/>
      <c r="W772" s="20"/>
      <c r="X772" s="20"/>
      <c r="Y772" s="20"/>
      <c r="Z772" s="20"/>
      <c r="AA772" s="20"/>
      <c r="AB772" s="20"/>
      <c r="AC772" s="20"/>
      <c r="AD772" s="20"/>
      <c r="AE772" s="20"/>
      <c r="AF772" s="20"/>
      <c r="AG772" s="20"/>
      <c r="AH772" s="20"/>
    </row>
    <row r="773">
      <c r="A773" s="13">
        <v>772.0</v>
      </c>
      <c r="B773" s="37" t="s">
        <v>3029</v>
      </c>
      <c r="C773" s="52"/>
      <c r="D773" s="39" t="s">
        <v>3030</v>
      </c>
      <c r="E773" s="52"/>
      <c r="F773" s="52"/>
      <c r="G773" s="20"/>
      <c r="H773" s="13" t="s">
        <v>308</v>
      </c>
      <c r="I773" s="20"/>
      <c r="J773" s="18" t="s">
        <v>33</v>
      </c>
      <c r="K773" s="36"/>
      <c r="L773" s="18" t="s">
        <v>33</v>
      </c>
      <c r="M773" s="21"/>
      <c r="N773" s="21"/>
      <c r="O773" s="19"/>
      <c r="P773" s="19" t="s">
        <v>33</v>
      </c>
      <c r="Q773" s="21"/>
      <c r="R773" s="21"/>
      <c r="S773" s="21"/>
      <c r="T773" s="21"/>
      <c r="U773" s="21"/>
      <c r="V773" s="20"/>
      <c r="W773" s="20"/>
      <c r="X773" s="20"/>
      <c r="Y773" s="20"/>
      <c r="Z773" s="20"/>
      <c r="AA773" s="20"/>
      <c r="AB773" s="20"/>
      <c r="AC773" s="20"/>
      <c r="AD773" s="20"/>
      <c r="AE773" s="20"/>
      <c r="AF773" s="20"/>
      <c r="AG773" s="20"/>
      <c r="AH773" s="20"/>
    </row>
    <row r="774">
      <c r="A774" s="13">
        <v>773.0</v>
      </c>
      <c r="B774" s="37" t="s">
        <v>3031</v>
      </c>
      <c r="C774" s="52"/>
      <c r="D774" s="39" t="s">
        <v>3032</v>
      </c>
      <c r="E774" s="52"/>
      <c r="F774" s="52"/>
      <c r="G774" s="20"/>
      <c r="H774" s="13" t="s">
        <v>308</v>
      </c>
      <c r="I774" s="20"/>
      <c r="J774" s="18" t="s">
        <v>33</v>
      </c>
      <c r="K774" s="36"/>
      <c r="L774" s="18" t="s">
        <v>33</v>
      </c>
      <c r="M774" s="21"/>
      <c r="N774" s="21"/>
      <c r="O774" s="19" t="s">
        <v>33</v>
      </c>
      <c r="P774" s="21"/>
      <c r="Q774" s="21"/>
      <c r="R774" s="21"/>
      <c r="S774" s="21"/>
      <c r="T774" s="21"/>
      <c r="U774" s="21"/>
      <c r="V774" s="20"/>
      <c r="W774" s="20"/>
      <c r="X774" s="20"/>
      <c r="Y774" s="20"/>
      <c r="Z774" s="20"/>
      <c r="AA774" s="20"/>
      <c r="AB774" s="20"/>
      <c r="AC774" s="20"/>
      <c r="AD774" s="20"/>
      <c r="AE774" s="20"/>
      <c r="AF774" s="20"/>
      <c r="AG774" s="20"/>
      <c r="AH774" s="20"/>
    </row>
    <row r="775">
      <c r="A775" s="13">
        <v>774.0</v>
      </c>
      <c r="B775" s="37" t="s">
        <v>3033</v>
      </c>
      <c r="C775" s="52"/>
      <c r="D775" s="39" t="s">
        <v>3034</v>
      </c>
      <c r="E775" s="52"/>
      <c r="F775" s="52"/>
      <c r="G775" s="20"/>
      <c r="H775" s="13" t="s">
        <v>308</v>
      </c>
      <c r="I775" s="20"/>
      <c r="J775" s="18" t="s">
        <v>33</v>
      </c>
      <c r="K775" s="36"/>
      <c r="L775" s="18" t="s">
        <v>33</v>
      </c>
      <c r="M775" s="21"/>
      <c r="N775" s="21"/>
      <c r="O775" s="19" t="s">
        <v>33</v>
      </c>
      <c r="P775" s="21"/>
      <c r="Q775" s="21"/>
      <c r="R775" s="21"/>
      <c r="S775" s="21"/>
      <c r="T775" s="21"/>
      <c r="U775" s="21"/>
      <c r="V775" s="20"/>
      <c r="W775" s="20"/>
      <c r="X775" s="20"/>
      <c r="Y775" s="20"/>
      <c r="Z775" s="20"/>
      <c r="AA775" s="20"/>
      <c r="AB775" s="20"/>
      <c r="AC775" s="20"/>
      <c r="AD775" s="20"/>
      <c r="AE775" s="20"/>
      <c r="AF775" s="20"/>
      <c r="AG775" s="20"/>
      <c r="AH775" s="20"/>
    </row>
    <row r="776">
      <c r="A776" s="13">
        <v>775.0</v>
      </c>
      <c r="B776" s="37" t="s">
        <v>3035</v>
      </c>
      <c r="C776" s="52"/>
      <c r="D776" s="39" t="s">
        <v>3036</v>
      </c>
      <c r="E776" s="52"/>
      <c r="F776" s="52"/>
      <c r="G776" s="20"/>
      <c r="H776" s="13" t="s">
        <v>308</v>
      </c>
      <c r="I776" s="20"/>
      <c r="J776" s="18" t="s">
        <v>33</v>
      </c>
      <c r="K776" s="36"/>
      <c r="L776" s="18" t="s">
        <v>33</v>
      </c>
      <c r="M776" s="21"/>
      <c r="N776" s="21"/>
      <c r="O776" s="21"/>
      <c r="P776" s="19" t="s">
        <v>33</v>
      </c>
      <c r="Q776" s="21"/>
      <c r="R776" s="21"/>
      <c r="S776" s="21"/>
      <c r="T776" s="21"/>
      <c r="U776" s="21"/>
      <c r="V776" s="20"/>
      <c r="W776" s="20"/>
      <c r="X776" s="20"/>
      <c r="Y776" s="20"/>
      <c r="Z776" s="20"/>
      <c r="AA776" s="20"/>
      <c r="AB776" s="20"/>
      <c r="AC776" s="20"/>
      <c r="AD776" s="20"/>
      <c r="AE776" s="20"/>
      <c r="AF776" s="20"/>
      <c r="AG776" s="20"/>
      <c r="AH776" s="20"/>
    </row>
    <row r="777">
      <c r="A777" s="13">
        <v>776.0</v>
      </c>
      <c r="B777" s="37" t="s">
        <v>3037</v>
      </c>
      <c r="C777" s="52"/>
      <c r="D777" s="39" t="s">
        <v>3038</v>
      </c>
      <c r="E777" s="52"/>
      <c r="F777" s="52"/>
      <c r="G777" s="20"/>
      <c r="H777" s="13" t="s">
        <v>308</v>
      </c>
      <c r="I777" s="20"/>
      <c r="J777" s="18" t="s">
        <v>33</v>
      </c>
      <c r="K777" s="36"/>
      <c r="L777" s="18" t="s">
        <v>33</v>
      </c>
      <c r="M777" s="21"/>
      <c r="N777" s="21"/>
      <c r="O777" s="19" t="s">
        <v>33</v>
      </c>
      <c r="P777" s="21"/>
      <c r="Q777" s="21"/>
      <c r="R777" s="21"/>
      <c r="S777" s="21"/>
      <c r="T777" s="21"/>
      <c r="U777" s="21"/>
      <c r="V777" s="20"/>
      <c r="W777" s="20"/>
      <c r="X777" s="20"/>
      <c r="Y777" s="20"/>
      <c r="Z777" s="20"/>
      <c r="AA777" s="20"/>
      <c r="AB777" s="20"/>
      <c r="AC777" s="20"/>
      <c r="AD777" s="20"/>
      <c r="AE777" s="20"/>
      <c r="AF777" s="20"/>
      <c r="AG777" s="20"/>
      <c r="AH777" s="20"/>
    </row>
    <row r="778">
      <c r="A778" s="13">
        <v>777.0</v>
      </c>
      <c r="B778" s="37" t="s">
        <v>3039</v>
      </c>
      <c r="C778" s="52"/>
      <c r="D778" s="39" t="s">
        <v>3040</v>
      </c>
      <c r="E778" s="52"/>
      <c r="F778" s="52"/>
      <c r="G778" s="20"/>
      <c r="H778" s="13" t="s">
        <v>308</v>
      </c>
      <c r="I778" s="20"/>
      <c r="J778" s="18" t="s">
        <v>33</v>
      </c>
      <c r="K778" s="36"/>
      <c r="L778" s="18" t="s">
        <v>33</v>
      </c>
      <c r="M778" s="21"/>
      <c r="N778" s="19"/>
      <c r="O778" s="19" t="s">
        <v>33</v>
      </c>
      <c r="P778" s="21"/>
      <c r="Q778" s="21"/>
      <c r="R778" s="21"/>
      <c r="S778" s="21"/>
      <c r="T778" s="21"/>
      <c r="U778" s="21"/>
      <c r="V778" s="20"/>
      <c r="W778" s="20"/>
      <c r="X778" s="20"/>
      <c r="Y778" s="20"/>
      <c r="Z778" s="20"/>
      <c r="AA778" s="20"/>
      <c r="AB778" s="20"/>
      <c r="AC778" s="20"/>
      <c r="AD778" s="20"/>
      <c r="AE778" s="20"/>
      <c r="AF778" s="20"/>
      <c r="AG778" s="20"/>
      <c r="AH778" s="20"/>
    </row>
    <row r="779">
      <c r="A779" s="13">
        <v>778.0</v>
      </c>
      <c r="B779" s="37" t="s">
        <v>3041</v>
      </c>
      <c r="C779" s="52"/>
      <c r="D779" s="39" t="s">
        <v>3042</v>
      </c>
      <c r="E779" s="52"/>
      <c r="F779" s="52"/>
      <c r="G779" s="20"/>
      <c r="H779" s="13" t="s">
        <v>308</v>
      </c>
      <c r="I779" s="20"/>
      <c r="J779" s="18" t="s">
        <v>33</v>
      </c>
      <c r="K779" s="36"/>
      <c r="L779" s="36"/>
      <c r="M779" s="21"/>
      <c r="N779" s="21"/>
      <c r="O779" s="21"/>
      <c r="P779" s="19" t="s">
        <v>33</v>
      </c>
      <c r="Q779" s="21"/>
      <c r="R779" s="19"/>
      <c r="S779" s="19"/>
      <c r="T779" s="21"/>
      <c r="U779" s="21"/>
      <c r="V779" s="13"/>
      <c r="W779" s="13"/>
      <c r="X779" s="20"/>
      <c r="Y779" s="20"/>
      <c r="Z779" s="20"/>
      <c r="AA779" s="20"/>
      <c r="AB779" s="20"/>
      <c r="AC779" s="20"/>
      <c r="AD779" s="20"/>
      <c r="AE779" s="20"/>
      <c r="AF779" s="20"/>
      <c r="AG779" s="20"/>
      <c r="AH779" s="20"/>
    </row>
    <row r="780">
      <c r="A780" s="13">
        <v>779.0</v>
      </c>
      <c r="B780" s="39" t="s">
        <v>3043</v>
      </c>
      <c r="C780" s="52"/>
      <c r="D780" s="39" t="s">
        <v>3043</v>
      </c>
      <c r="E780" s="52"/>
      <c r="F780" s="52"/>
      <c r="G780" s="20"/>
      <c r="H780" s="13" t="s">
        <v>308</v>
      </c>
      <c r="I780" s="20"/>
      <c r="J780" s="18" t="s">
        <v>33</v>
      </c>
      <c r="K780" s="36"/>
      <c r="L780" s="36"/>
      <c r="M780" s="21"/>
      <c r="N780" s="21"/>
      <c r="O780" s="21"/>
      <c r="P780" s="21"/>
      <c r="Q780" s="21"/>
      <c r="R780" s="19" t="s">
        <v>33</v>
      </c>
      <c r="S780" s="19"/>
      <c r="T780" s="21"/>
      <c r="U780" s="21"/>
      <c r="V780" s="20"/>
      <c r="W780" s="20"/>
      <c r="X780" s="20"/>
      <c r="Y780" s="20"/>
      <c r="Z780" s="20"/>
      <c r="AA780" s="20"/>
      <c r="AB780" s="20"/>
      <c r="AC780" s="20"/>
      <c r="AD780" s="20"/>
      <c r="AE780" s="20"/>
      <c r="AF780" s="20"/>
      <c r="AG780" s="20"/>
      <c r="AH780" s="20"/>
    </row>
    <row r="781">
      <c r="A781" s="13">
        <v>780.0</v>
      </c>
      <c r="B781" s="37" t="s">
        <v>3044</v>
      </c>
      <c r="C781" s="52"/>
      <c r="D781" s="40" t="s">
        <v>3045</v>
      </c>
      <c r="E781" s="52"/>
      <c r="F781" s="52"/>
      <c r="G781" s="20"/>
      <c r="H781" s="13" t="s">
        <v>308</v>
      </c>
      <c r="I781" s="20"/>
      <c r="J781" s="18" t="s">
        <v>33</v>
      </c>
      <c r="K781" s="36"/>
      <c r="L781" s="18" t="s">
        <v>33</v>
      </c>
      <c r="M781" s="21"/>
      <c r="N781" s="21"/>
      <c r="O781" s="21"/>
      <c r="P781" s="19" t="s">
        <v>33</v>
      </c>
      <c r="Q781" s="21"/>
      <c r="R781" s="21"/>
      <c r="S781" s="21"/>
      <c r="T781" s="21"/>
      <c r="U781" s="21"/>
      <c r="V781" s="20"/>
      <c r="W781" s="20"/>
      <c r="X781" s="20"/>
      <c r="Y781" s="20"/>
      <c r="Z781" s="20"/>
      <c r="AA781" s="20"/>
      <c r="AB781" s="20"/>
      <c r="AC781" s="20"/>
      <c r="AD781" s="20"/>
      <c r="AE781" s="20"/>
      <c r="AF781" s="20"/>
      <c r="AG781" s="20"/>
      <c r="AH781" s="20"/>
    </row>
    <row r="782">
      <c r="A782" s="13">
        <v>781.0</v>
      </c>
      <c r="B782" s="37" t="s">
        <v>3046</v>
      </c>
      <c r="C782" s="52"/>
      <c r="D782" s="39" t="s">
        <v>3047</v>
      </c>
      <c r="E782" s="52"/>
      <c r="F782" s="52"/>
      <c r="G782" s="20"/>
      <c r="H782" s="13" t="s">
        <v>308</v>
      </c>
      <c r="I782" s="20"/>
      <c r="J782" s="18" t="s">
        <v>33</v>
      </c>
      <c r="K782" s="36"/>
      <c r="L782" s="18" t="s">
        <v>33</v>
      </c>
      <c r="M782" s="21"/>
      <c r="N782" s="19" t="s">
        <v>33</v>
      </c>
      <c r="O782" s="21"/>
      <c r="P782" s="21"/>
      <c r="Q782" s="21"/>
      <c r="R782" s="21"/>
      <c r="S782" s="21"/>
      <c r="T782" s="21"/>
      <c r="U782" s="21"/>
      <c r="V782" s="20"/>
      <c r="W782" s="20"/>
      <c r="X782" s="20"/>
      <c r="Y782" s="20"/>
      <c r="Z782" s="20"/>
      <c r="AA782" s="20"/>
      <c r="AB782" s="20"/>
      <c r="AC782" s="20"/>
      <c r="AD782" s="20"/>
      <c r="AE782" s="20"/>
      <c r="AF782" s="20"/>
      <c r="AG782" s="20"/>
      <c r="AH782" s="20"/>
    </row>
    <row r="783">
      <c r="A783" s="13">
        <v>782.0</v>
      </c>
      <c r="B783" s="37" t="s">
        <v>3048</v>
      </c>
      <c r="C783" s="52"/>
      <c r="D783" s="39" t="s">
        <v>3049</v>
      </c>
      <c r="E783" s="52"/>
      <c r="F783" s="52"/>
      <c r="G783" s="20"/>
      <c r="H783" s="13" t="s">
        <v>32</v>
      </c>
      <c r="I783" s="20"/>
      <c r="J783" s="18" t="s">
        <v>33</v>
      </c>
      <c r="K783" s="18" t="s">
        <v>33</v>
      </c>
      <c r="L783" s="18" t="s">
        <v>33</v>
      </c>
      <c r="M783" s="21"/>
      <c r="N783" s="21"/>
      <c r="O783" s="21"/>
      <c r="P783" s="19" t="s">
        <v>33</v>
      </c>
      <c r="Q783" s="21"/>
      <c r="R783" s="21"/>
      <c r="S783" s="21"/>
      <c r="T783" s="21"/>
      <c r="U783" s="21"/>
      <c r="V783" s="20"/>
      <c r="W783" s="20"/>
      <c r="X783" s="20"/>
      <c r="Y783" s="20"/>
      <c r="Z783" s="20"/>
      <c r="AA783" s="20"/>
      <c r="AB783" s="20"/>
      <c r="AC783" s="20"/>
      <c r="AD783" s="20"/>
      <c r="AE783" s="20"/>
      <c r="AF783" s="20"/>
      <c r="AG783" s="20"/>
      <c r="AH783" s="20"/>
    </row>
    <row r="784">
      <c r="A784" s="13">
        <v>783.0</v>
      </c>
      <c r="B784" s="37" t="s">
        <v>3050</v>
      </c>
      <c r="C784" s="52"/>
      <c r="D784" s="39" t="s">
        <v>3051</v>
      </c>
      <c r="E784" s="52"/>
      <c r="F784" s="52"/>
      <c r="G784" s="20"/>
      <c r="H784" s="13" t="s">
        <v>308</v>
      </c>
      <c r="I784" s="20"/>
      <c r="J784" s="18" t="s">
        <v>33</v>
      </c>
      <c r="K784" s="36"/>
      <c r="L784" s="18" t="s">
        <v>33</v>
      </c>
      <c r="M784" s="21"/>
      <c r="N784" s="21"/>
      <c r="O784" s="19" t="s">
        <v>33</v>
      </c>
      <c r="P784" s="21"/>
      <c r="Q784" s="21"/>
      <c r="R784" s="21"/>
      <c r="S784" s="21"/>
      <c r="T784" s="21"/>
      <c r="U784" s="21"/>
      <c r="V784" s="20"/>
      <c r="W784" s="20"/>
      <c r="X784" s="20"/>
      <c r="Y784" s="20"/>
      <c r="Z784" s="20"/>
      <c r="AA784" s="20"/>
      <c r="AB784" s="20"/>
      <c r="AC784" s="20"/>
      <c r="AD784" s="20"/>
      <c r="AE784" s="20"/>
      <c r="AF784" s="20"/>
      <c r="AG784" s="20"/>
      <c r="AH784" s="20"/>
    </row>
    <row r="785">
      <c r="A785" s="13">
        <v>784.0</v>
      </c>
      <c r="B785" s="37" t="s">
        <v>3052</v>
      </c>
      <c r="C785" s="52"/>
      <c r="D785" s="39" t="s">
        <v>3053</v>
      </c>
      <c r="E785" s="52"/>
      <c r="F785" s="52"/>
      <c r="G785" s="20"/>
      <c r="H785" s="13" t="s">
        <v>308</v>
      </c>
      <c r="I785" s="20"/>
      <c r="J785" s="18" t="s">
        <v>33</v>
      </c>
      <c r="K785" s="36"/>
      <c r="L785" s="18" t="s">
        <v>33</v>
      </c>
      <c r="M785" s="21"/>
      <c r="N785" s="21"/>
      <c r="O785" s="19" t="s">
        <v>33</v>
      </c>
      <c r="P785" s="19"/>
      <c r="Q785" s="21"/>
      <c r="R785" s="21"/>
      <c r="S785" s="21"/>
      <c r="T785" s="21"/>
      <c r="U785" s="21"/>
      <c r="V785" s="20"/>
      <c r="W785" s="20"/>
      <c r="X785" s="20"/>
      <c r="Y785" s="20"/>
      <c r="Z785" s="20"/>
      <c r="AA785" s="20"/>
      <c r="AB785" s="20"/>
      <c r="AC785" s="20"/>
      <c r="AD785" s="20"/>
      <c r="AE785" s="20"/>
      <c r="AF785" s="20"/>
      <c r="AG785" s="20"/>
      <c r="AH785" s="20"/>
    </row>
    <row r="786">
      <c r="A786" s="13">
        <v>785.0</v>
      </c>
      <c r="B786" s="37" t="s">
        <v>3054</v>
      </c>
      <c r="C786" s="52"/>
      <c r="D786" s="39" t="s">
        <v>3055</v>
      </c>
      <c r="E786" s="52"/>
      <c r="F786" s="52"/>
      <c r="G786" s="20"/>
      <c r="H786" s="13" t="s">
        <v>308</v>
      </c>
      <c r="I786" s="20"/>
      <c r="J786" s="18" t="s">
        <v>33</v>
      </c>
      <c r="K786" s="36"/>
      <c r="L786" s="18" t="s">
        <v>33</v>
      </c>
      <c r="M786" s="21"/>
      <c r="N786" s="19" t="s">
        <v>33</v>
      </c>
      <c r="O786" s="21"/>
      <c r="P786" s="21"/>
      <c r="Q786" s="21"/>
      <c r="R786" s="21"/>
      <c r="S786" s="21"/>
      <c r="T786" s="21"/>
      <c r="U786" s="21"/>
      <c r="V786" s="20"/>
      <c r="W786" s="20"/>
      <c r="X786" s="20"/>
      <c r="Y786" s="20"/>
      <c r="Z786" s="20"/>
      <c r="AA786" s="20"/>
      <c r="AB786" s="20"/>
      <c r="AC786" s="20"/>
      <c r="AD786" s="20"/>
      <c r="AE786" s="20"/>
      <c r="AF786" s="20"/>
      <c r="AG786" s="20"/>
      <c r="AH786" s="20"/>
    </row>
    <row r="787">
      <c r="A787" s="13">
        <v>786.0</v>
      </c>
      <c r="B787" s="37" t="s">
        <v>3056</v>
      </c>
      <c r="C787" s="52"/>
      <c r="D787" s="39" t="s">
        <v>3057</v>
      </c>
      <c r="E787" s="52"/>
      <c r="F787" s="52"/>
      <c r="G787" s="20"/>
      <c r="H787" s="13" t="s">
        <v>308</v>
      </c>
      <c r="I787" s="20"/>
      <c r="J787" s="18" t="s">
        <v>33</v>
      </c>
      <c r="K787" s="36"/>
      <c r="L787" s="18" t="s">
        <v>33</v>
      </c>
      <c r="M787" s="21"/>
      <c r="N787" s="21"/>
      <c r="O787" s="19" t="s">
        <v>33</v>
      </c>
      <c r="P787" s="21"/>
      <c r="Q787" s="21"/>
      <c r="R787" s="21"/>
      <c r="S787" s="21"/>
      <c r="T787" s="21"/>
      <c r="U787" s="21"/>
      <c r="V787" s="20"/>
      <c r="W787" s="20"/>
      <c r="X787" s="20"/>
      <c r="Y787" s="20"/>
      <c r="Z787" s="20"/>
      <c r="AA787" s="20"/>
      <c r="AB787" s="20"/>
      <c r="AC787" s="20"/>
      <c r="AD787" s="20"/>
      <c r="AE787" s="20"/>
      <c r="AF787" s="20"/>
      <c r="AG787" s="20"/>
      <c r="AH787" s="20"/>
    </row>
    <row r="788">
      <c r="A788" s="13">
        <v>787.0</v>
      </c>
      <c r="B788" s="37" t="s">
        <v>3058</v>
      </c>
      <c r="C788" s="52"/>
      <c r="D788" s="39" t="s">
        <v>3059</v>
      </c>
      <c r="E788" s="52"/>
      <c r="F788" s="52"/>
      <c r="G788" s="20"/>
      <c r="H788" s="13" t="s">
        <v>308</v>
      </c>
      <c r="I788" s="20"/>
      <c r="J788" s="18" t="s">
        <v>33</v>
      </c>
      <c r="K788" s="36"/>
      <c r="L788" s="18" t="s">
        <v>33</v>
      </c>
      <c r="M788" s="21"/>
      <c r="N788" s="21"/>
      <c r="O788" s="19" t="s">
        <v>33</v>
      </c>
      <c r="P788" s="21"/>
      <c r="Q788" s="21"/>
      <c r="R788" s="21"/>
      <c r="S788" s="21"/>
      <c r="T788" s="21"/>
      <c r="U788" s="21"/>
      <c r="V788" s="20"/>
      <c r="W788" s="20"/>
      <c r="X788" s="20"/>
      <c r="Y788" s="20"/>
      <c r="Z788" s="20"/>
      <c r="AA788" s="20"/>
      <c r="AB788" s="20"/>
      <c r="AC788" s="20"/>
      <c r="AD788" s="20"/>
      <c r="AE788" s="20"/>
      <c r="AF788" s="20"/>
      <c r="AG788" s="20"/>
      <c r="AH788" s="20"/>
    </row>
    <row r="789">
      <c r="A789" s="13">
        <v>788.0</v>
      </c>
      <c r="B789" s="37" t="s">
        <v>3060</v>
      </c>
      <c r="C789" s="52"/>
      <c r="D789" s="39" t="s">
        <v>3061</v>
      </c>
      <c r="E789" s="52"/>
      <c r="F789" s="52"/>
      <c r="G789" s="20"/>
      <c r="H789" s="13" t="s">
        <v>308</v>
      </c>
      <c r="I789" s="20"/>
      <c r="J789" s="18" t="s">
        <v>33</v>
      </c>
      <c r="K789" s="36"/>
      <c r="L789" s="18" t="s">
        <v>33</v>
      </c>
      <c r="M789" s="21"/>
      <c r="N789" s="21"/>
      <c r="O789" s="19" t="s">
        <v>33</v>
      </c>
      <c r="P789" s="21"/>
      <c r="Q789" s="21"/>
      <c r="R789" s="21"/>
      <c r="S789" s="21"/>
      <c r="T789" s="21"/>
      <c r="U789" s="21"/>
      <c r="V789" s="20"/>
      <c r="W789" s="20"/>
      <c r="X789" s="20"/>
      <c r="Y789" s="20"/>
      <c r="Z789" s="20"/>
      <c r="AA789" s="20"/>
      <c r="AB789" s="20"/>
      <c r="AC789" s="20"/>
      <c r="AD789" s="20"/>
      <c r="AE789" s="20"/>
      <c r="AF789" s="20"/>
      <c r="AG789" s="20"/>
      <c r="AH789" s="20"/>
    </row>
    <row r="790">
      <c r="A790" s="13">
        <v>789.0</v>
      </c>
      <c r="B790" s="37" t="s">
        <v>3062</v>
      </c>
      <c r="C790" s="52"/>
      <c r="D790" s="39" t="s">
        <v>3063</v>
      </c>
      <c r="E790" s="52"/>
      <c r="F790" s="52"/>
      <c r="G790" s="20"/>
      <c r="H790" s="13" t="s">
        <v>1189</v>
      </c>
      <c r="I790" s="20"/>
      <c r="J790" s="18" t="s">
        <v>33</v>
      </c>
      <c r="K790" s="36"/>
      <c r="L790" s="18" t="s">
        <v>33</v>
      </c>
      <c r="M790" s="21"/>
      <c r="N790" s="19"/>
      <c r="O790" s="21"/>
      <c r="P790" s="19" t="s">
        <v>33</v>
      </c>
      <c r="Q790" s="21"/>
      <c r="R790" s="21"/>
      <c r="S790" s="21"/>
      <c r="T790" s="21"/>
      <c r="U790" s="21"/>
      <c r="V790" s="13" t="s">
        <v>3011</v>
      </c>
      <c r="W790" s="20"/>
      <c r="X790" s="20"/>
      <c r="Y790" s="20"/>
      <c r="Z790" s="20"/>
      <c r="AA790" s="20"/>
      <c r="AB790" s="20"/>
      <c r="AC790" s="20"/>
      <c r="AD790" s="20"/>
      <c r="AE790" s="20"/>
      <c r="AF790" s="20"/>
      <c r="AG790" s="20"/>
      <c r="AH790" s="20"/>
    </row>
    <row r="791">
      <c r="A791" s="13">
        <v>790.0</v>
      </c>
      <c r="B791" s="37" t="s">
        <v>3064</v>
      </c>
      <c r="C791" s="52"/>
      <c r="D791" s="39" t="s">
        <v>3065</v>
      </c>
      <c r="E791" s="52"/>
      <c r="F791" s="52"/>
      <c r="G791" s="20"/>
      <c r="H791" s="13" t="s">
        <v>308</v>
      </c>
      <c r="I791" s="20"/>
      <c r="J791" s="18" t="s">
        <v>33</v>
      </c>
      <c r="K791" s="36"/>
      <c r="L791" s="18" t="s">
        <v>33</v>
      </c>
      <c r="M791" s="21"/>
      <c r="N791" s="19" t="s">
        <v>33</v>
      </c>
      <c r="O791" s="21"/>
      <c r="P791" s="21"/>
      <c r="Q791" s="21"/>
      <c r="R791" s="21"/>
      <c r="S791" s="21"/>
      <c r="T791" s="21"/>
      <c r="U791" s="21"/>
      <c r="V791" s="20"/>
      <c r="W791" s="20"/>
      <c r="X791" s="20"/>
      <c r="Y791" s="20"/>
      <c r="Z791" s="20"/>
      <c r="AA791" s="20"/>
      <c r="AB791" s="20"/>
      <c r="AC791" s="20"/>
      <c r="AD791" s="20"/>
      <c r="AE791" s="20"/>
      <c r="AF791" s="20"/>
      <c r="AG791" s="20"/>
      <c r="AH791" s="20"/>
    </row>
    <row r="792">
      <c r="A792" s="13">
        <v>791.0</v>
      </c>
      <c r="B792" s="37" t="s">
        <v>3066</v>
      </c>
      <c r="C792" s="52"/>
      <c r="D792" s="39" t="s">
        <v>3067</v>
      </c>
      <c r="E792" s="52"/>
      <c r="F792" s="52"/>
      <c r="G792" s="20"/>
      <c r="H792" s="13" t="s">
        <v>308</v>
      </c>
      <c r="I792" s="20"/>
      <c r="J792" s="18" t="s">
        <v>33</v>
      </c>
      <c r="K792" s="36"/>
      <c r="L792" s="18" t="s">
        <v>33</v>
      </c>
      <c r="M792" s="21"/>
      <c r="N792" s="21"/>
      <c r="O792" s="19" t="s">
        <v>33</v>
      </c>
      <c r="P792" s="21"/>
      <c r="Q792" s="21"/>
      <c r="R792" s="21"/>
      <c r="S792" s="21"/>
      <c r="T792" s="21"/>
      <c r="U792" s="21"/>
      <c r="V792" s="20"/>
      <c r="W792" s="20"/>
      <c r="X792" s="20"/>
      <c r="Y792" s="20"/>
      <c r="Z792" s="20"/>
      <c r="AA792" s="20"/>
      <c r="AB792" s="20"/>
      <c r="AC792" s="20"/>
      <c r="AD792" s="20"/>
      <c r="AE792" s="20"/>
      <c r="AF792" s="20"/>
      <c r="AG792" s="20"/>
      <c r="AH792" s="20"/>
    </row>
    <row r="793">
      <c r="A793" s="13">
        <v>792.0</v>
      </c>
      <c r="B793" s="37" t="s">
        <v>3068</v>
      </c>
      <c r="C793" s="52"/>
      <c r="D793" s="39" t="s">
        <v>3069</v>
      </c>
      <c r="E793" s="52"/>
      <c r="F793" s="52"/>
      <c r="G793" s="20"/>
      <c r="H793" s="13" t="s">
        <v>308</v>
      </c>
      <c r="I793" s="20"/>
      <c r="J793" s="18" t="s">
        <v>33</v>
      </c>
      <c r="K793" s="36"/>
      <c r="L793" s="18" t="s">
        <v>33</v>
      </c>
      <c r="M793" s="21"/>
      <c r="N793" s="21"/>
      <c r="O793" s="19" t="s">
        <v>33</v>
      </c>
      <c r="P793" s="21"/>
      <c r="Q793" s="21"/>
      <c r="R793" s="21"/>
      <c r="S793" s="21"/>
      <c r="T793" s="21"/>
      <c r="U793" s="21"/>
      <c r="V793" s="20"/>
      <c r="W793" s="20"/>
      <c r="X793" s="20"/>
      <c r="Y793" s="20"/>
      <c r="Z793" s="20"/>
      <c r="AA793" s="20"/>
      <c r="AB793" s="20"/>
      <c r="AC793" s="20"/>
      <c r="AD793" s="20"/>
      <c r="AE793" s="20"/>
      <c r="AF793" s="20"/>
      <c r="AG793" s="20"/>
      <c r="AH793" s="20"/>
    </row>
    <row r="794">
      <c r="A794" s="13">
        <v>793.0</v>
      </c>
      <c r="B794" s="37" t="s">
        <v>3070</v>
      </c>
      <c r="C794" s="52"/>
      <c r="D794" s="39" t="s">
        <v>3071</v>
      </c>
      <c r="E794" s="52"/>
      <c r="F794" s="52"/>
      <c r="G794" s="20"/>
      <c r="H794" s="13" t="s">
        <v>308</v>
      </c>
      <c r="I794" s="20"/>
      <c r="J794" s="18" t="s">
        <v>33</v>
      </c>
      <c r="K794" s="36"/>
      <c r="L794" s="18" t="s">
        <v>33</v>
      </c>
      <c r="M794" s="21"/>
      <c r="N794" s="19" t="s">
        <v>33</v>
      </c>
      <c r="O794" s="21"/>
      <c r="P794" s="21"/>
      <c r="Q794" s="21"/>
      <c r="R794" s="21"/>
      <c r="S794" s="21"/>
      <c r="T794" s="21"/>
      <c r="U794" s="21"/>
      <c r="V794" s="20"/>
      <c r="W794" s="20"/>
      <c r="X794" s="20"/>
      <c r="Y794" s="20"/>
      <c r="Z794" s="20"/>
      <c r="AA794" s="20"/>
      <c r="AB794" s="20"/>
      <c r="AC794" s="20"/>
      <c r="AD794" s="20"/>
      <c r="AE794" s="20"/>
      <c r="AF794" s="20"/>
      <c r="AG794" s="20"/>
      <c r="AH794" s="20"/>
    </row>
    <row r="795">
      <c r="A795" s="13">
        <v>794.0</v>
      </c>
      <c r="B795" s="37" t="s">
        <v>3072</v>
      </c>
      <c r="C795" s="52"/>
      <c r="D795" s="39" t="s">
        <v>3073</v>
      </c>
      <c r="E795" s="52"/>
      <c r="F795" s="52"/>
      <c r="G795" s="20"/>
      <c r="H795" s="13" t="s">
        <v>1189</v>
      </c>
      <c r="I795" s="20"/>
      <c r="J795" s="18" t="s">
        <v>33</v>
      </c>
      <c r="K795" s="36"/>
      <c r="L795" s="18" t="s">
        <v>33</v>
      </c>
      <c r="M795" s="21"/>
      <c r="N795" s="19" t="s">
        <v>33</v>
      </c>
      <c r="O795" s="21"/>
      <c r="P795" s="21"/>
      <c r="Q795" s="21"/>
      <c r="R795" s="21"/>
      <c r="S795" s="21"/>
      <c r="T795" s="21"/>
      <c r="U795" s="21"/>
      <c r="V795" s="20"/>
      <c r="W795" s="20"/>
      <c r="X795" s="20"/>
      <c r="Y795" s="20"/>
      <c r="Z795" s="20"/>
      <c r="AA795" s="20"/>
      <c r="AB795" s="20"/>
      <c r="AC795" s="20"/>
      <c r="AD795" s="20"/>
      <c r="AE795" s="20"/>
      <c r="AF795" s="20"/>
      <c r="AG795" s="20"/>
      <c r="AH795" s="20"/>
    </row>
    <row r="796">
      <c r="A796" s="13">
        <v>795.0</v>
      </c>
      <c r="B796" s="37" t="s">
        <v>3074</v>
      </c>
      <c r="C796" s="52"/>
      <c r="D796" s="39" t="s">
        <v>3075</v>
      </c>
      <c r="E796" s="52"/>
      <c r="F796" s="52"/>
      <c r="G796" s="20"/>
      <c r="H796" s="13" t="s">
        <v>308</v>
      </c>
      <c r="I796" s="20"/>
      <c r="J796" s="18" t="s">
        <v>33</v>
      </c>
      <c r="K796" s="36"/>
      <c r="L796" s="18" t="s">
        <v>33</v>
      </c>
      <c r="M796" s="21"/>
      <c r="N796" s="21"/>
      <c r="O796" s="21"/>
      <c r="P796" s="21"/>
      <c r="Q796" s="19" t="s">
        <v>33</v>
      </c>
      <c r="R796" s="19"/>
      <c r="S796" s="19"/>
      <c r="T796" s="21"/>
      <c r="U796" s="21"/>
      <c r="V796" s="13" t="s">
        <v>3020</v>
      </c>
      <c r="W796" s="13"/>
      <c r="X796" s="20"/>
      <c r="Y796" s="20"/>
      <c r="Z796" s="20"/>
      <c r="AA796" s="20"/>
      <c r="AB796" s="20"/>
      <c r="AC796" s="20"/>
      <c r="AD796" s="20"/>
      <c r="AE796" s="20"/>
      <c r="AF796" s="20"/>
      <c r="AG796" s="20"/>
      <c r="AH796" s="20"/>
    </row>
    <row r="797">
      <c r="A797" s="13">
        <v>796.0</v>
      </c>
      <c r="B797" s="37" t="s">
        <v>3076</v>
      </c>
      <c r="C797" s="52"/>
      <c r="D797" s="39" t="s">
        <v>3077</v>
      </c>
      <c r="E797" s="52"/>
      <c r="F797" s="52"/>
      <c r="G797" s="20"/>
      <c r="H797" s="13" t="s">
        <v>308</v>
      </c>
      <c r="I797" s="20"/>
      <c r="J797" s="18" t="s">
        <v>33</v>
      </c>
      <c r="K797" s="36"/>
      <c r="L797" s="18" t="s">
        <v>33</v>
      </c>
      <c r="M797" s="21"/>
      <c r="N797" s="21"/>
      <c r="O797" s="19" t="s">
        <v>33</v>
      </c>
      <c r="P797" s="21"/>
      <c r="Q797" s="21"/>
      <c r="R797" s="19"/>
      <c r="S797" s="19"/>
      <c r="T797" s="21"/>
      <c r="U797" s="21"/>
      <c r="V797" s="13" t="s">
        <v>3078</v>
      </c>
      <c r="W797" s="13"/>
      <c r="X797" s="20"/>
      <c r="Y797" s="20"/>
      <c r="Z797" s="20"/>
      <c r="AA797" s="20"/>
      <c r="AB797" s="20"/>
      <c r="AC797" s="20"/>
      <c r="AD797" s="20"/>
      <c r="AE797" s="20"/>
      <c r="AF797" s="20"/>
      <c r="AG797" s="20"/>
      <c r="AH797" s="20"/>
    </row>
    <row r="798">
      <c r="A798" s="13">
        <v>797.0</v>
      </c>
      <c r="B798" s="37" t="s">
        <v>3079</v>
      </c>
      <c r="C798" s="52"/>
      <c r="D798" s="39" t="s">
        <v>3080</v>
      </c>
      <c r="E798" s="52"/>
      <c r="F798" s="52"/>
      <c r="G798" s="20"/>
      <c r="H798" s="13" t="s">
        <v>308</v>
      </c>
      <c r="I798" s="20"/>
      <c r="J798" s="18" t="s">
        <v>33</v>
      </c>
      <c r="K798" s="36"/>
      <c r="L798" s="18" t="s">
        <v>33</v>
      </c>
      <c r="M798" s="21"/>
      <c r="N798" s="21"/>
      <c r="O798" s="21"/>
      <c r="P798" s="19" t="s">
        <v>33</v>
      </c>
      <c r="Q798" s="21"/>
      <c r="R798" s="19"/>
      <c r="S798" s="19"/>
      <c r="T798" s="21"/>
      <c r="U798" s="21"/>
      <c r="V798" s="13" t="s">
        <v>3081</v>
      </c>
      <c r="W798" s="13"/>
      <c r="X798" s="20"/>
      <c r="Y798" s="20"/>
      <c r="Z798" s="20"/>
      <c r="AA798" s="20"/>
      <c r="AB798" s="20"/>
      <c r="AC798" s="20"/>
      <c r="AD798" s="20"/>
      <c r="AE798" s="20"/>
      <c r="AF798" s="20"/>
      <c r="AG798" s="20"/>
      <c r="AH798" s="20"/>
    </row>
    <row r="799">
      <c r="A799" s="13">
        <v>798.0</v>
      </c>
      <c r="B799" s="37" t="s">
        <v>3082</v>
      </c>
      <c r="C799" s="52"/>
      <c r="D799" s="39" t="s">
        <v>3083</v>
      </c>
      <c r="E799" s="52"/>
      <c r="F799" s="52"/>
      <c r="G799" s="20"/>
      <c r="H799" s="13" t="s">
        <v>308</v>
      </c>
      <c r="I799" s="20"/>
      <c r="J799" s="18" t="s">
        <v>33</v>
      </c>
      <c r="K799" s="36"/>
      <c r="L799" s="18" t="s">
        <v>33</v>
      </c>
      <c r="M799" s="21"/>
      <c r="N799" s="19" t="s">
        <v>33</v>
      </c>
      <c r="O799" s="21"/>
      <c r="P799" s="21"/>
      <c r="Q799" s="21"/>
      <c r="R799" s="21"/>
      <c r="S799" s="21"/>
      <c r="T799" s="21"/>
      <c r="U799" s="21"/>
      <c r="V799" s="20"/>
      <c r="W799" s="20"/>
      <c r="X799" s="20"/>
      <c r="Y799" s="20"/>
      <c r="Z799" s="20"/>
      <c r="AA799" s="20"/>
      <c r="AB799" s="20"/>
      <c r="AC799" s="20"/>
      <c r="AD799" s="20"/>
      <c r="AE799" s="20"/>
      <c r="AF799" s="20"/>
      <c r="AG799" s="20"/>
      <c r="AH799" s="20"/>
    </row>
    <row r="800">
      <c r="A800" s="13">
        <v>799.0</v>
      </c>
      <c r="B800" s="37" t="s">
        <v>3084</v>
      </c>
      <c r="C800" s="52"/>
      <c r="D800" s="39" t="s">
        <v>3085</v>
      </c>
      <c r="E800" s="52"/>
      <c r="F800" s="52"/>
      <c r="G800" s="20"/>
      <c r="H800" s="13" t="s">
        <v>308</v>
      </c>
      <c r="I800" s="20"/>
      <c r="J800" s="18" t="s">
        <v>33</v>
      </c>
      <c r="K800" s="36"/>
      <c r="L800" s="18" t="s">
        <v>33</v>
      </c>
      <c r="M800" s="21"/>
      <c r="N800" s="21"/>
      <c r="O800" s="19" t="s">
        <v>33</v>
      </c>
      <c r="P800" s="21"/>
      <c r="Q800" s="21"/>
      <c r="R800" s="21"/>
      <c r="S800" s="21"/>
      <c r="T800" s="21"/>
      <c r="U800" s="21"/>
      <c r="V800" s="20"/>
      <c r="W800" s="20"/>
      <c r="X800" s="20"/>
      <c r="Y800" s="20"/>
      <c r="Z800" s="20"/>
      <c r="AA800" s="20"/>
      <c r="AB800" s="20"/>
      <c r="AC800" s="20"/>
      <c r="AD800" s="20"/>
      <c r="AE800" s="20"/>
      <c r="AF800" s="20"/>
      <c r="AG800" s="20"/>
      <c r="AH800" s="20"/>
    </row>
    <row r="801">
      <c r="A801" s="13">
        <v>800.0</v>
      </c>
      <c r="B801" s="37" t="s">
        <v>3086</v>
      </c>
      <c r="C801" s="52"/>
      <c r="D801" s="39" t="s">
        <v>3087</v>
      </c>
      <c r="E801" s="52"/>
      <c r="F801" s="52"/>
      <c r="G801" s="20"/>
      <c r="H801" s="13" t="s">
        <v>308</v>
      </c>
      <c r="I801" s="20"/>
      <c r="J801" s="18" t="s">
        <v>33</v>
      </c>
      <c r="K801" s="36"/>
      <c r="L801" s="18" t="s">
        <v>33</v>
      </c>
      <c r="M801" s="21"/>
      <c r="N801" s="21"/>
      <c r="O801" s="19" t="s">
        <v>33</v>
      </c>
      <c r="P801" s="21"/>
      <c r="Q801" s="21"/>
      <c r="R801" s="21"/>
      <c r="S801" s="21"/>
      <c r="T801" s="21"/>
      <c r="U801" s="21"/>
      <c r="V801" s="20"/>
      <c r="W801" s="20"/>
      <c r="X801" s="20"/>
      <c r="Y801" s="20"/>
      <c r="Z801" s="20"/>
      <c r="AA801" s="20"/>
      <c r="AB801" s="20"/>
      <c r="AC801" s="20"/>
      <c r="AD801" s="20"/>
      <c r="AE801" s="20"/>
      <c r="AF801" s="20"/>
      <c r="AG801" s="20"/>
      <c r="AH801" s="20"/>
    </row>
    <row r="802">
      <c r="A802" s="13">
        <v>801.0</v>
      </c>
      <c r="B802" s="37" t="s">
        <v>3088</v>
      </c>
      <c r="C802" s="52"/>
      <c r="D802" s="39" t="s">
        <v>3089</v>
      </c>
      <c r="E802" s="52"/>
      <c r="F802" s="52"/>
      <c r="G802" s="20"/>
      <c r="H802" s="13" t="s">
        <v>308</v>
      </c>
      <c r="I802" s="20"/>
      <c r="J802" s="18" t="s">
        <v>33</v>
      </c>
      <c r="K802" s="36"/>
      <c r="L802" s="18" t="s">
        <v>33</v>
      </c>
      <c r="M802" s="21"/>
      <c r="N802" s="21"/>
      <c r="O802" s="19" t="s">
        <v>33</v>
      </c>
      <c r="P802" s="21"/>
      <c r="Q802" s="21"/>
      <c r="R802" s="21"/>
      <c r="S802" s="19" t="s">
        <v>33</v>
      </c>
      <c r="T802" s="19"/>
      <c r="U802" s="19"/>
      <c r="V802" s="13" t="s">
        <v>3090</v>
      </c>
      <c r="W802" s="20"/>
      <c r="X802" s="20"/>
      <c r="Y802" s="20"/>
      <c r="Z802" s="13"/>
      <c r="AA802" s="20"/>
      <c r="AB802" s="20"/>
      <c r="AC802" s="20"/>
      <c r="AD802" s="20"/>
      <c r="AE802" s="20"/>
      <c r="AF802" s="20"/>
      <c r="AG802" s="20"/>
      <c r="AH802" s="20"/>
    </row>
    <row r="803">
      <c r="A803" s="13">
        <v>802.0</v>
      </c>
      <c r="B803" s="37" t="s">
        <v>3091</v>
      </c>
      <c r="C803" s="52"/>
      <c r="D803" s="39" t="s">
        <v>3092</v>
      </c>
      <c r="E803" s="52"/>
      <c r="F803" s="52"/>
      <c r="G803" s="20"/>
      <c r="H803" s="13" t="s">
        <v>308</v>
      </c>
      <c r="I803" s="20"/>
      <c r="J803" s="18" t="s">
        <v>33</v>
      </c>
      <c r="K803" s="36"/>
      <c r="L803" s="18" t="s">
        <v>33</v>
      </c>
      <c r="M803" s="21"/>
      <c r="N803" s="21"/>
      <c r="O803" s="19" t="s">
        <v>33</v>
      </c>
      <c r="P803" s="21"/>
      <c r="Q803" s="21"/>
      <c r="R803" s="21"/>
      <c r="S803" s="21"/>
      <c r="T803" s="21"/>
      <c r="U803" s="21"/>
      <c r="V803" s="20"/>
      <c r="W803" s="20"/>
      <c r="X803" s="20"/>
      <c r="Y803" s="20"/>
      <c r="Z803" s="20"/>
      <c r="AA803" s="20"/>
      <c r="AB803" s="20"/>
      <c r="AC803" s="20"/>
      <c r="AD803" s="20"/>
      <c r="AE803" s="20"/>
      <c r="AF803" s="20"/>
      <c r="AG803" s="20"/>
      <c r="AH803" s="20"/>
    </row>
    <row r="804">
      <c r="A804" s="13">
        <v>803.0</v>
      </c>
      <c r="B804" s="37" t="s">
        <v>3093</v>
      </c>
      <c r="C804" s="52"/>
      <c r="D804" s="39" t="s">
        <v>3094</v>
      </c>
      <c r="E804" s="52"/>
      <c r="F804" s="52"/>
      <c r="G804" s="20"/>
      <c r="H804" s="13" t="s">
        <v>308</v>
      </c>
      <c r="I804" s="20"/>
      <c r="J804" s="18" t="s">
        <v>33</v>
      </c>
      <c r="K804" s="36"/>
      <c r="L804" s="18" t="s">
        <v>33</v>
      </c>
      <c r="M804" s="21"/>
      <c r="N804" s="21"/>
      <c r="O804" s="21"/>
      <c r="P804" s="21"/>
      <c r="Q804" s="19" t="s">
        <v>33</v>
      </c>
      <c r="R804" s="21"/>
      <c r="S804" s="21"/>
      <c r="T804" s="21"/>
      <c r="U804" s="21"/>
      <c r="V804" s="13" t="s">
        <v>3095</v>
      </c>
      <c r="W804" s="13"/>
      <c r="X804" s="20"/>
      <c r="Y804" s="20"/>
      <c r="Z804" s="20"/>
      <c r="AA804" s="20"/>
      <c r="AB804" s="20"/>
      <c r="AC804" s="20"/>
      <c r="AD804" s="20"/>
      <c r="AE804" s="20"/>
      <c r="AF804" s="20"/>
      <c r="AG804" s="20"/>
      <c r="AH804" s="20"/>
    </row>
    <row r="805">
      <c r="A805" s="13">
        <v>804.0</v>
      </c>
      <c r="B805" s="37" t="s">
        <v>3096</v>
      </c>
      <c r="C805" s="52"/>
      <c r="D805" s="39" t="s">
        <v>3097</v>
      </c>
      <c r="E805" s="52"/>
      <c r="F805" s="52"/>
      <c r="G805" s="20"/>
      <c r="H805" s="13" t="s">
        <v>308</v>
      </c>
      <c r="I805" s="20"/>
      <c r="J805" s="18" t="s">
        <v>33</v>
      </c>
      <c r="K805" s="36"/>
      <c r="L805" s="18" t="s">
        <v>33</v>
      </c>
      <c r="M805" s="21"/>
      <c r="N805" s="19" t="s">
        <v>33</v>
      </c>
      <c r="O805" s="21"/>
      <c r="P805" s="21"/>
      <c r="Q805" s="21"/>
      <c r="R805" s="21"/>
      <c r="S805" s="21"/>
      <c r="T805" s="21"/>
      <c r="U805" s="21"/>
      <c r="V805" s="20"/>
      <c r="W805" s="20"/>
      <c r="X805" s="20"/>
      <c r="Y805" s="20"/>
      <c r="Z805" s="20"/>
      <c r="AA805" s="20"/>
      <c r="AB805" s="20"/>
      <c r="AC805" s="20"/>
      <c r="AD805" s="20"/>
      <c r="AE805" s="20"/>
      <c r="AF805" s="20"/>
      <c r="AG805" s="20"/>
      <c r="AH805" s="20"/>
    </row>
    <row r="806">
      <c r="A806" s="13">
        <v>805.0</v>
      </c>
      <c r="B806" s="37" t="s">
        <v>3098</v>
      </c>
      <c r="C806" s="52"/>
      <c r="D806" s="39" t="s">
        <v>3099</v>
      </c>
      <c r="E806" s="52"/>
      <c r="F806" s="52"/>
      <c r="G806" s="20"/>
      <c r="H806" s="13" t="s">
        <v>308</v>
      </c>
      <c r="I806" s="20"/>
      <c r="J806" s="18" t="s">
        <v>33</v>
      </c>
      <c r="K806" s="36"/>
      <c r="L806" s="18" t="s">
        <v>33</v>
      </c>
      <c r="M806" s="21"/>
      <c r="N806" s="21"/>
      <c r="O806" s="19" t="s">
        <v>33</v>
      </c>
      <c r="P806" s="21"/>
      <c r="Q806" s="21"/>
      <c r="R806" s="21"/>
      <c r="S806" s="21"/>
      <c r="T806" s="21"/>
      <c r="U806" s="21"/>
      <c r="V806" s="20"/>
      <c r="W806" s="20"/>
      <c r="X806" s="20"/>
      <c r="Y806" s="20"/>
      <c r="Z806" s="20"/>
      <c r="AA806" s="20"/>
      <c r="AB806" s="20"/>
      <c r="AC806" s="20"/>
      <c r="AD806" s="20"/>
      <c r="AE806" s="20"/>
      <c r="AF806" s="20"/>
      <c r="AG806" s="20"/>
      <c r="AH806" s="20"/>
    </row>
    <row r="807">
      <c r="A807" s="13">
        <v>806.0</v>
      </c>
      <c r="B807" s="37" t="s">
        <v>3100</v>
      </c>
      <c r="C807" s="52"/>
      <c r="D807" s="39" t="s">
        <v>3101</v>
      </c>
      <c r="E807" s="52"/>
      <c r="F807" s="52"/>
      <c r="G807" s="20"/>
      <c r="H807" s="13" t="s">
        <v>308</v>
      </c>
      <c r="I807" s="20"/>
      <c r="J807" s="18" t="s">
        <v>33</v>
      </c>
      <c r="K807" s="36"/>
      <c r="L807" s="18" t="s">
        <v>33</v>
      </c>
      <c r="M807" s="21"/>
      <c r="N807" s="21"/>
      <c r="O807" s="21"/>
      <c r="P807" s="19" t="s">
        <v>33</v>
      </c>
      <c r="Q807" s="21"/>
      <c r="R807" s="21"/>
      <c r="S807" s="21"/>
      <c r="T807" s="21"/>
      <c r="U807" s="21"/>
      <c r="V807" s="20"/>
      <c r="W807" s="20"/>
      <c r="X807" s="20"/>
      <c r="Y807" s="20"/>
      <c r="Z807" s="20"/>
      <c r="AA807" s="20"/>
      <c r="AB807" s="20"/>
      <c r="AC807" s="20"/>
      <c r="AD807" s="20"/>
      <c r="AE807" s="20"/>
      <c r="AF807" s="20"/>
      <c r="AG807" s="20"/>
      <c r="AH807" s="20"/>
    </row>
    <row r="808">
      <c r="A808" s="13">
        <v>807.0</v>
      </c>
      <c r="B808" s="37" t="s">
        <v>3102</v>
      </c>
      <c r="C808" s="52"/>
      <c r="D808" s="39" t="s">
        <v>3103</v>
      </c>
      <c r="E808" s="52"/>
      <c r="F808" s="52"/>
      <c r="G808" s="20"/>
      <c r="H808" s="13" t="s">
        <v>308</v>
      </c>
      <c r="I808" s="20"/>
      <c r="J808" s="18" t="s">
        <v>33</v>
      </c>
      <c r="K808" s="36"/>
      <c r="L808" s="18" t="s">
        <v>33</v>
      </c>
      <c r="M808" s="21"/>
      <c r="N808" s="19" t="s">
        <v>33</v>
      </c>
      <c r="O808" s="19" t="s">
        <v>33</v>
      </c>
      <c r="P808" s="21"/>
      <c r="Q808" s="21"/>
      <c r="R808" s="19"/>
      <c r="S808" s="19"/>
      <c r="T808" s="21"/>
      <c r="U808" s="21"/>
      <c r="V808" s="13"/>
      <c r="W808" s="13"/>
      <c r="X808" s="20"/>
      <c r="Y808" s="20"/>
      <c r="Z808" s="20"/>
      <c r="AA808" s="20"/>
      <c r="AB808" s="20"/>
      <c r="AC808" s="20"/>
      <c r="AD808" s="20"/>
      <c r="AE808" s="20"/>
      <c r="AF808" s="20"/>
      <c r="AG808" s="20"/>
      <c r="AH808" s="20"/>
    </row>
    <row r="809">
      <c r="A809" s="13">
        <v>808.0</v>
      </c>
      <c r="B809" s="37" t="s">
        <v>3104</v>
      </c>
      <c r="C809" s="52"/>
      <c r="D809" s="39" t="s">
        <v>3105</v>
      </c>
      <c r="E809" s="52"/>
      <c r="F809" s="52"/>
      <c r="G809" s="20"/>
      <c r="H809" s="13" t="s">
        <v>308</v>
      </c>
      <c r="I809" s="20"/>
      <c r="J809" s="18" t="s">
        <v>33</v>
      </c>
      <c r="K809" s="36"/>
      <c r="L809" s="18" t="s">
        <v>33</v>
      </c>
      <c r="M809" s="21"/>
      <c r="N809" s="19" t="s">
        <v>33</v>
      </c>
      <c r="O809" s="21"/>
      <c r="P809" s="21"/>
      <c r="Q809" s="21"/>
      <c r="R809" s="21"/>
      <c r="S809" s="21"/>
      <c r="T809" s="21"/>
      <c r="U809" s="21"/>
      <c r="V809" s="20"/>
      <c r="W809" s="20"/>
      <c r="X809" s="20"/>
      <c r="Y809" s="20"/>
      <c r="Z809" s="20"/>
      <c r="AA809" s="20"/>
      <c r="AB809" s="20"/>
      <c r="AC809" s="20"/>
      <c r="AD809" s="20"/>
      <c r="AE809" s="20"/>
      <c r="AF809" s="20"/>
      <c r="AG809" s="20"/>
      <c r="AH809" s="20"/>
    </row>
    <row r="810">
      <c r="A810" s="13">
        <v>809.0</v>
      </c>
      <c r="B810" s="52"/>
      <c r="C810" s="52"/>
      <c r="D810" s="52"/>
      <c r="E810" s="52"/>
      <c r="F810" s="52"/>
      <c r="G810" s="20"/>
      <c r="H810" s="20"/>
      <c r="I810" s="20"/>
      <c r="J810" s="36"/>
      <c r="K810" s="36"/>
      <c r="L810" s="36"/>
      <c r="M810" s="21"/>
      <c r="N810" s="21"/>
      <c r="O810" s="21"/>
      <c r="P810" s="21"/>
      <c r="Q810" s="21"/>
      <c r="R810" s="21"/>
      <c r="S810" s="21"/>
      <c r="T810" s="21"/>
      <c r="U810" s="21"/>
      <c r="V810" s="20"/>
      <c r="W810" s="20"/>
      <c r="X810" s="20"/>
      <c r="Y810" s="20"/>
      <c r="Z810" s="20"/>
      <c r="AA810" s="20"/>
      <c r="AB810" s="20"/>
      <c r="AC810" s="20"/>
      <c r="AD810" s="20"/>
      <c r="AE810" s="20"/>
      <c r="AF810" s="20"/>
      <c r="AG810" s="20"/>
      <c r="AH810" s="20"/>
    </row>
    <row r="811">
      <c r="A811" s="13">
        <v>810.0</v>
      </c>
      <c r="B811" s="52"/>
      <c r="C811" s="52"/>
      <c r="D811" s="52"/>
      <c r="E811" s="52"/>
      <c r="F811" s="52"/>
      <c r="G811" s="20"/>
      <c r="H811" s="20"/>
      <c r="I811" s="20"/>
      <c r="J811" s="36"/>
      <c r="K811" s="36"/>
      <c r="L811" s="36"/>
      <c r="M811" s="21"/>
      <c r="N811" s="21"/>
      <c r="O811" s="21"/>
      <c r="P811" s="21"/>
      <c r="Q811" s="21"/>
      <c r="R811" s="21"/>
      <c r="S811" s="21"/>
      <c r="T811" s="21"/>
      <c r="U811" s="21"/>
      <c r="V811" s="20"/>
      <c r="W811" s="20"/>
      <c r="X811" s="20"/>
      <c r="Y811" s="20"/>
      <c r="Z811" s="20"/>
      <c r="AA811" s="20"/>
      <c r="AB811" s="20"/>
      <c r="AC811" s="20"/>
      <c r="AD811" s="20"/>
      <c r="AE811" s="20"/>
      <c r="AF811" s="20"/>
      <c r="AG811" s="20"/>
      <c r="AH811" s="20"/>
    </row>
    <row r="812">
      <c r="A812" s="13">
        <v>811.0</v>
      </c>
      <c r="B812" s="52"/>
      <c r="C812" s="52"/>
      <c r="D812" s="52"/>
      <c r="E812" s="52"/>
      <c r="F812" s="52"/>
      <c r="G812" s="20"/>
      <c r="H812" s="20"/>
      <c r="I812" s="20"/>
      <c r="J812" s="36"/>
      <c r="K812" s="36"/>
      <c r="L812" s="36"/>
      <c r="M812" s="21"/>
      <c r="N812" s="21"/>
      <c r="O812" s="21"/>
      <c r="P812" s="21"/>
      <c r="Q812" s="21"/>
      <c r="R812" s="21"/>
      <c r="S812" s="21"/>
      <c r="T812" s="21"/>
      <c r="U812" s="21"/>
      <c r="V812" s="20"/>
      <c r="W812" s="20"/>
      <c r="X812" s="20"/>
      <c r="Y812" s="20"/>
      <c r="Z812" s="20"/>
      <c r="AA812" s="20"/>
      <c r="AB812" s="20"/>
      <c r="AC812" s="20"/>
      <c r="AD812" s="20"/>
      <c r="AE812" s="20"/>
      <c r="AF812" s="20"/>
      <c r="AG812" s="20"/>
      <c r="AH812" s="20"/>
    </row>
    <row r="813">
      <c r="A813" s="13">
        <v>812.0</v>
      </c>
      <c r="B813" s="52"/>
      <c r="C813" s="52"/>
      <c r="D813" s="52"/>
      <c r="E813" s="52"/>
      <c r="F813" s="52"/>
      <c r="G813" s="20"/>
      <c r="H813" s="20"/>
      <c r="I813" s="20"/>
      <c r="J813" s="36"/>
      <c r="K813" s="36"/>
      <c r="L813" s="36"/>
      <c r="M813" s="21"/>
      <c r="N813" s="21"/>
      <c r="O813" s="21"/>
      <c r="P813" s="21"/>
      <c r="Q813" s="21"/>
      <c r="R813" s="21"/>
      <c r="S813" s="21"/>
      <c r="T813" s="21"/>
      <c r="U813" s="21"/>
      <c r="V813" s="20"/>
      <c r="W813" s="20"/>
      <c r="X813" s="20"/>
      <c r="Y813" s="20"/>
      <c r="Z813" s="20"/>
      <c r="AA813" s="20"/>
      <c r="AB813" s="20"/>
      <c r="AC813" s="20"/>
      <c r="AD813" s="20"/>
      <c r="AE813" s="20"/>
      <c r="AF813" s="20"/>
      <c r="AG813" s="20"/>
      <c r="AH813" s="20"/>
    </row>
    <row r="814">
      <c r="A814" s="13">
        <v>813.0</v>
      </c>
      <c r="B814" s="52"/>
      <c r="C814" s="52"/>
      <c r="D814" s="52"/>
      <c r="E814" s="52"/>
      <c r="F814" s="52"/>
      <c r="G814" s="20"/>
      <c r="H814" s="20"/>
      <c r="I814" s="20"/>
      <c r="J814" s="36"/>
      <c r="K814" s="36"/>
      <c r="L814" s="36"/>
      <c r="M814" s="21"/>
      <c r="N814" s="21"/>
      <c r="O814" s="21"/>
      <c r="P814" s="21"/>
      <c r="Q814" s="21"/>
      <c r="R814" s="21"/>
      <c r="S814" s="21"/>
      <c r="T814" s="21"/>
      <c r="U814" s="21"/>
      <c r="V814" s="20"/>
      <c r="W814" s="20"/>
      <c r="X814" s="20"/>
      <c r="Y814" s="20"/>
      <c r="Z814" s="20"/>
      <c r="AA814" s="20"/>
      <c r="AB814" s="20"/>
      <c r="AC814" s="20"/>
      <c r="AD814" s="20"/>
      <c r="AE814" s="20"/>
      <c r="AF814" s="20"/>
      <c r="AG814" s="20"/>
      <c r="AH814" s="20"/>
    </row>
    <row r="815">
      <c r="A815" s="13">
        <v>814.0</v>
      </c>
      <c r="B815" s="52"/>
      <c r="C815" s="52"/>
      <c r="D815" s="52"/>
      <c r="E815" s="52"/>
      <c r="F815" s="52"/>
      <c r="G815" s="20"/>
      <c r="H815" s="20"/>
      <c r="I815" s="20"/>
      <c r="J815" s="36"/>
      <c r="K815" s="36"/>
      <c r="L815" s="36"/>
      <c r="M815" s="21"/>
      <c r="N815" s="21"/>
      <c r="O815" s="21"/>
      <c r="P815" s="21"/>
      <c r="Q815" s="21"/>
      <c r="R815" s="21"/>
      <c r="S815" s="21"/>
      <c r="T815" s="21"/>
      <c r="U815" s="21"/>
      <c r="V815" s="20"/>
      <c r="W815" s="20"/>
      <c r="X815" s="20"/>
      <c r="Y815" s="20"/>
      <c r="Z815" s="20"/>
      <c r="AA815" s="20"/>
      <c r="AB815" s="20"/>
      <c r="AC815" s="20"/>
      <c r="AD815" s="20"/>
      <c r="AE815" s="20"/>
      <c r="AF815" s="20"/>
      <c r="AG815" s="20"/>
      <c r="AH815" s="20"/>
    </row>
    <row r="816">
      <c r="A816" s="13">
        <v>815.0</v>
      </c>
      <c r="B816" s="52"/>
      <c r="C816" s="52"/>
      <c r="D816" s="52"/>
      <c r="E816" s="52"/>
      <c r="F816" s="52"/>
      <c r="G816" s="20"/>
      <c r="H816" s="20"/>
      <c r="I816" s="20"/>
      <c r="J816" s="36"/>
      <c r="K816" s="36"/>
      <c r="L816" s="36"/>
      <c r="M816" s="21"/>
      <c r="N816" s="21"/>
      <c r="O816" s="21"/>
      <c r="P816" s="21"/>
      <c r="Q816" s="21"/>
      <c r="R816" s="21"/>
      <c r="S816" s="21"/>
      <c r="T816" s="21"/>
      <c r="U816" s="21"/>
      <c r="V816" s="20"/>
      <c r="W816" s="20"/>
      <c r="X816" s="20"/>
      <c r="Y816" s="20"/>
      <c r="Z816" s="20"/>
      <c r="AA816" s="20"/>
      <c r="AB816" s="20"/>
      <c r="AC816" s="20"/>
      <c r="AD816" s="20"/>
      <c r="AE816" s="20"/>
      <c r="AF816" s="20"/>
      <c r="AG816" s="20"/>
      <c r="AH816" s="20"/>
    </row>
    <row r="817">
      <c r="A817" s="13">
        <v>816.0</v>
      </c>
      <c r="B817" s="52"/>
      <c r="C817" s="52"/>
      <c r="D817" s="52"/>
      <c r="E817" s="52"/>
      <c r="F817" s="52"/>
      <c r="G817" s="20"/>
      <c r="H817" s="20"/>
      <c r="I817" s="20"/>
      <c r="J817" s="36"/>
      <c r="K817" s="36"/>
      <c r="L817" s="36"/>
      <c r="M817" s="21"/>
      <c r="N817" s="21"/>
      <c r="O817" s="21"/>
      <c r="P817" s="21"/>
      <c r="Q817" s="21"/>
      <c r="R817" s="21"/>
      <c r="S817" s="21"/>
      <c r="T817" s="21"/>
      <c r="U817" s="21"/>
      <c r="V817" s="20"/>
      <c r="W817" s="20"/>
      <c r="X817" s="20"/>
      <c r="Y817" s="20"/>
      <c r="Z817" s="20"/>
      <c r="AA817" s="20"/>
      <c r="AB817" s="20"/>
      <c r="AC817" s="20"/>
      <c r="AD817" s="20"/>
      <c r="AE817" s="20"/>
      <c r="AF817" s="20"/>
      <c r="AG817" s="20"/>
      <c r="AH817" s="20"/>
    </row>
    <row r="818">
      <c r="A818" s="13">
        <v>817.0</v>
      </c>
      <c r="B818" s="52"/>
      <c r="C818" s="52"/>
      <c r="D818" s="52"/>
      <c r="E818" s="52"/>
      <c r="F818" s="52"/>
      <c r="G818" s="20"/>
      <c r="H818" s="20"/>
      <c r="I818" s="20"/>
      <c r="J818" s="36"/>
      <c r="K818" s="36"/>
      <c r="L818" s="36"/>
      <c r="M818" s="21"/>
      <c r="N818" s="21"/>
      <c r="O818" s="21"/>
      <c r="P818" s="21"/>
      <c r="Q818" s="21"/>
      <c r="R818" s="21"/>
      <c r="S818" s="21"/>
      <c r="T818" s="21"/>
      <c r="U818" s="21"/>
      <c r="V818" s="20"/>
      <c r="W818" s="20"/>
      <c r="X818" s="20"/>
      <c r="Y818" s="20"/>
      <c r="Z818" s="20"/>
      <c r="AA818" s="20"/>
      <c r="AB818" s="20"/>
      <c r="AC818" s="20"/>
      <c r="AD818" s="20"/>
      <c r="AE818" s="20"/>
      <c r="AF818" s="20"/>
      <c r="AG818" s="20"/>
      <c r="AH818" s="20"/>
    </row>
    <row r="819">
      <c r="A819" s="13">
        <v>818.0</v>
      </c>
      <c r="B819" s="52"/>
      <c r="C819" s="52"/>
      <c r="D819" s="52"/>
      <c r="E819" s="52"/>
      <c r="F819" s="52"/>
      <c r="G819" s="20"/>
      <c r="H819" s="20"/>
      <c r="I819" s="20"/>
      <c r="J819" s="36"/>
      <c r="K819" s="36"/>
      <c r="L819" s="36"/>
      <c r="M819" s="21"/>
      <c r="N819" s="21"/>
      <c r="O819" s="21"/>
      <c r="P819" s="21"/>
      <c r="Q819" s="21"/>
      <c r="R819" s="21"/>
      <c r="S819" s="21"/>
      <c r="T819" s="21"/>
      <c r="U819" s="21"/>
      <c r="V819" s="20"/>
      <c r="W819" s="20"/>
      <c r="X819" s="20"/>
      <c r="Y819" s="20"/>
      <c r="Z819" s="20"/>
      <c r="AA819" s="20"/>
      <c r="AB819" s="20"/>
      <c r="AC819" s="20"/>
      <c r="AD819" s="20"/>
      <c r="AE819" s="20"/>
      <c r="AF819" s="20"/>
      <c r="AG819" s="20"/>
      <c r="AH819" s="20"/>
    </row>
    <row r="820">
      <c r="A820" s="13">
        <v>819.0</v>
      </c>
      <c r="B820" s="52"/>
      <c r="C820" s="52"/>
      <c r="D820" s="52"/>
      <c r="E820" s="52"/>
      <c r="F820" s="52"/>
      <c r="G820" s="20"/>
      <c r="H820" s="20"/>
      <c r="I820" s="20"/>
      <c r="J820" s="36"/>
      <c r="K820" s="36"/>
      <c r="L820" s="36"/>
      <c r="M820" s="21"/>
      <c r="N820" s="21"/>
      <c r="O820" s="21"/>
      <c r="P820" s="21"/>
      <c r="Q820" s="21"/>
      <c r="R820" s="21"/>
      <c r="S820" s="21"/>
      <c r="T820" s="21"/>
      <c r="U820" s="21"/>
      <c r="V820" s="20"/>
      <c r="W820" s="20"/>
      <c r="X820" s="20"/>
      <c r="Y820" s="20"/>
      <c r="Z820" s="20"/>
      <c r="AA820" s="20"/>
      <c r="AB820" s="20"/>
      <c r="AC820" s="20"/>
      <c r="AD820" s="20"/>
      <c r="AE820" s="20"/>
      <c r="AF820" s="20"/>
      <c r="AG820" s="20"/>
      <c r="AH820" s="20"/>
    </row>
    <row r="821">
      <c r="A821" s="13">
        <v>820.0</v>
      </c>
      <c r="B821" s="52"/>
      <c r="C821" s="52"/>
      <c r="D821" s="52"/>
      <c r="E821" s="52"/>
      <c r="F821" s="52"/>
      <c r="G821" s="20"/>
      <c r="H821" s="20"/>
      <c r="I821" s="20"/>
      <c r="J821" s="36"/>
      <c r="K821" s="36"/>
      <c r="L821" s="36"/>
      <c r="M821" s="21"/>
      <c r="N821" s="21"/>
      <c r="O821" s="21"/>
      <c r="P821" s="21"/>
      <c r="Q821" s="21"/>
      <c r="R821" s="21"/>
      <c r="S821" s="21"/>
      <c r="T821" s="21"/>
      <c r="U821" s="21"/>
      <c r="V821" s="20"/>
      <c r="W821" s="20"/>
      <c r="X821" s="20"/>
      <c r="Y821" s="20"/>
      <c r="Z821" s="20"/>
      <c r="AA821" s="20"/>
      <c r="AB821" s="20"/>
      <c r="AC821" s="20"/>
      <c r="AD821" s="20"/>
      <c r="AE821" s="20"/>
      <c r="AF821" s="20"/>
      <c r="AG821" s="20"/>
      <c r="AH821" s="20"/>
    </row>
    <row r="822">
      <c r="A822" s="13">
        <v>821.0</v>
      </c>
      <c r="B822" s="52"/>
      <c r="C822" s="52"/>
      <c r="D822" s="52"/>
      <c r="E822" s="52"/>
      <c r="F822" s="52"/>
      <c r="G822" s="20"/>
      <c r="H822" s="20"/>
      <c r="I822" s="20"/>
      <c r="J822" s="36"/>
      <c r="K822" s="36"/>
      <c r="L822" s="36"/>
      <c r="M822" s="21"/>
      <c r="N822" s="21"/>
      <c r="O822" s="21"/>
      <c r="P822" s="21"/>
      <c r="Q822" s="21"/>
      <c r="R822" s="21"/>
      <c r="S822" s="21"/>
      <c r="T822" s="21"/>
      <c r="U822" s="21"/>
      <c r="V822" s="20"/>
      <c r="W822" s="20"/>
      <c r="X822" s="20"/>
      <c r="Y822" s="20"/>
      <c r="Z822" s="20"/>
      <c r="AA822" s="20"/>
      <c r="AB822" s="20"/>
      <c r="AC822" s="20"/>
      <c r="AD822" s="20"/>
      <c r="AE822" s="20"/>
      <c r="AF822" s="20"/>
      <c r="AG822" s="20"/>
      <c r="AH822" s="20"/>
    </row>
    <row r="823">
      <c r="A823" s="13">
        <v>822.0</v>
      </c>
      <c r="B823" s="52"/>
      <c r="C823" s="52"/>
      <c r="D823" s="52"/>
      <c r="E823" s="52"/>
      <c r="F823" s="52"/>
      <c r="G823" s="20"/>
      <c r="H823" s="20"/>
      <c r="I823" s="20"/>
      <c r="J823" s="36"/>
      <c r="K823" s="36"/>
      <c r="L823" s="36"/>
      <c r="M823" s="21"/>
      <c r="N823" s="21"/>
      <c r="O823" s="21"/>
      <c r="P823" s="21"/>
      <c r="Q823" s="21"/>
      <c r="R823" s="21"/>
      <c r="S823" s="21"/>
      <c r="T823" s="21"/>
      <c r="U823" s="21"/>
      <c r="V823" s="20"/>
      <c r="W823" s="20"/>
      <c r="X823" s="20"/>
      <c r="Y823" s="20"/>
      <c r="Z823" s="20"/>
      <c r="AA823" s="20"/>
      <c r="AB823" s="20"/>
      <c r="AC823" s="20"/>
      <c r="AD823" s="20"/>
      <c r="AE823" s="20"/>
      <c r="AF823" s="20"/>
      <c r="AG823" s="20"/>
      <c r="AH823" s="20"/>
    </row>
    <row r="824">
      <c r="A824" s="13">
        <v>823.0</v>
      </c>
      <c r="B824" s="52"/>
      <c r="C824" s="52"/>
      <c r="D824" s="52"/>
      <c r="E824" s="52"/>
      <c r="F824" s="52"/>
      <c r="G824" s="20"/>
      <c r="H824" s="20"/>
      <c r="I824" s="20"/>
      <c r="J824" s="36"/>
      <c r="K824" s="36"/>
      <c r="L824" s="36"/>
      <c r="M824" s="21"/>
      <c r="N824" s="21"/>
      <c r="O824" s="21"/>
      <c r="P824" s="21"/>
      <c r="Q824" s="21"/>
      <c r="R824" s="21"/>
      <c r="S824" s="21"/>
      <c r="T824" s="21"/>
      <c r="U824" s="21"/>
      <c r="V824" s="20"/>
      <c r="W824" s="20"/>
      <c r="X824" s="20"/>
      <c r="Y824" s="20"/>
      <c r="Z824" s="20"/>
      <c r="AA824" s="20"/>
      <c r="AB824" s="20"/>
      <c r="AC824" s="20"/>
      <c r="AD824" s="20"/>
      <c r="AE824" s="20"/>
      <c r="AF824" s="20"/>
      <c r="AG824" s="20"/>
      <c r="AH824" s="20"/>
    </row>
    <row r="825">
      <c r="A825" s="13">
        <v>824.0</v>
      </c>
      <c r="B825" s="52"/>
      <c r="C825" s="52"/>
      <c r="D825" s="52"/>
      <c r="E825" s="52"/>
      <c r="F825" s="52"/>
      <c r="G825" s="20"/>
      <c r="H825" s="20"/>
      <c r="I825" s="20"/>
      <c r="J825" s="36"/>
      <c r="K825" s="36"/>
      <c r="L825" s="36"/>
      <c r="M825" s="21"/>
      <c r="N825" s="21"/>
      <c r="O825" s="21"/>
      <c r="P825" s="21"/>
      <c r="Q825" s="21"/>
      <c r="R825" s="21"/>
      <c r="S825" s="21"/>
      <c r="T825" s="21"/>
      <c r="U825" s="21"/>
      <c r="V825" s="20"/>
      <c r="W825" s="20"/>
      <c r="X825" s="20"/>
      <c r="Y825" s="20"/>
      <c r="Z825" s="20"/>
      <c r="AA825" s="20"/>
      <c r="AB825" s="20"/>
      <c r="AC825" s="20"/>
      <c r="AD825" s="20"/>
      <c r="AE825" s="20"/>
      <c r="AF825" s="20"/>
      <c r="AG825" s="20"/>
      <c r="AH825" s="20"/>
    </row>
    <row r="826">
      <c r="A826" s="13">
        <v>825.0</v>
      </c>
      <c r="B826" s="52"/>
      <c r="C826" s="52"/>
      <c r="D826" s="52"/>
      <c r="E826" s="52"/>
      <c r="F826" s="52"/>
      <c r="G826" s="20"/>
      <c r="H826" s="20"/>
      <c r="I826" s="20"/>
      <c r="J826" s="36"/>
      <c r="K826" s="36"/>
      <c r="L826" s="36"/>
      <c r="M826" s="21"/>
      <c r="N826" s="21"/>
      <c r="O826" s="21"/>
      <c r="P826" s="21"/>
      <c r="Q826" s="21"/>
      <c r="R826" s="21"/>
      <c r="S826" s="21"/>
      <c r="T826" s="21"/>
      <c r="U826" s="21"/>
      <c r="V826" s="20"/>
      <c r="W826" s="20"/>
      <c r="X826" s="20"/>
      <c r="Y826" s="20"/>
      <c r="Z826" s="20"/>
      <c r="AA826" s="20"/>
      <c r="AB826" s="20"/>
      <c r="AC826" s="20"/>
      <c r="AD826" s="20"/>
      <c r="AE826" s="20"/>
      <c r="AF826" s="20"/>
      <c r="AG826" s="20"/>
      <c r="AH826" s="20"/>
    </row>
    <row r="827">
      <c r="A827" s="13">
        <v>826.0</v>
      </c>
      <c r="B827" s="52"/>
      <c r="C827" s="52"/>
      <c r="D827" s="52"/>
      <c r="E827" s="52"/>
      <c r="F827" s="52"/>
      <c r="G827" s="20"/>
      <c r="H827" s="20"/>
      <c r="I827" s="20"/>
      <c r="J827" s="36"/>
      <c r="K827" s="36"/>
      <c r="L827" s="36"/>
      <c r="M827" s="21"/>
      <c r="N827" s="21"/>
      <c r="O827" s="21"/>
      <c r="P827" s="21"/>
      <c r="Q827" s="21"/>
      <c r="R827" s="21"/>
      <c r="S827" s="21"/>
      <c r="T827" s="21"/>
      <c r="U827" s="21"/>
      <c r="V827" s="20"/>
      <c r="W827" s="20"/>
      <c r="X827" s="20"/>
      <c r="Y827" s="20"/>
      <c r="Z827" s="20"/>
      <c r="AA827" s="20"/>
      <c r="AB827" s="20"/>
      <c r="AC827" s="20"/>
      <c r="AD827" s="20"/>
      <c r="AE827" s="20"/>
      <c r="AF827" s="20"/>
      <c r="AG827" s="20"/>
      <c r="AH827" s="20"/>
    </row>
    <row r="828">
      <c r="A828" s="13">
        <v>827.0</v>
      </c>
      <c r="B828" s="52"/>
      <c r="C828" s="52"/>
      <c r="D828" s="52"/>
      <c r="E828" s="52"/>
      <c r="F828" s="52"/>
      <c r="G828" s="20"/>
      <c r="H828" s="20"/>
      <c r="I828" s="20"/>
      <c r="J828" s="36"/>
      <c r="K828" s="36"/>
      <c r="L828" s="36"/>
      <c r="M828" s="21"/>
      <c r="N828" s="21"/>
      <c r="O828" s="21"/>
      <c r="P828" s="21"/>
      <c r="Q828" s="21"/>
      <c r="R828" s="21"/>
      <c r="S828" s="21"/>
      <c r="T828" s="21"/>
      <c r="U828" s="21"/>
      <c r="V828" s="20"/>
      <c r="W828" s="20"/>
      <c r="X828" s="20"/>
      <c r="Y828" s="20"/>
      <c r="Z828" s="20"/>
      <c r="AA828" s="20"/>
      <c r="AB828" s="20"/>
      <c r="AC828" s="20"/>
      <c r="AD828" s="20"/>
      <c r="AE828" s="20"/>
      <c r="AF828" s="20"/>
      <c r="AG828" s="20"/>
      <c r="AH828" s="20"/>
    </row>
    <row r="829">
      <c r="A829" s="13">
        <v>828.0</v>
      </c>
      <c r="B829" s="52"/>
      <c r="C829" s="52"/>
      <c r="D829" s="52"/>
      <c r="E829" s="52"/>
      <c r="F829" s="52"/>
      <c r="G829" s="20"/>
      <c r="H829" s="20"/>
      <c r="I829" s="20"/>
      <c r="J829" s="36"/>
      <c r="K829" s="36"/>
      <c r="L829" s="36"/>
      <c r="M829" s="21"/>
      <c r="N829" s="21"/>
      <c r="O829" s="21"/>
      <c r="P829" s="21"/>
      <c r="Q829" s="21"/>
      <c r="R829" s="21"/>
      <c r="S829" s="21"/>
      <c r="T829" s="21"/>
      <c r="U829" s="21"/>
      <c r="V829" s="20"/>
      <c r="W829" s="20"/>
      <c r="X829" s="20"/>
      <c r="Y829" s="20"/>
      <c r="Z829" s="20"/>
      <c r="AA829" s="20"/>
      <c r="AB829" s="20"/>
      <c r="AC829" s="20"/>
      <c r="AD829" s="20"/>
      <c r="AE829" s="20"/>
      <c r="AF829" s="20"/>
      <c r="AG829" s="20"/>
      <c r="AH829" s="20"/>
    </row>
    <row r="830">
      <c r="A830" s="13">
        <v>829.0</v>
      </c>
      <c r="B830" s="52"/>
      <c r="C830" s="52"/>
      <c r="D830" s="52"/>
      <c r="E830" s="52"/>
      <c r="F830" s="52"/>
      <c r="G830" s="20"/>
      <c r="H830" s="20"/>
      <c r="I830" s="20"/>
      <c r="J830" s="36"/>
      <c r="K830" s="36"/>
      <c r="L830" s="36"/>
      <c r="M830" s="21"/>
      <c r="N830" s="21"/>
      <c r="O830" s="21"/>
      <c r="P830" s="21"/>
      <c r="Q830" s="21"/>
      <c r="R830" s="21"/>
      <c r="S830" s="21"/>
      <c r="T830" s="21"/>
      <c r="U830" s="21"/>
      <c r="V830" s="20"/>
      <c r="W830" s="20"/>
      <c r="X830" s="20"/>
      <c r="Y830" s="20"/>
      <c r="Z830" s="20"/>
      <c r="AA830" s="20"/>
      <c r="AB830" s="20"/>
      <c r="AC830" s="20"/>
      <c r="AD830" s="20"/>
      <c r="AE830" s="20"/>
      <c r="AF830" s="20"/>
      <c r="AG830" s="20"/>
      <c r="AH830" s="20"/>
    </row>
    <row r="831">
      <c r="A831" s="13">
        <v>830.0</v>
      </c>
      <c r="B831" s="52"/>
      <c r="C831" s="52"/>
      <c r="D831" s="52"/>
      <c r="E831" s="52"/>
      <c r="F831" s="52"/>
      <c r="G831" s="20"/>
      <c r="H831" s="20"/>
      <c r="I831" s="20"/>
      <c r="J831" s="36"/>
      <c r="K831" s="36"/>
      <c r="L831" s="36"/>
      <c r="M831" s="21"/>
      <c r="N831" s="21"/>
      <c r="O831" s="21"/>
      <c r="P831" s="21"/>
      <c r="Q831" s="21"/>
      <c r="R831" s="21"/>
      <c r="S831" s="21"/>
      <c r="T831" s="21"/>
      <c r="U831" s="21"/>
      <c r="V831" s="20"/>
      <c r="W831" s="20"/>
      <c r="X831" s="20"/>
      <c r="Y831" s="20"/>
      <c r="Z831" s="20"/>
      <c r="AA831" s="20"/>
      <c r="AB831" s="20"/>
      <c r="AC831" s="20"/>
      <c r="AD831" s="20"/>
      <c r="AE831" s="20"/>
      <c r="AF831" s="20"/>
      <c r="AG831" s="20"/>
      <c r="AH831" s="20"/>
    </row>
    <row r="832">
      <c r="A832" s="13">
        <v>831.0</v>
      </c>
      <c r="B832" s="52"/>
      <c r="C832" s="52"/>
      <c r="D832" s="52"/>
      <c r="E832" s="52"/>
      <c r="F832" s="52"/>
      <c r="G832" s="20"/>
      <c r="H832" s="20"/>
      <c r="I832" s="20"/>
      <c r="J832" s="36"/>
      <c r="K832" s="36"/>
      <c r="L832" s="36"/>
      <c r="M832" s="21"/>
      <c r="N832" s="21"/>
      <c r="O832" s="21"/>
      <c r="P832" s="21"/>
      <c r="Q832" s="21"/>
      <c r="R832" s="21"/>
      <c r="S832" s="21"/>
      <c r="T832" s="21"/>
      <c r="U832" s="21"/>
      <c r="V832" s="20"/>
      <c r="W832" s="20"/>
      <c r="X832" s="20"/>
      <c r="Y832" s="20"/>
      <c r="Z832" s="20"/>
      <c r="AA832" s="20"/>
      <c r="AB832" s="20"/>
      <c r="AC832" s="20"/>
      <c r="AD832" s="20"/>
      <c r="AE832" s="20"/>
      <c r="AF832" s="20"/>
      <c r="AG832" s="20"/>
      <c r="AH832" s="20"/>
    </row>
    <row r="833">
      <c r="A833" s="13">
        <v>832.0</v>
      </c>
      <c r="B833" s="52"/>
      <c r="C833" s="52"/>
      <c r="D833" s="52"/>
      <c r="E833" s="52"/>
      <c r="F833" s="52"/>
      <c r="G833" s="20"/>
      <c r="H833" s="20"/>
      <c r="I833" s="20"/>
      <c r="J833" s="36"/>
      <c r="K833" s="36"/>
      <c r="L833" s="36"/>
      <c r="M833" s="21"/>
      <c r="N833" s="21"/>
      <c r="O833" s="21"/>
      <c r="P833" s="21"/>
      <c r="Q833" s="21"/>
      <c r="R833" s="21"/>
      <c r="S833" s="21"/>
      <c r="T833" s="21"/>
      <c r="U833" s="21"/>
      <c r="V833" s="20"/>
      <c r="W833" s="20"/>
      <c r="X833" s="20"/>
      <c r="Y833" s="20"/>
      <c r="Z833" s="20"/>
      <c r="AA833" s="20"/>
      <c r="AB833" s="20"/>
      <c r="AC833" s="20"/>
      <c r="AD833" s="20"/>
      <c r="AE833" s="20"/>
      <c r="AF833" s="20"/>
      <c r="AG833" s="20"/>
      <c r="AH833" s="20"/>
    </row>
    <row r="834">
      <c r="A834" s="13">
        <v>833.0</v>
      </c>
      <c r="B834" s="52"/>
      <c r="C834" s="52"/>
      <c r="D834" s="52"/>
      <c r="E834" s="52"/>
      <c r="F834" s="52"/>
      <c r="G834" s="20"/>
      <c r="H834" s="20"/>
      <c r="I834" s="20"/>
      <c r="J834" s="36"/>
      <c r="K834" s="36"/>
      <c r="L834" s="36"/>
      <c r="M834" s="21"/>
      <c r="N834" s="21"/>
      <c r="O834" s="21"/>
      <c r="P834" s="21"/>
      <c r="Q834" s="21"/>
      <c r="R834" s="21"/>
      <c r="S834" s="21"/>
      <c r="T834" s="21"/>
      <c r="U834" s="21"/>
      <c r="V834" s="20"/>
      <c r="W834" s="20"/>
      <c r="X834" s="20"/>
      <c r="Y834" s="20"/>
      <c r="Z834" s="20"/>
      <c r="AA834" s="20"/>
      <c r="AB834" s="20"/>
      <c r="AC834" s="20"/>
      <c r="AD834" s="20"/>
      <c r="AE834" s="20"/>
      <c r="AF834" s="20"/>
      <c r="AG834" s="20"/>
      <c r="AH834" s="20"/>
    </row>
    <row r="835">
      <c r="A835" s="13">
        <v>834.0</v>
      </c>
      <c r="B835" s="52"/>
      <c r="C835" s="52"/>
      <c r="D835" s="52"/>
      <c r="E835" s="52"/>
      <c r="F835" s="52"/>
      <c r="G835" s="20"/>
      <c r="H835" s="20"/>
      <c r="I835" s="20"/>
      <c r="J835" s="36"/>
      <c r="K835" s="36"/>
      <c r="L835" s="36"/>
      <c r="M835" s="21"/>
      <c r="N835" s="21"/>
      <c r="O835" s="21"/>
      <c r="P835" s="21"/>
      <c r="Q835" s="21"/>
      <c r="R835" s="21"/>
      <c r="S835" s="21"/>
      <c r="T835" s="21"/>
      <c r="U835" s="21"/>
      <c r="V835" s="20"/>
      <c r="W835" s="20"/>
      <c r="X835" s="20"/>
      <c r="Y835" s="20"/>
      <c r="Z835" s="20"/>
      <c r="AA835" s="20"/>
      <c r="AB835" s="20"/>
      <c r="AC835" s="20"/>
      <c r="AD835" s="20"/>
      <c r="AE835" s="20"/>
      <c r="AF835" s="20"/>
      <c r="AG835" s="20"/>
      <c r="AH835" s="20"/>
    </row>
    <row r="836">
      <c r="A836" s="13">
        <v>835.0</v>
      </c>
      <c r="B836" s="52"/>
      <c r="C836" s="52"/>
      <c r="D836" s="52"/>
      <c r="E836" s="52"/>
      <c r="F836" s="52"/>
      <c r="G836" s="20"/>
      <c r="H836" s="20"/>
      <c r="I836" s="20"/>
      <c r="J836" s="36"/>
      <c r="K836" s="36"/>
      <c r="L836" s="36"/>
      <c r="M836" s="21"/>
      <c r="N836" s="21"/>
      <c r="O836" s="21"/>
      <c r="P836" s="21"/>
      <c r="Q836" s="21"/>
      <c r="R836" s="21"/>
      <c r="S836" s="21"/>
      <c r="T836" s="21"/>
      <c r="U836" s="21"/>
      <c r="V836" s="20"/>
      <c r="W836" s="20"/>
      <c r="X836" s="20"/>
      <c r="Y836" s="20"/>
      <c r="Z836" s="20"/>
      <c r="AA836" s="20"/>
      <c r="AB836" s="20"/>
      <c r="AC836" s="20"/>
      <c r="AD836" s="20"/>
      <c r="AE836" s="20"/>
      <c r="AF836" s="20"/>
      <c r="AG836" s="20"/>
      <c r="AH836" s="20"/>
    </row>
    <row r="837">
      <c r="A837" s="13">
        <v>836.0</v>
      </c>
      <c r="B837" s="52"/>
      <c r="C837" s="52"/>
      <c r="D837" s="52"/>
      <c r="E837" s="52"/>
      <c r="F837" s="52"/>
      <c r="G837" s="20"/>
      <c r="H837" s="20"/>
      <c r="I837" s="20"/>
      <c r="J837" s="36"/>
      <c r="K837" s="36"/>
      <c r="L837" s="36"/>
      <c r="M837" s="21"/>
      <c r="N837" s="21"/>
      <c r="O837" s="21"/>
      <c r="P837" s="21"/>
      <c r="Q837" s="21"/>
      <c r="R837" s="21"/>
      <c r="S837" s="21"/>
      <c r="T837" s="21"/>
      <c r="U837" s="21"/>
      <c r="V837" s="20"/>
      <c r="W837" s="20"/>
      <c r="X837" s="20"/>
      <c r="Y837" s="20"/>
      <c r="Z837" s="20"/>
      <c r="AA837" s="20"/>
      <c r="AB837" s="20"/>
      <c r="AC837" s="20"/>
      <c r="AD837" s="20"/>
      <c r="AE837" s="20"/>
      <c r="AF837" s="20"/>
      <c r="AG837" s="20"/>
      <c r="AH837" s="20"/>
    </row>
    <row r="838">
      <c r="A838" s="13">
        <v>837.0</v>
      </c>
      <c r="B838" s="52"/>
      <c r="C838" s="52"/>
      <c r="D838" s="52"/>
      <c r="E838" s="52"/>
      <c r="F838" s="52"/>
      <c r="G838" s="20"/>
      <c r="H838" s="20"/>
      <c r="I838" s="20"/>
      <c r="J838" s="36"/>
      <c r="K838" s="36"/>
      <c r="L838" s="36"/>
      <c r="M838" s="21"/>
      <c r="N838" s="21"/>
      <c r="O838" s="21"/>
      <c r="P838" s="21"/>
      <c r="Q838" s="21"/>
      <c r="R838" s="21"/>
      <c r="S838" s="21"/>
      <c r="T838" s="21"/>
      <c r="U838" s="21"/>
      <c r="V838" s="20"/>
      <c r="W838" s="20"/>
      <c r="X838" s="20"/>
      <c r="Y838" s="20"/>
      <c r="Z838" s="20"/>
      <c r="AA838" s="20"/>
      <c r="AB838" s="20"/>
      <c r="AC838" s="20"/>
      <c r="AD838" s="20"/>
      <c r="AE838" s="20"/>
      <c r="AF838" s="20"/>
      <c r="AG838" s="20"/>
      <c r="AH838" s="20"/>
    </row>
    <row r="839">
      <c r="A839" s="13">
        <v>838.0</v>
      </c>
      <c r="B839" s="52"/>
      <c r="C839" s="52"/>
      <c r="D839" s="52"/>
      <c r="E839" s="52"/>
      <c r="F839" s="52"/>
      <c r="G839" s="20"/>
      <c r="H839" s="20"/>
      <c r="I839" s="20"/>
      <c r="J839" s="36"/>
      <c r="K839" s="36"/>
      <c r="L839" s="36"/>
      <c r="M839" s="21"/>
      <c r="N839" s="21"/>
      <c r="O839" s="21"/>
      <c r="P839" s="21"/>
      <c r="Q839" s="21"/>
      <c r="R839" s="21"/>
      <c r="S839" s="21"/>
      <c r="T839" s="21"/>
      <c r="U839" s="21"/>
      <c r="V839" s="20"/>
      <c r="W839" s="20"/>
      <c r="X839" s="20"/>
      <c r="Y839" s="20"/>
      <c r="Z839" s="20"/>
      <c r="AA839" s="20"/>
      <c r="AB839" s="20"/>
      <c r="AC839" s="20"/>
      <c r="AD839" s="20"/>
      <c r="AE839" s="20"/>
      <c r="AF839" s="20"/>
      <c r="AG839" s="20"/>
      <c r="AH839" s="20"/>
    </row>
    <row r="840">
      <c r="A840" s="13">
        <v>839.0</v>
      </c>
      <c r="B840" s="52"/>
      <c r="C840" s="52"/>
      <c r="D840" s="52"/>
      <c r="E840" s="52"/>
      <c r="F840" s="52"/>
      <c r="G840" s="20"/>
      <c r="H840" s="20"/>
      <c r="I840" s="20"/>
      <c r="J840" s="36"/>
      <c r="K840" s="36"/>
      <c r="L840" s="36"/>
      <c r="M840" s="21"/>
      <c r="N840" s="21"/>
      <c r="O840" s="21"/>
      <c r="P840" s="21"/>
      <c r="Q840" s="21"/>
      <c r="R840" s="21"/>
      <c r="S840" s="21"/>
      <c r="T840" s="21"/>
      <c r="U840" s="21"/>
      <c r="V840" s="20"/>
      <c r="W840" s="20"/>
      <c r="X840" s="20"/>
      <c r="Y840" s="20"/>
      <c r="Z840" s="20"/>
      <c r="AA840" s="20"/>
      <c r="AB840" s="20"/>
      <c r="AC840" s="20"/>
      <c r="AD840" s="20"/>
      <c r="AE840" s="20"/>
      <c r="AF840" s="20"/>
      <c r="AG840" s="20"/>
      <c r="AH840" s="20"/>
    </row>
    <row r="841">
      <c r="A841" s="13">
        <v>840.0</v>
      </c>
      <c r="B841" s="52"/>
      <c r="C841" s="52"/>
      <c r="D841" s="52"/>
      <c r="E841" s="52"/>
      <c r="F841" s="52"/>
      <c r="G841" s="20"/>
      <c r="H841" s="20"/>
      <c r="I841" s="20"/>
      <c r="J841" s="36"/>
      <c r="K841" s="36"/>
      <c r="L841" s="36"/>
      <c r="M841" s="21"/>
      <c r="N841" s="21"/>
      <c r="O841" s="21"/>
      <c r="P841" s="21"/>
      <c r="Q841" s="21"/>
      <c r="R841" s="21"/>
      <c r="S841" s="21"/>
      <c r="T841" s="21"/>
      <c r="U841" s="21"/>
      <c r="V841" s="20"/>
      <c r="W841" s="20"/>
      <c r="X841" s="20"/>
      <c r="Y841" s="20"/>
      <c r="Z841" s="20"/>
      <c r="AA841" s="20"/>
      <c r="AB841" s="20"/>
      <c r="AC841" s="20"/>
      <c r="AD841" s="20"/>
      <c r="AE841" s="20"/>
      <c r="AF841" s="20"/>
      <c r="AG841" s="20"/>
      <c r="AH841" s="20"/>
    </row>
    <row r="842">
      <c r="A842" s="13">
        <v>841.0</v>
      </c>
      <c r="B842" s="52"/>
      <c r="C842" s="52"/>
      <c r="D842" s="52"/>
      <c r="E842" s="52"/>
      <c r="F842" s="52"/>
      <c r="G842" s="20"/>
      <c r="H842" s="20"/>
      <c r="I842" s="20"/>
      <c r="J842" s="36"/>
      <c r="K842" s="36"/>
      <c r="L842" s="36"/>
      <c r="M842" s="21"/>
      <c r="N842" s="21"/>
      <c r="O842" s="21"/>
      <c r="P842" s="21"/>
      <c r="Q842" s="21"/>
      <c r="R842" s="21"/>
      <c r="S842" s="21"/>
      <c r="T842" s="21"/>
      <c r="U842" s="21"/>
      <c r="V842" s="20"/>
      <c r="W842" s="20"/>
      <c r="X842" s="20"/>
      <c r="Y842" s="20"/>
      <c r="Z842" s="20"/>
      <c r="AA842" s="20"/>
      <c r="AB842" s="20"/>
      <c r="AC842" s="20"/>
      <c r="AD842" s="20"/>
      <c r="AE842" s="20"/>
      <c r="AF842" s="20"/>
      <c r="AG842" s="20"/>
      <c r="AH842" s="20"/>
    </row>
    <row r="843">
      <c r="A843" s="13">
        <v>842.0</v>
      </c>
      <c r="B843" s="52"/>
      <c r="C843" s="52"/>
      <c r="D843" s="52"/>
      <c r="E843" s="52"/>
      <c r="F843" s="52"/>
      <c r="G843" s="20"/>
      <c r="H843" s="20"/>
      <c r="I843" s="20"/>
      <c r="J843" s="36"/>
      <c r="K843" s="36"/>
      <c r="L843" s="36"/>
      <c r="M843" s="21"/>
      <c r="N843" s="21"/>
      <c r="O843" s="21"/>
      <c r="P843" s="21"/>
      <c r="Q843" s="21"/>
      <c r="R843" s="21"/>
      <c r="S843" s="21"/>
      <c r="T843" s="21"/>
      <c r="U843" s="21"/>
      <c r="V843" s="20"/>
      <c r="W843" s="20"/>
      <c r="X843" s="20"/>
      <c r="Y843" s="20"/>
      <c r="Z843" s="20"/>
      <c r="AA843" s="20"/>
      <c r="AB843" s="20"/>
      <c r="AC843" s="20"/>
      <c r="AD843" s="20"/>
      <c r="AE843" s="20"/>
      <c r="AF843" s="20"/>
      <c r="AG843" s="20"/>
      <c r="AH843" s="20"/>
    </row>
    <row r="844">
      <c r="A844" s="13">
        <v>843.0</v>
      </c>
      <c r="B844" s="52"/>
      <c r="C844" s="52"/>
      <c r="D844" s="52"/>
      <c r="E844" s="52"/>
      <c r="F844" s="52"/>
      <c r="G844" s="20"/>
      <c r="H844" s="20"/>
      <c r="I844" s="20"/>
      <c r="J844" s="36"/>
      <c r="K844" s="36"/>
      <c r="L844" s="36"/>
      <c r="M844" s="21"/>
      <c r="N844" s="21"/>
      <c r="O844" s="21"/>
      <c r="P844" s="21"/>
      <c r="Q844" s="21"/>
      <c r="R844" s="21"/>
      <c r="S844" s="21"/>
      <c r="T844" s="21"/>
      <c r="U844" s="21"/>
      <c r="V844" s="20"/>
      <c r="W844" s="20"/>
      <c r="X844" s="20"/>
      <c r="Y844" s="20"/>
      <c r="Z844" s="20"/>
      <c r="AA844" s="20"/>
      <c r="AB844" s="20"/>
      <c r="AC844" s="20"/>
      <c r="AD844" s="20"/>
      <c r="AE844" s="20"/>
      <c r="AF844" s="20"/>
      <c r="AG844" s="20"/>
      <c r="AH844" s="20"/>
    </row>
    <row r="845">
      <c r="A845" s="13">
        <v>844.0</v>
      </c>
      <c r="B845" s="52"/>
      <c r="C845" s="52"/>
      <c r="D845" s="52"/>
      <c r="E845" s="52"/>
      <c r="F845" s="52"/>
      <c r="G845" s="20"/>
      <c r="H845" s="20"/>
      <c r="I845" s="20"/>
      <c r="J845" s="36"/>
      <c r="K845" s="36"/>
      <c r="L845" s="36"/>
      <c r="M845" s="21"/>
      <c r="N845" s="21"/>
      <c r="O845" s="21"/>
      <c r="P845" s="21"/>
      <c r="Q845" s="21"/>
      <c r="R845" s="21"/>
      <c r="S845" s="21"/>
      <c r="T845" s="21"/>
      <c r="U845" s="21"/>
      <c r="V845" s="20"/>
      <c r="W845" s="20"/>
      <c r="X845" s="20"/>
      <c r="Y845" s="20"/>
      <c r="Z845" s="20"/>
      <c r="AA845" s="20"/>
      <c r="AB845" s="20"/>
      <c r="AC845" s="20"/>
      <c r="AD845" s="20"/>
      <c r="AE845" s="20"/>
      <c r="AF845" s="20"/>
      <c r="AG845" s="20"/>
      <c r="AH845" s="20"/>
    </row>
    <row r="846">
      <c r="A846" s="13">
        <v>845.0</v>
      </c>
      <c r="B846" s="52"/>
      <c r="C846" s="52"/>
      <c r="D846" s="52"/>
      <c r="E846" s="52"/>
      <c r="F846" s="52"/>
      <c r="G846" s="20"/>
      <c r="H846" s="20"/>
      <c r="I846" s="20"/>
      <c r="J846" s="36"/>
      <c r="K846" s="36"/>
      <c r="L846" s="36"/>
      <c r="M846" s="21"/>
      <c r="N846" s="21"/>
      <c r="O846" s="21"/>
      <c r="P846" s="21"/>
      <c r="Q846" s="21"/>
      <c r="R846" s="21"/>
      <c r="S846" s="21"/>
      <c r="T846" s="21"/>
      <c r="U846" s="21"/>
      <c r="V846" s="20"/>
      <c r="W846" s="20"/>
      <c r="X846" s="20"/>
      <c r="Y846" s="20"/>
      <c r="Z846" s="20"/>
      <c r="AA846" s="20"/>
      <c r="AB846" s="20"/>
      <c r="AC846" s="20"/>
      <c r="AD846" s="20"/>
      <c r="AE846" s="20"/>
      <c r="AF846" s="20"/>
      <c r="AG846" s="20"/>
      <c r="AH846" s="20"/>
    </row>
    <row r="847">
      <c r="A847" s="13">
        <v>846.0</v>
      </c>
      <c r="B847" s="52"/>
      <c r="C847" s="52"/>
      <c r="D847" s="52"/>
      <c r="E847" s="52"/>
      <c r="F847" s="52"/>
      <c r="G847" s="20"/>
      <c r="H847" s="20"/>
      <c r="I847" s="20"/>
      <c r="J847" s="36"/>
      <c r="K847" s="36"/>
      <c r="L847" s="36"/>
      <c r="M847" s="21"/>
      <c r="N847" s="21"/>
      <c r="O847" s="21"/>
      <c r="P847" s="21"/>
      <c r="Q847" s="21"/>
      <c r="R847" s="21"/>
      <c r="S847" s="21"/>
      <c r="T847" s="21"/>
      <c r="U847" s="21"/>
      <c r="V847" s="20"/>
      <c r="W847" s="20"/>
      <c r="X847" s="20"/>
      <c r="Y847" s="20"/>
      <c r="Z847" s="20"/>
      <c r="AA847" s="20"/>
      <c r="AB847" s="20"/>
      <c r="AC847" s="20"/>
      <c r="AD847" s="20"/>
      <c r="AE847" s="20"/>
      <c r="AF847" s="20"/>
      <c r="AG847" s="20"/>
      <c r="AH847" s="20"/>
    </row>
    <row r="848">
      <c r="A848" s="13">
        <v>847.0</v>
      </c>
      <c r="B848" s="52"/>
      <c r="C848" s="52"/>
      <c r="D848" s="52"/>
      <c r="E848" s="52"/>
      <c r="F848" s="52"/>
      <c r="G848" s="20"/>
      <c r="H848" s="20"/>
      <c r="I848" s="20"/>
      <c r="J848" s="36"/>
      <c r="K848" s="36"/>
      <c r="L848" s="36"/>
      <c r="M848" s="21"/>
      <c r="N848" s="21"/>
      <c r="O848" s="21"/>
      <c r="P848" s="21"/>
      <c r="Q848" s="21"/>
      <c r="R848" s="21"/>
      <c r="S848" s="21"/>
      <c r="T848" s="21"/>
      <c r="U848" s="21"/>
      <c r="V848" s="20"/>
      <c r="W848" s="20"/>
      <c r="X848" s="20"/>
      <c r="Y848" s="20"/>
      <c r="Z848" s="20"/>
      <c r="AA848" s="20"/>
      <c r="AB848" s="20"/>
      <c r="AC848" s="20"/>
      <c r="AD848" s="20"/>
      <c r="AE848" s="20"/>
      <c r="AF848" s="20"/>
      <c r="AG848" s="20"/>
      <c r="AH848" s="20"/>
    </row>
    <row r="849">
      <c r="A849" s="13">
        <v>848.0</v>
      </c>
      <c r="B849" s="52"/>
      <c r="C849" s="52"/>
      <c r="D849" s="52"/>
      <c r="E849" s="52"/>
      <c r="F849" s="52"/>
      <c r="G849" s="20"/>
      <c r="H849" s="20"/>
      <c r="I849" s="20"/>
      <c r="J849" s="36"/>
      <c r="K849" s="36"/>
      <c r="L849" s="36"/>
      <c r="M849" s="21"/>
      <c r="N849" s="21"/>
      <c r="O849" s="21"/>
      <c r="P849" s="21"/>
      <c r="Q849" s="21"/>
      <c r="R849" s="21"/>
      <c r="S849" s="21"/>
      <c r="T849" s="21"/>
      <c r="U849" s="21"/>
      <c r="V849" s="20"/>
      <c r="W849" s="20"/>
      <c r="X849" s="20"/>
      <c r="Y849" s="20"/>
      <c r="Z849" s="20"/>
      <c r="AA849" s="20"/>
      <c r="AB849" s="20"/>
      <c r="AC849" s="20"/>
      <c r="AD849" s="20"/>
      <c r="AE849" s="20"/>
      <c r="AF849" s="20"/>
      <c r="AG849" s="20"/>
      <c r="AH849" s="20"/>
    </row>
    <row r="850">
      <c r="A850" s="13">
        <v>849.0</v>
      </c>
      <c r="B850" s="52"/>
      <c r="C850" s="52"/>
      <c r="D850" s="52"/>
      <c r="E850" s="52"/>
      <c r="F850" s="52"/>
      <c r="G850" s="20"/>
      <c r="H850" s="20"/>
      <c r="I850" s="20"/>
      <c r="J850" s="36"/>
      <c r="K850" s="36"/>
      <c r="L850" s="36"/>
      <c r="M850" s="21"/>
      <c r="N850" s="21"/>
      <c r="O850" s="21"/>
      <c r="P850" s="21"/>
      <c r="Q850" s="21"/>
      <c r="R850" s="21"/>
      <c r="S850" s="21"/>
      <c r="T850" s="21"/>
      <c r="U850" s="21"/>
      <c r="V850" s="20"/>
      <c r="W850" s="20"/>
      <c r="X850" s="20"/>
      <c r="Y850" s="20"/>
      <c r="Z850" s="20"/>
      <c r="AA850" s="20"/>
      <c r="AB850" s="20"/>
      <c r="AC850" s="20"/>
      <c r="AD850" s="20"/>
      <c r="AE850" s="20"/>
      <c r="AF850" s="20"/>
      <c r="AG850" s="20"/>
      <c r="AH850" s="20"/>
    </row>
    <row r="851">
      <c r="A851" s="13">
        <v>850.0</v>
      </c>
      <c r="B851" s="52"/>
      <c r="C851" s="52"/>
      <c r="D851" s="52"/>
      <c r="E851" s="52"/>
      <c r="F851" s="52"/>
      <c r="G851" s="20"/>
      <c r="H851" s="20"/>
      <c r="I851" s="20"/>
      <c r="J851" s="36"/>
      <c r="K851" s="36"/>
      <c r="L851" s="36"/>
      <c r="M851" s="21"/>
      <c r="N851" s="21"/>
      <c r="O851" s="21"/>
      <c r="P851" s="21"/>
      <c r="Q851" s="21"/>
      <c r="R851" s="21"/>
      <c r="S851" s="21"/>
      <c r="T851" s="21"/>
      <c r="U851" s="21"/>
      <c r="V851" s="20"/>
      <c r="W851" s="20"/>
      <c r="X851" s="20"/>
      <c r="Y851" s="20"/>
      <c r="Z851" s="20"/>
      <c r="AA851" s="20"/>
      <c r="AB851" s="20"/>
      <c r="AC851" s="20"/>
      <c r="AD851" s="20"/>
      <c r="AE851" s="20"/>
      <c r="AF851" s="20"/>
      <c r="AG851" s="20"/>
      <c r="AH851" s="20"/>
    </row>
    <row r="852">
      <c r="A852" s="13">
        <v>851.0</v>
      </c>
      <c r="B852" s="52"/>
      <c r="C852" s="52"/>
      <c r="D852" s="52"/>
      <c r="E852" s="52"/>
      <c r="F852" s="52"/>
      <c r="G852" s="20"/>
      <c r="H852" s="20"/>
      <c r="I852" s="20"/>
      <c r="J852" s="36"/>
      <c r="K852" s="36"/>
      <c r="L852" s="36"/>
      <c r="M852" s="21"/>
      <c r="N852" s="21"/>
      <c r="O852" s="21"/>
      <c r="P852" s="21"/>
      <c r="Q852" s="21"/>
      <c r="R852" s="21"/>
      <c r="S852" s="21"/>
      <c r="T852" s="21"/>
      <c r="U852" s="21"/>
      <c r="V852" s="20"/>
      <c r="W852" s="20"/>
      <c r="X852" s="20"/>
      <c r="Y852" s="20"/>
      <c r="Z852" s="20"/>
      <c r="AA852" s="20"/>
      <c r="AB852" s="20"/>
      <c r="AC852" s="20"/>
      <c r="AD852" s="20"/>
      <c r="AE852" s="20"/>
      <c r="AF852" s="20"/>
      <c r="AG852" s="20"/>
      <c r="AH852" s="20"/>
    </row>
    <row r="853">
      <c r="A853" s="13">
        <v>852.0</v>
      </c>
      <c r="B853" s="52"/>
      <c r="C853" s="52"/>
      <c r="D853" s="52"/>
      <c r="E853" s="52"/>
      <c r="F853" s="52"/>
      <c r="G853" s="20"/>
      <c r="H853" s="20"/>
      <c r="I853" s="20"/>
      <c r="J853" s="36"/>
      <c r="K853" s="36"/>
      <c r="L853" s="36"/>
      <c r="M853" s="21"/>
      <c r="N853" s="21"/>
      <c r="O853" s="21"/>
      <c r="P853" s="21"/>
      <c r="Q853" s="21"/>
      <c r="R853" s="21"/>
      <c r="S853" s="21"/>
      <c r="T853" s="21"/>
      <c r="U853" s="21"/>
      <c r="V853" s="20"/>
      <c r="W853" s="20"/>
      <c r="X853" s="20"/>
      <c r="Y853" s="20"/>
      <c r="Z853" s="20"/>
      <c r="AA853" s="20"/>
      <c r="AB853" s="20"/>
      <c r="AC853" s="20"/>
      <c r="AD853" s="20"/>
      <c r="AE853" s="20"/>
      <c r="AF853" s="20"/>
      <c r="AG853" s="20"/>
      <c r="AH853" s="20"/>
    </row>
    <row r="854">
      <c r="A854" s="13">
        <v>853.0</v>
      </c>
      <c r="B854" s="52"/>
      <c r="C854" s="52"/>
      <c r="D854" s="52"/>
      <c r="E854" s="52"/>
      <c r="F854" s="52"/>
      <c r="G854" s="20"/>
      <c r="H854" s="20"/>
      <c r="I854" s="20"/>
      <c r="J854" s="36"/>
      <c r="K854" s="36"/>
      <c r="L854" s="36"/>
      <c r="M854" s="21"/>
      <c r="N854" s="21"/>
      <c r="O854" s="21"/>
      <c r="P854" s="21"/>
      <c r="Q854" s="21"/>
      <c r="R854" s="21"/>
      <c r="S854" s="21"/>
      <c r="T854" s="21"/>
      <c r="U854" s="21"/>
      <c r="V854" s="20"/>
      <c r="W854" s="20"/>
      <c r="X854" s="20"/>
      <c r="Y854" s="20"/>
      <c r="Z854" s="20"/>
      <c r="AA854" s="20"/>
      <c r="AB854" s="20"/>
      <c r="AC854" s="20"/>
      <c r="AD854" s="20"/>
      <c r="AE854" s="20"/>
      <c r="AF854" s="20"/>
      <c r="AG854" s="20"/>
      <c r="AH854" s="20"/>
    </row>
    <row r="855">
      <c r="A855" s="13">
        <v>854.0</v>
      </c>
      <c r="B855" s="52"/>
      <c r="C855" s="52"/>
      <c r="D855" s="52"/>
      <c r="E855" s="52"/>
      <c r="F855" s="52"/>
      <c r="G855" s="20"/>
      <c r="H855" s="20"/>
      <c r="I855" s="20"/>
      <c r="J855" s="36"/>
      <c r="K855" s="36"/>
      <c r="L855" s="36"/>
      <c r="M855" s="21"/>
      <c r="N855" s="21"/>
      <c r="O855" s="21"/>
      <c r="P855" s="21"/>
      <c r="Q855" s="21"/>
      <c r="R855" s="21"/>
      <c r="S855" s="21"/>
      <c r="T855" s="21"/>
      <c r="U855" s="21"/>
      <c r="V855" s="20"/>
      <c r="W855" s="20"/>
      <c r="X855" s="20"/>
      <c r="Y855" s="20"/>
      <c r="Z855" s="20"/>
      <c r="AA855" s="20"/>
      <c r="AB855" s="20"/>
      <c r="AC855" s="20"/>
      <c r="AD855" s="20"/>
      <c r="AE855" s="20"/>
      <c r="AF855" s="20"/>
      <c r="AG855" s="20"/>
      <c r="AH855" s="20"/>
    </row>
    <row r="856">
      <c r="A856" s="13">
        <v>855.0</v>
      </c>
      <c r="B856" s="52"/>
      <c r="C856" s="52"/>
      <c r="D856" s="52"/>
      <c r="E856" s="52"/>
      <c r="F856" s="52"/>
      <c r="G856" s="20"/>
      <c r="H856" s="20"/>
      <c r="I856" s="20"/>
      <c r="J856" s="36"/>
      <c r="K856" s="36"/>
      <c r="L856" s="36"/>
      <c r="M856" s="21"/>
      <c r="N856" s="21"/>
      <c r="O856" s="21"/>
      <c r="P856" s="21"/>
      <c r="Q856" s="21"/>
      <c r="R856" s="21"/>
      <c r="S856" s="21"/>
      <c r="T856" s="21"/>
      <c r="U856" s="21"/>
      <c r="V856" s="20"/>
      <c r="W856" s="20"/>
      <c r="X856" s="20"/>
      <c r="Y856" s="20"/>
      <c r="Z856" s="20"/>
      <c r="AA856" s="20"/>
      <c r="AB856" s="20"/>
      <c r="AC856" s="20"/>
      <c r="AD856" s="20"/>
      <c r="AE856" s="20"/>
      <c r="AF856" s="20"/>
      <c r="AG856" s="20"/>
      <c r="AH856" s="20"/>
    </row>
    <row r="857">
      <c r="A857" s="13">
        <v>856.0</v>
      </c>
      <c r="B857" s="52"/>
      <c r="C857" s="52"/>
      <c r="D857" s="52"/>
      <c r="E857" s="52"/>
      <c r="F857" s="52"/>
      <c r="G857" s="20"/>
      <c r="H857" s="20"/>
      <c r="I857" s="20"/>
      <c r="J857" s="36"/>
      <c r="K857" s="36"/>
      <c r="L857" s="36"/>
      <c r="M857" s="21"/>
      <c r="N857" s="21"/>
      <c r="O857" s="21"/>
      <c r="P857" s="21"/>
      <c r="Q857" s="21"/>
      <c r="R857" s="21"/>
      <c r="S857" s="21"/>
      <c r="T857" s="21"/>
      <c r="U857" s="21"/>
      <c r="V857" s="20"/>
      <c r="W857" s="20"/>
      <c r="X857" s="20"/>
      <c r="Y857" s="20"/>
      <c r="Z857" s="20"/>
      <c r="AA857" s="20"/>
      <c r="AB857" s="20"/>
      <c r="AC857" s="20"/>
      <c r="AD857" s="20"/>
      <c r="AE857" s="20"/>
      <c r="AF857" s="20"/>
      <c r="AG857" s="20"/>
      <c r="AH857" s="20"/>
    </row>
    <row r="858">
      <c r="A858" s="13">
        <v>857.0</v>
      </c>
      <c r="B858" s="52"/>
      <c r="C858" s="52"/>
      <c r="D858" s="52"/>
      <c r="E858" s="52"/>
      <c r="F858" s="52"/>
      <c r="G858" s="20"/>
      <c r="H858" s="20"/>
      <c r="I858" s="20"/>
      <c r="J858" s="36"/>
      <c r="K858" s="36"/>
      <c r="L858" s="36"/>
      <c r="M858" s="21"/>
      <c r="N858" s="21"/>
      <c r="O858" s="21"/>
      <c r="P858" s="21"/>
      <c r="Q858" s="21"/>
      <c r="R858" s="21"/>
      <c r="S858" s="21"/>
      <c r="T858" s="21"/>
      <c r="U858" s="21"/>
      <c r="V858" s="20"/>
      <c r="W858" s="20"/>
      <c r="X858" s="20"/>
      <c r="Y858" s="20"/>
      <c r="Z858" s="20"/>
      <c r="AA858" s="20"/>
      <c r="AB858" s="20"/>
      <c r="AC858" s="20"/>
      <c r="AD858" s="20"/>
      <c r="AE858" s="20"/>
      <c r="AF858" s="20"/>
      <c r="AG858" s="20"/>
      <c r="AH858" s="20"/>
    </row>
    <row r="859">
      <c r="A859" s="13">
        <v>858.0</v>
      </c>
      <c r="B859" s="52"/>
      <c r="C859" s="52"/>
      <c r="D859" s="52"/>
      <c r="E859" s="52"/>
      <c r="F859" s="52"/>
      <c r="G859" s="20"/>
      <c r="H859" s="20"/>
      <c r="I859" s="20"/>
      <c r="J859" s="36"/>
      <c r="K859" s="36"/>
      <c r="L859" s="36"/>
      <c r="M859" s="21"/>
      <c r="N859" s="21"/>
      <c r="O859" s="21"/>
      <c r="P859" s="21"/>
      <c r="Q859" s="21"/>
      <c r="R859" s="21"/>
      <c r="S859" s="21"/>
      <c r="T859" s="21"/>
      <c r="U859" s="21"/>
      <c r="V859" s="20"/>
      <c r="W859" s="20"/>
      <c r="X859" s="20"/>
      <c r="Y859" s="20"/>
      <c r="Z859" s="20"/>
      <c r="AA859" s="20"/>
      <c r="AB859" s="20"/>
      <c r="AC859" s="20"/>
      <c r="AD859" s="20"/>
      <c r="AE859" s="20"/>
      <c r="AF859" s="20"/>
      <c r="AG859" s="20"/>
      <c r="AH859" s="20"/>
    </row>
    <row r="860">
      <c r="A860" s="13">
        <v>859.0</v>
      </c>
      <c r="B860" s="52"/>
      <c r="C860" s="52"/>
      <c r="D860" s="52"/>
      <c r="E860" s="52"/>
      <c r="F860" s="52"/>
      <c r="G860" s="20"/>
      <c r="H860" s="20"/>
      <c r="I860" s="20"/>
      <c r="J860" s="36"/>
      <c r="K860" s="36"/>
      <c r="L860" s="36"/>
      <c r="M860" s="21"/>
      <c r="N860" s="21"/>
      <c r="O860" s="21"/>
      <c r="P860" s="21"/>
      <c r="Q860" s="21"/>
      <c r="R860" s="21"/>
      <c r="S860" s="21"/>
      <c r="T860" s="21"/>
      <c r="U860" s="21"/>
      <c r="V860" s="20"/>
      <c r="W860" s="20"/>
      <c r="X860" s="20"/>
      <c r="Y860" s="20"/>
      <c r="Z860" s="20"/>
      <c r="AA860" s="20"/>
      <c r="AB860" s="20"/>
      <c r="AC860" s="20"/>
      <c r="AD860" s="20"/>
      <c r="AE860" s="20"/>
      <c r="AF860" s="20"/>
      <c r="AG860" s="20"/>
      <c r="AH860" s="20"/>
    </row>
    <row r="861">
      <c r="A861" s="13">
        <v>860.0</v>
      </c>
      <c r="B861" s="52"/>
      <c r="C861" s="52"/>
      <c r="D861" s="52"/>
      <c r="E861" s="52"/>
      <c r="F861" s="52"/>
      <c r="G861" s="20"/>
      <c r="H861" s="20"/>
      <c r="I861" s="20"/>
      <c r="J861" s="36"/>
      <c r="K861" s="36"/>
      <c r="L861" s="36"/>
      <c r="M861" s="21"/>
      <c r="N861" s="21"/>
      <c r="O861" s="21"/>
      <c r="P861" s="21"/>
      <c r="Q861" s="21"/>
      <c r="R861" s="21"/>
      <c r="S861" s="21"/>
      <c r="T861" s="21"/>
      <c r="U861" s="21"/>
      <c r="V861" s="20"/>
      <c r="W861" s="20"/>
      <c r="X861" s="20"/>
      <c r="Y861" s="20"/>
      <c r="Z861" s="20"/>
      <c r="AA861" s="20"/>
      <c r="AB861" s="20"/>
      <c r="AC861" s="20"/>
      <c r="AD861" s="20"/>
      <c r="AE861" s="20"/>
      <c r="AF861" s="20"/>
      <c r="AG861" s="20"/>
      <c r="AH861" s="20"/>
    </row>
    <row r="862">
      <c r="A862" s="13">
        <v>861.0</v>
      </c>
      <c r="B862" s="52"/>
      <c r="C862" s="52"/>
      <c r="D862" s="52"/>
      <c r="E862" s="52"/>
      <c r="F862" s="52"/>
      <c r="G862" s="20"/>
      <c r="H862" s="20"/>
      <c r="I862" s="20"/>
      <c r="J862" s="36"/>
      <c r="K862" s="36"/>
      <c r="L862" s="36"/>
      <c r="M862" s="21"/>
      <c r="N862" s="21"/>
      <c r="O862" s="21"/>
      <c r="P862" s="21"/>
      <c r="Q862" s="21"/>
      <c r="R862" s="21"/>
      <c r="S862" s="21"/>
      <c r="T862" s="21"/>
      <c r="U862" s="21"/>
      <c r="V862" s="20"/>
      <c r="W862" s="20"/>
      <c r="X862" s="20"/>
      <c r="Y862" s="20"/>
      <c r="Z862" s="20"/>
      <c r="AA862" s="20"/>
      <c r="AB862" s="20"/>
      <c r="AC862" s="20"/>
      <c r="AD862" s="20"/>
      <c r="AE862" s="20"/>
      <c r="AF862" s="20"/>
      <c r="AG862" s="20"/>
      <c r="AH862" s="20"/>
    </row>
    <row r="863">
      <c r="A863" s="13">
        <v>862.0</v>
      </c>
      <c r="B863" s="52"/>
      <c r="C863" s="52"/>
      <c r="D863" s="52"/>
      <c r="E863" s="52"/>
      <c r="F863" s="52"/>
      <c r="G863" s="20"/>
      <c r="H863" s="20"/>
      <c r="I863" s="20"/>
      <c r="J863" s="36"/>
      <c r="K863" s="36"/>
      <c r="L863" s="36"/>
      <c r="M863" s="21"/>
      <c r="N863" s="21"/>
      <c r="O863" s="21"/>
      <c r="P863" s="21"/>
      <c r="Q863" s="21"/>
      <c r="R863" s="21"/>
      <c r="S863" s="21"/>
      <c r="T863" s="21"/>
      <c r="U863" s="21"/>
      <c r="V863" s="20"/>
      <c r="W863" s="20"/>
      <c r="X863" s="20"/>
      <c r="Y863" s="20"/>
      <c r="Z863" s="20"/>
      <c r="AA863" s="20"/>
      <c r="AB863" s="20"/>
      <c r="AC863" s="20"/>
      <c r="AD863" s="20"/>
      <c r="AE863" s="20"/>
      <c r="AF863" s="20"/>
      <c r="AG863" s="20"/>
      <c r="AH863" s="20"/>
    </row>
    <row r="864">
      <c r="A864" s="13">
        <v>863.0</v>
      </c>
      <c r="B864" s="52"/>
      <c r="C864" s="52"/>
      <c r="D864" s="52"/>
      <c r="E864" s="52"/>
      <c r="F864" s="52"/>
      <c r="G864" s="20"/>
      <c r="H864" s="20"/>
      <c r="I864" s="20"/>
      <c r="J864" s="36"/>
      <c r="K864" s="36"/>
      <c r="L864" s="36"/>
      <c r="M864" s="21"/>
      <c r="N864" s="21"/>
      <c r="O864" s="21"/>
      <c r="P864" s="21"/>
      <c r="Q864" s="21"/>
      <c r="R864" s="21"/>
      <c r="S864" s="21"/>
      <c r="T864" s="21"/>
      <c r="U864" s="21"/>
      <c r="V864" s="20"/>
      <c r="W864" s="20"/>
      <c r="X864" s="20"/>
      <c r="Y864" s="20"/>
      <c r="Z864" s="20"/>
      <c r="AA864" s="20"/>
      <c r="AB864" s="20"/>
      <c r="AC864" s="20"/>
      <c r="AD864" s="20"/>
      <c r="AE864" s="20"/>
      <c r="AF864" s="20"/>
      <c r="AG864" s="20"/>
      <c r="AH864" s="20"/>
    </row>
    <row r="865">
      <c r="A865" s="13">
        <v>864.0</v>
      </c>
      <c r="B865" s="52"/>
      <c r="C865" s="52"/>
      <c r="D865" s="52"/>
      <c r="E865" s="52"/>
      <c r="F865" s="52"/>
      <c r="G865" s="20"/>
      <c r="H865" s="20"/>
      <c r="I865" s="20"/>
      <c r="J865" s="36"/>
      <c r="K865" s="36"/>
      <c r="L865" s="36"/>
      <c r="M865" s="21"/>
      <c r="N865" s="21"/>
      <c r="O865" s="21"/>
      <c r="P865" s="21"/>
      <c r="Q865" s="21"/>
      <c r="R865" s="21"/>
      <c r="S865" s="21"/>
      <c r="T865" s="21"/>
      <c r="U865" s="21"/>
      <c r="V865" s="20"/>
      <c r="W865" s="20"/>
      <c r="X865" s="20"/>
      <c r="Y865" s="20"/>
      <c r="Z865" s="20"/>
      <c r="AA865" s="20"/>
      <c r="AB865" s="20"/>
      <c r="AC865" s="20"/>
      <c r="AD865" s="20"/>
      <c r="AE865" s="20"/>
      <c r="AF865" s="20"/>
      <c r="AG865" s="20"/>
      <c r="AH865" s="20"/>
    </row>
    <row r="866">
      <c r="A866" s="13">
        <v>865.0</v>
      </c>
      <c r="B866" s="52"/>
      <c r="C866" s="52"/>
      <c r="D866" s="52"/>
      <c r="E866" s="52"/>
      <c r="F866" s="52"/>
      <c r="G866" s="20"/>
      <c r="H866" s="20"/>
      <c r="I866" s="20"/>
      <c r="J866" s="36"/>
      <c r="K866" s="36"/>
      <c r="L866" s="36"/>
      <c r="M866" s="21"/>
      <c r="N866" s="21"/>
      <c r="O866" s="21"/>
      <c r="P866" s="21"/>
      <c r="Q866" s="21"/>
      <c r="R866" s="21"/>
      <c r="S866" s="21"/>
      <c r="T866" s="21"/>
      <c r="U866" s="21"/>
      <c r="V866" s="20"/>
      <c r="W866" s="20"/>
      <c r="X866" s="20"/>
      <c r="Y866" s="20"/>
      <c r="Z866" s="20"/>
      <c r="AA866" s="20"/>
      <c r="AB866" s="20"/>
      <c r="AC866" s="20"/>
      <c r="AD866" s="20"/>
      <c r="AE866" s="20"/>
      <c r="AF866" s="20"/>
      <c r="AG866" s="20"/>
      <c r="AH866" s="20"/>
    </row>
    <row r="867">
      <c r="A867" s="13">
        <v>866.0</v>
      </c>
      <c r="B867" s="52"/>
      <c r="C867" s="52"/>
      <c r="D867" s="52"/>
      <c r="E867" s="52"/>
      <c r="F867" s="52"/>
      <c r="G867" s="20"/>
      <c r="H867" s="20"/>
      <c r="I867" s="20"/>
      <c r="J867" s="36"/>
      <c r="K867" s="36"/>
      <c r="L867" s="36"/>
      <c r="M867" s="21"/>
      <c r="N867" s="21"/>
      <c r="O867" s="21"/>
      <c r="P867" s="21"/>
      <c r="Q867" s="21"/>
      <c r="R867" s="21"/>
      <c r="S867" s="21"/>
      <c r="T867" s="21"/>
      <c r="U867" s="21"/>
      <c r="V867" s="20"/>
      <c r="W867" s="20"/>
      <c r="X867" s="20"/>
      <c r="Y867" s="20"/>
      <c r="Z867" s="20"/>
      <c r="AA867" s="20"/>
      <c r="AB867" s="20"/>
      <c r="AC867" s="20"/>
      <c r="AD867" s="20"/>
      <c r="AE867" s="20"/>
      <c r="AF867" s="20"/>
      <c r="AG867" s="20"/>
      <c r="AH867" s="20"/>
    </row>
    <row r="868">
      <c r="A868" s="13">
        <v>867.0</v>
      </c>
      <c r="B868" s="52"/>
      <c r="C868" s="52"/>
      <c r="D868" s="52"/>
      <c r="E868" s="52"/>
      <c r="F868" s="52"/>
      <c r="G868" s="20"/>
      <c r="H868" s="20"/>
      <c r="I868" s="20"/>
      <c r="J868" s="36"/>
      <c r="K868" s="36"/>
      <c r="L868" s="36"/>
      <c r="M868" s="21"/>
      <c r="N868" s="21"/>
      <c r="O868" s="21"/>
      <c r="P868" s="21"/>
      <c r="Q868" s="21"/>
      <c r="R868" s="21"/>
      <c r="S868" s="21"/>
      <c r="T868" s="21"/>
      <c r="U868" s="21"/>
      <c r="V868" s="20"/>
      <c r="W868" s="20"/>
      <c r="X868" s="20"/>
      <c r="Y868" s="20"/>
      <c r="Z868" s="20"/>
      <c r="AA868" s="20"/>
      <c r="AB868" s="20"/>
      <c r="AC868" s="20"/>
      <c r="AD868" s="20"/>
      <c r="AE868" s="20"/>
      <c r="AF868" s="20"/>
      <c r="AG868" s="20"/>
      <c r="AH868" s="20"/>
    </row>
    <row r="869">
      <c r="A869" s="13">
        <v>868.0</v>
      </c>
      <c r="B869" s="52"/>
      <c r="C869" s="52"/>
      <c r="D869" s="52"/>
      <c r="E869" s="52"/>
      <c r="F869" s="52"/>
      <c r="G869" s="20"/>
      <c r="H869" s="20"/>
      <c r="I869" s="20"/>
      <c r="J869" s="36"/>
      <c r="K869" s="36"/>
      <c r="L869" s="36"/>
      <c r="M869" s="21"/>
      <c r="N869" s="21"/>
      <c r="O869" s="21"/>
      <c r="P869" s="21"/>
      <c r="Q869" s="21"/>
      <c r="R869" s="21"/>
      <c r="S869" s="21"/>
      <c r="T869" s="21"/>
      <c r="U869" s="21"/>
      <c r="V869" s="20"/>
      <c r="W869" s="20"/>
      <c r="X869" s="20"/>
      <c r="Y869" s="20"/>
      <c r="Z869" s="20"/>
      <c r="AA869" s="20"/>
      <c r="AB869" s="20"/>
      <c r="AC869" s="20"/>
      <c r="AD869" s="20"/>
      <c r="AE869" s="20"/>
      <c r="AF869" s="20"/>
      <c r="AG869" s="20"/>
      <c r="AH869" s="20"/>
    </row>
    <row r="870">
      <c r="A870" s="13">
        <v>869.0</v>
      </c>
      <c r="B870" s="52"/>
      <c r="C870" s="52"/>
      <c r="D870" s="52"/>
      <c r="E870" s="52"/>
      <c r="F870" s="52"/>
      <c r="G870" s="20"/>
      <c r="H870" s="20"/>
      <c r="I870" s="20"/>
      <c r="J870" s="36"/>
      <c r="K870" s="36"/>
      <c r="L870" s="36"/>
      <c r="M870" s="21"/>
      <c r="N870" s="21"/>
      <c r="O870" s="21"/>
      <c r="P870" s="21"/>
      <c r="Q870" s="21"/>
      <c r="R870" s="21"/>
      <c r="S870" s="21"/>
      <c r="T870" s="21"/>
      <c r="U870" s="21"/>
      <c r="V870" s="20"/>
      <c r="W870" s="20"/>
      <c r="X870" s="20"/>
      <c r="Y870" s="20"/>
      <c r="Z870" s="20"/>
      <c r="AA870" s="20"/>
      <c r="AB870" s="20"/>
      <c r="AC870" s="20"/>
      <c r="AD870" s="20"/>
      <c r="AE870" s="20"/>
      <c r="AF870" s="20"/>
      <c r="AG870" s="20"/>
      <c r="AH870" s="20"/>
    </row>
    <row r="871">
      <c r="A871" s="13">
        <v>870.0</v>
      </c>
      <c r="B871" s="52"/>
      <c r="C871" s="52"/>
      <c r="D871" s="52"/>
      <c r="E871" s="52"/>
      <c r="F871" s="52"/>
      <c r="G871" s="20"/>
      <c r="H871" s="20"/>
      <c r="I871" s="20"/>
      <c r="J871" s="36"/>
      <c r="K871" s="36"/>
      <c r="L871" s="36"/>
      <c r="M871" s="21"/>
      <c r="N871" s="21"/>
      <c r="O871" s="21"/>
      <c r="P871" s="21"/>
      <c r="Q871" s="21"/>
      <c r="R871" s="21"/>
      <c r="S871" s="21"/>
      <c r="T871" s="21"/>
      <c r="U871" s="21"/>
      <c r="V871" s="20"/>
      <c r="W871" s="20"/>
      <c r="X871" s="20"/>
      <c r="Y871" s="20"/>
      <c r="Z871" s="20"/>
      <c r="AA871" s="20"/>
      <c r="AB871" s="20"/>
      <c r="AC871" s="20"/>
      <c r="AD871" s="20"/>
      <c r="AE871" s="20"/>
      <c r="AF871" s="20"/>
      <c r="AG871" s="20"/>
      <c r="AH871" s="20"/>
    </row>
    <row r="872">
      <c r="A872" s="13">
        <v>871.0</v>
      </c>
      <c r="B872" s="52"/>
      <c r="C872" s="52"/>
      <c r="D872" s="52"/>
      <c r="E872" s="52"/>
      <c r="F872" s="52"/>
      <c r="G872" s="20"/>
      <c r="H872" s="20"/>
      <c r="I872" s="20"/>
      <c r="J872" s="36"/>
      <c r="K872" s="36"/>
      <c r="L872" s="36"/>
      <c r="M872" s="21"/>
      <c r="N872" s="21"/>
      <c r="O872" s="21"/>
      <c r="P872" s="21"/>
      <c r="Q872" s="21"/>
      <c r="R872" s="21"/>
      <c r="S872" s="21"/>
      <c r="T872" s="21"/>
      <c r="U872" s="21"/>
      <c r="V872" s="20"/>
      <c r="W872" s="20"/>
      <c r="X872" s="20"/>
      <c r="Y872" s="20"/>
      <c r="Z872" s="20"/>
      <c r="AA872" s="20"/>
      <c r="AB872" s="20"/>
      <c r="AC872" s="20"/>
      <c r="AD872" s="20"/>
      <c r="AE872" s="20"/>
      <c r="AF872" s="20"/>
      <c r="AG872" s="20"/>
      <c r="AH872" s="20"/>
    </row>
    <row r="873">
      <c r="A873" s="13">
        <v>872.0</v>
      </c>
      <c r="B873" s="52"/>
      <c r="C873" s="52"/>
      <c r="D873" s="52"/>
      <c r="E873" s="52"/>
      <c r="F873" s="52"/>
      <c r="G873" s="20"/>
      <c r="H873" s="20"/>
      <c r="I873" s="20"/>
      <c r="J873" s="36"/>
      <c r="K873" s="36"/>
      <c r="L873" s="36"/>
      <c r="M873" s="21"/>
      <c r="N873" s="21"/>
      <c r="O873" s="21"/>
      <c r="P873" s="21"/>
      <c r="Q873" s="21"/>
      <c r="R873" s="21"/>
      <c r="S873" s="21"/>
      <c r="T873" s="21"/>
      <c r="U873" s="21"/>
      <c r="V873" s="20"/>
      <c r="W873" s="20"/>
      <c r="X873" s="20"/>
      <c r="Y873" s="20"/>
      <c r="Z873" s="20"/>
      <c r="AA873" s="20"/>
      <c r="AB873" s="20"/>
      <c r="AC873" s="20"/>
      <c r="AD873" s="20"/>
      <c r="AE873" s="20"/>
      <c r="AF873" s="20"/>
      <c r="AG873" s="20"/>
      <c r="AH873" s="20"/>
    </row>
    <row r="874">
      <c r="A874" s="13">
        <v>873.0</v>
      </c>
      <c r="B874" s="52"/>
      <c r="C874" s="52"/>
      <c r="D874" s="52"/>
      <c r="E874" s="52"/>
      <c r="F874" s="52"/>
      <c r="G874" s="20"/>
      <c r="H874" s="20"/>
      <c r="I874" s="20"/>
      <c r="J874" s="36"/>
      <c r="K874" s="36"/>
      <c r="L874" s="36"/>
      <c r="M874" s="21"/>
      <c r="N874" s="21"/>
      <c r="O874" s="21"/>
      <c r="P874" s="21"/>
      <c r="Q874" s="21"/>
      <c r="R874" s="21"/>
      <c r="S874" s="21"/>
      <c r="T874" s="21"/>
      <c r="U874" s="21"/>
      <c r="V874" s="20"/>
      <c r="W874" s="20"/>
      <c r="X874" s="20"/>
      <c r="Y874" s="20"/>
      <c r="Z874" s="20"/>
      <c r="AA874" s="20"/>
      <c r="AB874" s="20"/>
      <c r="AC874" s="20"/>
      <c r="AD874" s="20"/>
      <c r="AE874" s="20"/>
      <c r="AF874" s="20"/>
      <c r="AG874" s="20"/>
      <c r="AH874" s="20"/>
    </row>
    <row r="875">
      <c r="A875" s="13">
        <v>874.0</v>
      </c>
      <c r="B875" s="52"/>
      <c r="C875" s="52"/>
      <c r="D875" s="52"/>
      <c r="E875" s="52"/>
      <c r="F875" s="52"/>
      <c r="G875" s="20"/>
      <c r="H875" s="20"/>
      <c r="I875" s="20"/>
      <c r="J875" s="36"/>
      <c r="K875" s="36"/>
      <c r="L875" s="36"/>
      <c r="M875" s="21"/>
      <c r="N875" s="21"/>
      <c r="O875" s="21"/>
      <c r="P875" s="21"/>
      <c r="Q875" s="21"/>
      <c r="R875" s="21"/>
      <c r="S875" s="21"/>
      <c r="T875" s="21"/>
      <c r="U875" s="21"/>
      <c r="V875" s="20"/>
      <c r="W875" s="20"/>
      <c r="X875" s="20"/>
      <c r="Y875" s="20"/>
      <c r="Z875" s="20"/>
      <c r="AA875" s="20"/>
      <c r="AB875" s="20"/>
      <c r="AC875" s="20"/>
      <c r="AD875" s="20"/>
      <c r="AE875" s="20"/>
      <c r="AF875" s="20"/>
      <c r="AG875" s="20"/>
      <c r="AH875" s="20"/>
    </row>
    <row r="876">
      <c r="A876" s="13">
        <v>875.0</v>
      </c>
      <c r="B876" s="52"/>
      <c r="C876" s="52"/>
      <c r="D876" s="52"/>
      <c r="E876" s="52"/>
      <c r="F876" s="52"/>
      <c r="G876" s="20"/>
      <c r="H876" s="20"/>
      <c r="I876" s="20"/>
      <c r="J876" s="36"/>
      <c r="K876" s="36"/>
      <c r="L876" s="36"/>
      <c r="M876" s="21"/>
      <c r="N876" s="21"/>
      <c r="O876" s="21"/>
      <c r="P876" s="21"/>
      <c r="Q876" s="21"/>
      <c r="R876" s="21"/>
      <c r="S876" s="21"/>
      <c r="T876" s="21"/>
      <c r="U876" s="21"/>
      <c r="V876" s="20"/>
      <c r="W876" s="20"/>
      <c r="X876" s="20"/>
      <c r="Y876" s="20"/>
      <c r="Z876" s="20"/>
      <c r="AA876" s="20"/>
      <c r="AB876" s="20"/>
      <c r="AC876" s="20"/>
      <c r="AD876" s="20"/>
      <c r="AE876" s="20"/>
      <c r="AF876" s="20"/>
      <c r="AG876" s="20"/>
      <c r="AH876" s="20"/>
    </row>
    <row r="877">
      <c r="A877" s="13">
        <v>876.0</v>
      </c>
      <c r="B877" s="52"/>
      <c r="C877" s="52"/>
      <c r="D877" s="52"/>
      <c r="E877" s="52"/>
      <c r="F877" s="52"/>
      <c r="G877" s="20"/>
      <c r="H877" s="20"/>
      <c r="I877" s="20"/>
      <c r="J877" s="36"/>
      <c r="K877" s="36"/>
      <c r="L877" s="36"/>
      <c r="M877" s="21"/>
      <c r="N877" s="21"/>
      <c r="O877" s="21"/>
      <c r="P877" s="21"/>
      <c r="Q877" s="21"/>
      <c r="R877" s="21"/>
      <c r="S877" s="21"/>
      <c r="T877" s="21"/>
      <c r="U877" s="21"/>
      <c r="V877" s="20"/>
      <c r="W877" s="20"/>
      <c r="X877" s="20"/>
      <c r="Y877" s="20"/>
      <c r="Z877" s="20"/>
      <c r="AA877" s="20"/>
      <c r="AB877" s="20"/>
      <c r="AC877" s="20"/>
      <c r="AD877" s="20"/>
      <c r="AE877" s="20"/>
      <c r="AF877" s="20"/>
      <c r="AG877" s="20"/>
      <c r="AH877" s="20"/>
    </row>
    <row r="878">
      <c r="A878" s="13">
        <v>877.0</v>
      </c>
      <c r="B878" s="52"/>
      <c r="C878" s="52"/>
      <c r="D878" s="52"/>
      <c r="E878" s="52"/>
      <c r="F878" s="52"/>
      <c r="G878" s="20"/>
      <c r="H878" s="20"/>
      <c r="I878" s="20"/>
      <c r="J878" s="36"/>
      <c r="K878" s="36"/>
      <c r="L878" s="36"/>
      <c r="M878" s="21"/>
      <c r="N878" s="21"/>
      <c r="O878" s="21"/>
      <c r="P878" s="21"/>
      <c r="Q878" s="21"/>
      <c r="R878" s="21"/>
      <c r="S878" s="21"/>
      <c r="T878" s="21"/>
      <c r="U878" s="21"/>
      <c r="V878" s="20"/>
      <c r="W878" s="20"/>
      <c r="X878" s="20"/>
      <c r="Y878" s="20"/>
      <c r="Z878" s="20"/>
      <c r="AA878" s="20"/>
      <c r="AB878" s="20"/>
      <c r="AC878" s="20"/>
      <c r="AD878" s="20"/>
      <c r="AE878" s="20"/>
      <c r="AF878" s="20"/>
      <c r="AG878" s="20"/>
      <c r="AH878" s="20"/>
    </row>
    <row r="879">
      <c r="A879" s="13">
        <v>878.0</v>
      </c>
      <c r="B879" s="52"/>
      <c r="C879" s="52"/>
      <c r="D879" s="52"/>
      <c r="E879" s="52"/>
      <c r="F879" s="52"/>
      <c r="G879" s="20"/>
      <c r="H879" s="20"/>
      <c r="I879" s="20"/>
      <c r="J879" s="36"/>
      <c r="K879" s="36"/>
      <c r="L879" s="36"/>
      <c r="M879" s="21"/>
      <c r="N879" s="21"/>
      <c r="O879" s="21"/>
      <c r="P879" s="21"/>
      <c r="Q879" s="21"/>
      <c r="R879" s="21"/>
      <c r="S879" s="21"/>
      <c r="T879" s="21"/>
      <c r="U879" s="21"/>
      <c r="V879" s="20"/>
      <c r="W879" s="20"/>
      <c r="X879" s="20"/>
      <c r="Y879" s="20"/>
      <c r="Z879" s="20"/>
      <c r="AA879" s="20"/>
      <c r="AB879" s="20"/>
      <c r="AC879" s="20"/>
      <c r="AD879" s="20"/>
      <c r="AE879" s="20"/>
      <c r="AF879" s="20"/>
      <c r="AG879" s="20"/>
      <c r="AH879" s="20"/>
    </row>
    <row r="880">
      <c r="A880" s="13">
        <v>879.0</v>
      </c>
      <c r="B880" s="52"/>
      <c r="C880" s="52"/>
      <c r="D880" s="52"/>
      <c r="E880" s="52"/>
      <c r="F880" s="52"/>
      <c r="G880" s="20"/>
      <c r="H880" s="20"/>
      <c r="I880" s="20"/>
      <c r="J880" s="36"/>
      <c r="K880" s="36"/>
      <c r="L880" s="36"/>
      <c r="M880" s="21"/>
      <c r="N880" s="21"/>
      <c r="O880" s="21"/>
      <c r="P880" s="21"/>
      <c r="Q880" s="21"/>
      <c r="R880" s="21"/>
      <c r="S880" s="21"/>
      <c r="T880" s="21"/>
      <c r="U880" s="21"/>
      <c r="V880" s="20"/>
      <c r="W880" s="20"/>
      <c r="X880" s="20"/>
      <c r="Y880" s="20"/>
      <c r="Z880" s="20"/>
      <c r="AA880" s="20"/>
      <c r="AB880" s="20"/>
      <c r="AC880" s="20"/>
      <c r="AD880" s="20"/>
      <c r="AE880" s="20"/>
      <c r="AF880" s="20"/>
      <c r="AG880" s="20"/>
      <c r="AH880" s="20"/>
    </row>
    <row r="881">
      <c r="A881" s="13">
        <v>880.0</v>
      </c>
      <c r="B881" s="52"/>
      <c r="C881" s="52"/>
      <c r="D881" s="52"/>
      <c r="E881" s="52"/>
      <c r="F881" s="52"/>
      <c r="G881" s="20"/>
      <c r="H881" s="20"/>
      <c r="I881" s="20"/>
      <c r="J881" s="36"/>
      <c r="K881" s="36"/>
      <c r="L881" s="36"/>
      <c r="M881" s="21"/>
      <c r="N881" s="21"/>
      <c r="O881" s="21"/>
      <c r="P881" s="21"/>
      <c r="Q881" s="21"/>
      <c r="R881" s="21"/>
      <c r="S881" s="21"/>
      <c r="T881" s="21"/>
      <c r="U881" s="21"/>
      <c r="V881" s="20"/>
      <c r="W881" s="20"/>
      <c r="X881" s="20"/>
      <c r="Y881" s="20"/>
      <c r="Z881" s="20"/>
      <c r="AA881" s="20"/>
      <c r="AB881" s="20"/>
      <c r="AC881" s="20"/>
      <c r="AD881" s="20"/>
      <c r="AE881" s="20"/>
      <c r="AF881" s="20"/>
      <c r="AG881" s="20"/>
      <c r="AH881" s="20"/>
    </row>
    <row r="882">
      <c r="A882" s="13">
        <v>881.0</v>
      </c>
      <c r="B882" s="52"/>
      <c r="C882" s="52"/>
      <c r="D882" s="52"/>
      <c r="E882" s="52"/>
      <c r="F882" s="52"/>
      <c r="G882" s="20"/>
      <c r="H882" s="20"/>
      <c r="I882" s="20"/>
      <c r="J882" s="36"/>
      <c r="K882" s="36"/>
      <c r="L882" s="36"/>
      <c r="M882" s="21"/>
      <c r="N882" s="21"/>
      <c r="O882" s="21"/>
      <c r="P882" s="21"/>
      <c r="Q882" s="21"/>
      <c r="R882" s="21"/>
      <c r="S882" s="21"/>
      <c r="T882" s="21"/>
      <c r="U882" s="21"/>
      <c r="V882" s="20"/>
      <c r="W882" s="20"/>
      <c r="X882" s="20"/>
      <c r="Y882" s="20"/>
      <c r="Z882" s="20"/>
      <c r="AA882" s="20"/>
      <c r="AB882" s="20"/>
      <c r="AC882" s="20"/>
      <c r="AD882" s="20"/>
      <c r="AE882" s="20"/>
      <c r="AF882" s="20"/>
      <c r="AG882" s="20"/>
      <c r="AH882" s="20"/>
    </row>
    <row r="883">
      <c r="A883" s="13">
        <v>882.0</v>
      </c>
      <c r="B883" s="52"/>
      <c r="C883" s="52"/>
      <c r="D883" s="52"/>
      <c r="E883" s="52"/>
      <c r="F883" s="52"/>
      <c r="G883" s="20"/>
      <c r="H883" s="20"/>
      <c r="I883" s="20"/>
      <c r="J883" s="36"/>
      <c r="K883" s="36"/>
      <c r="L883" s="36"/>
      <c r="M883" s="21"/>
      <c r="N883" s="21"/>
      <c r="O883" s="21"/>
      <c r="P883" s="21"/>
      <c r="Q883" s="21"/>
      <c r="R883" s="21"/>
      <c r="S883" s="21"/>
      <c r="T883" s="21"/>
      <c r="U883" s="21"/>
      <c r="V883" s="20"/>
      <c r="W883" s="20"/>
      <c r="X883" s="20"/>
      <c r="Y883" s="20"/>
      <c r="Z883" s="20"/>
      <c r="AA883" s="20"/>
      <c r="AB883" s="20"/>
      <c r="AC883" s="20"/>
      <c r="AD883" s="20"/>
      <c r="AE883" s="20"/>
      <c r="AF883" s="20"/>
      <c r="AG883" s="20"/>
      <c r="AH883" s="20"/>
    </row>
    <row r="884">
      <c r="A884" s="13">
        <v>883.0</v>
      </c>
      <c r="B884" s="52"/>
      <c r="C884" s="52"/>
      <c r="D884" s="52"/>
      <c r="E884" s="52"/>
      <c r="F884" s="52"/>
      <c r="G884" s="20"/>
      <c r="H884" s="20"/>
      <c r="I884" s="20"/>
      <c r="J884" s="36"/>
      <c r="K884" s="36"/>
      <c r="L884" s="36"/>
      <c r="M884" s="21"/>
      <c r="N884" s="21"/>
      <c r="O884" s="21"/>
      <c r="P884" s="21"/>
      <c r="Q884" s="21"/>
      <c r="R884" s="21"/>
      <c r="S884" s="21"/>
      <c r="T884" s="21"/>
      <c r="U884" s="21"/>
      <c r="V884" s="20"/>
      <c r="W884" s="20"/>
      <c r="X884" s="20"/>
      <c r="Y884" s="20"/>
      <c r="Z884" s="20"/>
      <c r="AA884" s="20"/>
      <c r="AB884" s="20"/>
      <c r="AC884" s="20"/>
      <c r="AD884" s="20"/>
      <c r="AE884" s="20"/>
      <c r="AF884" s="20"/>
      <c r="AG884" s="20"/>
      <c r="AH884" s="20"/>
    </row>
    <row r="885">
      <c r="A885" s="13">
        <v>884.0</v>
      </c>
      <c r="B885" s="52"/>
      <c r="C885" s="52"/>
      <c r="D885" s="52"/>
      <c r="E885" s="52"/>
      <c r="F885" s="52"/>
      <c r="G885" s="20"/>
      <c r="H885" s="20"/>
      <c r="I885" s="20"/>
      <c r="J885" s="36"/>
      <c r="K885" s="36"/>
      <c r="L885" s="36"/>
      <c r="M885" s="21"/>
      <c r="N885" s="21"/>
      <c r="O885" s="21"/>
      <c r="P885" s="21"/>
      <c r="Q885" s="21"/>
      <c r="R885" s="21"/>
      <c r="S885" s="21"/>
      <c r="T885" s="21"/>
      <c r="U885" s="21"/>
      <c r="V885" s="20"/>
      <c r="W885" s="20"/>
      <c r="X885" s="20"/>
      <c r="Y885" s="20"/>
      <c r="Z885" s="20"/>
      <c r="AA885" s="20"/>
      <c r="AB885" s="20"/>
      <c r="AC885" s="20"/>
      <c r="AD885" s="20"/>
      <c r="AE885" s="20"/>
      <c r="AF885" s="20"/>
      <c r="AG885" s="20"/>
      <c r="AH885" s="20"/>
    </row>
    <row r="886">
      <c r="A886" s="13">
        <v>885.0</v>
      </c>
      <c r="B886" s="52"/>
      <c r="C886" s="52"/>
      <c r="D886" s="52"/>
      <c r="E886" s="52"/>
      <c r="F886" s="52"/>
      <c r="G886" s="20"/>
      <c r="H886" s="20"/>
      <c r="I886" s="20"/>
      <c r="J886" s="36"/>
      <c r="K886" s="36"/>
      <c r="L886" s="36"/>
      <c r="M886" s="21"/>
      <c r="N886" s="21"/>
      <c r="O886" s="21"/>
      <c r="P886" s="21"/>
      <c r="Q886" s="21"/>
      <c r="R886" s="21"/>
      <c r="S886" s="21"/>
      <c r="T886" s="21"/>
      <c r="U886" s="21"/>
      <c r="V886" s="20"/>
      <c r="W886" s="20"/>
      <c r="X886" s="20"/>
      <c r="Y886" s="20"/>
      <c r="Z886" s="20"/>
      <c r="AA886" s="20"/>
      <c r="AB886" s="20"/>
      <c r="AC886" s="20"/>
      <c r="AD886" s="20"/>
      <c r="AE886" s="20"/>
      <c r="AF886" s="20"/>
      <c r="AG886" s="20"/>
      <c r="AH886" s="20"/>
    </row>
    <row r="887">
      <c r="A887" s="13">
        <v>886.0</v>
      </c>
      <c r="B887" s="52"/>
      <c r="C887" s="52"/>
      <c r="D887" s="52"/>
      <c r="E887" s="52"/>
      <c r="F887" s="52"/>
      <c r="G887" s="20"/>
      <c r="H887" s="20"/>
      <c r="I887" s="20"/>
      <c r="J887" s="36"/>
      <c r="K887" s="36"/>
      <c r="L887" s="36"/>
      <c r="M887" s="21"/>
      <c r="N887" s="21"/>
      <c r="O887" s="21"/>
      <c r="P887" s="21"/>
      <c r="Q887" s="21"/>
      <c r="R887" s="21"/>
      <c r="S887" s="21"/>
      <c r="T887" s="21"/>
      <c r="U887" s="21"/>
      <c r="V887" s="20"/>
      <c r="W887" s="20"/>
      <c r="X887" s="20"/>
      <c r="Y887" s="20"/>
      <c r="Z887" s="20"/>
      <c r="AA887" s="20"/>
      <c r="AB887" s="20"/>
      <c r="AC887" s="20"/>
      <c r="AD887" s="20"/>
      <c r="AE887" s="20"/>
      <c r="AF887" s="20"/>
      <c r="AG887" s="20"/>
      <c r="AH887" s="20"/>
    </row>
    <row r="888">
      <c r="A888" s="13">
        <v>887.0</v>
      </c>
      <c r="B888" s="52"/>
      <c r="C888" s="52"/>
      <c r="D888" s="52"/>
      <c r="E888" s="52"/>
      <c r="F888" s="52"/>
      <c r="G888" s="20"/>
      <c r="H888" s="20"/>
      <c r="I888" s="20"/>
      <c r="J888" s="36"/>
      <c r="K888" s="36"/>
      <c r="L888" s="36"/>
      <c r="M888" s="21"/>
      <c r="N888" s="21"/>
      <c r="O888" s="21"/>
      <c r="P888" s="21"/>
      <c r="Q888" s="21"/>
      <c r="R888" s="21"/>
      <c r="S888" s="21"/>
      <c r="T888" s="21"/>
      <c r="U888" s="21"/>
      <c r="V888" s="20"/>
      <c r="W888" s="20"/>
      <c r="X888" s="20"/>
      <c r="Y888" s="20"/>
      <c r="Z888" s="20"/>
      <c r="AA888" s="20"/>
      <c r="AB888" s="20"/>
      <c r="AC888" s="20"/>
      <c r="AD888" s="20"/>
      <c r="AE888" s="20"/>
      <c r="AF888" s="20"/>
      <c r="AG888" s="20"/>
      <c r="AH888" s="20"/>
    </row>
    <row r="889">
      <c r="A889" s="13">
        <v>888.0</v>
      </c>
      <c r="B889" s="52"/>
      <c r="C889" s="52"/>
      <c r="D889" s="52"/>
      <c r="E889" s="52"/>
      <c r="F889" s="52"/>
      <c r="G889" s="20"/>
      <c r="H889" s="20"/>
      <c r="I889" s="20"/>
      <c r="J889" s="36"/>
      <c r="K889" s="36"/>
      <c r="L889" s="36"/>
      <c r="M889" s="21"/>
      <c r="N889" s="21"/>
      <c r="O889" s="21"/>
      <c r="P889" s="21"/>
      <c r="Q889" s="21"/>
      <c r="R889" s="21"/>
      <c r="S889" s="21"/>
      <c r="T889" s="21"/>
      <c r="U889" s="21"/>
      <c r="V889" s="20"/>
      <c r="W889" s="20"/>
      <c r="X889" s="20"/>
      <c r="Y889" s="20"/>
      <c r="Z889" s="20"/>
      <c r="AA889" s="20"/>
      <c r="AB889" s="20"/>
      <c r="AC889" s="20"/>
      <c r="AD889" s="20"/>
      <c r="AE889" s="20"/>
      <c r="AF889" s="20"/>
      <c r="AG889" s="20"/>
      <c r="AH889" s="20"/>
    </row>
    <row r="890">
      <c r="A890" s="13">
        <v>889.0</v>
      </c>
      <c r="B890" s="52"/>
      <c r="C890" s="52"/>
      <c r="D890" s="52"/>
      <c r="E890" s="52"/>
      <c r="F890" s="52"/>
      <c r="G890" s="20"/>
      <c r="H890" s="20"/>
      <c r="I890" s="20"/>
      <c r="J890" s="36"/>
      <c r="K890" s="36"/>
      <c r="L890" s="36"/>
      <c r="M890" s="21"/>
      <c r="N890" s="21"/>
      <c r="O890" s="21"/>
      <c r="P890" s="21"/>
      <c r="Q890" s="21"/>
      <c r="R890" s="21"/>
      <c r="S890" s="21"/>
      <c r="T890" s="21"/>
      <c r="U890" s="21"/>
      <c r="V890" s="20"/>
      <c r="W890" s="20"/>
      <c r="X890" s="20"/>
      <c r="Y890" s="20"/>
      <c r="Z890" s="20"/>
      <c r="AA890" s="20"/>
      <c r="AB890" s="20"/>
      <c r="AC890" s="20"/>
      <c r="AD890" s="20"/>
      <c r="AE890" s="20"/>
      <c r="AF890" s="20"/>
      <c r="AG890" s="20"/>
      <c r="AH890" s="20"/>
    </row>
    <row r="891">
      <c r="A891" s="13">
        <v>890.0</v>
      </c>
      <c r="B891" s="52"/>
      <c r="C891" s="52"/>
      <c r="D891" s="52"/>
      <c r="E891" s="52"/>
      <c r="F891" s="52"/>
      <c r="G891" s="20"/>
      <c r="H891" s="20"/>
      <c r="I891" s="20"/>
      <c r="J891" s="36"/>
      <c r="K891" s="36"/>
      <c r="L891" s="36"/>
      <c r="M891" s="21"/>
      <c r="N891" s="21"/>
      <c r="O891" s="21"/>
      <c r="P891" s="21"/>
      <c r="Q891" s="21"/>
      <c r="R891" s="21"/>
      <c r="S891" s="21"/>
      <c r="T891" s="21"/>
      <c r="U891" s="21"/>
      <c r="V891" s="20"/>
      <c r="W891" s="20"/>
      <c r="X891" s="20"/>
      <c r="Y891" s="20"/>
      <c r="Z891" s="20"/>
      <c r="AA891" s="20"/>
      <c r="AB891" s="20"/>
      <c r="AC891" s="20"/>
      <c r="AD891" s="20"/>
      <c r="AE891" s="20"/>
      <c r="AF891" s="20"/>
      <c r="AG891" s="20"/>
      <c r="AH891" s="20"/>
    </row>
    <row r="892">
      <c r="A892" s="13">
        <v>891.0</v>
      </c>
      <c r="B892" s="52"/>
      <c r="C892" s="52"/>
      <c r="D892" s="52"/>
      <c r="E892" s="52"/>
      <c r="F892" s="52"/>
      <c r="G892" s="20"/>
      <c r="H892" s="20"/>
      <c r="I892" s="20"/>
      <c r="J892" s="36"/>
      <c r="K892" s="36"/>
      <c r="L892" s="36"/>
      <c r="M892" s="21"/>
      <c r="N892" s="21"/>
      <c r="O892" s="21"/>
      <c r="P892" s="21"/>
      <c r="Q892" s="21"/>
      <c r="R892" s="21"/>
      <c r="S892" s="21"/>
      <c r="T892" s="21"/>
      <c r="U892" s="21"/>
      <c r="V892" s="20"/>
      <c r="W892" s="20"/>
      <c r="X892" s="20"/>
      <c r="Y892" s="20"/>
      <c r="Z892" s="20"/>
      <c r="AA892" s="20"/>
      <c r="AB892" s="20"/>
      <c r="AC892" s="20"/>
      <c r="AD892" s="20"/>
      <c r="AE892" s="20"/>
      <c r="AF892" s="20"/>
      <c r="AG892" s="20"/>
      <c r="AH892" s="20"/>
    </row>
    <row r="893">
      <c r="A893" s="13">
        <v>892.0</v>
      </c>
      <c r="B893" s="52"/>
      <c r="C893" s="52"/>
      <c r="D893" s="52"/>
      <c r="E893" s="52"/>
      <c r="F893" s="52"/>
      <c r="G893" s="20"/>
      <c r="H893" s="20"/>
      <c r="I893" s="20"/>
      <c r="J893" s="36"/>
      <c r="K893" s="36"/>
      <c r="L893" s="36"/>
      <c r="M893" s="21"/>
      <c r="N893" s="21"/>
      <c r="O893" s="21"/>
      <c r="P893" s="21"/>
      <c r="Q893" s="21"/>
      <c r="R893" s="21"/>
      <c r="S893" s="21"/>
      <c r="T893" s="21"/>
      <c r="U893" s="21"/>
      <c r="V893" s="20"/>
      <c r="W893" s="20"/>
      <c r="X893" s="20"/>
      <c r="Y893" s="20"/>
      <c r="Z893" s="20"/>
      <c r="AA893" s="20"/>
      <c r="AB893" s="20"/>
      <c r="AC893" s="20"/>
      <c r="AD893" s="20"/>
      <c r="AE893" s="20"/>
      <c r="AF893" s="20"/>
      <c r="AG893" s="20"/>
      <c r="AH893" s="20"/>
    </row>
    <row r="894">
      <c r="A894" s="13">
        <v>893.0</v>
      </c>
      <c r="B894" s="52"/>
      <c r="C894" s="52"/>
      <c r="D894" s="52"/>
      <c r="E894" s="52"/>
      <c r="F894" s="52"/>
      <c r="G894" s="20"/>
      <c r="H894" s="20"/>
      <c r="I894" s="20"/>
      <c r="J894" s="36"/>
      <c r="K894" s="36"/>
      <c r="L894" s="36"/>
      <c r="M894" s="21"/>
      <c r="N894" s="21"/>
      <c r="O894" s="21"/>
      <c r="P894" s="21"/>
      <c r="Q894" s="21"/>
      <c r="R894" s="21"/>
      <c r="S894" s="21"/>
      <c r="T894" s="21"/>
      <c r="U894" s="21"/>
      <c r="V894" s="20"/>
      <c r="W894" s="20"/>
      <c r="X894" s="20"/>
      <c r="Y894" s="20"/>
      <c r="Z894" s="20"/>
      <c r="AA894" s="20"/>
      <c r="AB894" s="20"/>
      <c r="AC894" s="20"/>
      <c r="AD894" s="20"/>
      <c r="AE894" s="20"/>
      <c r="AF894" s="20"/>
      <c r="AG894" s="20"/>
      <c r="AH894" s="20"/>
    </row>
    <row r="895">
      <c r="A895" s="13">
        <v>894.0</v>
      </c>
      <c r="B895" s="52"/>
      <c r="C895" s="52"/>
      <c r="D895" s="52"/>
      <c r="E895" s="52"/>
      <c r="F895" s="52"/>
      <c r="G895" s="20"/>
      <c r="H895" s="20"/>
      <c r="I895" s="20"/>
      <c r="J895" s="36"/>
      <c r="K895" s="36"/>
      <c r="L895" s="36"/>
      <c r="M895" s="21"/>
      <c r="N895" s="21"/>
      <c r="O895" s="21"/>
      <c r="P895" s="21"/>
      <c r="Q895" s="21"/>
      <c r="R895" s="21"/>
      <c r="S895" s="21"/>
      <c r="T895" s="21"/>
      <c r="U895" s="21"/>
      <c r="V895" s="20"/>
      <c r="W895" s="20"/>
      <c r="X895" s="20"/>
      <c r="Y895" s="20"/>
      <c r="Z895" s="20"/>
      <c r="AA895" s="20"/>
      <c r="AB895" s="20"/>
      <c r="AC895" s="20"/>
      <c r="AD895" s="20"/>
      <c r="AE895" s="20"/>
      <c r="AF895" s="20"/>
      <c r="AG895" s="20"/>
      <c r="AH895" s="20"/>
    </row>
    <row r="896">
      <c r="A896" s="13">
        <v>895.0</v>
      </c>
      <c r="B896" s="52"/>
      <c r="C896" s="52"/>
      <c r="D896" s="52"/>
      <c r="E896" s="52"/>
      <c r="F896" s="52"/>
      <c r="G896" s="20"/>
      <c r="H896" s="20"/>
      <c r="I896" s="20"/>
      <c r="J896" s="36"/>
      <c r="K896" s="36"/>
      <c r="L896" s="36"/>
      <c r="M896" s="21"/>
      <c r="N896" s="21"/>
      <c r="O896" s="21"/>
      <c r="P896" s="21"/>
      <c r="Q896" s="21"/>
      <c r="R896" s="21"/>
      <c r="S896" s="21"/>
      <c r="T896" s="21"/>
      <c r="U896" s="21"/>
      <c r="V896" s="20"/>
      <c r="W896" s="20"/>
      <c r="X896" s="20"/>
      <c r="Y896" s="20"/>
      <c r="Z896" s="20"/>
      <c r="AA896" s="20"/>
      <c r="AB896" s="20"/>
      <c r="AC896" s="20"/>
      <c r="AD896" s="20"/>
      <c r="AE896" s="20"/>
      <c r="AF896" s="20"/>
      <c r="AG896" s="20"/>
      <c r="AH896" s="20"/>
    </row>
    <row r="897">
      <c r="A897" s="13">
        <v>896.0</v>
      </c>
      <c r="B897" s="52"/>
      <c r="C897" s="52"/>
      <c r="D897" s="52"/>
      <c r="E897" s="52"/>
      <c r="F897" s="52"/>
      <c r="G897" s="20"/>
      <c r="H897" s="20"/>
      <c r="I897" s="20"/>
      <c r="J897" s="36"/>
      <c r="K897" s="36"/>
      <c r="L897" s="36"/>
      <c r="M897" s="21"/>
      <c r="N897" s="21"/>
      <c r="O897" s="21"/>
      <c r="P897" s="21"/>
      <c r="Q897" s="21"/>
      <c r="R897" s="21"/>
      <c r="S897" s="21"/>
      <c r="T897" s="21"/>
      <c r="U897" s="21"/>
      <c r="V897" s="20"/>
      <c r="W897" s="20"/>
      <c r="X897" s="20"/>
      <c r="Y897" s="20"/>
      <c r="Z897" s="20"/>
      <c r="AA897" s="20"/>
      <c r="AB897" s="20"/>
      <c r="AC897" s="20"/>
      <c r="AD897" s="20"/>
      <c r="AE897" s="20"/>
      <c r="AF897" s="20"/>
      <c r="AG897" s="20"/>
      <c r="AH897" s="20"/>
    </row>
    <row r="898">
      <c r="A898" s="13">
        <v>897.0</v>
      </c>
      <c r="B898" s="52"/>
      <c r="C898" s="52"/>
      <c r="D898" s="52"/>
      <c r="E898" s="52"/>
      <c r="F898" s="52"/>
      <c r="G898" s="20"/>
      <c r="H898" s="20"/>
      <c r="I898" s="20"/>
      <c r="J898" s="36"/>
      <c r="K898" s="36"/>
      <c r="L898" s="36"/>
      <c r="M898" s="21"/>
      <c r="N898" s="21"/>
      <c r="O898" s="21"/>
      <c r="P898" s="21"/>
      <c r="Q898" s="21"/>
      <c r="R898" s="21"/>
      <c r="S898" s="21"/>
      <c r="T898" s="21"/>
      <c r="U898" s="21"/>
      <c r="V898" s="20"/>
      <c r="W898" s="20"/>
      <c r="X898" s="20"/>
      <c r="Y898" s="20"/>
      <c r="Z898" s="20"/>
      <c r="AA898" s="20"/>
      <c r="AB898" s="20"/>
      <c r="AC898" s="20"/>
      <c r="AD898" s="20"/>
      <c r="AE898" s="20"/>
      <c r="AF898" s="20"/>
      <c r="AG898" s="20"/>
      <c r="AH898" s="20"/>
    </row>
    <row r="899">
      <c r="A899" s="13">
        <v>898.0</v>
      </c>
      <c r="B899" s="52"/>
      <c r="C899" s="52"/>
      <c r="D899" s="52"/>
      <c r="E899" s="52"/>
      <c r="F899" s="52"/>
      <c r="G899" s="20"/>
      <c r="H899" s="20"/>
      <c r="I899" s="20"/>
      <c r="J899" s="36"/>
      <c r="K899" s="36"/>
      <c r="L899" s="36"/>
      <c r="M899" s="21"/>
      <c r="N899" s="21"/>
      <c r="O899" s="21"/>
      <c r="P899" s="21"/>
      <c r="Q899" s="21"/>
      <c r="R899" s="21"/>
      <c r="S899" s="21"/>
      <c r="T899" s="21"/>
      <c r="U899" s="21"/>
      <c r="V899" s="20"/>
      <c r="W899" s="20"/>
      <c r="X899" s="20"/>
      <c r="Y899" s="20"/>
      <c r="Z899" s="20"/>
      <c r="AA899" s="20"/>
      <c r="AB899" s="20"/>
      <c r="AC899" s="20"/>
      <c r="AD899" s="20"/>
      <c r="AE899" s="20"/>
      <c r="AF899" s="20"/>
      <c r="AG899" s="20"/>
      <c r="AH899" s="20"/>
    </row>
    <row r="900">
      <c r="A900" s="13">
        <v>899.0</v>
      </c>
      <c r="B900" s="52"/>
      <c r="C900" s="52"/>
      <c r="D900" s="52"/>
      <c r="E900" s="52"/>
      <c r="F900" s="52"/>
      <c r="G900" s="20"/>
      <c r="H900" s="20"/>
      <c r="I900" s="20"/>
      <c r="J900" s="36"/>
      <c r="K900" s="36"/>
      <c r="L900" s="36"/>
      <c r="M900" s="21"/>
      <c r="N900" s="21"/>
      <c r="O900" s="21"/>
      <c r="P900" s="21"/>
      <c r="Q900" s="21"/>
      <c r="R900" s="21"/>
      <c r="S900" s="21"/>
      <c r="T900" s="21"/>
      <c r="U900" s="21"/>
      <c r="V900" s="20"/>
      <c r="W900" s="20"/>
      <c r="X900" s="20"/>
      <c r="Y900" s="20"/>
      <c r="Z900" s="20"/>
      <c r="AA900" s="20"/>
      <c r="AB900" s="20"/>
      <c r="AC900" s="20"/>
      <c r="AD900" s="20"/>
      <c r="AE900" s="20"/>
      <c r="AF900" s="20"/>
      <c r="AG900" s="20"/>
      <c r="AH900" s="20"/>
    </row>
    <row r="901">
      <c r="A901" s="13">
        <v>900.0</v>
      </c>
      <c r="B901" s="52"/>
      <c r="C901" s="52"/>
      <c r="D901" s="52"/>
      <c r="E901" s="52"/>
      <c r="F901" s="52"/>
      <c r="G901" s="20"/>
      <c r="H901" s="20"/>
      <c r="I901" s="20"/>
      <c r="J901" s="36"/>
      <c r="K901" s="36"/>
      <c r="L901" s="36"/>
      <c r="M901" s="21"/>
      <c r="N901" s="21"/>
      <c r="O901" s="21"/>
      <c r="P901" s="21"/>
      <c r="Q901" s="21"/>
      <c r="R901" s="21"/>
      <c r="S901" s="21"/>
      <c r="T901" s="21"/>
      <c r="U901" s="21"/>
      <c r="V901" s="20"/>
      <c r="W901" s="20"/>
      <c r="X901" s="20"/>
      <c r="Y901" s="20"/>
      <c r="Z901" s="20"/>
      <c r="AA901" s="20"/>
      <c r="AB901" s="20"/>
      <c r="AC901" s="20"/>
      <c r="AD901" s="20"/>
      <c r="AE901" s="20"/>
      <c r="AF901" s="20"/>
      <c r="AG901" s="20"/>
      <c r="AH901" s="20"/>
    </row>
    <row r="902">
      <c r="A902" s="13">
        <v>901.0</v>
      </c>
      <c r="B902" s="52"/>
      <c r="C902" s="52"/>
      <c r="D902" s="52"/>
      <c r="E902" s="52"/>
      <c r="F902" s="52"/>
      <c r="G902" s="20"/>
      <c r="H902" s="20"/>
      <c r="I902" s="20"/>
      <c r="J902" s="36"/>
      <c r="K902" s="36"/>
      <c r="L902" s="36"/>
      <c r="M902" s="21"/>
      <c r="N902" s="21"/>
      <c r="O902" s="21"/>
      <c r="P902" s="21"/>
      <c r="Q902" s="21"/>
      <c r="R902" s="21"/>
      <c r="S902" s="21"/>
      <c r="T902" s="21"/>
      <c r="U902" s="21"/>
      <c r="V902" s="20"/>
      <c r="W902" s="20"/>
      <c r="X902" s="20"/>
      <c r="Y902" s="20"/>
      <c r="Z902" s="20"/>
      <c r="AA902" s="20"/>
      <c r="AB902" s="20"/>
      <c r="AC902" s="20"/>
      <c r="AD902" s="20"/>
      <c r="AE902" s="20"/>
      <c r="AF902" s="20"/>
      <c r="AG902" s="20"/>
      <c r="AH902" s="20"/>
    </row>
    <row r="903">
      <c r="A903" s="13">
        <v>902.0</v>
      </c>
      <c r="B903" s="52"/>
      <c r="C903" s="52"/>
      <c r="D903" s="52"/>
      <c r="E903" s="52"/>
      <c r="F903" s="52"/>
      <c r="G903" s="20"/>
      <c r="H903" s="20"/>
      <c r="I903" s="20"/>
      <c r="J903" s="36"/>
      <c r="K903" s="36"/>
      <c r="L903" s="36"/>
      <c r="M903" s="21"/>
      <c r="N903" s="21"/>
      <c r="O903" s="21"/>
      <c r="P903" s="21"/>
      <c r="Q903" s="21"/>
      <c r="R903" s="21"/>
      <c r="S903" s="21"/>
      <c r="T903" s="21"/>
      <c r="U903" s="21"/>
      <c r="V903" s="20"/>
      <c r="W903" s="20"/>
      <c r="X903" s="20"/>
      <c r="Y903" s="20"/>
      <c r="Z903" s="20"/>
      <c r="AA903" s="20"/>
      <c r="AB903" s="20"/>
      <c r="AC903" s="20"/>
      <c r="AD903" s="20"/>
      <c r="AE903" s="20"/>
      <c r="AF903" s="20"/>
      <c r="AG903" s="20"/>
      <c r="AH903" s="20"/>
    </row>
    <row r="904">
      <c r="A904" s="13">
        <v>903.0</v>
      </c>
      <c r="B904" s="52"/>
      <c r="C904" s="52"/>
      <c r="D904" s="52"/>
      <c r="E904" s="52"/>
      <c r="F904" s="52"/>
      <c r="G904" s="20"/>
      <c r="H904" s="20"/>
      <c r="I904" s="20"/>
      <c r="J904" s="36"/>
      <c r="K904" s="36"/>
      <c r="L904" s="36"/>
      <c r="M904" s="21"/>
      <c r="N904" s="21"/>
      <c r="O904" s="21"/>
      <c r="P904" s="21"/>
      <c r="Q904" s="21"/>
      <c r="R904" s="21"/>
      <c r="S904" s="21"/>
      <c r="T904" s="21"/>
      <c r="U904" s="21"/>
      <c r="V904" s="20"/>
      <c r="W904" s="20"/>
      <c r="X904" s="20"/>
      <c r="Y904" s="20"/>
      <c r="Z904" s="20"/>
      <c r="AA904" s="20"/>
      <c r="AB904" s="20"/>
      <c r="AC904" s="20"/>
      <c r="AD904" s="20"/>
      <c r="AE904" s="20"/>
      <c r="AF904" s="20"/>
      <c r="AG904" s="20"/>
      <c r="AH904" s="20"/>
    </row>
    <row r="905">
      <c r="A905" s="13">
        <v>904.0</v>
      </c>
      <c r="B905" s="52"/>
      <c r="C905" s="52"/>
      <c r="D905" s="52"/>
      <c r="E905" s="52"/>
      <c r="F905" s="52"/>
      <c r="G905" s="20"/>
      <c r="H905" s="20"/>
      <c r="I905" s="20"/>
      <c r="J905" s="36"/>
      <c r="K905" s="36"/>
      <c r="L905" s="36"/>
      <c r="M905" s="21"/>
      <c r="N905" s="21"/>
      <c r="O905" s="21"/>
      <c r="P905" s="21"/>
      <c r="Q905" s="21"/>
      <c r="R905" s="21"/>
      <c r="S905" s="21"/>
      <c r="T905" s="21"/>
      <c r="U905" s="21"/>
      <c r="V905" s="20"/>
      <c r="W905" s="20"/>
      <c r="X905" s="20"/>
      <c r="Y905" s="20"/>
      <c r="Z905" s="20"/>
      <c r="AA905" s="20"/>
      <c r="AB905" s="20"/>
      <c r="AC905" s="20"/>
      <c r="AD905" s="20"/>
      <c r="AE905" s="20"/>
      <c r="AF905" s="20"/>
      <c r="AG905" s="20"/>
      <c r="AH905" s="20"/>
    </row>
    <row r="906">
      <c r="A906" s="13">
        <v>905.0</v>
      </c>
      <c r="B906" s="52"/>
      <c r="C906" s="52"/>
      <c r="D906" s="52"/>
      <c r="E906" s="52"/>
      <c r="F906" s="52"/>
      <c r="G906" s="20"/>
      <c r="H906" s="20"/>
      <c r="I906" s="20"/>
      <c r="J906" s="36"/>
      <c r="K906" s="36"/>
      <c r="L906" s="36"/>
      <c r="M906" s="21"/>
      <c r="N906" s="21"/>
      <c r="O906" s="21"/>
      <c r="P906" s="21"/>
      <c r="Q906" s="21"/>
      <c r="R906" s="21"/>
      <c r="S906" s="21"/>
      <c r="T906" s="21"/>
      <c r="U906" s="21"/>
      <c r="V906" s="20"/>
      <c r="W906" s="20"/>
      <c r="X906" s="20"/>
      <c r="Y906" s="20"/>
      <c r="Z906" s="20"/>
      <c r="AA906" s="20"/>
      <c r="AB906" s="20"/>
      <c r="AC906" s="20"/>
      <c r="AD906" s="20"/>
      <c r="AE906" s="20"/>
      <c r="AF906" s="20"/>
      <c r="AG906" s="20"/>
      <c r="AH906" s="20"/>
    </row>
    <row r="907">
      <c r="A907" s="13">
        <v>906.0</v>
      </c>
      <c r="B907" s="52"/>
      <c r="C907" s="52"/>
      <c r="D907" s="52"/>
      <c r="E907" s="52"/>
      <c r="F907" s="52"/>
      <c r="G907" s="20"/>
      <c r="H907" s="20"/>
      <c r="I907" s="20"/>
      <c r="J907" s="36"/>
      <c r="K907" s="36"/>
      <c r="L907" s="36"/>
      <c r="M907" s="21"/>
      <c r="N907" s="21"/>
      <c r="O907" s="21"/>
      <c r="P907" s="21"/>
      <c r="Q907" s="21"/>
      <c r="R907" s="21"/>
      <c r="S907" s="21"/>
      <c r="T907" s="21"/>
      <c r="U907" s="21"/>
      <c r="V907" s="20"/>
      <c r="W907" s="20"/>
      <c r="X907" s="20"/>
      <c r="Y907" s="20"/>
      <c r="Z907" s="20"/>
      <c r="AA907" s="20"/>
      <c r="AB907" s="20"/>
      <c r="AC907" s="20"/>
      <c r="AD907" s="20"/>
      <c r="AE907" s="20"/>
      <c r="AF907" s="20"/>
      <c r="AG907" s="20"/>
      <c r="AH907" s="20"/>
    </row>
    <row r="908">
      <c r="A908" s="13">
        <v>907.0</v>
      </c>
      <c r="B908" s="52"/>
      <c r="C908" s="52"/>
      <c r="D908" s="52"/>
      <c r="E908" s="52"/>
      <c r="F908" s="52"/>
      <c r="G908" s="20"/>
      <c r="H908" s="20"/>
      <c r="I908" s="20"/>
      <c r="J908" s="36"/>
      <c r="K908" s="36"/>
      <c r="L908" s="36"/>
      <c r="M908" s="21"/>
      <c r="N908" s="21"/>
      <c r="O908" s="21"/>
      <c r="P908" s="21"/>
      <c r="Q908" s="21"/>
      <c r="R908" s="21"/>
      <c r="S908" s="21"/>
      <c r="T908" s="21"/>
      <c r="U908" s="21"/>
      <c r="V908" s="20"/>
      <c r="W908" s="20"/>
      <c r="X908" s="20"/>
      <c r="Y908" s="20"/>
      <c r="Z908" s="20"/>
      <c r="AA908" s="20"/>
      <c r="AB908" s="20"/>
      <c r="AC908" s="20"/>
      <c r="AD908" s="20"/>
      <c r="AE908" s="20"/>
      <c r="AF908" s="20"/>
      <c r="AG908" s="20"/>
      <c r="AH908" s="20"/>
    </row>
    <row r="909">
      <c r="A909" s="13">
        <v>908.0</v>
      </c>
      <c r="B909" s="52"/>
      <c r="C909" s="52"/>
      <c r="D909" s="52"/>
      <c r="E909" s="52"/>
      <c r="F909" s="52"/>
      <c r="G909" s="20"/>
      <c r="H909" s="20"/>
      <c r="I909" s="20"/>
      <c r="J909" s="36"/>
      <c r="K909" s="36"/>
      <c r="L909" s="36"/>
      <c r="M909" s="21"/>
      <c r="N909" s="21"/>
      <c r="O909" s="21"/>
      <c r="P909" s="21"/>
      <c r="Q909" s="21"/>
      <c r="R909" s="21"/>
      <c r="S909" s="21"/>
      <c r="T909" s="21"/>
      <c r="U909" s="21"/>
      <c r="V909" s="20"/>
      <c r="W909" s="20"/>
      <c r="X909" s="20"/>
      <c r="Y909" s="20"/>
      <c r="Z909" s="20"/>
      <c r="AA909" s="20"/>
      <c r="AB909" s="20"/>
      <c r="AC909" s="20"/>
      <c r="AD909" s="20"/>
      <c r="AE909" s="20"/>
      <c r="AF909" s="20"/>
      <c r="AG909" s="20"/>
      <c r="AH909" s="20"/>
    </row>
    <row r="910">
      <c r="A910" s="13">
        <v>909.0</v>
      </c>
      <c r="B910" s="52"/>
      <c r="C910" s="52"/>
      <c r="D910" s="52"/>
      <c r="E910" s="52"/>
      <c r="F910" s="52"/>
      <c r="G910" s="20"/>
      <c r="H910" s="20"/>
      <c r="I910" s="20"/>
      <c r="J910" s="36"/>
      <c r="K910" s="36"/>
      <c r="L910" s="36"/>
      <c r="M910" s="21"/>
      <c r="N910" s="21"/>
      <c r="O910" s="21"/>
      <c r="P910" s="21"/>
      <c r="Q910" s="21"/>
      <c r="R910" s="21"/>
      <c r="S910" s="21"/>
      <c r="T910" s="21"/>
      <c r="U910" s="21"/>
      <c r="V910" s="20"/>
      <c r="W910" s="20"/>
      <c r="X910" s="20"/>
      <c r="Y910" s="20"/>
      <c r="Z910" s="20"/>
      <c r="AA910" s="20"/>
      <c r="AB910" s="20"/>
      <c r="AC910" s="20"/>
      <c r="AD910" s="20"/>
      <c r="AE910" s="20"/>
      <c r="AF910" s="20"/>
      <c r="AG910" s="20"/>
      <c r="AH910" s="20"/>
    </row>
    <row r="911">
      <c r="A911" s="13">
        <v>910.0</v>
      </c>
      <c r="B911" s="52"/>
      <c r="C911" s="52"/>
      <c r="D911" s="52"/>
      <c r="E911" s="52"/>
      <c r="F911" s="52"/>
      <c r="G911" s="20"/>
      <c r="H911" s="20"/>
      <c r="I911" s="20"/>
      <c r="J911" s="36"/>
      <c r="K911" s="36"/>
      <c r="L911" s="36"/>
      <c r="M911" s="21"/>
      <c r="N911" s="21"/>
      <c r="O911" s="21"/>
      <c r="P911" s="21"/>
      <c r="Q911" s="21"/>
      <c r="R911" s="21"/>
      <c r="S911" s="21"/>
      <c r="T911" s="21"/>
      <c r="U911" s="21"/>
      <c r="V911" s="20"/>
      <c r="W911" s="20"/>
      <c r="X911" s="20"/>
      <c r="Y911" s="20"/>
      <c r="Z911" s="20"/>
      <c r="AA911" s="20"/>
      <c r="AB911" s="20"/>
      <c r="AC911" s="20"/>
      <c r="AD911" s="20"/>
      <c r="AE911" s="20"/>
      <c r="AF911" s="20"/>
      <c r="AG911" s="20"/>
      <c r="AH911" s="20"/>
    </row>
    <row r="912">
      <c r="A912" s="13">
        <v>911.0</v>
      </c>
      <c r="B912" s="52"/>
      <c r="C912" s="52"/>
      <c r="D912" s="52"/>
      <c r="E912" s="52"/>
      <c r="F912" s="52"/>
      <c r="G912" s="20"/>
      <c r="H912" s="20"/>
      <c r="I912" s="20"/>
      <c r="J912" s="36"/>
      <c r="K912" s="36"/>
      <c r="L912" s="36"/>
      <c r="M912" s="21"/>
      <c r="N912" s="21"/>
      <c r="O912" s="21"/>
      <c r="P912" s="21"/>
      <c r="Q912" s="21"/>
      <c r="R912" s="21"/>
      <c r="S912" s="21"/>
      <c r="T912" s="21"/>
      <c r="U912" s="21"/>
      <c r="V912" s="20"/>
      <c r="W912" s="20"/>
      <c r="X912" s="20"/>
      <c r="Y912" s="20"/>
      <c r="Z912" s="20"/>
      <c r="AA912" s="20"/>
      <c r="AB912" s="20"/>
      <c r="AC912" s="20"/>
      <c r="AD912" s="20"/>
      <c r="AE912" s="20"/>
      <c r="AF912" s="20"/>
      <c r="AG912" s="20"/>
      <c r="AH912" s="20"/>
    </row>
    <row r="913">
      <c r="A913" s="13">
        <v>912.0</v>
      </c>
      <c r="B913" s="52"/>
      <c r="C913" s="52"/>
      <c r="D913" s="52"/>
      <c r="E913" s="52"/>
      <c r="F913" s="52"/>
      <c r="G913" s="20"/>
      <c r="H913" s="20"/>
      <c r="I913" s="20"/>
      <c r="J913" s="36"/>
      <c r="K913" s="36"/>
      <c r="L913" s="36"/>
      <c r="M913" s="21"/>
      <c r="N913" s="21"/>
      <c r="O913" s="21"/>
      <c r="P913" s="21"/>
      <c r="Q913" s="21"/>
      <c r="R913" s="21"/>
      <c r="S913" s="21"/>
      <c r="T913" s="21"/>
      <c r="U913" s="21"/>
      <c r="V913" s="20"/>
      <c r="W913" s="20"/>
      <c r="X913" s="20"/>
      <c r="Y913" s="20"/>
      <c r="Z913" s="20"/>
      <c r="AA913" s="20"/>
      <c r="AB913" s="20"/>
      <c r="AC913" s="20"/>
      <c r="AD913" s="20"/>
      <c r="AE913" s="20"/>
      <c r="AF913" s="20"/>
      <c r="AG913" s="20"/>
      <c r="AH913" s="20"/>
    </row>
    <row r="914">
      <c r="A914" s="13">
        <v>913.0</v>
      </c>
      <c r="B914" s="52"/>
      <c r="C914" s="52"/>
      <c r="D914" s="52"/>
      <c r="E914" s="52"/>
      <c r="F914" s="52"/>
      <c r="G914" s="20"/>
      <c r="H914" s="20"/>
      <c r="I914" s="20"/>
      <c r="J914" s="36"/>
      <c r="K914" s="36"/>
      <c r="L914" s="36"/>
      <c r="M914" s="21"/>
      <c r="N914" s="21"/>
      <c r="O914" s="21"/>
      <c r="P914" s="21"/>
      <c r="Q914" s="21"/>
      <c r="R914" s="21"/>
      <c r="S914" s="21"/>
      <c r="T914" s="21"/>
      <c r="U914" s="21"/>
      <c r="V914" s="20"/>
      <c r="W914" s="20"/>
      <c r="X914" s="20"/>
      <c r="Y914" s="20"/>
      <c r="Z914" s="20"/>
      <c r="AA914" s="20"/>
      <c r="AB914" s="20"/>
      <c r="AC914" s="20"/>
      <c r="AD914" s="20"/>
      <c r="AE914" s="20"/>
      <c r="AF914" s="20"/>
      <c r="AG914" s="20"/>
      <c r="AH914" s="20"/>
    </row>
    <row r="915">
      <c r="A915" s="13">
        <v>914.0</v>
      </c>
      <c r="B915" s="52"/>
      <c r="C915" s="52"/>
      <c r="D915" s="52"/>
      <c r="E915" s="52"/>
      <c r="F915" s="52"/>
      <c r="G915" s="20"/>
      <c r="H915" s="20"/>
      <c r="I915" s="20"/>
      <c r="J915" s="36"/>
      <c r="K915" s="36"/>
      <c r="L915" s="36"/>
      <c r="M915" s="21"/>
      <c r="N915" s="21"/>
      <c r="O915" s="21"/>
      <c r="P915" s="21"/>
      <c r="Q915" s="21"/>
      <c r="R915" s="21"/>
      <c r="S915" s="21"/>
      <c r="T915" s="21"/>
      <c r="U915" s="21"/>
      <c r="V915" s="20"/>
      <c r="W915" s="20"/>
      <c r="X915" s="20"/>
      <c r="Y915" s="20"/>
      <c r="Z915" s="20"/>
      <c r="AA915" s="20"/>
      <c r="AB915" s="20"/>
      <c r="AC915" s="20"/>
      <c r="AD915" s="20"/>
      <c r="AE915" s="20"/>
      <c r="AF915" s="20"/>
      <c r="AG915" s="20"/>
      <c r="AH915" s="20"/>
    </row>
    <row r="916">
      <c r="A916" s="13">
        <v>915.0</v>
      </c>
      <c r="B916" s="52"/>
      <c r="C916" s="52"/>
      <c r="D916" s="52"/>
      <c r="E916" s="52"/>
      <c r="F916" s="52"/>
      <c r="G916" s="20"/>
      <c r="H916" s="20"/>
      <c r="I916" s="20"/>
      <c r="J916" s="36"/>
      <c r="K916" s="36"/>
      <c r="L916" s="36"/>
      <c r="M916" s="21"/>
      <c r="N916" s="21"/>
      <c r="O916" s="21"/>
      <c r="P916" s="21"/>
      <c r="Q916" s="21"/>
      <c r="R916" s="21"/>
      <c r="S916" s="21"/>
      <c r="T916" s="21"/>
      <c r="U916" s="21"/>
      <c r="V916" s="20"/>
      <c r="W916" s="20"/>
      <c r="X916" s="20"/>
      <c r="Y916" s="20"/>
      <c r="Z916" s="20"/>
      <c r="AA916" s="20"/>
      <c r="AB916" s="20"/>
      <c r="AC916" s="20"/>
      <c r="AD916" s="20"/>
      <c r="AE916" s="20"/>
      <c r="AF916" s="20"/>
      <c r="AG916" s="20"/>
      <c r="AH916" s="20"/>
    </row>
    <row r="917">
      <c r="A917" s="13">
        <v>916.0</v>
      </c>
      <c r="B917" s="52"/>
      <c r="C917" s="52"/>
      <c r="D917" s="52"/>
      <c r="E917" s="52"/>
      <c r="F917" s="52"/>
      <c r="G917" s="20"/>
      <c r="H917" s="20"/>
      <c r="I917" s="20"/>
      <c r="J917" s="36"/>
      <c r="K917" s="36"/>
      <c r="L917" s="36"/>
      <c r="M917" s="21"/>
      <c r="N917" s="21"/>
      <c r="O917" s="21"/>
      <c r="P917" s="21"/>
      <c r="Q917" s="21"/>
      <c r="R917" s="21"/>
      <c r="S917" s="21"/>
      <c r="T917" s="21"/>
      <c r="U917" s="21"/>
      <c r="V917" s="20"/>
      <c r="W917" s="20"/>
      <c r="X917" s="20"/>
      <c r="Y917" s="20"/>
      <c r="Z917" s="20"/>
      <c r="AA917" s="20"/>
      <c r="AB917" s="20"/>
      <c r="AC917" s="20"/>
      <c r="AD917" s="20"/>
      <c r="AE917" s="20"/>
      <c r="AF917" s="20"/>
      <c r="AG917" s="20"/>
      <c r="AH917" s="20"/>
    </row>
    <row r="918">
      <c r="A918" s="13">
        <v>917.0</v>
      </c>
      <c r="B918" s="52"/>
      <c r="C918" s="52"/>
      <c r="D918" s="52"/>
      <c r="E918" s="52"/>
      <c r="F918" s="52"/>
      <c r="G918" s="20"/>
      <c r="H918" s="20"/>
      <c r="I918" s="20"/>
      <c r="J918" s="36"/>
      <c r="K918" s="36"/>
      <c r="L918" s="36"/>
      <c r="M918" s="21"/>
      <c r="N918" s="21"/>
      <c r="O918" s="21"/>
      <c r="P918" s="21"/>
      <c r="Q918" s="21"/>
      <c r="R918" s="21"/>
      <c r="S918" s="21"/>
      <c r="T918" s="21"/>
      <c r="U918" s="21"/>
      <c r="V918" s="20"/>
      <c r="W918" s="20"/>
      <c r="X918" s="20"/>
      <c r="Y918" s="20"/>
      <c r="Z918" s="20"/>
      <c r="AA918" s="20"/>
      <c r="AB918" s="20"/>
      <c r="AC918" s="20"/>
      <c r="AD918" s="20"/>
      <c r="AE918" s="20"/>
      <c r="AF918" s="20"/>
      <c r="AG918" s="20"/>
      <c r="AH918" s="20"/>
    </row>
    <row r="919">
      <c r="A919" s="13">
        <v>918.0</v>
      </c>
      <c r="B919" s="52"/>
      <c r="C919" s="52"/>
      <c r="D919" s="52"/>
      <c r="E919" s="52"/>
      <c r="F919" s="52"/>
      <c r="G919" s="20"/>
      <c r="H919" s="20"/>
      <c r="I919" s="20"/>
      <c r="J919" s="36"/>
      <c r="K919" s="36"/>
      <c r="L919" s="36"/>
      <c r="M919" s="21"/>
      <c r="N919" s="21"/>
      <c r="O919" s="21"/>
      <c r="P919" s="21"/>
      <c r="Q919" s="21"/>
      <c r="R919" s="21"/>
      <c r="S919" s="21"/>
      <c r="T919" s="21"/>
      <c r="U919" s="21"/>
      <c r="V919" s="20"/>
      <c r="W919" s="20"/>
      <c r="X919" s="20"/>
      <c r="Y919" s="20"/>
      <c r="Z919" s="20"/>
      <c r="AA919" s="20"/>
      <c r="AB919" s="20"/>
      <c r="AC919" s="20"/>
      <c r="AD919" s="20"/>
      <c r="AE919" s="20"/>
      <c r="AF919" s="20"/>
      <c r="AG919" s="20"/>
      <c r="AH919" s="20"/>
    </row>
    <row r="920">
      <c r="A920" s="13">
        <v>919.0</v>
      </c>
      <c r="B920" s="52"/>
      <c r="C920" s="52"/>
      <c r="D920" s="52"/>
      <c r="E920" s="52"/>
      <c r="F920" s="52"/>
      <c r="G920" s="20"/>
      <c r="H920" s="20"/>
      <c r="I920" s="20"/>
      <c r="J920" s="36"/>
      <c r="K920" s="36"/>
      <c r="L920" s="36"/>
      <c r="M920" s="21"/>
      <c r="N920" s="21"/>
      <c r="O920" s="21"/>
      <c r="P920" s="21"/>
      <c r="Q920" s="21"/>
      <c r="R920" s="21"/>
      <c r="S920" s="21"/>
      <c r="T920" s="21"/>
      <c r="U920" s="21"/>
      <c r="V920" s="20"/>
      <c r="W920" s="20"/>
      <c r="X920" s="20"/>
      <c r="Y920" s="20"/>
      <c r="Z920" s="20"/>
      <c r="AA920" s="20"/>
      <c r="AB920" s="20"/>
      <c r="AC920" s="20"/>
      <c r="AD920" s="20"/>
      <c r="AE920" s="20"/>
      <c r="AF920" s="20"/>
      <c r="AG920" s="20"/>
      <c r="AH920" s="20"/>
    </row>
    <row r="921">
      <c r="A921" s="13">
        <v>920.0</v>
      </c>
      <c r="B921" s="52"/>
      <c r="C921" s="52"/>
      <c r="D921" s="52"/>
      <c r="E921" s="52"/>
      <c r="F921" s="52"/>
      <c r="G921" s="20"/>
      <c r="H921" s="20"/>
      <c r="I921" s="20"/>
      <c r="J921" s="36"/>
      <c r="K921" s="36"/>
      <c r="L921" s="36"/>
      <c r="M921" s="21"/>
      <c r="N921" s="21"/>
      <c r="O921" s="21"/>
      <c r="P921" s="21"/>
      <c r="Q921" s="21"/>
      <c r="R921" s="21"/>
      <c r="S921" s="21"/>
      <c r="T921" s="21"/>
      <c r="U921" s="21"/>
      <c r="V921" s="20"/>
      <c r="W921" s="20"/>
      <c r="X921" s="20"/>
      <c r="Y921" s="20"/>
      <c r="Z921" s="20"/>
      <c r="AA921" s="20"/>
      <c r="AB921" s="20"/>
      <c r="AC921" s="20"/>
      <c r="AD921" s="20"/>
      <c r="AE921" s="20"/>
      <c r="AF921" s="20"/>
      <c r="AG921" s="20"/>
      <c r="AH921" s="20"/>
    </row>
    <row r="922">
      <c r="A922" s="13">
        <v>921.0</v>
      </c>
      <c r="B922" s="52"/>
      <c r="C922" s="52"/>
      <c r="D922" s="52"/>
      <c r="E922" s="52"/>
      <c r="F922" s="52"/>
      <c r="G922" s="20"/>
      <c r="H922" s="20"/>
      <c r="I922" s="20"/>
      <c r="J922" s="36"/>
      <c r="K922" s="36"/>
      <c r="L922" s="36"/>
      <c r="M922" s="21"/>
      <c r="N922" s="21"/>
      <c r="O922" s="21"/>
      <c r="P922" s="21"/>
      <c r="Q922" s="21"/>
      <c r="R922" s="21"/>
      <c r="S922" s="21"/>
      <c r="T922" s="21"/>
      <c r="U922" s="21"/>
      <c r="V922" s="20"/>
      <c r="W922" s="20"/>
      <c r="X922" s="20"/>
      <c r="Y922" s="20"/>
      <c r="Z922" s="20"/>
      <c r="AA922" s="20"/>
      <c r="AB922" s="20"/>
      <c r="AC922" s="20"/>
      <c r="AD922" s="20"/>
      <c r="AE922" s="20"/>
      <c r="AF922" s="20"/>
      <c r="AG922" s="20"/>
      <c r="AH922" s="20"/>
    </row>
    <row r="923">
      <c r="A923" s="13">
        <v>922.0</v>
      </c>
      <c r="B923" s="52"/>
      <c r="C923" s="52"/>
      <c r="D923" s="52"/>
      <c r="E923" s="52"/>
      <c r="F923" s="52"/>
      <c r="G923" s="20"/>
      <c r="H923" s="20"/>
      <c r="I923" s="20"/>
      <c r="J923" s="36"/>
      <c r="K923" s="36"/>
      <c r="L923" s="36"/>
      <c r="M923" s="21"/>
      <c r="N923" s="21"/>
      <c r="O923" s="21"/>
      <c r="P923" s="21"/>
      <c r="Q923" s="21"/>
      <c r="R923" s="21"/>
      <c r="S923" s="21"/>
      <c r="T923" s="21"/>
      <c r="U923" s="21"/>
      <c r="V923" s="20"/>
      <c r="W923" s="20"/>
      <c r="X923" s="20"/>
      <c r="Y923" s="20"/>
      <c r="Z923" s="20"/>
      <c r="AA923" s="20"/>
      <c r="AB923" s="20"/>
      <c r="AC923" s="20"/>
      <c r="AD923" s="20"/>
      <c r="AE923" s="20"/>
      <c r="AF923" s="20"/>
      <c r="AG923" s="20"/>
      <c r="AH923" s="20"/>
    </row>
    <row r="924">
      <c r="A924" s="13">
        <v>923.0</v>
      </c>
      <c r="B924" s="52"/>
      <c r="C924" s="52"/>
      <c r="D924" s="52"/>
      <c r="E924" s="52"/>
      <c r="F924" s="52"/>
      <c r="G924" s="20"/>
      <c r="H924" s="20"/>
      <c r="I924" s="20"/>
      <c r="J924" s="36"/>
      <c r="K924" s="36"/>
      <c r="L924" s="36"/>
      <c r="M924" s="21"/>
      <c r="N924" s="21"/>
      <c r="O924" s="21"/>
      <c r="P924" s="21"/>
      <c r="Q924" s="21"/>
      <c r="R924" s="21"/>
      <c r="S924" s="21"/>
      <c r="T924" s="21"/>
      <c r="U924" s="21"/>
      <c r="V924" s="20"/>
      <c r="W924" s="20"/>
      <c r="X924" s="20"/>
      <c r="Y924" s="20"/>
      <c r="Z924" s="20"/>
      <c r="AA924" s="20"/>
      <c r="AB924" s="20"/>
      <c r="AC924" s="20"/>
      <c r="AD924" s="20"/>
      <c r="AE924" s="20"/>
      <c r="AF924" s="20"/>
      <c r="AG924" s="20"/>
      <c r="AH924" s="20"/>
    </row>
    <row r="925">
      <c r="A925" s="13">
        <v>924.0</v>
      </c>
      <c r="B925" s="52"/>
      <c r="C925" s="52"/>
      <c r="D925" s="52"/>
      <c r="E925" s="52"/>
      <c r="F925" s="52"/>
      <c r="G925" s="20"/>
      <c r="H925" s="20"/>
      <c r="I925" s="20"/>
      <c r="J925" s="36"/>
      <c r="K925" s="36"/>
      <c r="L925" s="36"/>
      <c r="M925" s="21"/>
      <c r="N925" s="21"/>
      <c r="O925" s="21"/>
      <c r="P925" s="21"/>
      <c r="Q925" s="21"/>
      <c r="R925" s="21"/>
      <c r="S925" s="21"/>
      <c r="T925" s="21"/>
      <c r="U925" s="21"/>
      <c r="V925" s="20"/>
      <c r="W925" s="20"/>
      <c r="X925" s="20"/>
      <c r="Y925" s="20"/>
      <c r="Z925" s="20"/>
      <c r="AA925" s="20"/>
      <c r="AB925" s="20"/>
      <c r="AC925" s="20"/>
      <c r="AD925" s="20"/>
      <c r="AE925" s="20"/>
      <c r="AF925" s="20"/>
      <c r="AG925" s="20"/>
      <c r="AH925" s="20"/>
    </row>
    <row r="926">
      <c r="A926" s="13">
        <v>925.0</v>
      </c>
      <c r="B926" s="52"/>
      <c r="C926" s="52"/>
      <c r="D926" s="52"/>
      <c r="E926" s="52"/>
      <c r="F926" s="52"/>
      <c r="G926" s="20"/>
      <c r="H926" s="20"/>
      <c r="I926" s="20"/>
      <c r="J926" s="36"/>
      <c r="K926" s="36"/>
      <c r="L926" s="36"/>
      <c r="M926" s="21"/>
      <c r="N926" s="21"/>
      <c r="O926" s="21"/>
      <c r="P926" s="21"/>
      <c r="Q926" s="21"/>
      <c r="R926" s="21"/>
      <c r="S926" s="21"/>
      <c r="T926" s="21"/>
      <c r="U926" s="21"/>
      <c r="V926" s="20"/>
      <c r="W926" s="20"/>
      <c r="X926" s="20"/>
      <c r="Y926" s="20"/>
      <c r="Z926" s="20"/>
      <c r="AA926" s="20"/>
      <c r="AB926" s="20"/>
      <c r="AC926" s="20"/>
      <c r="AD926" s="20"/>
      <c r="AE926" s="20"/>
      <c r="AF926" s="20"/>
      <c r="AG926" s="20"/>
      <c r="AH926" s="20"/>
    </row>
    <row r="927">
      <c r="A927" s="13">
        <v>926.0</v>
      </c>
      <c r="B927" s="52"/>
      <c r="C927" s="52"/>
      <c r="D927" s="52"/>
      <c r="E927" s="52"/>
      <c r="F927" s="52"/>
      <c r="G927" s="20"/>
      <c r="H927" s="20"/>
      <c r="I927" s="20"/>
      <c r="J927" s="36"/>
      <c r="K927" s="36"/>
      <c r="L927" s="36"/>
      <c r="M927" s="21"/>
      <c r="N927" s="21"/>
      <c r="O927" s="21"/>
      <c r="P927" s="21"/>
      <c r="Q927" s="21"/>
      <c r="R927" s="21"/>
      <c r="S927" s="21"/>
      <c r="T927" s="21"/>
      <c r="U927" s="21"/>
      <c r="V927" s="20"/>
      <c r="W927" s="20"/>
      <c r="X927" s="20"/>
      <c r="Y927" s="20"/>
      <c r="Z927" s="20"/>
      <c r="AA927" s="20"/>
      <c r="AB927" s="20"/>
      <c r="AC927" s="20"/>
      <c r="AD927" s="20"/>
      <c r="AE927" s="20"/>
      <c r="AF927" s="20"/>
      <c r="AG927" s="20"/>
      <c r="AH927" s="20"/>
    </row>
    <row r="928">
      <c r="A928" s="13">
        <v>927.0</v>
      </c>
      <c r="B928" s="52"/>
      <c r="C928" s="52"/>
      <c r="D928" s="52"/>
      <c r="E928" s="52"/>
      <c r="F928" s="52"/>
      <c r="G928" s="20"/>
      <c r="H928" s="20"/>
      <c r="I928" s="20"/>
      <c r="J928" s="36"/>
      <c r="K928" s="36"/>
      <c r="L928" s="36"/>
      <c r="M928" s="21"/>
      <c r="N928" s="21"/>
      <c r="O928" s="21"/>
      <c r="P928" s="21"/>
      <c r="Q928" s="21"/>
      <c r="R928" s="21"/>
      <c r="S928" s="21"/>
      <c r="T928" s="21"/>
      <c r="U928" s="21"/>
      <c r="V928" s="20"/>
      <c r="W928" s="20"/>
      <c r="X928" s="20"/>
      <c r="Y928" s="20"/>
      <c r="Z928" s="20"/>
      <c r="AA928" s="20"/>
      <c r="AB928" s="20"/>
      <c r="AC928" s="20"/>
      <c r="AD928" s="20"/>
      <c r="AE928" s="20"/>
      <c r="AF928" s="20"/>
      <c r="AG928" s="20"/>
      <c r="AH928" s="20"/>
    </row>
    <row r="929">
      <c r="A929" s="13">
        <v>928.0</v>
      </c>
      <c r="B929" s="52"/>
      <c r="C929" s="52"/>
      <c r="D929" s="52"/>
      <c r="E929" s="52"/>
      <c r="F929" s="52"/>
      <c r="G929" s="20"/>
      <c r="H929" s="20"/>
      <c r="I929" s="20"/>
      <c r="J929" s="36"/>
      <c r="K929" s="36"/>
      <c r="L929" s="36"/>
      <c r="M929" s="21"/>
      <c r="N929" s="21"/>
      <c r="O929" s="21"/>
      <c r="P929" s="21"/>
      <c r="Q929" s="21"/>
      <c r="R929" s="21"/>
      <c r="S929" s="21"/>
      <c r="T929" s="21"/>
      <c r="U929" s="21"/>
      <c r="V929" s="20"/>
      <c r="W929" s="20"/>
      <c r="X929" s="20"/>
      <c r="Y929" s="20"/>
      <c r="Z929" s="20"/>
      <c r="AA929" s="20"/>
      <c r="AB929" s="20"/>
      <c r="AC929" s="20"/>
      <c r="AD929" s="20"/>
      <c r="AE929" s="20"/>
      <c r="AF929" s="20"/>
      <c r="AG929" s="20"/>
      <c r="AH929" s="20"/>
    </row>
    <row r="930">
      <c r="A930" s="13">
        <v>929.0</v>
      </c>
      <c r="B930" s="52"/>
      <c r="C930" s="52"/>
      <c r="D930" s="52"/>
      <c r="E930" s="52"/>
      <c r="F930" s="52"/>
      <c r="G930" s="20"/>
      <c r="H930" s="20"/>
      <c r="I930" s="20"/>
      <c r="J930" s="36"/>
      <c r="K930" s="36"/>
      <c r="L930" s="36"/>
      <c r="M930" s="21"/>
      <c r="N930" s="21"/>
      <c r="O930" s="21"/>
      <c r="P930" s="21"/>
      <c r="Q930" s="21"/>
      <c r="R930" s="21"/>
      <c r="S930" s="21"/>
      <c r="T930" s="21"/>
      <c r="U930" s="21"/>
      <c r="V930" s="20"/>
      <c r="W930" s="20"/>
      <c r="X930" s="20"/>
      <c r="Y930" s="20"/>
      <c r="Z930" s="20"/>
      <c r="AA930" s="20"/>
      <c r="AB930" s="20"/>
      <c r="AC930" s="20"/>
      <c r="AD930" s="20"/>
      <c r="AE930" s="20"/>
      <c r="AF930" s="20"/>
      <c r="AG930" s="20"/>
      <c r="AH930" s="20"/>
    </row>
    <row r="931">
      <c r="A931" s="13">
        <v>930.0</v>
      </c>
      <c r="B931" s="52"/>
      <c r="C931" s="52"/>
      <c r="D931" s="52"/>
      <c r="E931" s="52"/>
      <c r="F931" s="52"/>
      <c r="G931" s="20"/>
      <c r="H931" s="20"/>
      <c r="I931" s="20"/>
      <c r="J931" s="36"/>
      <c r="K931" s="36"/>
      <c r="L931" s="36"/>
      <c r="M931" s="21"/>
      <c r="N931" s="21"/>
      <c r="O931" s="21"/>
      <c r="P931" s="21"/>
      <c r="Q931" s="21"/>
      <c r="R931" s="21"/>
      <c r="S931" s="21"/>
      <c r="T931" s="21"/>
      <c r="U931" s="21"/>
      <c r="V931" s="20"/>
      <c r="W931" s="20"/>
      <c r="X931" s="20"/>
      <c r="Y931" s="20"/>
      <c r="Z931" s="20"/>
      <c r="AA931" s="20"/>
      <c r="AB931" s="20"/>
      <c r="AC931" s="20"/>
      <c r="AD931" s="20"/>
      <c r="AE931" s="20"/>
      <c r="AF931" s="20"/>
      <c r="AG931" s="20"/>
      <c r="AH931" s="20"/>
    </row>
    <row r="932">
      <c r="A932" s="13">
        <v>931.0</v>
      </c>
      <c r="B932" s="52"/>
      <c r="C932" s="52"/>
      <c r="D932" s="52"/>
      <c r="E932" s="52"/>
      <c r="F932" s="52"/>
      <c r="G932" s="20"/>
      <c r="H932" s="20"/>
      <c r="I932" s="20"/>
      <c r="J932" s="36"/>
      <c r="K932" s="36"/>
      <c r="L932" s="36"/>
      <c r="M932" s="21"/>
      <c r="N932" s="21"/>
      <c r="O932" s="21"/>
      <c r="P932" s="21"/>
      <c r="Q932" s="21"/>
      <c r="R932" s="21"/>
      <c r="S932" s="21"/>
      <c r="T932" s="21"/>
      <c r="U932" s="21"/>
      <c r="V932" s="20"/>
      <c r="W932" s="20"/>
      <c r="X932" s="20"/>
      <c r="Y932" s="20"/>
      <c r="Z932" s="20"/>
      <c r="AA932" s="20"/>
      <c r="AB932" s="20"/>
      <c r="AC932" s="20"/>
      <c r="AD932" s="20"/>
      <c r="AE932" s="20"/>
      <c r="AF932" s="20"/>
      <c r="AG932" s="20"/>
      <c r="AH932" s="20"/>
    </row>
    <row r="933">
      <c r="A933" s="13">
        <v>932.0</v>
      </c>
      <c r="B933" s="52"/>
      <c r="C933" s="52"/>
      <c r="D933" s="52"/>
      <c r="E933" s="52"/>
      <c r="F933" s="52"/>
      <c r="G933" s="20"/>
      <c r="H933" s="20"/>
      <c r="I933" s="20"/>
      <c r="J933" s="36"/>
      <c r="K933" s="36"/>
      <c r="L933" s="36"/>
      <c r="M933" s="21"/>
      <c r="N933" s="21"/>
      <c r="O933" s="21"/>
      <c r="P933" s="21"/>
      <c r="Q933" s="21"/>
      <c r="R933" s="21"/>
      <c r="S933" s="21"/>
      <c r="T933" s="21"/>
      <c r="U933" s="21"/>
      <c r="V933" s="20"/>
      <c r="W933" s="20"/>
      <c r="X933" s="20"/>
      <c r="Y933" s="20"/>
      <c r="Z933" s="20"/>
      <c r="AA933" s="20"/>
      <c r="AB933" s="20"/>
      <c r="AC933" s="20"/>
      <c r="AD933" s="20"/>
      <c r="AE933" s="20"/>
      <c r="AF933" s="20"/>
      <c r="AG933" s="20"/>
      <c r="AH933" s="20"/>
    </row>
    <row r="934">
      <c r="A934" s="13">
        <v>933.0</v>
      </c>
      <c r="B934" s="52"/>
      <c r="C934" s="52"/>
      <c r="D934" s="52"/>
      <c r="E934" s="52"/>
      <c r="F934" s="52"/>
      <c r="G934" s="20"/>
      <c r="H934" s="20"/>
      <c r="I934" s="20"/>
      <c r="J934" s="36"/>
      <c r="K934" s="36"/>
      <c r="L934" s="36"/>
      <c r="M934" s="21"/>
      <c r="N934" s="21"/>
      <c r="O934" s="21"/>
      <c r="P934" s="21"/>
      <c r="Q934" s="21"/>
      <c r="R934" s="21"/>
      <c r="S934" s="21"/>
      <c r="T934" s="21"/>
      <c r="U934" s="21"/>
      <c r="V934" s="20"/>
      <c r="W934" s="20"/>
      <c r="X934" s="20"/>
      <c r="Y934" s="20"/>
      <c r="Z934" s="20"/>
      <c r="AA934" s="20"/>
      <c r="AB934" s="20"/>
      <c r="AC934" s="20"/>
      <c r="AD934" s="20"/>
      <c r="AE934" s="20"/>
      <c r="AF934" s="20"/>
      <c r="AG934" s="20"/>
      <c r="AH934" s="20"/>
    </row>
    <row r="935">
      <c r="A935" s="13">
        <v>934.0</v>
      </c>
      <c r="B935" s="52"/>
      <c r="C935" s="52"/>
      <c r="D935" s="52"/>
      <c r="E935" s="52"/>
      <c r="F935" s="52"/>
      <c r="G935" s="20"/>
      <c r="H935" s="20"/>
      <c r="I935" s="20"/>
      <c r="J935" s="36"/>
      <c r="K935" s="36"/>
      <c r="L935" s="36"/>
      <c r="M935" s="21"/>
      <c r="N935" s="21"/>
      <c r="O935" s="21"/>
      <c r="P935" s="21"/>
      <c r="Q935" s="21"/>
      <c r="R935" s="21"/>
      <c r="S935" s="21"/>
      <c r="T935" s="21"/>
      <c r="U935" s="21"/>
      <c r="V935" s="20"/>
      <c r="W935" s="20"/>
      <c r="X935" s="20"/>
      <c r="Y935" s="20"/>
      <c r="Z935" s="20"/>
      <c r="AA935" s="20"/>
      <c r="AB935" s="20"/>
      <c r="AC935" s="20"/>
      <c r="AD935" s="20"/>
      <c r="AE935" s="20"/>
      <c r="AF935" s="20"/>
      <c r="AG935" s="20"/>
      <c r="AH935" s="20"/>
    </row>
    <row r="936">
      <c r="A936" s="13">
        <v>935.0</v>
      </c>
      <c r="B936" s="52"/>
      <c r="C936" s="52"/>
      <c r="D936" s="52"/>
      <c r="E936" s="52"/>
      <c r="F936" s="52"/>
      <c r="G936" s="20"/>
      <c r="H936" s="20"/>
      <c r="I936" s="20"/>
      <c r="J936" s="36"/>
      <c r="K936" s="36"/>
      <c r="L936" s="36"/>
      <c r="M936" s="21"/>
      <c r="N936" s="21"/>
      <c r="O936" s="21"/>
      <c r="P936" s="21"/>
      <c r="Q936" s="21"/>
      <c r="R936" s="21"/>
      <c r="S936" s="21"/>
      <c r="T936" s="21"/>
      <c r="U936" s="21"/>
      <c r="V936" s="20"/>
      <c r="W936" s="20"/>
      <c r="X936" s="20"/>
      <c r="Y936" s="20"/>
      <c r="Z936" s="20"/>
      <c r="AA936" s="20"/>
      <c r="AB936" s="20"/>
      <c r="AC936" s="20"/>
      <c r="AD936" s="20"/>
      <c r="AE936" s="20"/>
      <c r="AF936" s="20"/>
      <c r="AG936" s="20"/>
      <c r="AH936" s="20"/>
    </row>
    <row r="937">
      <c r="A937" s="13">
        <v>936.0</v>
      </c>
      <c r="B937" s="52"/>
      <c r="C937" s="52"/>
      <c r="D937" s="52"/>
      <c r="E937" s="52"/>
      <c r="F937" s="52"/>
      <c r="G937" s="20"/>
      <c r="H937" s="20"/>
      <c r="I937" s="20"/>
      <c r="J937" s="36"/>
      <c r="K937" s="36"/>
      <c r="L937" s="36"/>
      <c r="M937" s="21"/>
      <c r="N937" s="21"/>
      <c r="O937" s="21"/>
      <c r="P937" s="21"/>
      <c r="Q937" s="21"/>
      <c r="R937" s="21"/>
      <c r="S937" s="21"/>
      <c r="T937" s="21"/>
      <c r="U937" s="21"/>
      <c r="V937" s="20"/>
      <c r="W937" s="20"/>
      <c r="X937" s="20"/>
      <c r="Y937" s="20"/>
      <c r="Z937" s="20"/>
      <c r="AA937" s="20"/>
      <c r="AB937" s="20"/>
      <c r="AC937" s="20"/>
      <c r="AD937" s="20"/>
      <c r="AE937" s="20"/>
      <c r="AF937" s="20"/>
      <c r="AG937" s="20"/>
      <c r="AH937" s="20"/>
    </row>
    <row r="938">
      <c r="A938" s="13">
        <v>937.0</v>
      </c>
      <c r="B938" s="52"/>
      <c r="C938" s="52"/>
      <c r="D938" s="52"/>
      <c r="E938" s="52"/>
      <c r="F938" s="52"/>
      <c r="G938" s="20"/>
      <c r="H938" s="20"/>
      <c r="I938" s="20"/>
      <c r="J938" s="36"/>
      <c r="K938" s="36"/>
      <c r="L938" s="36"/>
      <c r="M938" s="21"/>
      <c r="N938" s="21"/>
      <c r="O938" s="21"/>
      <c r="P938" s="21"/>
      <c r="Q938" s="21"/>
      <c r="R938" s="21"/>
      <c r="S938" s="21"/>
      <c r="T938" s="21"/>
      <c r="U938" s="21"/>
      <c r="V938" s="20"/>
      <c r="W938" s="20"/>
      <c r="X938" s="20"/>
      <c r="Y938" s="20"/>
      <c r="Z938" s="20"/>
      <c r="AA938" s="20"/>
      <c r="AB938" s="20"/>
      <c r="AC938" s="20"/>
      <c r="AD938" s="20"/>
      <c r="AE938" s="20"/>
      <c r="AF938" s="20"/>
      <c r="AG938" s="20"/>
      <c r="AH938" s="20"/>
    </row>
    <row r="939">
      <c r="A939" s="13">
        <v>938.0</v>
      </c>
      <c r="B939" s="52"/>
      <c r="C939" s="52"/>
      <c r="D939" s="52"/>
      <c r="E939" s="52"/>
      <c r="F939" s="52"/>
      <c r="G939" s="20"/>
      <c r="H939" s="20"/>
      <c r="I939" s="20"/>
      <c r="J939" s="36"/>
      <c r="K939" s="36"/>
      <c r="L939" s="36"/>
      <c r="M939" s="21"/>
      <c r="N939" s="21"/>
      <c r="O939" s="21"/>
      <c r="P939" s="21"/>
      <c r="Q939" s="21"/>
      <c r="R939" s="21"/>
      <c r="S939" s="21"/>
      <c r="T939" s="21"/>
      <c r="U939" s="21"/>
      <c r="V939" s="20"/>
      <c r="W939" s="20"/>
      <c r="X939" s="20"/>
      <c r="Y939" s="20"/>
      <c r="Z939" s="20"/>
      <c r="AA939" s="20"/>
      <c r="AB939" s="20"/>
      <c r="AC939" s="20"/>
      <c r="AD939" s="20"/>
      <c r="AE939" s="20"/>
      <c r="AF939" s="20"/>
      <c r="AG939" s="20"/>
      <c r="AH939" s="20"/>
    </row>
    <row r="940">
      <c r="A940" s="13">
        <v>939.0</v>
      </c>
      <c r="B940" s="52"/>
      <c r="C940" s="52"/>
      <c r="D940" s="52"/>
      <c r="E940" s="52"/>
      <c r="F940" s="52"/>
      <c r="G940" s="20"/>
      <c r="H940" s="20"/>
      <c r="I940" s="20"/>
      <c r="J940" s="36"/>
      <c r="K940" s="36"/>
      <c r="L940" s="36"/>
      <c r="M940" s="21"/>
      <c r="N940" s="21"/>
      <c r="O940" s="21"/>
      <c r="P940" s="21"/>
      <c r="Q940" s="21"/>
      <c r="R940" s="21"/>
      <c r="S940" s="21"/>
      <c r="T940" s="21"/>
      <c r="U940" s="21"/>
      <c r="V940" s="20"/>
      <c r="W940" s="20"/>
      <c r="X940" s="20"/>
      <c r="Y940" s="20"/>
      <c r="Z940" s="20"/>
      <c r="AA940" s="20"/>
      <c r="AB940" s="20"/>
      <c r="AC940" s="20"/>
      <c r="AD940" s="20"/>
      <c r="AE940" s="20"/>
      <c r="AF940" s="20"/>
      <c r="AG940" s="20"/>
      <c r="AH940" s="20"/>
    </row>
    <row r="941">
      <c r="A941" s="13">
        <v>940.0</v>
      </c>
      <c r="B941" s="52"/>
      <c r="C941" s="52"/>
      <c r="D941" s="52"/>
      <c r="E941" s="52"/>
      <c r="F941" s="52"/>
      <c r="G941" s="20"/>
      <c r="H941" s="20"/>
      <c r="I941" s="20"/>
      <c r="J941" s="36"/>
      <c r="K941" s="36"/>
      <c r="L941" s="36"/>
      <c r="M941" s="21"/>
      <c r="N941" s="21"/>
      <c r="O941" s="21"/>
      <c r="P941" s="21"/>
      <c r="Q941" s="21"/>
      <c r="R941" s="21"/>
      <c r="S941" s="21"/>
      <c r="T941" s="21"/>
      <c r="U941" s="21"/>
      <c r="V941" s="20"/>
      <c r="W941" s="20"/>
      <c r="X941" s="20"/>
      <c r="Y941" s="20"/>
      <c r="Z941" s="20"/>
      <c r="AA941" s="20"/>
      <c r="AB941" s="20"/>
      <c r="AC941" s="20"/>
      <c r="AD941" s="20"/>
      <c r="AE941" s="20"/>
      <c r="AF941" s="20"/>
      <c r="AG941" s="20"/>
      <c r="AH941" s="20"/>
    </row>
    <row r="942">
      <c r="A942" s="13">
        <v>941.0</v>
      </c>
      <c r="B942" s="52"/>
      <c r="C942" s="52"/>
      <c r="D942" s="52"/>
      <c r="E942" s="52"/>
      <c r="F942" s="52"/>
      <c r="G942" s="20"/>
      <c r="H942" s="20"/>
      <c r="I942" s="20"/>
      <c r="J942" s="36"/>
      <c r="K942" s="36"/>
      <c r="L942" s="36"/>
      <c r="M942" s="21"/>
      <c r="N942" s="21"/>
      <c r="O942" s="21"/>
      <c r="P942" s="21"/>
      <c r="Q942" s="21"/>
      <c r="R942" s="21"/>
      <c r="S942" s="21"/>
      <c r="T942" s="21"/>
      <c r="U942" s="21"/>
      <c r="V942" s="20"/>
      <c r="W942" s="20"/>
      <c r="X942" s="20"/>
      <c r="Y942" s="20"/>
      <c r="Z942" s="20"/>
      <c r="AA942" s="20"/>
      <c r="AB942" s="20"/>
      <c r="AC942" s="20"/>
      <c r="AD942" s="20"/>
      <c r="AE942" s="20"/>
      <c r="AF942" s="20"/>
      <c r="AG942" s="20"/>
      <c r="AH942" s="20"/>
    </row>
    <row r="943">
      <c r="A943" s="13">
        <v>942.0</v>
      </c>
      <c r="B943" s="52"/>
      <c r="C943" s="52"/>
      <c r="D943" s="52"/>
      <c r="E943" s="52"/>
      <c r="F943" s="52"/>
      <c r="G943" s="20"/>
      <c r="H943" s="20"/>
      <c r="I943" s="20"/>
      <c r="J943" s="36"/>
      <c r="K943" s="36"/>
      <c r="L943" s="36"/>
      <c r="M943" s="21"/>
      <c r="N943" s="21"/>
      <c r="O943" s="21"/>
      <c r="P943" s="21"/>
      <c r="Q943" s="21"/>
      <c r="R943" s="21"/>
      <c r="S943" s="21"/>
      <c r="T943" s="21"/>
      <c r="U943" s="21"/>
      <c r="V943" s="20"/>
      <c r="W943" s="20"/>
      <c r="X943" s="20"/>
      <c r="Y943" s="20"/>
      <c r="Z943" s="20"/>
      <c r="AA943" s="20"/>
      <c r="AB943" s="20"/>
      <c r="AC943" s="20"/>
      <c r="AD943" s="20"/>
      <c r="AE943" s="20"/>
      <c r="AF943" s="20"/>
      <c r="AG943" s="20"/>
      <c r="AH943" s="20"/>
    </row>
    <row r="944">
      <c r="A944" s="13">
        <v>943.0</v>
      </c>
      <c r="B944" s="52"/>
      <c r="C944" s="52"/>
      <c r="D944" s="52"/>
      <c r="E944" s="52"/>
      <c r="F944" s="52"/>
      <c r="G944" s="20"/>
      <c r="H944" s="20"/>
      <c r="I944" s="20"/>
      <c r="J944" s="36"/>
      <c r="K944" s="36"/>
      <c r="L944" s="36"/>
      <c r="M944" s="21"/>
      <c r="N944" s="21"/>
      <c r="O944" s="21"/>
      <c r="P944" s="21"/>
      <c r="Q944" s="21"/>
      <c r="R944" s="21"/>
      <c r="S944" s="21"/>
      <c r="T944" s="21"/>
      <c r="U944" s="21"/>
      <c r="V944" s="20"/>
      <c r="W944" s="20"/>
      <c r="X944" s="20"/>
      <c r="Y944" s="20"/>
      <c r="Z944" s="20"/>
      <c r="AA944" s="20"/>
      <c r="AB944" s="20"/>
      <c r="AC944" s="20"/>
      <c r="AD944" s="20"/>
      <c r="AE944" s="20"/>
      <c r="AF944" s="20"/>
      <c r="AG944" s="20"/>
      <c r="AH944" s="20"/>
    </row>
    <row r="945">
      <c r="A945" s="13">
        <v>944.0</v>
      </c>
      <c r="B945" s="52"/>
      <c r="C945" s="52"/>
      <c r="D945" s="52"/>
      <c r="E945" s="52"/>
      <c r="F945" s="52"/>
      <c r="G945" s="20"/>
      <c r="H945" s="20"/>
      <c r="I945" s="20"/>
      <c r="J945" s="36"/>
      <c r="K945" s="36"/>
      <c r="L945" s="36"/>
      <c r="M945" s="21"/>
      <c r="N945" s="21"/>
      <c r="O945" s="21"/>
      <c r="P945" s="21"/>
      <c r="Q945" s="21"/>
      <c r="R945" s="21"/>
      <c r="S945" s="21"/>
      <c r="T945" s="21"/>
      <c r="U945" s="21"/>
      <c r="V945" s="20"/>
      <c r="W945" s="20"/>
      <c r="X945" s="20"/>
      <c r="Y945" s="20"/>
      <c r="Z945" s="20"/>
      <c r="AA945" s="20"/>
      <c r="AB945" s="20"/>
      <c r="AC945" s="20"/>
      <c r="AD945" s="20"/>
      <c r="AE945" s="20"/>
      <c r="AF945" s="20"/>
      <c r="AG945" s="20"/>
      <c r="AH945" s="20"/>
    </row>
    <row r="946">
      <c r="A946" s="13">
        <v>945.0</v>
      </c>
      <c r="B946" s="52"/>
      <c r="C946" s="52"/>
      <c r="D946" s="52"/>
      <c r="E946" s="52"/>
      <c r="F946" s="52"/>
      <c r="G946" s="20"/>
      <c r="H946" s="20"/>
      <c r="I946" s="20"/>
      <c r="J946" s="36"/>
      <c r="K946" s="36"/>
      <c r="L946" s="36"/>
      <c r="M946" s="21"/>
      <c r="N946" s="21"/>
      <c r="O946" s="21"/>
      <c r="P946" s="21"/>
      <c r="Q946" s="21"/>
      <c r="R946" s="21"/>
      <c r="S946" s="21"/>
      <c r="T946" s="21"/>
      <c r="U946" s="21"/>
      <c r="V946" s="20"/>
      <c r="W946" s="20"/>
      <c r="X946" s="20"/>
      <c r="Y946" s="20"/>
      <c r="Z946" s="20"/>
      <c r="AA946" s="20"/>
      <c r="AB946" s="20"/>
      <c r="AC946" s="20"/>
      <c r="AD946" s="20"/>
      <c r="AE946" s="20"/>
      <c r="AF946" s="20"/>
      <c r="AG946" s="20"/>
      <c r="AH946" s="20"/>
    </row>
    <row r="947">
      <c r="A947" s="13">
        <v>946.0</v>
      </c>
      <c r="B947" s="52"/>
      <c r="C947" s="52"/>
      <c r="D947" s="52"/>
      <c r="E947" s="52"/>
      <c r="F947" s="52"/>
      <c r="G947" s="20"/>
      <c r="H947" s="20"/>
      <c r="I947" s="20"/>
      <c r="J947" s="36"/>
      <c r="K947" s="36"/>
      <c r="L947" s="36"/>
      <c r="M947" s="21"/>
      <c r="N947" s="21"/>
      <c r="O947" s="21"/>
      <c r="P947" s="21"/>
      <c r="Q947" s="21"/>
      <c r="R947" s="21"/>
      <c r="S947" s="21"/>
      <c r="T947" s="21"/>
      <c r="U947" s="21"/>
      <c r="V947" s="20"/>
      <c r="W947" s="20"/>
      <c r="X947" s="20"/>
      <c r="Y947" s="20"/>
      <c r="Z947" s="20"/>
      <c r="AA947" s="20"/>
      <c r="AB947" s="20"/>
      <c r="AC947" s="20"/>
      <c r="AD947" s="20"/>
      <c r="AE947" s="20"/>
      <c r="AF947" s="20"/>
      <c r="AG947" s="20"/>
      <c r="AH947" s="20"/>
    </row>
    <row r="948">
      <c r="A948" s="13">
        <v>947.0</v>
      </c>
      <c r="B948" s="52"/>
      <c r="C948" s="52"/>
      <c r="D948" s="52"/>
      <c r="E948" s="52"/>
      <c r="F948" s="52"/>
      <c r="G948" s="20"/>
      <c r="H948" s="20"/>
      <c r="I948" s="20"/>
      <c r="J948" s="36"/>
      <c r="K948" s="36"/>
      <c r="L948" s="36"/>
      <c r="M948" s="21"/>
      <c r="N948" s="21"/>
      <c r="O948" s="21"/>
      <c r="P948" s="21"/>
      <c r="Q948" s="21"/>
      <c r="R948" s="21"/>
      <c r="S948" s="21"/>
      <c r="T948" s="21"/>
      <c r="U948" s="21"/>
      <c r="V948" s="20"/>
      <c r="W948" s="20"/>
      <c r="X948" s="20"/>
      <c r="Y948" s="20"/>
      <c r="Z948" s="20"/>
      <c r="AA948" s="20"/>
      <c r="AB948" s="20"/>
      <c r="AC948" s="20"/>
      <c r="AD948" s="20"/>
      <c r="AE948" s="20"/>
      <c r="AF948" s="20"/>
      <c r="AG948" s="20"/>
      <c r="AH948" s="20"/>
    </row>
    <row r="949">
      <c r="A949" s="13">
        <v>948.0</v>
      </c>
      <c r="B949" s="52"/>
      <c r="C949" s="52"/>
      <c r="D949" s="52"/>
      <c r="E949" s="52"/>
      <c r="F949" s="52"/>
      <c r="G949" s="20"/>
      <c r="H949" s="20"/>
      <c r="I949" s="20"/>
      <c r="J949" s="36"/>
      <c r="K949" s="36"/>
      <c r="L949" s="36"/>
      <c r="M949" s="21"/>
      <c r="N949" s="21"/>
      <c r="O949" s="21"/>
      <c r="P949" s="21"/>
      <c r="Q949" s="21"/>
      <c r="R949" s="21"/>
      <c r="S949" s="21"/>
      <c r="T949" s="21"/>
      <c r="U949" s="21"/>
      <c r="V949" s="20"/>
      <c r="W949" s="20"/>
      <c r="X949" s="20"/>
      <c r="Y949" s="20"/>
      <c r="Z949" s="20"/>
      <c r="AA949" s="20"/>
      <c r="AB949" s="20"/>
      <c r="AC949" s="20"/>
      <c r="AD949" s="20"/>
      <c r="AE949" s="20"/>
      <c r="AF949" s="20"/>
      <c r="AG949" s="20"/>
      <c r="AH949" s="20"/>
    </row>
    <row r="950">
      <c r="A950" s="13">
        <v>949.0</v>
      </c>
      <c r="B950" s="52"/>
      <c r="C950" s="52"/>
      <c r="D950" s="52"/>
      <c r="E950" s="52"/>
      <c r="F950" s="52"/>
      <c r="G950" s="20"/>
      <c r="H950" s="20"/>
      <c r="I950" s="20"/>
      <c r="J950" s="36"/>
      <c r="K950" s="36"/>
      <c r="L950" s="36"/>
      <c r="M950" s="21"/>
      <c r="N950" s="21"/>
      <c r="O950" s="21"/>
      <c r="P950" s="21"/>
      <c r="Q950" s="21"/>
      <c r="R950" s="21"/>
      <c r="S950" s="21"/>
      <c r="T950" s="21"/>
      <c r="U950" s="21"/>
      <c r="V950" s="20"/>
      <c r="W950" s="20"/>
      <c r="X950" s="20"/>
      <c r="Y950" s="20"/>
      <c r="Z950" s="20"/>
      <c r="AA950" s="20"/>
      <c r="AB950" s="20"/>
      <c r="AC950" s="20"/>
      <c r="AD950" s="20"/>
      <c r="AE950" s="20"/>
      <c r="AF950" s="20"/>
      <c r="AG950" s="20"/>
      <c r="AH950" s="20"/>
    </row>
    <row r="951">
      <c r="A951" s="13">
        <v>950.0</v>
      </c>
      <c r="B951" s="52"/>
      <c r="C951" s="52"/>
      <c r="D951" s="52"/>
      <c r="E951" s="52"/>
      <c r="F951" s="52"/>
      <c r="G951" s="20"/>
      <c r="H951" s="20"/>
      <c r="I951" s="20"/>
      <c r="J951" s="36"/>
      <c r="K951" s="36"/>
      <c r="L951" s="36"/>
      <c r="M951" s="21"/>
      <c r="N951" s="21"/>
      <c r="O951" s="21"/>
      <c r="P951" s="21"/>
      <c r="Q951" s="21"/>
      <c r="R951" s="21"/>
      <c r="S951" s="21"/>
      <c r="T951" s="21"/>
      <c r="U951" s="21"/>
      <c r="V951" s="20"/>
      <c r="W951" s="20"/>
      <c r="X951" s="20"/>
      <c r="Y951" s="20"/>
      <c r="Z951" s="20"/>
      <c r="AA951" s="20"/>
      <c r="AB951" s="20"/>
      <c r="AC951" s="20"/>
      <c r="AD951" s="20"/>
      <c r="AE951" s="20"/>
      <c r="AF951" s="20"/>
      <c r="AG951" s="20"/>
      <c r="AH951" s="20"/>
    </row>
    <row r="952">
      <c r="A952" s="13">
        <v>951.0</v>
      </c>
      <c r="B952" s="52"/>
      <c r="C952" s="52"/>
      <c r="D952" s="52"/>
      <c r="E952" s="52"/>
      <c r="F952" s="52"/>
      <c r="G952" s="20"/>
      <c r="H952" s="20"/>
      <c r="I952" s="20"/>
      <c r="J952" s="36"/>
      <c r="K952" s="36"/>
      <c r="L952" s="36"/>
      <c r="M952" s="21"/>
      <c r="N952" s="21"/>
      <c r="O952" s="21"/>
      <c r="P952" s="21"/>
      <c r="Q952" s="21"/>
      <c r="R952" s="21"/>
      <c r="S952" s="21"/>
      <c r="T952" s="21"/>
      <c r="U952" s="21"/>
      <c r="V952" s="20"/>
      <c r="W952" s="20"/>
      <c r="X952" s="20"/>
      <c r="Y952" s="20"/>
      <c r="Z952" s="20"/>
      <c r="AA952" s="20"/>
      <c r="AB952" s="20"/>
      <c r="AC952" s="20"/>
      <c r="AD952" s="20"/>
      <c r="AE952" s="20"/>
      <c r="AF952" s="20"/>
      <c r="AG952" s="20"/>
      <c r="AH952" s="20"/>
    </row>
    <row r="953">
      <c r="A953" s="13">
        <v>952.0</v>
      </c>
      <c r="B953" s="52"/>
      <c r="C953" s="52"/>
      <c r="D953" s="52"/>
      <c r="E953" s="52"/>
      <c r="F953" s="52"/>
      <c r="G953" s="20"/>
      <c r="H953" s="20"/>
      <c r="I953" s="20"/>
      <c r="J953" s="36"/>
      <c r="K953" s="36"/>
      <c r="L953" s="36"/>
      <c r="M953" s="21"/>
      <c r="N953" s="21"/>
      <c r="O953" s="21"/>
      <c r="P953" s="21"/>
      <c r="Q953" s="21"/>
      <c r="R953" s="21"/>
      <c r="S953" s="21"/>
      <c r="T953" s="21"/>
      <c r="U953" s="21"/>
      <c r="V953" s="20"/>
      <c r="W953" s="20"/>
      <c r="X953" s="20"/>
      <c r="Y953" s="20"/>
      <c r="Z953" s="20"/>
      <c r="AA953" s="20"/>
      <c r="AB953" s="20"/>
      <c r="AC953" s="20"/>
      <c r="AD953" s="20"/>
      <c r="AE953" s="20"/>
      <c r="AF953" s="20"/>
      <c r="AG953" s="20"/>
      <c r="AH953" s="20"/>
    </row>
    <row r="954">
      <c r="A954" s="13">
        <v>953.0</v>
      </c>
      <c r="B954" s="52"/>
      <c r="C954" s="52"/>
      <c r="D954" s="52"/>
      <c r="E954" s="52"/>
      <c r="F954" s="52"/>
      <c r="G954" s="20"/>
      <c r="H954" s="20"/>
      <c r="I954" s="20"/>
      <c r="J954" s="36"/>
      <c r="K954" s="36"/>
      <c r="L954" s="36"/>
      <c r="M954" s="21"/>
      <c r="N954" s="21"/>
      <c r="O954" s="21"/>
      <c r="P954" s="21"/>
      <c r="Q954" s="21"/>
      <c r="R954" s="21"/>
      <c r="S954" s="21"/>
      <c r="T954" s="21"/>
      <c r="U954" s="21"/>
      <c r="V954" s="20"/>
      <c r="W954" s="20"/>
      <c r="X954" s="20"/>
      <c r="Y954" s="20"/>
      <c r="Z954" s="20"/>
      <c r="AA954" s="20"/>
      <c r="AB954" s="20"/>
      <c r="AC954" s="20"/>
      <c r="AD954" s="20"/>
      <c r="AE954" s="20"/>
      <c r="AF954" s="20"/>
      <c r="AG954" s="20"/>
      <c r="AH954" s="20"/>
    </row>
    <row r="955">
      <c r="A955" s="13">
        <v>954.0</v>
      </c>
      <c r="B955" s="52"/>
      <c r="C955" s="52"/>
      <c r="D955" s="52"/>
      <c r="E955" s="52"/>
      <c r="F955" s="52"/>
      <c r="G955" s="20"/>
      <c r="H955" s="20"/>
      <c r="I955" s="20"/>
      <c r="J955" s="36"/>
      <c r="K955" s="36"/>
      <c r="L955" s="36"/>
      <c r="M955" s="21"/>
      <c r="N955" s="21"/>
      <c r="O955" s="21"/>
      <c r="P955" s="21"/>
      <c r="Q955" s="21"/>
      <c r="R955" s="21"/>
      <c r="S955" s="21"/>
      <c r="T955" s="21"/>
      <c r="U955" s="21"/>
      <c r="V955" s="20"/>
      <c r="W955" s="20"/>
      <c r="X955" s="20"/>
      <c r="Y955" s="20"/>
      <c r="Z955" s="20"/>
      <c r="AA955" s="20"/>
      <c r="AB955" s="20"/>
      <c r="AC955" s="20"/>
      <c r="AD955" s="20"/>
      <c r="AE955" s="20"/>
      <c r="AF955" s="20"/>
      <c r="AG955" s="20"/>
      <c r="AH955" s="20"/>
    </row>
    <row r="956">
      <c r="A956" s="13">
        <v>955.0</v>
      </c>
      <c r="B956" s="52"/>
      <c r="C956" s="52"/>
      <c r="D956" s="52"/>
      <c r="E956" s="52"/>
      <c r="F956" s="52"/>
      <c r="G956" s="20"/>
      <c r="H956" s="20"/>
      <c r="I956" s="20"/>
      <c r="J956" s="36"/>
      <c r="K956" s="36"/>
      <c r="L956" s="36"/>
      <c r="M956" s="21"/>
      <c r="N956" s="21"/>
      <c r="O956" s="21"/>
      <c r="P956" s="21"/>
      <c r="Q956" s="21"/>
      <c r="R956" s="21"/>
      <c r="S956" s="21"/>
      <c r="T956" s="21"/>
      <c r="U956" s="21"/>
      <c r="V956" s="20"/>
      <c r="W956" s="20"/>
      <c r="X956" s="20"/>
      <c r="Y956" s="20"/>
      <c r="Z956" s="20"/>
      <c r="AA956" s="20"/>
      <c r="AB956" s="20"/>
      <c r="AC956" s="20"/>
      <c r="AD956" s="20"/>
      <c r="AE956" s="20"/>
      <c r="AF956" s="20"/>
      <c r="AG956" s="20"/>
      <c r="AH956" s="20"/>
    </row>
    <row r="957">
      <c r="A957" s="13">
        <v>956.0</v>
      </c>
      <c r="B957" s="52"/>
      <c r="C957" s="52"/>
      <c r="D957" s="52"/>
      <c r="E957" s="52"/>
      <c r="F957" s="52"/>
      <c r="G957" s="20"/>
      <c r="H957" s="20"/>
      <c r="I957" s="20"/>
      <c r="J957" s="36"/>
      <c r="K957" s="36"/>
      <c r="L957" s="36"/>
      <c r="M957" s="21"/>
      <c r="N957" s="21"/>
      <c r="O957" s="21"/>
      <c r="P957" s="21"/>
      <c r="Q957" s="21"/>
      <c r="R957" s="21"/>
      <c r="S957" s="21"/>
      <c r="T957" s="21"/>
      <c r="U957" s="21"/>
      <c r="V957" s="20"/>
      <c r="W957" s="20"/>
      <c r="X957" s="20"/>
      <c r="Y957" s="20"/>
      <c r="Z957" s="20"/>
      <c r="AA957" s="20"/>
      <c r="AB957" s="20"/>
      <c r="AC957" s="20"/>
      <c r="AD957" s="20"/>
      <c r="AE957" s="20"/>
      <c r="AF957" s="20"/>
      <c r="AG957" s="20"/>
      <c r="AH957" s="20"/>
    </row>
    <row r="958">
      <c r="A958" s="13">
        <v>957.0</v>
      </c>
      <c r="B958" s="52"/>
      <c r="C958" s="52"/>
      <c r="D958" s="52"/>
      <c r="E958" s="52"/>
      <c r="F958" s="52"/>
      <c r="G958" s="20"/>
      <c r="H958" s="20"/>
      <c r="I958" s="20"/>
      <c r="J958" s="36"/>
      <c r="K958" s="36"/>
      <c r="L958" s="36"/>
      <c r="M958" s="21"/>
      <c r="N958" s="21"/>
      <c r="O958" s="21"/>
      <c r="P958" s="21"/>
      <c r="Q958" s="21"/>
      <c r="R958" s="21"/>
      <c r="S958" s="21"/>
      <c r="T958" s="21"/>
      <c r="U958" s="21"/>
      <c r="V958" s="20"/>
      <c r="W958" s="20"/>
      <c r="X958" s="20"/>
      <c r="Y958" s="20"/>
      <c r="Z958" s="20"/>
      <c r="AA958" s="20"/>
      <c r="AB958" s="20"/>
      <c r="AC958" s="20"/>
      <c r="AD958" s="20"/>
      <c r="AE958" s="20"/>
      <c r="AF958" s="20"/>
      <c r="AG958" s="20"/>
      <c r="AH958" s="20"/>
    </row>
    <row r="959">
      <c r="A959" s="13">
        <v>958.0</v>
      </c>
      <c r="B959" s="52"/>
      <c r="C959" s="52"/>
      <c r="D959" s="52"/>
      <c r="E959" s="52"/>
      <c r="F959" s="52"/>
      <c r="G959" s="20"/>
      <c r="H959" s="20"/>
      <c r="I959" s="20"/>
      <c r="J959" s="36"/>
      <c r="K959" s="36"/>
      <c r="L959" s="36"/>
      <c r="M959" s="21"/>
      <c r="N959" s="21"/>
      <c r="O959" s="21"/>
      <c r="P959" s="21"/>
      <c r="Q959" s="21"/>
      <c r="R959" s="21"/>
      <c r="S959" s="21"/>
      <c r="T959" s="21"/>
      <c r="U959" s="21"/>
      <c r="V959" s="20"/>
      <c r="W959" s="20"/>
      <c r="X959" s="20"/>
      <c r="Y959" s="20"/>
      <c r="Z959" s="20"/>
      <c r="AA959" s="20"/>
      <c r="AB959" s="20"/>
      <c r="AC959" s="20"/>
      <c r="AD959" s="20"/>
      <c r="AE959" s="20"/>
      <c r="AF959" s="20"/>
      <c r="AG959" s="20"/>
      <c r="AH959" s="20"/>
    </row>
    <row r="960">
      <c r="A960" s="13">
        <v>959.0</v>
      </c>
      <c r="B960" s="52"/>
      <c r="C960" s="52"/>
      <c r="D960" s="52"/>
      <c r="E960" s="52"/>
      <c r="F960" s="52"/>
      <c r="G960" s="20"/>
      <c r="H960" s="20"/>
      <c r="I960" s="20"/>
      <c r="J960" s="36"/>
      <c r="K960" s="36"/>
      <c r="L960" s="36"/>
      <c r="M960" s="21"/>
      <c r="N960" s="21"/>
      <c r="O960" s="21"/>
      <c r="P960" s="21"/>
      <c r="Q960" s="21"/>
      <c r="R960" s="21"/>
      <c r="S960" s="21"/>
      <c r="T960" s="21"/>
      <c r="U960" s="21"/>
      <c r="V960" s="20"/>
      <c r="W960" s="20"/>
      <c r="X960" s="20"/>
      <c r="Y960" s="20"/>
      <c r="Z960" s="20"/>
      <c r="AA960" s="20"/>
      <c r="AB960" s="20"/>
      <c r="AC960" s="20"/>
      <c r="AD960" s="20"/>
      <c r="AE960" s="20"/>
      <c r="AF960" s="20"/>
      <c r="AG960" s="20"/>
      <c r="AH960" s="20"/>
    </row>
    <row r="961">
      <c r="A961" s="13">
        <v>960.0</v>
      </c>
      <c r="B961" s="52"/>
      <c r="C961" s="52"/>
      <c r="D961" s="52"/>
      <c r="E961" s="52"/>
      <c r="F961" s="52"/>
      <c r="G961" s="20"/>
      <c r="H961" s="20"/>
      <c r="I961" s="20"/>
      <c r="J961" s="36"/>
      <c r="K961" s="36"/>
      <c r="L961" s="36"/>
      <c r="M961" s="21"/>
      <c r="N961" s="21"/>
      <c r="O961" s="21"/>
      <c r="P961" s="21"/>
      <c r="Q961" s="21"/>
      <c r="R961" s="21"/>
      <c r="S961" s="21"/>
      <c r="T961" s="21"/>
      <c r="U961" s="21"/>
      <c r="V961" s="20"/>
      <c r="W961" s="20"/>
      <c r="X961" s="20"/>
      <c r="Y961" s="20"/>
      <c r="Z961" s="20"/>
      <c r="AA961" s="20"/>
      <c r="AB961" s="20"/>
      <c r="AC961" s="20"/>
      <c r="AD961" s="20"/>
      <c r="AE961" s="20"/>
      <c r="AF961" s="20"/>
      <c r="AG961" s="20"/>
      <c r="AH961" s="20"/>
    </row>
    <row r="962">
      <c r="A962" s="13">
        <v>961.0</v>
      </c>
      <c r="B962" s="52"/>
      <c r="C962" s="52"/>
      <c r="D962" s="52"/>
      <c r="E962" s="52"/>
      <c r="F962" s="52"/>
      <c r="G962" s="20"/>
      <c r="H962" s="20"/>
      <c r="I962" s="20"/>
      <c r="J962" s="36"/>
      <c r="K962" s="36"/>
      <c r="L962" s="36"/>
      <c r="M962" s="21"/>
      <c r="N962" s="21"/>
      <c r="O962" s="21"/>
      <c r="P962" s="21"/>
      <c r="Q962" s="21"/>
      <c r="R962" s="21"/>
      <c r="S962" s="21"/>
      <c r="T962" s="21"/>
      <c r="U962" s="21"/>
      <c r="V962" s="20"/>
      <c r="W962" s="20"/>
      <c r="X962" s="20"/>
      <c r="Y962" s="20"/>
      <c r="Z962" s="20"/>
      <c r="AA962" s="20"/>
      <c r="AB962" s="20"/>
      <c r="AC962" s="20"/>
      <c r="AD962" s="20"/>
      <c r="AE962" s="20"/>
      <c r="AF962" s="20"/>
      <c r="AG962" s="20"/>
      <c r="AH962" s="20"/>
    </row>
    <row r="963">
      <c r="A963" s="13">
        <v>962.0</v>
      </c>
      <c r="B963" s="52"/>
      <c r="C963" s="52"/>
      <c r="D963" s="52"/>
      <c r="E963" s="52"/>
      <c r="F963" s="52"/>
      <c r="G963" s="20"/>
      <c r="H963" s="20"/>
      <c r="I963" s="20"/>
      <c r="J963" s="36"/>
      <c r="K963" s="36"/>
      <c r="L963" s="36"/>
      <c r="M963" s="21"/>
      <c r="N963" s="21"/>
      <c r="O963" s="21"/>
      <c r="P963" s="21"/>
      <c r="Q963" s="21"/>
      <c r="R963" s="21"/>
      <c r="S963" s="21"/>
      <c r="T963" s="21"/>
      <c r="U963" s="21"/>
      <c r="V963" s="20"/>
      <c r="W963" s="20"/>
      <c r="X963" s="20"/>
      <c r="Y963" s="20"/>
      <c r="Z963" s="20"/>
      <c r="AA963" s="20"/>
      <c r="AB963" s="20"/>
      <c r="AC963" s="20"/>
      <c r="AD963" s="20"/>
      <c r="AE963" s="20"/>
      <c r="AF963" s="20"/>
      <c r="AG963" s="20"/>
      <c r="AH963" s="20"/>
    </row>
    <row r="964">
      <c r="A964" s="13">
        <v>963.0</v>
      </c>
      <c r="B964" s="52"/>
      <c r="C964" s="52"/>
      <c r="D964" s="52"/>
      <c r="E964" s="52"/>
      <c r="F964" s="52"/>
      <c r="G964" s="20"/>
      <c r="H964" s="20"/>
      <c r="I964" s="20"/>
      <c r="J964" s="36"/>
      <c r="K964" s="36"/>
      <c r="L964" s="36"/>
      <c r="M964" s="21"/>
      <c r="N964" s="21"/>
      <c r="O964" s="21"/>
      <c r="P964" s="21"/>
      <c r="Q964" s="21"/>
      <c r="R964" s="21"/>
      <c r="S964" s="21"/>
      <c r="T964" s="21"/>
      <c r="U964" s="21"/>
      <c r="V964" s="20"/>
      <c r="W964" s="20"/>
      <c r="X964" s="20"/>
      <c r="Y964" s="20"/>
      <c r="Z964" s="20"/>
      <c r="AA964" s="20"/>
      <c r="AB964" s="20"/>
      <c r="AC964" s="20"/>
      <c r="AD964" s="20"/>
      <c r="AE964" s="20"/>
      <c r="AF964" s="20"/>
      <c r="AG964" s="20"/>
      <c r="AH964" s="20"/>
    </row>
    <row r="965">
      <c r="A965" s="13">
        <v>964.0</v>
      </c>
      <c r="B965" s="52"/>
      <c r="C965" s="52"/>
      <c r="D965" s="52"/>
      <c r="E965" s="52"/>
      <c r="F965" s="52"/>
      <c r="G965" s="20"/>
      <c r="H965" s="20"/>
      <c r="I965" s="20"/>
      <c r="J965" s="36"/>
      <c r="K965" s="36"/>
      <c r="L965" s="36"/>
      <c r="M965" s="21"/>
      <c r="N965" s="21"/>
      <c r="O965" s="21"/>
      <c r="P965" s="21"/>
      <c r="Q965" s="21"/>
      <c r="R965" s="21"/>
      <c r="S965" s="21"/>
      <c r="T965" s="21"/>
      <c r="U965" s="21"/>
      <c r="V965" s="20"/>
      <c r="W965" s="20"/>
      <c r="X965" s="20"/>
      <c r="Y965" s="20"/>
      <c r="Z965" s="20"/>
      <c r="AA965" s="20"/>
      <c r="AB965" s="20"/>
      <c r="AC965" s="20"/>
      <c r="AD965" s="20"/>
      <c r="AE965" s="20"/>
      <c r="AF965" s="20"/>
      <c r="AG965" s="20"/>
      <c r="AH965" s="20"/>
    </row>
    <row r="966">
      <c r="A966" s="13">
        <v>965.0</v>
      </c>
      <c r="B966" s="52"/>
      <c r="C966" s="52"/>
      <c r="D966" s="52"/>
      <c r="E966" s="52"/>
      <c r="F966" s="52"/>
      <c r="G966" s="20"/>
      <c r="H966" s="20"/>
      <c r="I966" s="20"/>
      <c r="J966" s="36"/>
      <c r="K966" s="36"/>
      <c r="L966" s="36"/>
      <c r="M966" s="21"/>
      <c r="N966" s="21"/>
      <c r="O966" s="21"/>
      <c r="P966" s="21"/>
      <c r="Q966" s="21"/>
      <c r="R966" s="21"/>
      <c r="S966" s="21"/>
      <c r="T966" s="21"/>
      <c r="U966" s="21"/>
      <c r="V966" s="20"/>
      <c r="W966" s="20"/>
      <c r="X966" s="20"/>
      <c r="Y966" s="20"/>
      <c r="Z966" s="20"/>
      <c r="AA966" s="20"/>
      <c r="AB966" s="20"/>
      <c r="AC966" s="20"/>
      <c r="AD966" s="20"/>
      <c r="AE966" s="20"/>
      <c r="AF966" s="20"/>
      <c r="AG966" s="20"/>
      <c r="AH966" s="20"/>
    </row>
    <row r="967">
      <c r="A967" s="13">
        <v>966.0</v>
      </c>
      <c r="B967" s="52"/>
      <c r="C967" s="52"/>
      <c r="D967" s="52"/>
      <c r="E967" s="52"/>
      <c r="F967" s="52"/>
      <c r="G967" s="20"/>
      <c r="H967" s="20"/>
      <c r="I967" s="20"/>
      <c r="J967" s="36"/>
      <c r="K967" s="36"/>
      <c r="L967" s="36"/>
      <c r="M967" s="21"/>
      <c r="N967" s="21"/>
      <c r="O967" s="21"/>
      <c r="P967" s="21"/>
      <c r="Q967" s="21"/>
      <c r="R967" s="21"/>
      <c r="S967" s="21"/>
      <c r="T967" s="21"/>
      <c r="U967" s="21"/>
      <c r="V967" s="20"/>
      <c r="W967" s="20"/>
      <c r="X967" s="20"/>
      <c r="Y967" s="20"/>
      <c r="Z967" s="20"/>
      <c r="AA967" s="20"/>
      <c r="AB967" s="20"/>
      <c r="AC967" s="20"/>
      <c r="AD967" s="20"/>
      <c r="AE967" s="20"/>
      <c r="AF967" s="20"/>
      <c r="AG967" s="20"/>
      <c r="AH967" s="20"/>
    </row>
    <row r="968">
      <c r="A968" s="13">
        <v>967.0</v>
      </c>
      <c r="B968" s="52"/>
      <c r="C968" s="52"/>
      <c r="D968" s="52"/>
      <c r="E968" s="52"/>
      <c r="F968" s="52"/>
      <c r="G968" s="20"/>
      <c r="H968" s="20"/>
      <c r="I968" s="20"/>
      <c r="J968" s="36"/>
      <c r="K968" s="36"/>
      <c r="L968" s="36"/>
      <c r="M968" s="21"/>
      <c r="N968" s="21"/>
      <c r="O968" s="21"/>
      <c r="P968" s="21"/>
      <c r="Q968" s="21"/>
      <c r="R968" s="21"/>
      <c r="S968" s="21"/>
      <c r="T968" s="21"/>
      <c r="U968" s="21"/>
      <c r="V968" s="20"/>
      <c r="W968" s="20"/>
      <c r="X968" s="20"/>
      <c r="Y968" s="20"/>
      <c r="Z968" s="20"/>
      <c r="AA968" s="20"/>
      <c r="AB968" s="20"/>
      <c r="AC968" s="20"/>
      <c r="AD968" s="20"/>
      <c r="AE968" s="20"/>
      <c r="AF968" s="20"/>
      <c r="AG968" s="20"/>
      <c r="AH968" s="20"/>
    </row>
    <row r="969">
      <c r="A969" s="13">
        <v>968.0</v>
      </c>
      <c r="B969" s="52"/>
      <c r="C969" s="52"/>
      <c r="D969" s="52"/>
      <c r="E969" s="52"/>
      <c r="F969" s="52"/>
      <c r="G969" s="20"/>
      <c r="H969" s="20"/>
      <c r="I969" s="20"/>
      <c r="J969" s="36"/>
      <c r="K969" s="36"/>
      <c r="L969" s="36"/>
      <c r="M969" s="21"/>
      <c r="N969" s="21"/>
      <c r="O969" s="21"/>
      <c r="P969" s="21"/>
      <c r="Q969" s="21"/>
      <c r="R969" s="21"/>
      <c r="S969" s="21"/>
      <c r="T969" s="21"/>
      <c r="U969" s="21"/>
      <c r="V969" s="20"/>
      <c r="W969" s="20"/>
      <c r="X969" s="20"/>
      <c r="Y969" s="20"/>
      <c r="Z969" s="20"/>
      <c r="AA969" s="20"/>
      <c r="AB969" s="20"/>
      <c r="AC969" s="20"/>
      <c r="AD969" s="20"/>
      <c r="AE969" s="20"/>
      <c r="AF969" s="20"/>
      <c r="AG969" s="20"/>
      <c r="AH969" s="20"/>
    </row>
    <row r="970">
      <c r="A970" s="13">
        <v>969.0</v>
      </c>
      <c r="B970" s="52"/>
      <c r="C970" s="52"/>
      <c r="D970" s="52"/>
      <c r="E970" s="52"/>
      <c r="F970" s="52"/>
      <c r="G970" s="20"/>
      <c r="H970" s="20"/>
      <c r="I970" s="20"/>
      <c r="J970" s="36"/>
      <c r="K970" s="36"/>
      <c r="L970" s="36"/>
      <c r="M970" s="21"/>
      <c r="N970" s="21"/>
      <c r="O970" s="21"/>
      <c r="P970" s="21"/>
      <c r="Q970" s="21"/>
      <c r="R970" s="21"/>
      <c r="S970" s="21"/>
      <c r="T970" s="21"/>
      <c r="U970" s="21"/>
      <c r="V970" s="20"/>
      <c r="W970" s="20"/>
      <c r="X970" s="20"/>
      <c r="Y970" s="20"/>
      <c r="Z970" s="20"/>
      <c r="AA970" s="20"/>
      <c r="AB970" s="20"/>
      <c r="AC970" s="20"/>
      <c r="AD970" s="20"/>
      <c r="AE970" s="20"/>
      <c r="AF970" s="20"/>
      <c r="AG970" s="20"/>
      <c r="AH970" s="20"/>
    </row>
    <row r="971">
      <c r="A971" s="13">
        <v>970.0</v>
      </c>
      <c r="B971" s="52"/>
      <c r="C971" s="52"/>
      <c r="D971" s="52"/>
      <c r="E971" s="52"/>
      <c r="F971" s="52"/>
      <c r="G971" s="20"/>
      <c r="H971" s="20"/>
      <c r="I971" s="20"/>
      <c r="J971" s="36"/>
      <c r="K971" s="36"/>
      <c r="L971" s="36"/>
      <c r="M971" s="19"/>
      <c r="N971" s="21"/>
      <c r="O971" s="21"/>
      <c r="P971" s="21"/>
      <c r="Q971" s="21"/>
      <c r="R971" s="21"/>
      <c r="S971" s="21"/>
      <c r="T971" s="21"/>
      <c r="U971" s="21"/>
      <c r="V971" s="20"/>
      <c r="W971" s="20"/>
      <c r="X971" s="20"/>
      <c r="Y971" s="20"/>
      <c r="Z971" s="20"/>
      <c r="AA971" s="20"/>
      <c r="AB971" s="20"/>
      <c r="AC971" s="20"/>
      <c r="AD971" s="20"/>
      <c r="AE971" s="20"/>
      <c r="AF971" s="20"/>
      <c r="AG971" s="20"/>
      <c r="AH971" s="20"/>
    </row>
    <row r="972">
      <c r="A972" s="13">
        <v>971.0</v>
      </c>
      <c r="B972" s="52"/>
      <c r="C972" s="52"/>
      <c r="D972" s="52"/>
      <c r="E972" s="52"/>
      <c r="F972" s="52"/>
      <c r="G972" s="20"/>
      <c r="H972" s="20"/>
      <c r="I972" s="20"/>
      <c r="J972" s="36"/>
      <c r="K972" s="36"/>
      <c r="L972" s="36"/>
      <c r="M972" s="21"/>
      <c r="N972" s="21"/>
      <c r="O972" s="21"/>
      <c r="P972" s="21"/>
      <c r="Q972" s="21"/>
      <c r="R972" s="21"/>
      <c r="S972" s="21"/>
      <c r="T972" s="21"/>
      <c r="U972" s="21"/>
      <c r="V972" s="20"/>
      <c r="W972" s="20"/>
      <c r="X972" s="20"/>
      <c r="Y972" s="20"/>
      <c r="Z972" s="20"/>
      <c r="AA972" s="20"/>
      <c r="AB972" s="20"/>
      <c r="AC972" s="20"/>
      <c r="AD972" s="20"/>
      <c r="AE972" s="20"/>
      <c r="AF972" s="20"/>
      <c r="AG972" s="20"/>
      <c r="AH972" s="20"/>
    </row>
    <row r="973">
      <c r="A973" s="13">
        <v>972.0</v>
      </c>
      <c r="B973" s="52"/>
      <c r="C973" s="52"/>
      <c r="D973" s="52"/>
      <c r="E973" s="52"/>
      <c r="F973" s="52"/>
      <c r="G973" s="20"/>
      <c r="H973" s="20"/>
      <c r="I973" s="20"/>
      <c r="J973" s="36"/>
      <c r="K973" s="36"/>
      <c r="L973" s="36"/>
      <c r="M973" s="21"/>
      <c r="N973" s="21"/>
      <c r="O973" s="21"/>
      <c r="P973" s="21"/>
      <c r="Q973" s="21"/>
      <c r="R973" s="21"/>
      <c r="S973" s="21"/>
      <c r="T973" s="21"/>
      <c r="U973" s="21"/>
      <c r="V973" s="20"/>
      <c r="W973" s="20"/>
      <c r="X973" s="20"/>
      <c r="Y973" s="20"/>
      <c r="Z973" s="20"/>
      <c r="AA973" s="20"/>
      <c r="AB973" s="20"/>
      <c r="AC973" s="20"/>
      <c r="AD973" s="20"/>
      <c r="AE973" s="20"/>
      <c r="AF973" s="20"/>
      <c r="AG973" s="20"/>
      <c r="AH973" s="20"/>
    </row>
    <row r="974">
      <c r="A974" s="13">
        <v>973.0</v>
      </c>
      <c r="B974" s="52"/>
      <c r="C974" s="52"/>
      <c r="D974" s="52"/>
      <c r="E974" s="52"/>
      <c r="F974" s="52"/>
      <c r="G974" s="20"/>
      <c r="H974" s="20"/>
      <c r="I974" s="20"/>
      <c r="J974" s="36"/>
      <c r="K974" s="36"/>
      <c r="L974" s="36"/>
      <c r="M974" s="21"/>
      <c r="N974" s="21"/>
      <c r="O974" s="21"/>
      <c r="P974" s="21"/>
      <c r="Q974" s="21"/>
      <c r="R974" s="21"/>
      <c r="S974" s="21"/>
      <c r="T974" s="21"/>
      <c r="U974" s="21"/>
      <c r="V974" s="20"/>
      <c r="W974" s="20"/>
      <c r="X974" s="20"/>
      <c r="Y974" s="20"/>
      <c r="Z974" s="20"/>
      <c r="AA974" s="20"/>
      <c r="AB974" s="20"/>
      <c r="AC974" s="20"/>
      <c r="AD974" s="20"/>
      <c r="AE974" s="20"/>
      <c r="AF974" s="20"/>
      <c r="AG974" s="20"/>
      <c r="AH974" s="20"/>
    </row>
    <row r="975">
      <c r="A975" s="13">
        <v>974.0</v>
      </c>
      <c r="B975" s="52"/>
      <c r="C975" s="52"/>
      <c r="D975" s="52"/>
      <c r="E975" s="52"/>
      <c r="F975" s="52"/>
      <c r="G975" s="20"/>
      <c r="H975" s="20"/>
      <c r="I975" s="20"/>
      <c r="J975" s="36"/>
      <c r="K975" s="36"/>
      <c r="L975" s="36"/>
      <c r="M975" s="21"/>
      <c r="N975" s="21"/>
      <c r="O975" s="21"/>
      <c r="P975" s="21"/>
      <c r="Q975" s="21"/>
      <c r="R975" s="21"/>
      <c r="S975" s="21"/>
      <c r="T975" s="21"/>
      <c r="U975" s="21"/>
      <c r="V975" s="20"/>
      <c r="W975" s="20"/>
      <c r="X975" s="20"/>
      <c r="Y975" s="20"/>
      <c r="Z975" s="20"/>
      <c r="AA975" s="20"/>
      <c r="AB975" s="20"/>
      <c r="AC975" s="20"/>
      <c r="AD975" s="20"/>
      <c r="AE975" s="20"/>
      <c r="AF975" s="20"/>
      <c r="AG975" s="20"/>
      <c r="AH975" s="20"/>
    </row>
    <row r="976">
      <c r="A976" s="13">
        <v>975.0</v>
      </c>
      <c r="B976" s="52"/>
      <c r="C976" s="52"/>
      <c r="D976" s="52"/>
      <c r="E976" s="52"/>
      <c r="F976" s="52"/>
      <c r="G976" s="20"/>
      <c r="H976" s="20"/>
      <c r="I976" s="20"/>
      <c r="J976" s="36"/>
      <c r="K976" s="36"/>
      <c r="L976" s="36"/>
      <c r="M976" s="21"/>
      <c r="N976" s="21"/>
      <c r="O976" s="21"/>
      <c r="P976" s="21"/>
      <c r="Q976" s="21"/>
      <c r="R976" s="21"/>
      <c r="S976" s="21"/>
      <c r="T976" s="21"/>
      <c r="U976" s="21"/>
      <c r="V976" s="20"/>
      <c r="W976" s="20"/>
      <c r="X976" s="20"/>
      <c r="Y976" s="20"/>
      <c r="Z976" s="20"/>
      <c r="AA976" s="20"/>
      <c r="AB976" s="20"/>
      <c r="AC976" s="20"/>
      <c r="AD976" s="20"/>
      <c r="AE976" s="20"/>
      <c r="AF976" s="20"/>
      <c r="AG976" s="20"/>
      <c r="AH976" s="20"/>
    </row>
    <row r="977">
      <c r="A977" s="13">
        <v>976.0</v>
      </c>
      <c r="B977" s="52"/>
      <c r="C977" s="52"/>
      <c r="D977" s="52"/>
      <c r="E977" s="52"/>
      <c r="F977" s="52"/>
      <c r="G977" s="20"/>
      <c r="H977" s="20"/>
      <c r="I977" s="20"/>
      <c r="J977" s="18"/>
      <c r="K977" s="18"/>
      <c r="L977" s="18"/>
      <c r="M977" s="19"/>
      <c r="N977" s="21"/>
      <c r="O977" s="21"/>
      <c r="P977" s="21"/>
      <c r="Q977" s="21"/>
      <c r="R977" s="21"/>
      <c r="S977" s="21"/>
      <c r="T977" s="21"/>
      <c r="U977" s="21"/>
      <c r="V977" s="20"/>
      <c r="W977" s="20"/>
      <c r="X977" s="20"/>
      <c r="Y977" s="20"/>
      <c r="Z977" s="20"/>
      <c r="AA977" s="20"/>
      <c r="AB977" s="20"/>
      <c r="AC977" s="20"/>
      <c r="AD977" s="20"/>
      <c r="AE977" s="20"/>
      <c r="AF977" s="20"/>
      <c r="AG977" s="20"/>
      <c r="AH977" s="20"/>
    </row>
    <row r="978">
      <c r="A978" s="13">
        <v>977.0</v>
      </c>
      <c r="B978" s="52"/>
      <c r="C978" s="52"/>
      <c r="D978" s="52"/>
      <c r="E978" s="52"/>
      <c r="F978" s="52"/>
      <c r="G978" s="20"/>
      <c r="H978" s="20"/>
      <c r="I978" s="20"/>
      <c r="J978" s="36"/>
      <c r="K978" s="36"/>
      <c r="L978" s="36"/>
      <c r="M978" s="21"/>
      <c r="N978" s="21"/>
      <c r="O978" s="21"/>
      <c r="P978" s="21"/>
      <c r="Q978" s="21"/>
      <c r="R978" s="21"/>
      <c r="S978" s="21"/>
      <c r="T978" s="21"/>
      <c r="U978" s="21"/>
      <c r="V978" s="20"/>
      <c r="W978" s="20"/>
      <c r="X978" s="20"/>
      <c r="Y978" s="20"/>
      <c r="Z978" s="20"/>
      <c r="AA978" s="20"/>
      <c r="AB978" s="20"/>
      <c r="AC978" s="20"/>
      <c r="AD978" s="20"/>
      <c r="AE978" s="20"/>
      <c r="AF978" s="20"/>
      <c r="AG978" s="20"/>
      <c r="AH978" s="20"/>
    </row>
    <row r="979">
      <c r="A979" s="13">
        <v>978.0</v>
      </c>
      <c r="B979" s="52"/>
      <c r="C979" s="52"/>
      <c r="D979" s="52"/>
      <c r="E979" s="52"/>
      <c r="F979" s="52"/>
      <c r="G979" s="20"/>
      <c r="H979" s="20"/>
      <c r="I979" s="20"/>
      <c r="J979" s="36"/>
      <c r="K979" s="36"/>
      <c r="L979" s="36"/>
      <c r="M979" s="21"/>
      <c r="N979" s="21"/>
      <c r="O979" s="21"/>
      <c r="P979" s="21"/>
      <c r="Q979" s="21"/>
      <c r="R979" s="21"/>
      <c r="S979" s="21"/>
      <c r="T979" s="21"/>
      <c r="U979" s="21"/>
      <c r="V979" s="20"/>
      <c r="W979" s="20"/>
      <c r="X979" s="20"/>
      <c r="Y979" s="20"/>
      <c r="Z979" s="20"/>
      <c r="AA979" s="20"/>
      <c r="AB979" s="20"/>
      <c r="AC979" s="20"/>
      <c r="AD979" s="20"/>
      <c r="AE979" s="20"/>
      <c r="AF979" s="20"/>
      <c r="AG979" s="20"/>
      <c r="AH979" s="20"/>
    </row>
    <row r="980">
      <c r="A980" s="13">
        <v>979.0</v>
      </c>
      <c r="B980" s="52"/>
      <c r="C980" s="52"/>
      <c r="D980" s="52"/>
      <c r="E980" s="52"/>
      <c r="F980" s="52"/>
      <c r="G980" s="20"/>
      <c r="H980" s="20"/>
      <c r="I980" s="20"/>
      <c r="J980" s="36"/>
      <c r="K980" s="36"/>
      <c r="L980" s="36"/>
      <c r="M980" s="21"/>
      <c r="N980" s="21"/>
      <c r="O980" s="21"/>
      <c r="P980" s="21"/>
      <c r="Q980" s="21"/>
      <c r="R980" s="21"/>
      <c r="S980" s="21"/>
      <c r="T980" s="21"/>
      <c r="U980" s="21"/>
      <c r="V980" s="20"/>
      <c r="W980" s="20"/>
      <c r="X980" s="20"/>
      <c r="Y980" s="20"/>
      <c r="Z980" s="20"/>
      <c r="AA980" s="20"/>
      <c r="AB980" s="20"/>
      <c r="AC980" s="20"/>
      <c r="AD980" s="20"/>
      <c r="AE980" s="20"/>
      <c r="AF980" s="20"/>
      <c r="AG980" s="20"/>
      <c r="AH980" s="20"/>
    </row>
    <row r="981">
      <c r="A981" s="13">
        <v>980.0</v>
      </c>
      <c r="B981" s="52"/>
      <c r="C981" s="52"/>
      <c r="D981" s="52"/>
      <c r="E981" s="52"/>
      <c r="F981" s="52"/>
      <c r="G981" s="20"/>
      <c r="H981" s="20"/>
      <c r="I981" s="20"/>
      <c r="J981" s="36"/>
      <c r="K981" s="36"/>
      <c r="L981" s="36"/>
      <c r="M981" s="21"/>
      <c r="N981" s="21"/>
      <c r="O981" s="21"/>
      <c r="P981" s="21"/>
      <c r="Q981" s="21"/>
      <c r="R981" s="21"/>
      <c r="S981" s="21"/>
      <c r="T981" s="21"/>
      <c r="U981" s="21"/>
      <c r="V981" s="20"/>
      <c r="W981" s="20"/>
      <c r="X981" s="20"/>
      <c r="Y981" s="20"/>
      <c r="Z981" s="20"/>
      <c r="AA981" s="20"/>
      <c r="AB981" s="20"/>
      <c r="AC981" s="20"/>
      <c r="AD981" s="20"/>
      <c r="AE981" s="20"/>
      <c r="AF981" s="20"/>
      <c r="AG981" s="20"/>
      <c r="AH981" s="20"/>
    </row>
    <row r="982">
      <c r="A982" s="13">
        <v>981.0</v>
      </c>
      <c r="B982" s="52"/>
      <c r="C982" s="52"/>
      <c r="D982" s="52"/>
      <c r="E982" s="52"/>
      <c r="F982" s="52"/>
      <c r="G982" s="20"/>
      <c r="H982" s="20"/>
      <c r="I982" s="20"/>
      <c r="J982" s="36"/>
      <c r="K982" s="36"/>
      <c r="L982" s="36"/>
      <c r="M982" s="21"/>
      <c r="N982" s="21"/>
      <c r="O982" s="21"/>
      <c r="P982" s="21"/>
      <c r="Q982" s="21"/>
      <c r="R982" s="21"/>
      <c r="S982" s="21"/>
      <c r="T982" s="21"/>
      <c r="U982" s="21"/>
      <c r="V982" s="20"/>
      <c r="W982" s="20"/>
      <c r="X982" s="20"/>
      <c r="Y982" s="20"/>
      <c r="Z982" s="20"/>
      <c r="AA982" s="20"/>
      <c r="AB982" s="20"/>
      <c r="AC982" s="20"/>
      <c r="AD982" s="20"/>
      <c r="AE982" s="20"/>
      <c r="AF982" s="20"/>
      <c r="AG982" s="20"/>
      <c r="AH982" s="20"/>
    </row>
    <row r="983">
      <c r="A983" s="13">
        <v>982.0</v>
      </c>
      <c r="B983" s="52"/>
      <c r="C983" s="52"/>
      <c r="D983" s="52"/>
      <c r="E983" s="52"/>
      <c r="F983" s="52"/>
      <c r="G983" s="20"/>
      <c r="H983" s="20"/>
      <c r="I983" s="20"/>
      <c r="J983" s="36"/>
      <c r="K983" s="36"/>
      <c r="L983" s="36"/>
      <c r="M983" s="21"/>
      <c r="N983" s="21"/>
      <c r="O983" s="21"/>
      <c r="P983" s="21"/>
      <c r="Q983" s="21"/>
      <c r="R983" s="21"/>
      <c r="S983" s="21"/>
      <c r="T983" s="21"/>
      <c r="U983" s="21"/>
      <c r="V983" s="20"/>
      <c r="W983" s="20"/>
      <c r="X983" s="20"/>
      <c r="Y983" s="20"/>
      <c r="Z983" s="20"/>
      <c r="AA983" s="20"/>
      <c r="AB983" s="20"/>
      <c r="AC983" s="20"/>
      <c r="AD983" s="20"/>
      <c r="AE983" s="20"/>
      <c r="AF983" s="20"/>
      <c r="AG983" s="20"/>
      <c r="AH983" s="20"/>
    </row>
    <row r="984">
      <c r="A984" s="13">
        <v>983.0</v>
      </c>
      <c r="B984" s="52"/>
      <c r="C984" s="52"/>
      <c r="D984" s="52"/>
      <c r="E984" s="52"/>
      <c r="F984" s="52"/>
      <c r="G984" s="20"/>
      <c r="H984" s="20"/>
      <c r="I984" s="20"/>
      <c r="J984" s="36"/>
      <c r="K984" s="36"/>
      <c r="L984" s="36"/>
      <c r="M984" s="21"/>
      <c r="N984" s="21"/>
      <c r="O984" s="21"/>
      <c r="P984" s="21"/>
      <c r="Q984" s="21"/>
      <c r="R984" s="21"/>
      <c r="S984" s="21"/>
      <c r="T984" s="21"/>
      <c r="U984" s="21"/>
      <c r="V984" s="20"/>
      <c r="W984" s="20"/>
      <c r="X984" s="20"/>
      <c r="Y984" s="20"/>
      <c r="Z984" s="20"/>
      <c r="AA984" s="20"/>
      <c r="AB984" s="20"/>
      <c r="AC984" s="20"/>
      <c r="AD984" s="20"/>
      <c r="AE984" s="20"/>
      <c r="AF984" s="20"/>
      <c r="AG984" s="20"/>
      <c r="AH984" s="20"/>
    </row>
    <row r="985">
      <c r="A985" s="13">
        <v>984.0</v>
      </c>
      <c r="B985" s="52"/>
      <c r="C985" s="52"/>
      <c r="D985" s="52"/>
      <c r="E985" s="52"/>
      <c r="F985" s="52"/>
      <c r="G985" s="20"/>
      <c r="H985" s="20"/>
      <c r="I985" s="20"/>
      <c r="J985" s="36"/>
      <c r="K985" s="36"/>
      <c r="L985" s="36"/>
      <c r="M985" s="21"/>
      <c r="N985" s="21"/>
      <c r="O985" s="21"/>
      <c r="P985" s="21"/>
      <c r="Q985" s="21"/>
      <c r="R985" s="21"/>
      <c r="S985" s="21"/>
      <c r="T985" s="21"/>
      <c r="U985" s="21"/>
      <c r="V985" s="20"/>
      <c r="W985" s="20"/>
      <c r="X985" s="20"/>
      <c r="Y985" s="20"/>
      <c r="Z985" s="20"/>
      <c r="AA985" s="20"/>
      <c r="AB985" s="20"/>
      <c r="AC985" s="20"/>
      <c r="AD985" s="20"/>
      <c r="AE985" s="20"/>
      <c r="AF985" s="20"/>
      <c r="AG985" s="20"/>
      <c r="AH985" s="20"/>
    </row>
    <row r="986">
      <c r="A986" s="13">
        <v>985.0</v>
      </c>
      <c r="B986" s="52"/>
      <c r="C986" s="52"/>
      <c r="D986" s="52"/>
      <c r="E986" s="52"/>
      <c r="F986" s="52"/>
      <c r="G986" s="20"/>
      <c r="H986" s="20"/>
      <c r="I986" s="20"/>
      <c r="J986" s="36"/>
      <c r="K986" s="36"/>
      <c r="L986" s="36"/>
      <c r="M986" s="21"/>
      <c r="N986" s="21"/>
      <c r="O986" s="21"/>
      <c r="P986" s="21"/>
      <c r="Q986" s="21"/>
      <c r="R986" s="21"/>
      <c r="S986" s="21"/>
      <c r="T986" s="21"/>
      <c r="U986" s="21"/>
      <c r="V986" s="20"/>
      <c r="W986" s="20"/>
      <c r="X986" s="20"/>
      <c r="Y986" s="20"/>
      <c r="Z986" s="20"/>
      <c r="AA986" s="20"/>
      <c r="AB986" s="20"/>
      <c r="AC986" s="20"/>
      <c r="AD986" s="20"/>
      <c r="AE986" s="20"/>
      <c r="AF986" s="20"/>
      <c r="AG986" s="20"/>
      <c r="AH986" s="20"/>
    </row>
    <row r="987">
      <c r="A987" s="13">
        <v>986.0</v>
      </c>
      <c r="B987" s="52"/>
      <c r="C987" s="52"/>
      <c r="D987" s="52"/>
      <c r="E987" s="52"/>
      <c r="F987" s="52"/>
      <c r="G987" s="20"/>
      <c r="H987" s="20"/>
      <c r="I987" s="20"/>
      <c r="J987" s="36"/>
      <c r="K987" s="36"/>
      <c r="L987" s="36"/>
      <c r="M987" s="21"/>
      <c r="N987" s="21"/>
      <c r="O987" s="21"/>
      <c r="P987" s="21"/>
      <c r="Q987" s="21"/>
      <c r="R987" s="21"/>
      <c r="S987" s="21"/>
      <c r="T987" s="21"/>
      <c r="U987" s="21"/>
      <c r="V987" s="20"/>
      <c r="W987" s="20"/>
      <c r="X987" s="20"/>
      <c r="Y987" s="20"/>
      <c r="Z987" s="20"/>
      <c r="AA987" s="20"/>
      <c r="AB987" s="20"/>
      <c r="AC987" s="20"/>
      <c r="AD987" s="20"/>
      <c r="AE987" s="20"/>
      <c r="AF987" s="20"/>
      <c r="AG987" s="20"/>
      <c r="AH987" s="20"/>
    </row>
    <row r="988">
      <c r="A988" s="13">
        <v>987.0</v>
      </c>
      <c r="B988" s="52"/>
      <c r="C988" s="52"/>
      <c r="D988" s="52"/>
      <c r="E988" s="52"/>
      <c r="F988" s="52"/>
      <c r="G988" s="20"/>
      <c r="H988" s="20"/>
      <c r="I988" s="20"/>
      <c r="J988" s="36"/>
      <c r="K988" s="36"/>
      <c r="L988" s="36"/>
      <c r="M988" s="21"/>
      <c r="N988" s="21"/>
      <c r="O988" s="21"/>
      <c r="P988" s="21"/>
      <c r="Q988" s="21"/>
      <c r="R988" s="21"/>
      <c r="S988" s="21"/>
      <c r="T988" s="21"/>
      <c r="U988" s="21"/>
      <c r="V988" s="20"/>
      <c r="W988" s="20"/>
      <c r="X988" s="20"/>
      <c r="Y988" s="20"/>
      <c r="Z988" s="20"/>
      <c r="AA988" s="20"/>
      <c r="AB988" s="20"/>
      <c r="AC988" s="20"/>
      <c r="AD988" s="20"/>
      <c r="AE988" s="20"/>
      <c r="AF988" s="20"/>
      <c r="AG988" s="20"/>
      <c r="AH988" s="20"/>
    </row>
    <row r="989">
      <c r="A989" s="13">
        <v>988.0</v>
      </c>
      <c r="B989" s="52"/>
      <c r="C989" s="52"/>
      <c r="D989" s="52"/>
      <c r="E989" s="52"/>
      <c r="F989" s="52"/>
      <c r="G989" s="20"/>
      <c r="H989" s="20"/>
      <c r="I989" s="20"/>
      <c r="J989" s="36"/>
      <c r="K989" s="36"/>
      <c r="L989" s="36"/>
      <c r="M989" s="21"/>
      <c r="N989" s="21"/>
      <c r="O989" s="21"/>
      <c r="P989" s="21"/>
      <c r="Q989" s="21"/>
      <c r="R989" s="21"/>
      <c r="S989" s="21"/>
      <c r="T989" s="21"/>
      <c r="U989" s="21"/>
      <c r="V989" s="20"/>
      <c r="W989" s="20"/>
      <c r="X989" s="20"/>
      <c r="Y989" s="20"/>
      <c r="Z989" s="20"/>
      <c r="AA989" s="20"/>
      <c r="AB989" s="20"/>
      <c r="AC989" s="20"/>
      <c r="AD989" s="20"/>
      <c r="AE989" s="20"/>
      <c r="AF989" s="20"/>
      <c r="AG989" s="20"/>
      <c r="AH989" s="20"/>
    </row>
    <row r="990">
      <c r="A990" s="13">
        <v>989.0</v>
      </c>
      <c r="B990" s="52"/>
      <c r="C990" s="52"/>
      <c r="D990" s="52"/>
      <c r="E990" s="52"/>
      <c r="F990" s="52"/>
      <c r="G990" s="20"/>
      <c r="H990" s="20"/>
      <c r="I990" s="20"/>
      <c r="J990" s="36"/>
      <c r="K990" s="36"/>
      <c r="L990" s="36"/>
      <c r="M990" s="21"/>
      <c r="N990" s="21"/>
      <c r="O990" s="21"/>
      <c r="P990" s="21"/>
      <c r="Q990" s="21"/>
      <c r="R990" s="21"/>
      <c r="S990" s="21"/>
      <c r="T990" s="21"/>
      <c r="U990" s="21"/>
      <c r="V990" s="20"/>
      <c r="W990" s="20"/>
      <c r="X990" s="20"/>
      <c r="Y990" s="20"/>
      <c r="Z990" s="20"/>
      <c r="AA990" s="20"/>
      <c r="AB990" s="20"/>
      <c r="AC990" s="20"/>
      <c r="AD990" s="20"/>
      <c r="AE990" s="20"/>
      <c r="AF990" s="20"/>
      <c r="AG990" s="20"/>
      <c r="AH990" s="20"/>
    </row>
    <row r="991">
      <c r="A991" s="13">
        <v>990.0</v>
      </c>
      <c r="B991" s="52"/>
      <c r="C991" s="52"/>
      <c r="D991" s="52"/>
      <c r="E991" s="52"/>
      <c r="F991" s="52"/>
      <c r="G991" s="20"/>
      <c r="H991" s="20"/>
      <c r="I991" s="20"/>
      <c r="J991" s="36"/>
      <c r="K991" s="36"/>
      <c r="L991" s="36"/>
      <c r="M991" s="21"/>
      <c r="N991" s="21"/>
      <c r="O991" s="21"/>
      <c r="P991" s="21"/>
      <c r="Q991" s="21"/>
      <c r="R991" s="21"/>
      <c r="S991" s="21"/>
      <c r="T991" s="21"/>
      <c r="U991" s="21"/>
      <c r="V991" s="20"/>
      <c r="W991" s="20"/>
      <c r="X991" s="20"/>
      <c r="Y991" s="20"/>
      <c r="Z991" s="20"/>
      <c r="AA991" s="20"/>
      <c r="AB991" s="20"/>
      <c r="AC991" s="20"/>
      <c r="AD991" s="20"/>
      <c r="AE991" s="20"/>
      <c r="AF991" s="20"/>
      <c r="AG991" s="20"/>
      <c r="AH991" s="20"/>
    </row>
    <row r="992">
      <c r="A992" s="13">
        <v>991.0</v>
      </c>
      <c r="B992" s="52"/>
      <c r="C992" s="52"/>
      <c r="D992" s="52"/>
      <c r="E992" s="52"/>
      <c r="F992" s="52"/>
      <c r="G992" s="20"/>
      <c r="H992" s="20"/>
      <c r="I992" s="20"/>
      <c r="J992" s="36"/>
      <c r="K992" s="36"/>
      <c r="L992" s="36"/>
      <c r="M992" s="21"/>
      <c r="N992" s="21"/>
      <c r="O992" s="21"/>
      <c r="P992" s="21"/>
      <c r="Q992" s="21"/>
      <c r="R992" s="21"/>
      <c r="S992" s="21"/>
      <c r="T992" s="21"/>
      <c r="U992" s="21"/>
      <c r="V992" s="20"/>
      <c r="W992" s="20"/>
      <c r="X992" s="20"/>
      <c r="Y992" s="20"/>
      <c r="Z992" s="20"/>
      <c r="AA992" s="20"/>
      <c r="AB992" s="20"/>
      <c r="AC992" s="20"/>
      <c r="AD992" s="20"/>
      <c r="AE992" s="20"/>
      <c r="AF992" s="20"/>
      <c r="AG992" s="20"/>
      <c r="AH992" s="20"/>
    </row>
    <row r="993">
      <c r="A993" s="13">
        <v>992.0</v>
      </c>
      <c r="B993" s="52"/>
      <c r="C993" s="52"/>
      <c r="D993" s="52"/>
      <c r="E993" s="52"/>
      <c r="F993" s="52"/>
      <c r="G993" s="20"/>
      <c r="H993" s="20"/>
      <c r="I993" s="20"/>
      <c r="J993" s="36"/>
      <c r="K993" s="36"/>
      <c r="L993" s="36"/>
      <c r="M993" s="21"/>
      <c r="N993" s="21"/>
      <c r="O993" s="21"/>
      <c r="P993" s="21"/>
      <c r="Q993" s="21"/>
      <c r="R993" s="21"/>
      <c r="S993" s="21"/>
      <c r="T993" s="21"/>
      <c r="U993" s="21"/>
      <c r="V993" s="20"/>
      <c r="W993" s="20"/>
      <c r="X993" s="20"/>
      <c r="Y993" s="20"/>
      <c r="Z993" s="20"/>
      <c r="AA993" s="20"/>
      <c r="AB993" s="20"/>
      <c r="AC993" s="20"/>
      <c r="AD993" s="20"/>
      <c r="AE993" s="20"/>
      <c r="AF993" s="20"/>
      <c r="AG993" s="20"/>
      <c r="AH993" s="20"/>
    </row>
    <row r="994">
      <c r="A994" s="13">
        <v>993.0</v>
      </c>
      <c r="B994" s="52"/>
      <c r="C994" s="52"/>
      <c r="D994" s="52"/>
      <c r="E994" s="52"/>
      <c r="F994" s="52"/>
      <c r="G994" s="20"/>
      <c r="H994" s="20"/>
      <c r="I994" s="20"/>
      <c r="J994" s="36"/>
      <c r="K994" s="36"/>
      <c r="L994" s="36"/>
      <c r="M994" s="21"/>
      <c r="N994" s="21"/>
      <c r="O994" s="21"/>
      <c r="P994" s="21"/>
      <c r="Q994" s="21"/>
      <c r="R994" s="21"/>
      <c r="S994" s="21"/>
      <c r="T994" s="21"/>
      <c r="U994" s="21"/>
      <c r="V994" s="20"/>
      <c r="W994" s="20"/>
      <c r="X994" s="20"/>
      <c r="Y994" s="20"/>
      <c r="Z994" s="20"/>
      <c r="AA994" s="20"/>
      <c r="AB994" s="20"/>
      <c r="AC994" s="20"/>
      <c r="AD994" s="20"/>
      <c r="AE994" s="20"/>
      <c r="AF994" s="20"/>
      <c r="AG994" s="20"/>
      <c r="AH994" s="20"/>
    </row>
    <row r="995">
      <c r="A995" s="13">
        <v>994.0</v>
      </c>
      <c r="B995" s="52"/>
      <c r="C995" s="52"/>
      <c r="D995" s="52"/>
      <c r="E995" s="52"/>
      <c r="F995" s="52"/>
      <c r="G995" s="20"/>
      <c r="H995" s="20"/>
      <c r="I995" s="20"/>
      <c r="J995" s="36"/>
      <c r="K995" s="36"/>
      <c r="L995" s="36"/>
      <c r="M995" s="21"/>
      <c r="N995" s="21"/>
      <c r="O995" s="21"/>
      <c r="P995" s="21"/>
      <c r="Q995" s="21"/>
      <c r="R995" s="21"/>
      <c r="S995" s="21"/>
      <c r="T995" s="21"/>
      <c r="U995" s="21"/>
      <c r="V995" s="20"/>
      <c r="W995" s="20"/>
      <c r="X995" s="20"/>
      <c r="Y995" s="20"/>
      <c r="Z995" s="20"/>
      <c r="AA995" s="20"/>
      <c r="AB995" s="20"/>
      <c r="AC995" s="20"/>
      <c r="AD995" s="20"/>
      <c r="AE995" s="20"/>
      <c r="AF995" s="20"/>
      <c r="AG995" s="20"/>
      <c r="AH995" s="20"/>
    </row>
    <row r="996">
      <c r="A996" s="13">
        <v>995.0</v>
      </c>
      <c r="B996" s="52"/>
      <c r="C996" s="52"/>
      <c r="D996" s="52"/>
      <c r="E996" s="52"/>
      <c r="F996" s="52"/>
      <c r="G996" s="20"/>
      <c r="H996" s="20"/>
      <c r="I996" s="20"/>
      <c r="J996" s="36"/>
      <c r="K996" s="36"/>
      <c r="L996" s="36"/>
      <c r="M996" s="21"/>
      <c r="N996" s="21"/>
      <c r="O996" s="21"/>
      <c r="P996" s="21"/>
      <c r="Q996" s="21"/>
      <c r="R996" s="21"/>
      <c r="S996" s="21"/>
      <c r="T996" s="21"/>
      <c r="U996" s="21"/>
      <c r="V996" s="20"/>
      <c r="W996" s="20"/>
      <c r="X996" s="20"/>
      <c r="Y996" s="20"/>
      <c r="Z996" s="20"/>
      <c r="AA996" s="20"/>
      <c r="AB996" s="20"/>
      <c r="AC996" s="20"/>
      <c r="AD996" s="20"/>
      <c r="AE996" s="20"/>
      <c r="AF996" s="20"/>
      <c r="AG996" s="20"/>
      <c r="AH996" s="20"/>
    </row>
    <row r="997">
      <c r="A997" s="13">
        <v>996.0</v>
      </c>
      <c r="B997" s="52"/>
      <c r="C997" s="52"/>
      <c r="D997" s="52"/>
      <c r="E997" s="52"/>
      <c r="F997" s="52"/>
      <c r="G997" s="20"/>
      <c r="H997" s="20"/>
      <c r="I997" s="20"/>
      <c r="J997" s="36"/>
      <c r="K997" s="36"/>
      <c r="L997" s="36"/>
      <c r="M997" s="21"/>
      <c r="N997" s="21"/>
      <c r="O997" s="21"/>
      <c r="P997" s="21"/>
      <c r="Q997" s="21"/>
      <c r="R997" s="21"/>
      <c r="S997" s="21"/>
      <c r="T997" s="21"/>
      <c r="U997" s="21"/>
      <c r="V997" s="20"/>
      <c r="W997" s="20"/>
      <c r="X997" s="20"/>
      <c r="Y997" s="20"/>
      <c r="Z997" s="20"/>
      <c r="AA997" s="20"/>
      <c r="AB997" s="20"/>
      <c r="AC997" s="20"/>
      <c r="AD997" s="20"/>
      <c r="AE997" s="20"/>
      <c r="AF997" s="20"/>
      <c r="AG997" s="20"/>
      <c r="AH997" s="20"/>
    </row>
    <row r="998">
      <c r="A998" s="13">
        <v>997.0</v>
      </c>
      <c r="B998" s="52"/>
      <c r="C998" s="52"/>
      <c r="D998" s="52"/>
      <c r="E998" s="52"/>
      <c r="F998" s="52"/>
      <c r="G998" s="20"/>
      <c r="H998" s="20"/>
      <c r="I998" s="20"/>
      <c r="J998" s="36"/>
      <c r="K998" s="36"/>
      <c r="L998" s="36"/>
      <c r="M998" s="21"/>
      <c r="N998" s="21"/>
      <c r="O998" s="21"/>
      <c r="P998" s="21"/>
      <c r="Q998" s="21"/>
      <c r="R998" s="21"/>
      <c r="S998" s="21"/>
      <c r="T998" s="21"/>
      <c r="U998" s="21"/>
      <c r="V998" s="20"/>
      <c r="W998" s="20"/>
      <c r="X998" s="20"/>
      <c r="Y998" s="20"/>
      <c r="Z998" s="20"/>
      <c r="AA998" s="20"/>
      <c r="AB998" s="20"/>
      <c r="AC998" s="20"/>
      <c r="AD998" s="20"/>
      <c r="AE998" s="20"/>
      <c r="AF998" s="20"/>
      <c r="AG998" s="20"/>
      <c r="AH998" s="20"/>
    </row>
    <row r="999">
      <c r="A999" s="13">
        <v>998.0</v>
      </c>
      <c r="B999" s="52"/>
      <c r="C999" s="52"/>
      <c r="D999" s="52"/>
      <c r="E999" s="52"/>
      <c r="F999" s="52"/>
      <c r="G999" s="20"/>
      <c r="H999" s="20"/>
      <c r="I999" s="20"/>
      <c r="J999" s="36"/>
      <c r="K999" s="36"/>
      <c r="L999" s="36"/>
      <c r="M999" s="21"/>
      <c r="N999" s="21"/>
      <c r="O999" s="21"/>
      <c r="P999" s="21"/>
      <c r="Q999" s="21"/>
      <c r="R999" s="21"/>
      <c r="S999" s="21"/>
      <c r="T999" s="21"/>
      <c r="U999" s="21"/>
      <c r="V999" s="20"/>
      <c r="W999" s="20"/>
      <c r="X999" s="20"/>
      <c r="Y999" s="20"/>
      <c r="Z999" s="20"/>
      <c r="AA999" s="20"/>
      <c r="AB999" s="20"/>
      <c r="AC999" s="20"/>
      <c r="AD999" s="20"/>
      <c r="AE999" s="20"/>
      <c r="AF999" s="20"/>
      <c r="AG999" s="20"/>
      <c r="AH999" s="20"/>
    </row>
    <row r="1000">
      <c r="A1000" s="13">
        <v>999.0</v>
      </c>
      <c r="B1000" s="52"/>
      <c r="C1000" s="52"/>
      <c r="D1000" s="52"/>
      <c r="E1000" s="52"/>
      <c r="F1000" s="52"/>
      <c r="G1000" s="20"/>
      <c r="H1000" s="20"/>
      <c r="I1000" s="20"/>
      <c r="J1000" s="36"/>
      <c r="K1000" s="36"/>
      <c r="L1000" s="36"/>
      <c r="M1000" s="21"/>
      <c r="N1000" s="21"/>
      <c r="O1000" s="21"/>
      <c r="P1000" s="21"/>
      <c r="Q1000" s="21"/>
      <c r="R1000" s="21"/>
      <c r="S1000" s="21"/>
      <c r="T1000" s="21"/>
      <c r="U1000" s="21"/>
      <c r="V1000" s="20"/>
      <c r="W1000" s="20"/>
      <c r="X1000" s="20"/>
      <c r="Y1000" s="20"/>
      <c r="Z1000" s="20"/>
      <c r="AA1000" s="20"/>
      <c r="AB1000" s="20"/>
      <c r="AC1000" s="20"/>
      <c r="AD1000" s="20"/>
      <c r="AE1000" s="20"/>
      <c r="AF1000" s="20"/>
      <c r="AG1000" s="20"/>
      <c r="AH1000" s="20"/>
    </row>
  </sheetData>
  <conditionalFormatting sqref="A1:I1">
    <cfRule type="notContainsBlanks" dxfId="0" priority="1">
      <formula>LEN(TRIM(A1))&gt;0</formula>
    </cfRule>
  </conditionalFormatting>
  <conditionalFormatting sqref="A2:AH1000">
    <cfRule type="expression" dxfId="1" priority="2">
      <formula>OR(isblank($J2), isblank($K2), isblank($L2))</formula>
    </cfRule>
  </conditionalFormatting>
  <conditionalFormatting sqref="A2:AH1000">
    <cfRule type="expression" dxfId="1" priority="3">
      <formula>not(isna(match("x", $M2:$R2)))</formula>
    </cfRule>
  </conditionalFormatting>
  <dataValidations>
    <dataValidation type="list" allowBlank="1" showErrorMessage="1" sqref="Z2:Z1000">
      <formula1>'Tag Descriptions'!$A$16:$A$21</formula1>
    </dataValidation>
    <dataValidation type="list" allowBlank="1" showInputMessage="1" showErrorMessage="1" prompt="Click and enter a value from range" sqref="H2:H1000">
      <formula1>'Tag Descriptions'!$A$3:$A$8</formula1>
    </dataValidation>
  </dataValidation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6"/>
    <hyperlink r:id="rId45" ref="D47"/>
    <hyperlink r:id="rId46" ref="D48"/>
    <hyperlink r:id="rId47" ref="D49"/>
    <hyperlink r:id="rId48" ref="D50"/>
    <hyperlink r:id="rId49" ref="D51"/>
    <hyperlink r:id="rId50" ref="D53"/>
    <hyperlink r:id="rId51" ref="D54"/>
    <hyperlink r:id="rId52" ref="D55"/>
    <hyperlink r:id="rId53" ref="D56"/>
    <hyperlink r:id="rId54" ref="D57"/>
    <hyperlink r:id="rId55" ref="D58"/>
    <hyperlink r:id="rId56" ref="D59"/>
    <hyperlink r:id="rId57" ref="D60"/>
    <hyperlink r:id="rId58" ref="D61"/>
    <hyperlink r:id="rId59" ref="D62"/>
    <hyperlink r:id="rId60" ref="D63"/>
    <hyperlink r:id="rId61" ref="D64"/>
    <hyperlink r:id="rId62" ref="D65"/>
    <hyperlink r:id="rId63" ref="D67"/>
    <hyperlink r:id="rId64" ref="D68"/>
    <hyperlink r:id="rId65" ref="D69"/>
    <hyperlink r:id="rId66" ref="D70"/>
    <hyperlink r:id="rId67" ref="D71"/>
    <hyperlink r:id="rId68" ref="D72"/>
    <hyperlink r:id="rId69" ref="D73"/>
    <hyperlink r:id="rId70" ref="D74"/>
    <hyperlink r:id="rId71" ref="D75"/>
    <hyperlink r:id="rId72" ref="D76"/>
    <hyperlink r:id="rId73" ref="D77"/>
    <hyperlink r:id="rId74" ref="D78"/>
    <hyperlink r:id="rId75" ref="D79"/>
    <hyperlink r:id="rId76" ref="D80"/>
    <hyperlink r:id="rId77" ref="D82"/>
    <hyperlink r:id="rId78" ref="D83"/>
    <hyperlink r:id="rId79" ref="D84"/>
    <hyperlink r:id="rId80" ref="D85"/>
    <hyperlink r:id="rId81" ref="D86"/>
    <hyperlink r:id="rId82" ref="D87"/>
    <hyperlink r:id="rId83" ref="D88"/>
    <hyperlink r:id="rId84" ref="D90"/>
    <hyperlink r:id="rId85" ref="D91"/>
    <hyperlink r:id="rId86" ref="D92"/>
    <hyperlink r:id="rId87" ref="D93"/>
    <hyperlink r:id="rId88" ref="D94"/>
    <hyperlink r:id="rId89" ref="D95"/>
    <hyperlink r:id="rId90" ref="D96"/>
    <hyperlink r:id="rId91" ref="D97"/>
    <hyperlink r:id="rId92" ref="D98"/>
    <hyperlink r:id="rId93" ref="D100"/>
    <hyperlink r:id="rId94" ref="D101"/>
    <hyperlink r:id="rId95" ref="D102"/>
    <hyperlink r:id="rId96" ref="D103"/>
    <hyperlink r:id="rId97" ref="D104"/>
    <hyperlink r:id="rId98" ref="D105"/>
    <hyperlink r:id="rId99" ref="D106"/>
    <hyperlink r:id="rId100" ref="D108"/>
    <hyperlink r:id="rId101" ref="D109"/>
    <hyperlink r:id="rId102" ref="D110"/>
    <hyperlink r:id="rId103" ref="D111"/>
    <hyperlink r:id="rId104" ref="D112"/>
    <hyperlink r:id="rId105" ref="D113"/>
    <hyperlink r:id="rId106" ref="D114"/>
    <hyperlink r:id="rId107" ref="D115"/>
    <hyperlink r:id="rId108" ref="D116"/>
    <hyperlink r:id="rId109" ref="D117"/>
    <hyperlink r:id="rId110" ref="D118"/>
    <hyperlink r:id="rId111" ref="D119"/>
    <hyperlink r:id="rId112" ref="D120"/>
    <hyperlink r:id="rId113" ref="D122"/>
    <hyperlink r:id="rId114" ref="D123"/>
    <hyperlink r:id="rId115" ref="D124"/>
    <hyperlink r:id="rId116" ref="D125"/>
    <hyperlink r:id="rId117" ref="D126"/>
    <hyperlink r:id="rId118" ref="D127"/>
    <hyperlink r:id="rId119" ref="D128"/>
    <hyperlink r:id="rId120" ref="D129"/>
    <hyperlink r:id="rId121" ref="D130"/>
    <hyperlink r:id="rId122" ref="D131"/>
    <hyperlink r:id="rId123" ref="D132"/>
    <hyperlink r:id="rId124" ref="D133"/>
    <hyperlink r:id="rId125" ref="D134"/>
    <hyperlink r:id="rId126" ref="D135"/>
    <hyperlink r:id="rId127" ref="D136"/>
    <hyperlink r:id="rId128" ref="D137"/>
    <hyperlink r:id="rId129" ref="D138"/>
    <hyperlink r:id="rId130" ref="D139"/>
    <hyperlink r:id="rId131" ref="D140"/>
    <hyperlink r:id="rId132" ref="D141"/>
    <hyperlink r:id="rId133" ref="D142"/>
    <hyperlink r:id="rId134" ref="D143"/>
    <hyperlink r:id="rId135" ref="D144"/>
    <hyperlink r:id="rId136" ref="D145"/>
    <hyperlink r:id="rId137" ref="D146"/>
    <hyperlink r:id="rId138" ref="D147"/>
    <hyperlink r:id="rId139" ref="D149"/>
    <hyperlink r:id="rId140" ref="D150"/>
    <hyperlink r:id="rId141" ref="D152"/>
    <hyperlink r:id="rId142" ref="D153"/>
    <hyperlink r:id="rId143" ref="D154"/>
    <hyperlink r:id="rId144" ref="D156"/>
    <hyperlink r:id="rId145" ref="D159"/>
    <hyperlink r:id="rId146" ref="D160"/>
    <hyperlink r:id="rId147" ref="D161"/>
    <hyperlink r:id="rId148" ref="D162"/>
    <hyperlink r:id="rId149" ref="D163"/>
    <hyperlink r:id="rId150" ref="D164"/>
    <hyperlink r:id="rId151" ref="D165"/>
    <hyperlink r:id="rId152" ref="D166"/>
    <hyperlink r:id="rId153" ref="D167"/>
    <hyperlink r:id="rId154" ref="D168"/>
    <hyperlink r:id="rId155" ref="D169"/>
    <hyperlink r:id="rId156" ref="D170"/>
    <hyperlink r:id="rId157" ref="D172"/>
    <hyperlink r:id="rId158" ref="D173"/>
    <hyperlink r:id="rId159" ref="D175"/>
    <hyperlink r:id="rId160" ref="D178"/>
    <hyperlink r:id="rId161" ref="D179"/>
    <hyperlink r:id="rId162" ref="D182"/>
    <hyperlink r:id="rId163" ref="D221"/>
    <hyperlink r:id="rId164" ref="D222"/>
    <hyperlink r:id="rId165" ref="D223"/>
    <hyperlink r:id="rId166" ref="D224"/>
    <hyperlink r:id="rId167" ref="D225"/>
    <hyperlink r:id="rId168" ref="D226"/>
    <hyperlink r:id="rId169" ref="D227"/>
    <hyperlink r:id="rId170" ref="D228"/>
    <hyperlink r:id="rId171" ref="D229"/>
    <hyperlink r:id="rId172" ref="D230"/>
    <hyperlink r:id="rId173" ref="D231"/>
    <hyperlink r:id="rId174" ref="D232"/>
    <hyperlink r:id="rId175" ref="D233"/>
    <hyperlink r:id="rId176" ref="D234"/>
    <hyperlink r:id="rId177" ref="D235"/>
    <hyperlink r:id="rId178" ref="D236"/>
    <hyperlink r:id="rId179" ref="D237"/>
    <hyperlink r:id="rId180" ref="D238"/>
    <hyperlink r:id="rId181" ref="D239"/>
    <hyperlink r:id="rId182" ref="D240"/>
    <hyperlink r:id="rId183" ref="D241"/>
    <hyperlink r:id="rId184" ref="D242"/>
    <hyperlink r:id="rId185" ref="D243"/>
    <hyperlink r:id="rId186" ref="D244"/>
    <hyperlink r:id="rId187" ref="D245"/>
    <hyperlink r:id="rId188" ref="D246"/>
    <hyperlink r:id="rId189" ref="D247"/>
    <hyperlink r:id="rId190" ref="D248"/>
    <hyperlink r:id="rId191" ref="D249"/>
    <hyperlink r:id="rId192" ref="D250"/>
    <hyperlink r:id="rId193" ref="D251"/>
    <hyperlink r:id="rId194" ref="D252"/>
    <hyperlink r:id="rId195" ref="D253"/>
    <hyperlink r:id="rId196" ref="D254"/>
    <hyperlink r:id="rId197" ref="D255"/>
    <hyperlink r:id="rId198" ref="D256"/>
    <hyperlink r:id="rId199" ref="D257"/>
    <hyperlink r:id="rId200" ref="D258"/>
    <hyperlink r:id="rId201" ref="D259"/>
    <hyperlink r:id="rId202" ref="D260"/>
    <hyperlink r:id="rId203" ref="D261"/>
    <hyperlink r:id="rId204" ref="D262"/>
    <hyperlink r:id="rId205" ref="D263"/>
    <hyperlink r:id="rId206" ref="D264"/>
    <hyperlink r:id="rId207" ref="D265"/>
    <hyperlink r:id="rId208" ref="D266"/>
    <hyperlink r:id="rId209" ref="D267"/>
    <hyperlink r:id="rId210" ref="D268"/>
    <hyperlink r:id="rId211" ref="D269"/>
    <hyperlink r:id="rId212" ref="D270"/>
    <hyperlink r:id="rId213" ref="D271"/>
    <hyperlink r:id="rId214" ref="D272"/>
    <hyperlink r:id="rId215" ref="D273"/>
    <hyperlink r:id="rId216" ref="D274"/>
    <hyperlink r:id="rId217" ref="D275"/>
    <hyperlink r:id="rId218" ref="D276"/>
    <hyperlink r:id="rId219" ref="D277"/>
    <hyperlink r:id="rId220" ref="D278"/>
    <hyperlink r:id="rId221" ref="D279"/>
    <hyperlink r:id="rId222" ref="D280"/>
    <hyperlink r:id="rId223" ref="D281"/>
    <hyperlink r:id="rId224" ref="D282"/>
    <hyperlink r:id="rId225" ref="D283"/>
    <hyperlink r:id="rId226" ref="D284"/>
    <hyperlink r:id="rId227" ref="D285"/>
    <hyperlink r:id="rId228" ref="D286"/>
    <hyperlink r:id="rId229" ref="D287"/>
    <hyperlink r:id="rId230" ref="D288"/>
    <hyperlink r:id="rId231" ref="D289"/>
    <hyperlink r:id="rId232" ref="D290"/>
    <hyperlink r:id="rId233" ref="D291"/>
    <hyperlink r:id="rId234" ref="D292"/>
    <hyperlink r:id="rId235" ref="D293"/>
    <hyperlink r:id="rId236" ref="D294"/>
    <hyperlink r:id="rId237" ref="D295"/>
    <hyperlink r:id="rId238" ref="D296"/>
    <hyperlink r:id="rId239" ref="D297"/>
    <hyperlink r:id="rId240" ref="D298"/>
    <hyperlink r:id="rId241" ref="D299"/>
    <hyperlink r:id="rId242" ref="D300"/>
    <hyperlink r:id="rId243" ref="D301"/>
    <hyperlink r:id="rId244" ref="D302"/>
    <hyperlink r:id="rId245" ref="D303"/>
    <hyperlink r:id="rId246" ref="D304"/>
    <hyperlink r:id="rId247" ref="D305"/>
    <hyperlink r:id="rId248" ref="D306"/>
    <hyperlink r:id="rId249" ref="D307"/>
    <hyperlink r:id="rId250" ref="D308"/>
    <hyperlink r:id="rId251" ref="D309"/>
    <hyperlink r:id="rId252" ref="D310"/>
    <hyperlink r:id="rId253" ref="D311"/>
    <hyperlink r:id="rId254" ref="D312"/>
    <hyperlink r:id="rId255" ref="D313"/>
    <hyperlink r:id="rId256" ref="D314"/>
    <hyperlink r:id="rId257" ref="D315"/>
    <hyperlink r:id="rId258" ref="D316"/>
    <hyperlink r:id="rId259" ref="D317"/>
    <hyperlink r:id="rId260" ref="D318"/>
    <hyperlink r:id="rId261" ref="D319"/>
    <hyperlink r:id="rId262" ref="D320"/>
    <hyperlink r:id="rId263" ref="D321"/>
    <hyperlink r:id="rId264" ref="D322"/>
    <hyperlink r:id="rId265" ref="D323"/>
    <hyperlink r:id="rId266" ref="D324"/>
    <hyperlink r:id="rId267" ref="D325"/>
    <hyperlink r:id="rId268" ref="D326"/>
    <hyperlink r:id="rId269" ref="D327"/>
    <hyperlink r:id="rId270" ref="D328"/>
    <hyperlink r:id="rId271" ref="D329"/>
    <hyperlink r:id="rId272" ref="D330"/>
    <hyperlink r:id="rId273" ref="D331"/>
    <hyperlink r:id="rId274" ref="D332"/>
    <hyperlink r:id="rId275" ref="D333"/>
    <hyperlink r:id="rId276" ref="D334"/>
    <hyperlink r:id="rId277" ref="D335"/>
    <hyperlink r:id="rId278" ref="D336"/>
    <hyperlink r:id="rId279" ref="D337"/>
    <hyperlink r:id="rId280" ref="D338"/>
    <hyperlink r:id="rId281" ref="D339"/>
    <hyperlink r:id="rId282" ref="D340"/>
    <hyperlink r:id="rId283" ref="D341"/>
    <hyperlink r:id="rId284" ref="D342"/>
    <hyperlink r:id="rId285" ref="D343"/>
    <hyperlink r:id="rId286" ref="D344"/>
    <hyperlink r:id="rId287" ref="D345"/>
    <hyperlink r:id="rId288" ref="D346"/>
    <hyperlink r:id="rId289" ref="D347"/>
    <hyperlink r:id="rId290" ref="D348"/>
    <hyperlink r:id="rId291" ref="D349"/>
    <hyperlink r:id="rId292" ref="D350"/>
    <hyperlink r:id="rId293" ref="D351"/>
    <hyperlink r:id="rId294" ref="D352"/>
    <hyperlink r:id="rId295" ref="D353"/>
    <hyperlink r:id="rId296" ref="D354"/>
    <hyperlink r:id="rId297" ref="D355"/>
    <hyperlink r:id="rId298" ref="D356"/>
    <hyperlink r:id="rId299" ref="D357"/>
    <hyperlink r:id="rId300" ref="D358"/>
    <hyperlink r:id="rId301" ref="D359"/>
    <hyperlink r:id="rId302" ref="D360"/>
    <hyperlink r:id="rId303" ref="D361"/>
    <hyperlink r:id="rId304" ref="D362"/>
    <hyperlink r:id="rId305" ref="D363"/>
    <hyperlink r:id="rId306" ref="D364"/>
    <hyperlink r:id="rId307" ref="D365"/>
    <hyperlink r:id="rId308" ref="D366"/>
    <hyperlink r:id="rId309" ref="D367"/>
    <hyperlink r:id="rId310" ref="D368"/>
    <hyperlink r:id="rId311" ref="D369"/>
    <hyperlink r:id="rId312" ref="D370"/>
    <hyperlink r:id="rId313" ref="D371"/>
    <hyperlink r:id="rId314" ref="D372"/>
    <hyperlink r:id="rId315" ref="D373"/>
    <hyperlink r:id="rId316" ref="D374"/>
    <hyperlink r:id="rId317" ref="D375"/>
    <hyperlink r:id="rId318" ref="D376"/>
    <hyperlink r:id="rId319" ref="D377"/>
    <hyperlink r:id="rId320" ref="D378"/>
    <hyperlink r:id="rId321" ref="D379"/>
    <hyperlink r:id="rId322" ref="D380"/>
    <hyperlink r:id="rId323" ref="D381"/>
    <hyperlink r:id="rId324" ref="D382"/>
    <hyperlink r:id="rId325" ref="D383"/>
    <hyperlink r:id="rId326" ref="D384"/>
    <hyperlink r:id="rId327" ref="D385"/>
    <hyperlink r:id="rId328" ref="D386"/>
    <hyperlink r:id="rId329" ref="D387"/>
    <hyperlink r:id="rId330" ref="D388"/>
    <hyperlink r:id="rId331" ref="D389"/>
    <hyperlink r:id="rId332" ref="D390"/>
    <hyperlink r:id="rId333" ref="D391"/>
    <hyperlink r:id="rId334" ref="D392"/>
    <hyperlink r:id="rId335" ref="D393"/>
    <hyperlink r:id="rId336" ref="D394"/>
    <hyperlink r:id="rId337" ref="D395"/>
    <hyperlink r:id="rId338" ref="D396"/>
    <hyperlink r:id="rId339" ref="D397"/>
    <hyperlink r:id="rId340" ref="D398"/>
    <hyperlink r:id="rId341" ref="D399"/>
    <hyperlink r:id="rId342" ref="D400"/>
    <hyperlink r:id="rId343" ref="D401"/>
    <hyperlink r:id="rId344" ref="D402"/>
    <hyperlink r:id="rId345" ref="D403"/>
    <hyperlink r:id="rId346" ref="D404"/>
    <hyperlink r:id="rId347" ref="D405"/>
    <hyperlink r:id="rId348" ref="D406"/>
    <hyperlink r:id="rId349" ref="D407"/>
    <hyperlink r:id="rId350" ref="D408"/>
    <hyperlink r:id="rId351" ref="D409"/>
    <hyperlink r:id="rId352" ref="D410"/>
    <hyperlink r:id="rId353" ref="D411"/>
    <hyperlink r:id="rId354" ref="D412"/>
    <hyperlink r:id="rId355" ref="D413"/>
    <hyperlink r:id="rId356" ref="D414"/>
    <hyperlink r:id="rId357" ref="D415"/>
    <hyperlink r:id="rId358" ref="D416"/>
    <hyperlink r:id="rId359" ref="D417"/>
    <hyperlink r:id="rId360" ref="D418"/>
    <hyperlink r:id="rId361" ref="D419"/>
    <hyperlink r:id="rId362" ref="D420"/>
    <hyperlink r:id="rId363" ref="D421"/>
    <hyperlink r:id="rId364" ref="D422"/>
    <hyperlink r:id="rId365" ref="D423"/>
    <hyperlink r:id="rId366" ref="D424"/>
    <hyperlink r:id="rId367" ref="D425"/>
    <hyperlink r:id="rId368" ref="D426"/>
    <hyperlink r:id="rId369" ref="D427"/>
    <hyperlink r:id="rId370" ref="D428"/>
    <hyperlink r:id="rId371" ref="D429"/>
    <hyperlink r:id="rId372" ref="D430"/>
    <hyperlink r:id="rId373" ref="D431"/>
    <hyperlink r:id="rId374" ref="D432"/>
    <hyperlink r:id="rId375" ref="D433"/>
    <hyperlink r:id="rId376" ref="D434"/>
    <hyperlink r:id="rId377" ref="D435"/>
    <hyperlink r:id="rId378" ref="D436"/>
    <hyperlink r:id="rId379" ref="D437"/>
    <hyperlink r:id="rId380" ref="D438"/>
    <hyperlink r:id="rId381" ref="D439"/>
    <hyperlink r:id="rId382" ref="D440"/>
    <hyperlink r:id="rId383" ref="D441"/>
    <hyperlink r:id="rId384" ref="D442"/>
    <hyperlink r:id="rId385" ref="D443"/>
    <hyperlink r:id="rId386" ref="D444"/>
    <hyperlink r:id="rId387" ref="D445"/>
    <hyperlink r:id="rId388" ref="D446"/>
    <hyperlink r:id="rId389" ref="D447"/>
    <hyperlink r:id="rId390" ref="D448"/>
    <hyperlink r:id="rId391" ref="D449"/>
    <hyperlink r:id="rId392" ref="D450"/>
    <hyperlink r:id="rId393" ref="D451"/>
    <hyperlink r:id="rId394" ref="D452"/>
    <hyperlink r:id="rId395" ref="D453"/>
    <hyperlink r:id="rId396" ref="D454"/>
    <hyperlink r:id="rId397" ref="D455"/>
    <hyperlink r:id="rId398" ref="D456"/>
    <hyperlink r:id="rId399" ref="D457"/>
    <hyperlink r:id="rId400" ref="D458"/>
    <hyperlink r:id="rId401" ref="D459"/>
    <hyperlink r:id="rId402" ref="D460"/>
    <hyperlink r:id="rId403" ref="D461"/>
    <hyperlink r:id="rId404" ref="D462"/>
    <hyperlink r:id="rId405" ref="D463"/>
    <hyperlink r:id="rId406" ref="D464"/>
    <hyperlink r:id="rId407" ref="D465"/>
    <hyperlink r:id="rId408" ref="D466"/>
    <hyperlink r:id="rId409" ref="D467"/>
    <hyperlink r:id="rId410" ref="D468"/>
    <hyperlink r:id="rId411" ref="D469"/>
    <hyperlink r:id="rId412" ref="D470"/>
    <hyperlink r:id="rId413" ref="D471"/>
    <hyperlink r:id="rId414" ref="D472"/>
    <hyperlink r:id="rId415" ref="D473"/>
    <hyperlink r:id="rId416" ref="D474"/>
    <hyperlink r:id="rId417" ref="D475"/>
    <hyperlink r:id="rId418" ref="D476"/>
    <hyperlink r:id="rId419" ref="D477"/>
    <hyperlink r:id="rId420" ref="D478"/>
    <hyperlink r:id="rId421" ref="D479"/>
    <hyperlink r:id="rId422" ref="D480"/>
    <hyperlink r:id="rId423" ref="D481"/>
    <hyperlink r:id="rId424" ref="D482"/>
    <hyperlink r:id="rId425" ref="D483"/>
    <hyperlink r:id="rId426" ref="D484"/>
    <hyperlink r:id="rId427" ref="D485"/>
    <hyperlink r:id="rId428" ref="D486"/>
    <hyperlink r:id="rId429" ref="D487"/>
    <hyperlink r:id="rId430" ref="D488"/>
    <hyperlink r:id="rId431" ref="D489"/>
    <hyperlink r:id="rId432" ref="D490"/>
    <hyperlink r:id="rId433" ref="D491"/>
    <hyperlink r:id="rId434" ref="D492"/>
    <hyperlink r:id="rId435" ref="D493"/>
    <hyperlink r:id="rId436" ref="D494"/>
    <hyperlink r:id="rId437" ref="D495"/>
    <hyperlink r:id="rId438" ref="D496"/>
    <hyperlink r:id="rId439" ref="D497"/>
    <hyperlink r:id="rId440" ref="D498"/>
    <hyperlink r:id="rId441" ref="D499"/>
    <hyperlink r:id="rId442" ref="D500"/>
    <hyperlink r:id="rId443" ref="D501"/>
    <hyperlink r:id="rId444" ref="D502"/>
    <hyperlink r:id="rId445" ref="D503"/>
    <hyperlink r:id="rId446" ref="D504"/>
    <hyperlink r:id="rId447" ref="D505"/>
    <hyperlink r:id="rId448" ref="D506"/>
    <hyperlink r:id="rId449" ref="D507"/>
    <hyperlink r:id="rId450" ref="D508"/>
    <hyperlink r:id="rId451" ref="D509"/>
    <hyperlink r:id="rId452" ref="D511"/>
    <hyperlink r:id="rId453" ref="D512"/>
    <hyperlink r:id="rId454" ref="D513"/>
    <hyperlink r:id="rId455" ref="D514"/>
    <hyperlink r:id="rId456" ref="D515"/>
    <hyperlink r:id="rId457" ref="D516"/>
    <hyperlink r:id="rId458" ref="D517"/>
    <hyperlink r:id="rId459" ref="D518"/>
    <hyperlink r:id="rId460" ref="D519"/>
    <hyperlink r:id="rId461" ref="D521"/>
    <hyperlink r:id="rId462" ref="D522"/>
    <hyperlink r:id="rId463" ref="D523"/>
    <hyperlink r:id="rId464" ref="D524"/>
    <hyperlink r:id="rId465" ref="D525"/>
    <hyperlink r:id="rId466" ref="D526"/>
    <hyperlink r:id="rId467" ref="D527"/>
    <hyperlink r:id="rId468" ref="D528"/>
    <hyperlink r:id="rId469" ref="D529"/>
    <hyperlink r:id="rId470" ref="D530"/>
    <hyperlink r:id="rId471" ref="D531"/>
    <hyperlink r:id="rId472" ref="D532"/>
    <hyperlink r:id="rId473" ref="D533"/>
    <hyperlink r:id="rId474" ref="D534"/>
    <hyperlink r:id="rId475" ref="D535"/>
    <hyperlink r:id="rId476" ref="D536"/>
    <hyperlink r:id="rId477" ref="D537"/>
    <hyperlink r:id="rId478" ref="D538"/>
    <hyperlink r:id="rId479" ref="D539"/>
    <hyperlink r:id="rId480" ref="D540"/>
    <hyperlink r:id="rId481" ref="D541"/>
    <hyperlink r:id="rId482" ref="D542"/>
    <hyperlink r:id="rId483" ref="D543"/>
    <hyperlink r:id="rId484" ref="D544"/>
    <hyperlink r:id="rId485" ref="D545"/>
    <hyperlink r:id="rId486" ref="D546"/>
    <hyperlink r:id="rId487" ref="D547"/>
    <hyperlink r:id="rId488" ref="D548"/>
    <hyperlink r:id="rId489" ref="D549"/>
    <hyperlink r:id="rId490" ref="D550"/>
    <hyperlink r:id="rId491" ref="D551"/>
    <hyperlink r:id="rId492" ref="D552"/>
    <hyperlink r:id="rId493" ref="D553"/>
    <hyperlink r:id="rId494" ref="D554"/>
    <hyperlink r:id="rId495" ref="D555"/>
    <hyperlink r:id="rId496" ref="D556"/>
    <hyperlink r:id="rId497" ref="D557"/>
    <hyperlink r:id="rId498" ref="D558"/>
    <hyperlink r:id="rId499" ref="D559"/>
    <hyperlink r:id="rId500" ref="D560"/>
    <hyperlink r:id="rId501" ref="D561"/>
    <hyperlink r:id="rId502" ref="D562"/>
    <hyperlink r:id="rId503" ref="D563"/>
    <hyperlink r:id="rId504" ref="D564"/>
    <hyperlink r:id="rId505" ref="D565"/>
    <hyperlink r:id="rId506" ref="D566"/>
    <hyperlink r:id="rId507" ref="D567"/>
    <hyperlink r:id="rId508" ref="D568"/>
    <hyperlink r:id="rId509" ref="D569"/>
    <hyperlink r:id="rId510" ref="D570"/>
    <hyperlink r:id="rId511" ref="D571"/>
    <hyperlink r:id="rId512" ref="D572"/>
    <hyperlink r:id="rId513" ref="D573"/>
    <hyperlink r:id="rId514" ref="D574"/>
    <hyperlink r:id="rId515" ref="D575"/>
    <hyperlink r:id="rId516" ref="D576"/>
    <hyperlink r:id="rId517" ref="D577"/>
    <hyperlink r:id="rId518" ref="D579"/>
    <hyperlink r:id="rId519" ref="D580"/>
    <hyperlink r:id="rId520" ref="D582"/>
    <hyperlink r:id="rId521" ref="D583"/>
    <hyperlink r:id="rId522" ref="D584"/>
    <hyperlink r:id="rId523" ref="D585"/>
    <hyperlink r:id="rId524" ref="D586"/>
    <hyperlink r:id="rId525" ref="D587"/>
    <hyperlink r:id="rId526" ref="D588"/>
    <hyperlink r:id="rId527" ref="D589"/>
    <hyperlink r:id="rId528" ref="D590"/>
    <hyperlink r:id="rId529" ref="D591"/>
    <hyperlink r:id="rId530" ref="D592"/>
    <hyperlink r:id="rId531" ref="D593"/>
    <hyperlink r:id="rId532" ref="D594"/>
    <hyperlink r:id="rId533" ref="D595"/>
    <hyperlink r:id="rId534" ref="D596"/>
    <hyperlink r:id="rId535" ref="D597"/>
    <hyperlink r:id="rId536" ref="D598"/>
    <hyperlink r:id="rId537" ref="D599"/>
    <hyperlink r:id="rId538" ref="D600"/>
    <hyperlink r:id="rId539" ref="D601"/>
    <hyperlink r:id="rId540" ref="D602"/>
    <hyperlink r:id="rId541" ref="D603"/>
    <hyperlink r:id="rId542" ref="D604"/>
    <hyperlink r:id="rId543" ref="D605"/>
    <hyperlink r:id="rId544" ref="D606"/>
    <hyperlink r:id="rId545" ref="D607"/>
    <hyperlink r:id="rId546" ref="D608"/>
    <hyperlink r:id="rId547" ref="D609"/>
    <hyperlink r:id="rId548" ref="D610"/>
    <hyperlink r:id="rId549" ref="D611"/>
    <hyperlink r:id="rId550" ref="D612"/>
    <hyperlink r:id="rId551" ref="D613"/>
    <hyperlink r:id="rId552" ref="D614"/>
    <hyperlink r:id="rId553" ref="D615"/>
    <hyperlink r:id="rId554" ref="D616"/>
    <hyperlink r:id="rId555" ref="D617"/>
    <hyperlink r:id="rId556" ref="D618"/>
    <hyperlink r:id="rId557" ref="D619"/>
    <hyperlink r:id="rId558" ref="D620"/>
    <hyperlink r:id="rId559" ref="D621"/>
    <hyperlink r:id="rId560" ref="D622"/>
    <hyperlink r:id="rId561" ref="D623"/>
    <hyperlink r:id="rId562" ref="D624"/>
    <hyperlink r:id="rId563" ref="D625"/>
    <hyperlink r:id="rId564" ref="D626"/>
    <hyperlink r:id="rId565" ref="D627"/>
    <hyperlink r:id="rId566" ref="D628"/>
    <hyperlink r:id="rId567" ref="D629"/>
    <hyperlink r:id="rId568" ref="D630"/>
    <hyperlink r:id="rId569" ref="D631"/>
    <hyperlink r:id="rId570" ref="D632"/>
    <hyperlink r:id="rId571" ref="D633"/>
    <hyperlink r:id="rId572" ref="D634"/>
    <hyperlink r:id="rId573" ref="D635"/>
    <hyperlink r:id="rId574" ref="D636"/>
    <hyperlink r:id="rId575" ref="D637"/>
    <hyperlink r:id="rId576" ref="D638"/>
    <hyperlink r:id="rId577" ref="D639"/>
    <hyperlink r:id="rId578" ref="D640"/>
    <hyperlink r:id="rId579" ref="D641"/>
    <hyperlink r:id="rId580" ref="D642"/>
    <hyperlink r:id="rId581" ref="D643"/>
    <hyperlink r:id="rId582" ref="D644"/>
    <hyperlink r:id="rId583" ref="D645"/>
    <hyperlink r:id="rId584" ref="D646"/>
    <hyperlink r:id="rId585" ref="D647"/>
    <hyperlink r:id="rId586" ref="D648"/>
    <hyperlink r:id="rId587" ref="D649"/>
    <hyperlink r:id="rId588" ref="D650"/>
    <hyperlink r:id="rId589" ref="D651"/>
    <hyperlink r:id="rId590" ref="D652"/>
    <hyperlink r:id="rId591" ref="D653"/>
    <hyperlink r:id="rId592" ref="D654"/>
    <hyperlink r:id="rId593" ref="D655"/>
    <hyperlink r:id="rId594" ref="D656"/>
    <hyperlink r:id="rId595" ref="D657"/>
    <hyperlink r:id="rId596" ref="D658"/>
    <hyperlink r:id="rId597" ref="D659"/>
    <hyperlink r:id="rId598" ref="D660"/>
    <hyperlink r:id="rId599" ref="D661"/>
    <hyperlink r:id="rId600" ref="D662"/>
    <hyperlink r:id="rId601" ref="D663"/>
    <hyperlink r:id="rId602" ref="D664"/>
    <hyperlink r:id="rId603" ref="D665"/>
    <hyperlink r:id="rId604" ref="D666"/>
    <hyperlink r:id="rId605" ref="D667"/>
    <hyperlink r:id="rId606" ref="D668"/>
    <hyperlink r:id="rId607" ref="D669"/>
    <hyperlink r:id="rId608" ref="D670"/>
    <hyperlink r:id="rId609" ref="D671"/>
    <hyperlink r:id="rId610" ref="D672"/>
    <hyperlink r:id="rId611" ref="D673"/>
    <hyperlink r:id="rId612" ref="D674"/>
    <hyperlink r:id="rId613" ref="D675"/>
    <hyperlink r:id="rId614" ref="D676"/>
    <hyperlink r:id="rId615" ref="D677"/>
    <hyperlink r:id="rId616" ref="D678"/>
    <hyperlink r:id="rId617" ref="D679"/>
    <hyperlink r:id="rId618" ref="D680"/>
    <hyperlink r:id="rId619" ref="D681"/>
    <hyperlink r:id="rId620" ref="D682"/>
    <hyperlink r:id="rId621" ref="D683"/>
    <hyperlink r:id="rId622" ref="D684"/>
    <hyperlink r:id="rId623" ref="D685"/>
    <hyperlink r:id="rId624" ref="D686"/>
    <hyperlink r:id="rId625" ref="D687"/>
    <hyperlink r:id="rId626" ref="D688"/>
    <hyperlink r:id="rId627" ref="D689"/>
    <hyperlink r:id="rId628" ref="D690"/>
    <hyperlink r:id="rId629" ref="D691"/>
    <hyperlink r:id="rId630" ref="D692"/>
    <hyperlink r:id="rId631" ref="D693"/>
    <hyperlink r:id="rId632" ref="D694"/>
    <hyperlink r:id="rId633" ref="D695"/>
    <hyperlink r:id="rId634" ref="D696"/>
    <hyperlink r:id="rId635" ref="D697"/>
    <hyperlink r:id="rId636" ref="D698"/>
    <hyperlink r:id="rId637" ref="D699"/>
    <hyperlink r:id="rId638" ref="D700"/>
    <hyperlink r:id="rId639" ref="D701"/>
    <hyperlink r:id="rId640" ref="D702"/>
    <hyperlink r:id="rId641" ref="D703"/>
    <hyperlink r:id="rId642" ref="D704"/>
    <hyperlink r:id="rId643" ref="D705"/>
    <hyperlink r:id="rId644" ref="D706"/>
    <hyperlink r:id="rId645" ref="D707"/>
    <hyperlink r:id="rId646" ref="D708"/>
    <hyperlink r:id="rId647" ref="D709"/>
    <hyperlink r:id="rId648" ref="D710"/>
    <hyperlink r:id="rId649" ref="D711"/>
    <hyperlink r:id="rId650" ref="D712"/>
    <hyperlink r:id="rId651" ref="D713"/>
    <hyperlink r:id="rId652" ref="D714"/>
    <hyperlink r:id="rId653" ref="D715"/>
    <hyperlink r:id="rId654" ref="D716"/>
    <hyperlink r:id="rId655" ref="D717"/>
    <hyperlink r:id="rId656" ref="D718"/>
    <hyperlink r:id="rId657" ref="D719"/>
    <hyperlink r:id="rId658" ref="D720"/>
    <hyperlink r:id="rId659" ref="D721"/>
    <hyperlink r:id="rId660" ref="D722"/>
    <hyperlink r:id="rId661" ref="D723"/>
    <hyperlink r:id="rId662" ref="D724"/>
    <hyperlink r:id="rId663" ref="D725"/>
    <hyperlink r:id="rId664" ref="D726"/>
    <hyperlink r:id="rId665" ref="D727"/>
    <hyperlink r:id="rId666" ref="D728"/>
    <hyperlink r:id="rId667" ref="D729"/>
    <hyperlink r:id="rId668" ref="D730"/>
    <hyperlink r:id="rId669" ref="D731"/>
    <hyperlink r:id="rId670" ref="D732"/>
    <hyperlink r:id="rId671" ref="D733"/>
    <hyperlink r:id="rId672" ref="D734"/>
    <hyperlink r:id="rId673" ref="D735"/>
    <hyperlink r:id="rId674" ref="D736"/>
    <hyperlink r:id="rId675" ref="D737"/>
    <hyperlink r:id="rId676" ref="D738"/>
    <hyperlink r:id="rId677" ref="D739"/>
    <hyperlink r:id="rId678" ref="D740"/>
    <hyperlink r:id="rId679" ref="D741"/>
    <hyperlink r:id="rId680" ref="D742"/>
    <hyperlink r:id="rId681" ref="D743"/>
    <hyperlink r:id="rId682" ref="D744"/>
    <hyperlink r:id="rId683" ref="D745"/>
    <hyperlink r:id="rId684" ref="D746"/>
    <hyperlink r:id="rId685" ref="D747"/>
    <hyperlink r:id="rId686" ref="D748"/>
    <hyperlink r:id="rId687" ref="D749"/>
    <hyperlink r:id="rId688" ref="D750"/>
    <hyperlink r:id="rId689" ref="D751"/>
    <hyperlink r:id="rId690" ref="D752"/>
    <hyperlink r:id="rId691" ref="D753"/>
    <hyperlink r:id="rId692" ref="D754"/>
    <hyperlink r:id="rId693" ref="D755"/>
    <hyperlink r:id="rId694" ref="D756"/>
    <hyperlink r:id="rId695" ref="D757"/>
    <hyperlink r:id="rId696" ref="D758"/>
    <hyperlink r:id="rId697" ref="D759"/>
    <hyperlink r:id="rId698" ref="D760"/>
    <hyperlink r:id="rId699" ref="D761"/>
    <hyperlink r:id="rId700" ref="D762"/>
    <hyperlink r:id="rId701" ref="D763"/>
    <hyperlink r:id="rId702" ref="D764"/>
    <hyperlink r:id="rId703" ref="D765"/>
    <hyperlink r:id="rId704" ref="D766"/>
    <hyperlink r:id="rId705" ref="D767"/>
    <hyperlink r:id="rId706" ref="D768"/>
    <hyperlink r:id="rId707" ref="D769"/>
    <hyperlink r:id="rId708" ref="D770"/>
    <hyperlink r:id="rId709" ref="D771"/>
    <hyperlink r:id="rId710" ref="D772"/>
    <hyperlink r:id="rId711" ref="D773"/>
    <hyperlink r:id="rId712" ref="D774"/>
    <hyperlink r:id="rId713" ref="D775"/>
    <hyperlink r:id="rId714" ref="D776"/>
    <hyperlink r:id="rId715" ref="D777"/>
    <hyperlink r:id="rId716" ref="D778"/>
    <hyperlink r:id="rId717" ref="D779"/>
    <hyperlink r:id="rId718" ref="B780"/>
    <hyperlink r:id="rId719" ref="D780"/>
    <hyperlink r:id="rId720" ref="D781"/>
    <hyperlink r:id="rId721" ref="D782"/>
    <hyperlink r:id="rId722" ref="D783"/>
    <hyperlink r:id="rId723" ref="D784"/>
    <hyperlink r:id="rId724" ref="D785"/>
    <hyperlink r:id="rId725" ref="D786"/>
    <hyperlink r:id="rId726" ref="D787"/>
    <hyperlink r:id="rId727" ref="D788"/>
    <hyperlink r:id="rId728" ref="D789"/>
    <hyperlink r:id="rId729" ref="D790"/>
    <hyperlink r:id="rId730" ref="D791"/>
    <hyperlink r:id="rId731" ref="D792"/>
    <hyperlink r:id="rId732" ref="D793"/>
    <hyperlink r:id="rId733" ref="D794"/>
    <hyperlink r:id="rId734" ref="D795"/>
    <hyperlink r:id="rId735" ref="D796"/>
    <hyperlink r:id="rId736" ref="D797"/>
    <hyperlink r:id="rId737" ref="D798"/>
    <hyperlink r:id="rId738" ref="D799"/>
    <hyperlink r:id="rId739" ref="D800"/>
    <hyperlink r:id="rId740" ref="D801"/>
    <hyperlink r:id="rId741" ref="D802"/>
    <hyperlink r:id="rId742" ref="D803"/>
    <hyperlink r:id="rId743" ref="D804"/>
    <hyperlink r:id="rId744" ref="D805"/>
    <hyperlink r:id="rId745" ref="D806"/>
    <hyperlink r:id="rId746" ref="D807"/>
    <hyperlink r:id="rId747" ref="D808"/>
    <hyperlink r:id="rId748" ref="D809"/>
  </hyperlinks>
  <drawing r:id="rId749"/>
  <legacyDrawing r:id="rId750"/>
  <tableParts count="1">
    <tablePart r:id="rId75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75"/>
    <col customWidth="1" min="2" max="2" width="41.0"/>
    <col customWidth="1" min="3" max="3" width="36.13"/>
    <col customWidth="1" min="4" max="5" width="43.5"/>
    <col customWidth="1" min="6" max="7" width="14.88"/>
    <col customWidth="1" min="8" max="8" width="17.88"/>
    <col customWidth="1" min="10" max="10" width="5.63"/>
    <col customWidth="1" min="11" max="11" width="6.5"/>
    <col customWidth="1" min="12" max="12" width="6.25"/>
    <col customWidth="1" min="13" max="14" width="5.75"/>
    <col customWidth="1" min="15" max="15" width="5.88"/>
    <col customWidth="1" min="16" max="18" width="5.75"/>
    <col customWidth="1" min="19" max="19" width="9.88"/>
    <col customWidth="1" min="20" max="20" width="10.13"/>
    <col customWidth="1" min="21" max="21" width="15.38"/>
    <col customWidth="1" min="22" max="32" width="25.75"/>
  </cols>
  <sheetData>
    <row r="1">
      <c r="A1" s="1" t="s">
        <v>0</v>
      </c>
      <c r="B1" s="1" t="s">
        <v>1</v>
      </c>
      <c r="C1" s="1" t="s">
        <v>2</v>
      </c>
      <c r="D1" s="61" t="s">
        <v>3</v>
      </c>
      <c r="E1" s="61" t="s">
        <v>4</v>
      </c>
      <c r="F1" s="4" t="s">
        <v>5</v>
      </c>
      <c r="G1" s="4" t="s">
        <v>6</v>
      </c>
      <c r="H1" s="1" t="s">
        <v>7</v>
      </c>
      <c r="I1" s="1" t="s">
        <v>8</v>
      </c>
      <c r="J1" s="62" t="s">
        <v>9</v>
      </c>
      <c r="K1" s="63" t="s">
        <v>10</v>
      </c>
      <c r="L1" s="63" t="s">
        <v>11</v>
      </c>
      <c r="M1" s="7" t="s">
        <v>12</v>
      </c>
      <c r="N1" s="7" t="s">
        <v>13</v>
      </c>
      <c r="O1" s="7" t="s">
        <v>14</v>
      </c>
      <c r="P1" s="7" t="s">
        <v>15</v>
      </c>
      <c r="Q1" s="8" t="s">
        <v>16</v>
      </c>
      <c r="R1" s="8" t="s">
        <v>17</v>
      </c>
      <c r="S1" s="9" t="s">
        <v>18</v>
      </c>
      <c r="T1" s="10" t="s">
        <v>3106</v>
      </c>
      <c r="U1" s="10" t="s">
        <v>3107</v>
      </c>
      <c r="V1" s="11" t="s">
        <v>21</v>
      </c>
      <c r="W1" s="11" t="s">
        <v>22</v>
      </c>
      <c r="X1" s="12"/>
      <c r="Y1" s="12"/>
      <c r="Z1" s="12"/>
      <c r="AA1" s="12"/>
      <c r="AB1" s="12"/>
      <c r="AC1" s="12"/>
      <c r="AD1" s="12"/>
      <c r="AE1" s="12"/>
      <c r="AF1" s="12"/>
    </row>
    <row r="2">
      <c r="A2" s="13">
        <f>IFERROR(__xludf.DUMMYFUNCTION("filter('Automated Query Results and Stu'!A:V,'Automated Query Results and Stu'!T:T=""x"")"),37.0)</f>
        <v>37</v>
      </c>
      <c r="B2" s="13" t="str">
        <f>IFERROR(__xludf.DUMMYFUNCTION("""COMPUTED_VALUE"""),"Research Summary: Enhancing Localization, Selection, and Processing of Data in Vehicular Cyber-Physical Systems")</f>
        <v>Research Summary: Enhancing Localization, Selection, and Processing of Data in Vehicular Cyber-Physical Systems</v>
      </c>
      <c r="C2" s="13" t="str">
        <f>IFERROR(__xludf.DUMMYFUNCTION("""COMPUTED_VALUE"""),"Bastian Havers, Marina Papatriantafilou, Vincenzo Gulisano")</f>
        <v>Bastian Havers, Marina Papatriantafilou, Vincenzo Gulisano</v>
      </c>
      <c r="D2" s="64" t="str">
        <f>IFERROR(__xludf.DUMMYFUNCTION("""COMPUTED_VALUE"""),"https://doi.org/10.1145/3663338.3663680")</f>
        <v>https://doi.org/10.1145/3663338.3663680</v>
      </c>
      <c r="E2" s="13" t="str">
        <f>IFERROR(__xludf.DUMMYFUNCTION("""COMPUTED_VALUE"""),"Association for Computing Machinery")</f>
        <v>Association for Computing Machinery</v>
      </c>
      <c r="F2" s="13" t="str">
        <f>IFERROR(__xludf.DUMMYFUNCTION("""COMPUTED_VALUE"""),"Proceedings of the 2024 Workshop on Advanced Tools, Programming Languages, and PLatforms for Implementing and Evaluating algorithms for Distributed systems")</f>
        <v>Proceedings of the 2024 Workshop on Advanced Tools, Programming Languages, and PLatforms for Implementing and Evaluating algorithms for Distributed systems</v>
      </c>
      <c r="G2" s="13" t="str">
        <f>IFERROR(__xludf.DUMMYFUNCTION("""COMPUTED_VALUE"""),"ApPLIED")</f>
        <v>ApPLIED</v>
      </c>
      <c r="H2" s="13" t="str">
        <f>IFERROR(__xludf.DUMMYFUNCTION("""COMPUTED_VALUE"""),"C")</f>
        <v>C</v>
      </c>
      <c r="I2" s="38">
        <f>IFERROR(__xludf.DUMMYFUNCTION("""COMPUTED_VALUE"""),2024.0)</f>
        <v>2024</v>
      </c>
      <c r="J2" s="19" t="str">
        <f>IFERROR(__xludf.DUMMYFUNCTION("""COMPUTED_VALUE"""),"x")</f>
        <v>x</v>
      </c>
      <c r="K2" s="19" t="str">
        <f>IFERROR(__xludf.DUMMYFUNCTION("""COMPUTED_VALUE"""),"x")</f>
        <v>x</v>
      </c>
      <c r="L2" s="19" t="str">
        <f>IFERROR(__xludf.DUMMYFUNCTION("""COMPUTED_VALUE"""),"x")</f>
        <v>x</v>
      </c>
      <c r="M2" s="19"/>
      <c r="N2" s="19"/>
      <c r="O2" s="19"/>
      <c r="P2" s="21"/>
      <c r="Q2" s="21"/>
      <c r="R2" s="21"/>
      <c r="S2" s="21"/>
      <c r="T2" s="65" t="str">
        <f>IFERROR(__xludf.DUMMYFUNCTION("""COMPUTED_VALUE"""),"x")</f>
        <v>x</v>
      </c>
      <c r="U2" s="21"/>
      <c r="V2" s="20" t="str">
        <f>IFERROR(__xludf.DUMMYFUNCTION("""COMPUTED_VALUE"""),"Edge processing in vehicles, data reduction")</f>
        <v>Edge processing in vehicles, data reduction</v>
      </c>
      <c r="W2" s="20"/>
      <c r="X2" s="20"/>
      <c r="Y2" s="20"/>
      <c r="Z2" s="20"/>
      <c r="AA2" s="20"/>
      <c r="AB2" s="20"/>
      <c r="AC2" s="20"/>
      <c r="AD2" s="20"/>
      <c r="AE2" s="20"/>
      <c r="AF2" s="20"/>
    </row>
    <row r="3">
      <c r="A3" s="13">
        <f>IFERROR(__xludf.DUMMYFUNCTION("""COMPUTED_VALUE"""),72.0)</f>
        <v>72</v>
      </c>
      <c r="B3" s="13" t="str">
        <f>IFERROR(__xludf.DUMMYFUNCTION("""COMPUTED_VALUE"""),"Vibration Edge Computing in Maritime IoT")</f>
        <v>Vibration Edge Computing in Maritime IoT</v>
      </c>
      <c r="C3" s="13" t="str">
        <f>IFERROR(__xludf.DUMMYFUNCTION("""COMPUTED_VALUE"""),"Anna Lito Michala, Ioannis Vourganas, Andrea Coraddu")</f>
        <v>Anna Lito Michala, Ioannis Vourganas, Andrea Coraddu</v>
      </c>
      <c r="D3" s="64" t="str">
        <f>IFERROR(__xludf.DUMMYFUNCTION("""COMPUTED_VALUE"""),"https://doi.org/10.1145/3484717")</f>
        <v>https://doi.org/10.1145/3484717</v>
      </c>
      <c r="E3" s="13" t="str">
        <f>IFERROR(__xludf.DUMMYFUNCTION("""COMPUTED_VALUE"""),"Association for Computing Machinery")</f>
        <v>Association for Computing Machinery</v>
      </c>
      <c r="F3" s="13" t="str">
        <f>IFERROR(__xludf.DUMMYFUNCTION("""COMPUTED_VALUE"""),"ACM Trans. Internet Things")</f>
        <v>ACM Trans. Internet Things</v>
      </c>
      <c r="G3" s="13" t="str">
        <f>IFERROR(__xludf.DUMMYFUNCTION("""COMPUTED_VALUE"""),"ACM")</f>
        <v>ACM</v>
      </c>
      <c r="H3" s="13" t="str">
        <f>IFERROR(__xludf.DUMMYFUNCTION("""COMPUTED_VALUE"""),"J")</f>
        <v>J</v>
      </c>
      <c r="I3" s="38">
        <f>IFERROR(__xludf.DUMMYFUNCTION("""COMPUTED_VALUE"""),2021.0)</f>
        <v>2021</v>
      </c>
      <c r="J3" s="19" t="str">
        <f>IFERROR(__xludf.DUMMYFUNCTION("""COMPUTED_VALUE"""),"x")</f>
        <v>x</v>
      </c>
      <c r="K3" s="19" t="str">
        <f>IFERROR(__xludf.DUMMYFUNCTION("""COMPUTED_VALUE"""),"x")</f>
        <v>x</v>
      </c>
      <c r="L3" s="19" t="str">
        <f>IFERROR(__xludf.DUMMYFUNCTION("""COMPUTED_VALUE"""),"x")</f>
        <v>x</v>
      </c>
      <c r="M3" s="19"/>
      <c r="N3" s="19"/>
      <c r="O3" s="21"/>
      <c r="P3" s="21"/>
      <c r="Q3" s="21"/>
      <c r="R3" s="21"/>
      <c r="S3" s="21"/>
      <c r="T3" s="19" t="str">
        <f>IFERROR(__xludf.DUMMYFUNCTION("""COMPUTED_VALUE"""),"x")</f>
        <v>x</v>
      </c>
      <c r="U3" s="21"/>
      <c r="V3" s="20" t="str">
        <f>IFERROR(__xludf.DUMMYFUNCTION("""COMPUTED_VALUE"""),"IoT data transmission reduction in maritime setting")</f>
        <v>IoT data transmission reduction in maritime setting</v>
      </c>
      <c r="W3" s="20"/>
      <c r="X3" s="20"/>
      <c r="Y3" s="20"/>
      <c r="Z3" s="20"/>
      <c r="AA3" s="20"/>
      <c r="AB3" s="20"/>
      <c r="AC3" s="20"/>
      <c r="AD3" s="20"/>
      <c r="AE3" s="20"/>
      <c r="AF3" s="20"/>
    </row>
    <row r="4">
      <c r="A4" s="13">
        <f>IFERROR(__xludf.DUMMYFUNCTION("""COMPUTED_VALUE"""),73.0)</f>
        <v>73</v>
      </c>
      <c r="B4" s="13" t="str">
        <f>IFERROR(__xludf.DUMMYFUNCTION("""COMPUTED_VALUE"""),"Optimization on Replication Performance via Balance Quorum (BQ) and Data Center Selection Method (DCSM) Algorithms in Cloud Environment")</f>
        <v>Optimization on Replication Performance via Balance Quorum (BQ) and Data Center Selection Method (DCSM) Algorithms in Cloud Environment</v>
      </c>
      <c r="C4" s="13" t="str">
        <f>IFERROR(__xludf.DUMMYFUNCTION("""COMPUTED_VALUE"""),"Fazlina Binti Mohd Ali, Rohaya Latip, Hamidah Ibrahim, Azizol Abdullah")</f>
        <v>Fazlina Binti Mohd Ali, Rohaya Latip, Hamidah Ibrahim, Azizol Abdullah</v>
      </c>
      <c r="D4" s="66" t="str">
        <f>IFERROR(__xludf.DUMMYFUNCTION("""COMPUTED_VALUE"""),"https://doi.org/10.1145/3462676.3462677")</f>
        <v>https://doi.org/10.1145/3462676.3462677</v>
      </c>
      <c r="E4" s="20" t="str">
        <f>IFERROR(__xludf.DUMMYFUNCTION("""COMPUTED_VALUE"""),"Association for Computing Machinery")</f>
        <v>Association for Computing Machinery</v>
      </c>
      <c r="F4" s="20" t="str">
        <f>IFERROR(__xludf.DUMMYFUNCTION("""COMPUTED_VALUE"""),"Proceedings of the 4th International Conference on Electronics, Communications and Control Engineering")</f>
        <v>Proceedings of the 4th International Conference on Electronics, Communications and Control Engineering</v>
      </c>
      <c r="G4" s="20" t="str">
        <f>IFERROR(__xludf.DUMMYFUNCTION("""COMPUTED_VALUE"""),"IECC")</f>
        <v>IECC</v>
      </c>
      <c r="H4" s="13" t="str">
        <f>IFERROR(__xludf.DUMMYFUNCTION("""COMPUTED_VALUE"""),"C")</f>
        <v>C</v>
      </c>
      <c r="I4" s="67">
        <f>IFERROR(__xludf.DUMMYFUNCTION("""COMPUTED_VALUE"""),2021.0)</f>
        <v>2021</v>
      </c>
      <c r="J4" s="21" t="str">
        <f>IFERROR(__xludf.DUMMYFUNCTION("""COMPUTED_VALUE"""),"x")</f>
        <v>x</v>
      </c>
      <c r="K4" s="21" t="str">
        <f>IFERROR(__xludf.DUMMYFUNCTION("""COMPUTED_VALUE"""),"x")</f>
        <v>x</v>
      </c>
      <c r="L4" s="21" t="str">
        <f>IFERROR(__xludf.DUMMYFUNCTION("""COMPUTED_VALUE"""),"x")</f>
        <v>x</v>
      </c>
      <c r="M4" s="19"/>
      <c r="N4" s="19"/>
      <c r="O4" s="21"/>
      <c r="P4" s="21"/>
      <c r="Q4" s="21"/>
      <c r="R4" s="21"/>
      <c r="S4" s="21"/>
      <c r="T4" s="21" t="str">
        <f>IFERROR(__xludf.DUMMYFUNCTION("""COMPUTED_VALUE"""),"x")</f>
        <v>x</v>
      </c>
      <c r="U4" s="21"/>
      <c r="V4" s="20" t="str">
        <f>IFERROR(__xludf.DUMMYFUNCTION("""COMPUTED_VALUE"""),"Data replication, data placement based on access patterns")</f>
        <v>Data replication, data placement based on access patterns</v>
      </c>
      <c r="W4" s="20"/>
      <c r="X4" s="20"/>
      <c r="Y4" s="20"/>
      <c r="Z4" s="20"/>
      <c r="AA4" s="20"/>
      <c r="AB4" s="20"/>
      <c r="AC4" s="20"/>
      <c r="AD4" s="20"/>
      <c r="AE4" s="20"/>
      <c r="AF4" s="20"/>
    </row>
    <row r="5">
      <c r="A5" s="13">
        <f>IFERROR(__xludf.DUMMYFUNCTION("""COMPUTED_VALUE"""),100.0)</f>
        <v>100</v>
      </c>
      <c r="B5" s="13" t="str">
        <f>IFERROR(__xludf.DUMMYFUNCTION("""COMPUTED_VALUE"""),"MetaZip: a high-throughput and efficient accelerator for DEFLATE")</f>
        <v>MetaZip: a high-throughput and efficient accelerator for DEFLATE</v>
      </c>
      <c r="C5" s="13" t="str">
        <f>IFERROR(__xludf.DUMMYFUNCTION("""COMPUTED_VALUE"""),"Ruihao Gao, Xueqi Li, Yewen Li, Xun Wang, Guangming Tan")</f>
        <v>Ruihao Gao, Xueqi Li, Yewen Li, Xun Wang, Guangming Tan</v>
      </c>
      <c r="D5" s="66" t="str">
        <f>IFERROR(__xludf.DUMMYFUNCTION("""COMPUTED_VALUE"""),"https://doi.org/10.1145/3489517.3530450")</f>
        <v>https://doi.org/10.1145/3489517.3530450</v>
      </c>
      <c r="E5" s="20" t="str">
        <f>IFERROR(__xludf.DUMMYFUNCTION("""COMPUTED_VALUE"""),"Association for Computing Machinery")</f>
        <v>Association for Computing Machinery</v>
      </c>
      <c r="F5" s="20" t="str">
        <f>IFERROR(__xludf.DUMMYFUNCTION("""COMPUTED_VALUE"""),"Proceedings of the 59th ACM/IEEE Design Automation Conference")</f>
        <v>Proceedings of the 59th ACM/IEEE Design Automation Conference</v>
      </c>
      <c r="G5" s="20" t="str">
        <f>IFERROR(__xludf.DUMMYFUNCTION("""COMPUTED_VALUE"""),"DAC")</f>
        <v>DAC</v>
      </c>
      <c r="H5" s="13" t="str">
        <f>IFERROR(__xludf.DUMMYFUNCTION("""COMPUTED_VALUE"""),"C")</f>
        <v>C</v>
      </c>
      <c r="I5" s="38">
        <f>IFERROR(__xludf.DUMMYFUNCTION("""COMPUTED_VALUE"""),2022.0)</f>
        <v>2022</v>
      </c>
      <c r="J5" s="21" t="str">
        <f>IFERROR(__xludf.DUMMYFUNCTION("""COMPUTED_VALUE"""),"x")</f>
        <v>x</v>
      </c>
      <c r="K5" s="21" t="str">
        <f>IFERROR(__xludf.DUMMYFUNCTION("""COMPUTED_VALUE"""),"x")</f>
        <v>x</v>
      </c>
      <c r="L5" s="21" t="str">
        <f>IFERROR(__xludf.DUMMYFUNCTION("""COMPUTED_VALUE"""),"x")</f>
        <v>x</v>
      </c>
      <c r="M5" s="21"/>
      <c r="N5" s="19"/>
      <c r="O5" s="21"/>
      <c r="P5" s="21"/>
      <c r="Q5" s="21"/>
      <c r="R5" s="21"/>
      <c r="S5" s="21"/>
      <c r="T5" s="21" t="str">
        <f>IFERROR(__xludf.DUMMYFUNCTION("""COMPUTED_VALUE"""),"x")</f>
        <v>x</v>
      </c>
      <c r="U5" s="21"/>
      <c r="V5" s="20" t="str">
        <f>IFERROR(__xludf.DUMMYFUNCTION("""COMPUTED_VALUE"""),"Compression, measures also energy efficiency in test ")</f>
        <v>Compression, measures also energy efficiency in test </v>
      </c>
      <c r="W5" s="20"/>
      <c r="X5" s="20"/>
      <c r="Y5" s="20"/>
      <c r="Z5" s="20"/>
      <c r="AA5" s="20"/>
      <c r="AB5" s="20"/>
      <c r="AC5" s="20"/>
      <c r="AD5" s="20"/>
      <c r="AE5" s="20"/>
      <c r="AF5" s="20"/>
    </row>
    <row r="6">
      <c r="A6" s="13">
        <f>IFERROR(__xludf.DUMMYFUNCTION("""COMPUTED_VALUE"""),104.0)</f>
        <v>104</v>
      </c>
      <c r="B6" s="13" t="str">
        <f>IFERROR(__xludf.DUMMYFUNCTION("""COMPUTED_VALUE"""),"From SSDs Back to HDDs: Optimizing VDO to Support Inline Deduplication and Compression for HDDs as Primary Storage Media")</f>
        <v>From SSDs Back to HDDs: Optimizing VDO to Support Inline Deduplication and Compression for HDDs as Primary Storage Media</v>
      </c>
      <c r="C6" s="13" t="str">
        <f>IFERROR(__xludf.DUMMYFUNCTION("""COMPUTED_VALUE"""),"Patrick Raaf, AndrÃ© Brinkmann, Eric Borba, Hossein Asadi, Sai Narasimhamurthy, John Bent, Mohamad El-Batal, Reza Salkhordeh")</f>
        <v>Patrick Raaf, AndrÃ© Brinkmann, Eric Borba, Hossein Asadi, Sai Narasimhamurthy, John Bent, Mohamad El-Batal, Reza Salkhordeh</v>
      </c>
      <c r="D6" s="64" t="str">
        <f>IFERROR(__xludf.DUMMYFUNCTION("""COMPUTED_VALUE"""),"https://doi.org/10.1145/3678250")</f>
        <v>https://doi.org/10.1145/3678250</v>
      </c>
      <c r="E6" s="13" t="str">
        <f>IFERROR(__xludf.DUMMYFUNCTION("""COMPUTED_VALUE"""),"Association for Computing Machinery")</f>
        <v>Association for Computing Machinery</v>
      </c>
      <c r="F6" s="13" t="str">
        <f>IFERROR(__xludf.DUMMYFUNCTION("""COMPUTED_VALUE"""),"ACM Trans. Storage")</f>
        <v>ACM Trans. Storage</v>
      </c>
      <c r="G6" s="13" t="str">
        <f>IFERROR(__xludf.DUMMYFUNCTION("""COMPUTED_VALUE"""),"ACM")</f>
        <v>ACM</v>
      </c>
      <c r="H6" s="13" t="str">
        <f>IFERROR(__xludf.DUMMYFUNCTION("""COMPUTED_VALUE"""),"J")</f>
        <v>J</v>
      </c>
      <c r="I6" s="38">
        <f>IFERROR(__xludf.DUMMYFUNCTION("""COMPUTED_VALUE"""),2024.0)</f>
        <v>2024</v>
      </c>
      <c r="J6" s="21" t="str">
        <f>IFERROR(__xludf.DUMMYFUNCTION("""COMPUTED_VALUE"""),"x")</f>
        <v>x</v>
      </c>
      <c r="K6" s="21" t="str">
        <f>IFERROR(__xludf.DUMMYFUNCTION("""COMPUTED_VALUE"""),"x")</f>
        <v>x</v>
      </c>
      <c r="L6" s="21" t="str">
        <f>IFERROR(__xludf.DUMMYFUNCTION("""COMPUTED_VALUE"""),"x")</f>
        <v>x</v>
      </c>
      <c r="M6" s="21"/>
      <c r="N6" s="19"/>
      <c r="O6" s="21"/>
      <c r="P6" s="21"/>
      <c r="Q6" s="21"/>
      <c r="R6" s="21"/>
      <c r="S6" s="21"/>
      <c r="T6" s="21" t="str">
        <f>IFERROR(__xludf.DUMMYFUNCTION("""COMPUTED_VALUE"""),"x")</f>
        <v>x</v>
      </c>
      <c r="U6" s="21"/>
      <c r="V6" s="20" t="str">
        <f>IFERROR(__xludf.DUMMYFUNCTION("""COMPUTED_VALUE"""),"Data deduplication for both SSD and HDD")</f>
        <v>Data deduplication for both SSD and HDD</v>
      </c>
      <c r="W6" s="20"/>
      <c r="X6" s="20"/>
      <c r="Y6" s="20"/>
      <c r="Z6" s="20"/>
      <c r="AA6" s="20"/>
      <c r="AB6" s="20"/>
      <c r="AC6" s="20"/>
      <c r="AD6" s="20"/>
      <c r="AE6" s="20"/>
      <c r="AF6" s="20"/>
    </row>
    <row r="7">
      <c r="A7" s="13">
        <f>IFERROR(__xludf.DUMMYFUNCTION("""COMPUTED_VALUE"""),137.0)</f>
        <v>137</v>
      </c>
      <c r="B7" s="13" t="str">
        <f>IFERROR(__xludf.DUMMYFUNCTION("""COMPUTED_VALUE"""),"Encrypted Data Reduction: Removing Redundancy from Encrypted Data in Outsourced Storage")</f>
        <v>Encrypted Data Reduction: Removing Redundancy from Encrypted Data in Outsourced Storage</v>
      </c>
      <c r="C7" s="13" t="str">
        <f>IFERROR(__xludf.DUMMYFUNCTION("""COMPUTED_VALUE"""),"Jia Zhao, Zuoru Yang, Jingwei Li, Patrick P. C. Lee")</f>
        <v>Jia Zhao, Zuoru Yang, Jingwei Li, Patrick P. C. Lee</v>
      </c>
      <c r="D7" s="64" t="str">
        <f>IFERROR(__xludf.DUMMYFUNCTION("""COMPUTED_VALUE"""),"https://doi.org/10.1145/3685278")</f>
        <v>https://doi.org/10.1145/3685278</v>
      </c>
      <c r="E7" s="13" t="str">
        <f>IFERROR(__xludf.DUMMYFUNCTION("""COMPUTED_VALUE"""),"Association for Computing Machinery")</f>
        <v>Association for Computing Machinery</v>
      </c>
      <c r="F7" s="13" t="str">
        <f>IFERROR(__xludf.DUMMYFUNCTION("""COMPUTED_VALUE"""),"ACM Trans. Storage")</f>
        <v>ACM Trans. Storage</v>
      </c>
      <c r="G7" s="13" t="str">
        <f>IFERROR(__xludf.DUMMYFUNCTION("""COMPUTED_VALUE"""),"ACM")</f>
        <v>ACM</v>
      </c>
      <c r="H7" s="13" t="str">
        <f>IFERROR(__xludf.DUMMYFUNCTION("""COMPUTED_VALUE"""),"J")</f>
        <v>J</v>
      </c>
      <c r="I7" s="38">
        <f>IFERROR(__xludf.DUMMYFUNCTION("""COMPUTED_VALUE"""),2024.0)</f>
        <v>2024</v>
      </c>
      <c r="J7" s="19" t="str">
        <f>IFERROR(__xludf.DUMMYFUNCTION("""COMPUTED_VALUE"""),"x")</f>
        <v>x</v>
      </c>
      <c r="K7" s="19" t="str">
        <f>IFERROR(__xludf.DUMMYFUNCTION("""COMPUTED_VALUE"""),"x")</f>
        <v>x</v>
      </c>
      <c r="L7" s="19" t="str">
        <f>IFERROR(__xludf.DUMMYFUNCTION("""COMPUTED_VALUE"""),"x")</f>
        <v>x</v>
      </c>
      <c r="M7" s="21"/>
      <c r="N7" s="21"/>
      <c r="O7" s="21"/>
      <c r="P7" s="21"/>
      <c r="Q7" s="21"/>
      <c r="R7" s="21"/>
      <c r="S7" s="21"/>
      <c r="T7" s="21" t="str">
        <f>IFERROR(__xludf.DUMMYFUNCTION("""COMPUTED_VALUE"""),"x")</f>
        <v>x</v>
      </c>
      <c r="U7" s="21"/>
      <c r="V7" s="20" t="str">
        <f>IFERROR(__xludf.DUMMYFUNCTION("""COMPUTED_VALUE"""),"Data reduction, deduplication on encrypted data")</f>
        <v>Data reduction, deduplication on encrypted data</v>
      </c>
      <c r="W7" s="20"/>
      <c r="X7" s="20"/>
      <c r="Y7" s="20"/>
      <c r="Z7" s="20"/>
      <c r="AA7" s="20"/>
      <c r="AB7" s="20"/>
      <c r="AC7" s="20"/>
      <c r="AD7" s="20"/>
      <c r="AE7" s="20"/>
      <c r="AF7" s="20"/>
    </row>
    <row r="8">
      <c r="A8" s="13">
        <f>IFERROR(__xludf.DUMMYFUNCTION("""COMPUTED_VALUE"""),152.0)</f>
        <v>152</v>
      </c>
      <c r="B8" s="13" t="str">
        <f>IFERROR(__xludf.DUMMYFUNCTION("""COMPUTED_VALUE"""),"An End-to-end High-performance Deduplication Scheme for Docker Registries and Docker Container Storage Systems")</f>
        <v>An End-to-end High-performance Deduplication Scheme for Docker Registries and Docker Container Storage Systems</v>
      </c>
      <c r="C8" s="13" t="str">
        <f>IFERROR(__xludf.DUMMYFUNCTION("""COMPUTED_VALUE"""),"Nannan Zhao, Muhui Lin, Hadeel Albahar, Arnab K. Paul, Zhijie Huan, Subil Abraham, Keren Chen, Vasily Tarasov, Dimitrios Skourtis, Ali Anwar, Ali Butt")</f>
        <v>Nannan Zhao, Muhui Lin, Hadeel Albahar, Arnab K. Paul, Zhijie Huan, Subil Abraham, Keren Chen, Vasily Tarasov, Dimitrios Skourtis, Ali Anwar, Ali Butt</v>
      </c>
      <c r="D8" s="64" t="str">
        <f>IFERROR(__xludf.DUMMYFUNCTION("""COMPUTED_VALUE"""),"https://doi.org/10.1145/3643819")</f>
        <v>https://doi.org/10.1145/3643819</v>
      </c>
      <c r="E8" s="13" t="str">
        <f>IFERROR(__xludf.DUMMYFUNCTION("""COMPUTED_VALUE"""),"Association for Computing Machinery")</f>
        <v>Association for Computing Machinery</v>
      </c>
      <c r="F8" s="13" t="str">
        <f>IFERROR(__xludf.DUMMYFUNCTION("""COMPUTED_VALUE"""),"ACM Trans. Storage")</f>
        <v>ACM Trans. Storage</v>
      </c>
      <c r="G8" s="13" t="str">
        <f>IFERROR(__xludf.DUMMYFUNCTION("""COMPUTED_VALUE"""),"ACM")</f>
        <v>ACM</v>
      </c>
      <c r="H8" s="13" t="str">
        <f>IFERROR(__xludf.DUMMYFUNCTION("""COMPUTED_VALUE"""),"J")</f>
        <v>J</v>
      </c>
      <c r="I8" s="38">
        <f>IFERROR(__xludf.DUMMYFUNCTION("""COMPUTED_VALUE"""),2024.0)</f>
        <v>2024</v>
      </c>
      <c r="J8" s="21" t="str">
        <f>IFERROR(__xludf.DUMMYFUNCTION("""COMPUTED_VALUE"""),"x")</f>
        <v>x</v>
      </c>
      <c r="K8" s="21" t="str">
        <f>IFERROR(__xludf.DUMMYFUNCTION("""COMPUTED_VALUE"""),"x")</f>
        <v>x</v>
      </c>
      <c r="L8" s="21" t="str">
        <f>IFERROR(__xludf.DUMMYFUNCTION("""COMPUTED_VALUE"""),"x")</f>
        <v>x</v>
      </c>
      <c r="M8" s="21"/>
      <c r="N8" s="19"/>
      <c r="O8" s="21"/>
      <c r="P8" s="21"/>
      <c r="Q8" s="21"/>
      <c r="R8" s="21"/>
      <c r="S8" s="21"/>
      <c r="T8" s="21" t="str">
        <f>IFERROR(__xludf.DUMMYFUNCTION("""COMPUTED_VALUE"""),"x")</f>
        <v>x</v>
      </c>
      <c r="U8" s="21"/>
      <c r="V8" s="20" t="str">
        <f>IFERROR(__xludf.DUMMYFUNCTION("""COMPUTED_VALUE"""),"Deduplication for docker")</f>
        <v>Deduplication for docker</v>
      </c>
      <c r="W8" s="20"/>
      <c r="X8" s="20"/>
      <c r="Y8" s="20"/>
      <c r="Z8" s="20"/>
      <c r="AA8" s="20"/>
      <c r="AB8" s="20"/>
      <c r="AC8" s="20"/>
      <c r="AD8" s="20"/>
      <c r="AE8" s="20"/>
      <c r="AF8" s="20"/>
    </row>
    <row r="9">
      <c r="A9" s="13">
        <f>IFERROR(__xludf.DUMMYFUNCTION("""COMPUTED_VALUE"""),164.0)</f>
        <v>164</v>
      </c>
      <c r="B9" s="13" t="str">
        <f>IFERROR(__xludf.DUMMYFUNCTION("""COMPUTED_VALUE"""),"Logzip: extracting hidden structures via iterative clustering for log compression")</f>
        <v>Logzip: extracting hidden structures via iterative clustering for log compression</v>
      </c>
      <c r="C9" s="13" t="str">
        <f>IFERROR(__xludf.DUMMYFUNCTION("""COMPUTED_VALUE"""),"Jinyang Liu, Jieming Zhu, Shilin He, Pinjia He, Zibin Zheng, Michael R. Lyu")</f>
        <v>Jinyang Liu, Jieming Zhu, Shilin He, Pinjia He, Zibin Zheng, Michael R. Lyu</v>
      </c>
      <c r="D9" s="64" t="str">
        <f>IFERROR(__xludf.DUMMYFUNCTION("""COMPUTED_VALUE"""),"https://doi.org/10.1109/ASE.2019.00085")</f>
        <v>https://doi.org/10.1109/ASE.2019.00085</v>
      </c>
      <c r="E9" s="13" t="str">
        <f>IFERROR(__xludf.DUMMYFUNCTION("""COMPUTED_VALUE"""),"IEEE Press")</f>
        <v>IEEE Press</v>
      </c>
      <c r="F9" s="13" t="str">
        <f>IFERROR(__xludf.DUMMYFUNCTION("""COMPUTED_VALUE"""),"Proceedings of the 34th IEEE/ACM International Conference on Automated Software Engineering")</f>
        <v>Proceedings of the 34th IEEE/ACM International Conference on Automated Software Engineering</v>
      </c>
      <c r="G9" s="13" t="str">
        <f>IFERROR(__xludf.DUMMYFUNCTION("""COMPUTED_VALUE"""),"ASE")</f>
        <v>ASE</v>
      </c>
      <c r="H9" s="13" t="str">
        <f>IFERROR(__xludf.DUMMYFUNCTION("""COMPUTED_VALUE"""),"C")</f>
        <v>C</v>
      </c>
      <c r="I9" s="38">
        <f>IFERROR(__xludf.DUMMYFUNCTION("""COMPUTED_VALUE"""),2020.0)</f>
        <v>2020</v>
      </c>
      <c r="J9" s="21" t="str">
        <f>IFERROR(__xludf.DUMMYFUNCTION("""COMPUTED_VALUE"""),"x")</f>
        <v>x</v>
      </c>
      <c r="K9" s="21" t="str">
        <f>IFERROR(__xludf.DUMMYFUNCTION("""COMPUTED_VALUE"""),"x")</f>
        <v>x</v>
      </c>
      <c r="L9" s="21" t="str">
        <f>IFERROR(__xludf.DUMMYFUNCTION("""COMPUTED_VALUE"""),"x")</f>
        <v>x</v>
      </c>
      <c r="M9" s="21"/>
      <c r="N9" s="19"/>
      <c r="O9" s="21"/>
      <c r="P9" s="21"/>
      <c r="Q9" s="21"/>
      <c r="R9" s="21"/>
      <c r="S9" s="21"/>
      <c r="T9" s="21" t="str">
        <f>IFERROR(__xludf.DUMMYFUNCTION("""COMPUTED_VALUE"""),"x")</f>
        <v>x</v>
      </c>
      <c r="U9" s="21"/>
      <c r="V9" s="20" t="str">
        <f>IFERROR(__xludf.DUMMYFUNCTION("""COMPUTED_VALUE"""),"Compression of log files")</f>
        <v>Compression of log files</v>
      </c>
      <c r="W9" s="20"/>
      <c r="X9" s="20"/>
      <c r="Y9" s="20"/>
      <c r="Z9" s="20"/>
      <c r="AA9" s="20"/>
      <c r="AB9" s="20"/>
      <c r="AC9" s="20"/>
      <c r="AD9" s="20"/>
      <c r="AE9" s="20"/>
      <c r="AF9" s="20"/>
    </row>
    <row r="10">
      <c r="A10" s="13">
        <f>IFERROR(__xludf.DUMMYFUNCTION("""COMPUTED_VALUE"""),167.0)</f>
        <v>167</v>
      </c>
      <c r="B10" s="13" t="str">
        <f>IFERROR(__xludf.DUMMYFUNCTION("""COMPUTED_VALUE"""),"Decomposed bounded floats for fast compression and queries")</f>
        <v>Decomposed bounded floats for fast compression and queries</v>
      </c>
      <c r="C10" s="13" t="str">
        <f>IFERROR(__xludf.DUMMYFUNCTION("""COMPUTED_VALUE"""),"Chunwei Liu, Hao Jiang, John Paparrizos, Aaron J. Elmore")</f>
        <v>Chunwei Liu, Hao Jiang, John Paparrizos, Aaron J. Elmore</v>
      </c>
      <c r="D10" s="64" t="str">
        <f>IFERROR(__xludf.DUMMYFUNCTION("""COMPUTED_VALUE"""),"https://doi.org/10.14778/3476249.3476305")</f>
        <v>https://doi.org/10.14778/3476249.3476305</v>
      </c>
      <c r="E10" s="13" t="str">
        <f>IFERROR(__xludf.DUMMYFUNCTION("""COMPUTED_VALUE"""),"VLDB Endowment")</f>
        <v>VLDB Endowment</v>
      </c>
      <c r="F10" s="13" t="str">
        <f>IFERROR(__xludf.DUMMYFUNCTION("""COMPUTED_VALUE"""),"51th International Conference on Very Large Data Bases")</f>
        <v>51th International Conference on Very Large Data Bases</v>
      </c>
      <c r="G10" s="13" t="str">
        <f>IFERROR(__xludf.DUMMYFUNCTION("""COMPUTED_VALUE"""),"VLDB")</f>
        <v>VLDB</v>
      </c>
      <c r="H10" s="13" t="str">
        <f>IFERROR(__xludf.DUMMYFUNCTION("""COMPUTED_VALUE"""),"C")</f>
        <v>C</v>
      </c>
      <c r="I10" s="13">
        <f>IFERROR(__xludf.DUMMYFUNCTION("""COMPUTED_VALUE"""),2021.0)</f>
        <v>2021</v>
      </c>
      <c r="J10" s="13" t="str">
        <f>IFERROR(__xludf.DUMMYFUNCTION("""COMPUTED_VALUE"""),"x")</f>
        <v>x</v>
      </c>
      <c r="K10" s="13" t="str">
        <f>IFERROR(__xludf.DUMMYFUNCTION("""COMPUTED_VALUE"""),"x")</f>
        <v>x</v>
      </c>
      <c r="L10" s="13" t="str">
        <f>IFERROR(__xludf.DUMMYFUNCTION("""COMPUTED_VALUE"""),"x")</f>
        <v>x</v>
      </c>
      <c r="M10" s="13"/>
      <c r="N10" s="13"/>
      <c r="O10" s="13"/>
      <c r="P10" s="13"/>
      <c r="Q10" s="13"/>
      <c r="R10" s="13"/>
      <c r="S10" s="13"/>
      <c r="T10" s="19" t="str">
        <f>IFERROR(__xludf.DUMMYFUNCTION("""COMPUTED_VALUE"""),"x")</f>
        <v>x</v>
      </c>
      <c r="U10" s="19"/>
      <c r="V10" s="13" t="str">
        <f>IFERROR(__xludf.DUMMYFUNCTION("""COMPUTED_VALUE"""),"Compression, query of encoded data")</f>
        <v>Compression, query of encoded data</v>
      </c>
      <c r="W10" s="13"/>
      <c r="X10" s="13"/>
      <c r="Y10" s="13"/>
      <c r="Z10" s="13"/>
      <c r="AA10" s="13"/>
      <c r="AB10" s="13"/>
      <c r="AC10" s="13"/>
      <c r="AD10" s="13"/>
      <c r="AE10" s="13"/>
      <c r="AF10" s="13"/>
    </row>
    <row r="11">
      <c r="A11" s="13">
        <f>IFERROR(__xludf.DUMMYFUNCTION("""COMPUTED_VALUE"""),231.0)</f>
        <v>231</v>
      </c>
      <c r="B11" s="13" t="str">
        <f>IFERROR(__xludf.DUMMYFUNCTION("""COMPUTED_VALUE"""),"Optimizing Multimedia IoT Gateway for Enhanced Performance, Energy Efficiency, and Multimedia Quality")</f>
        <v>Optimizing Multimedia IoT Gateway for Enhanced Performance, Energy Efficiency, and Multimedia Quality</v>
      </c>
      <c r="C11" s="13" t="str">
        <f>IFERROR(__xludf.DUMMYFUNCTION("""COMPUTED_VALUE"""),"S. Vijaykumar; S. P. Thyagaraj")</f>
        <v>S. Vijaykumar; S. P. Thyagaraj</v>
      </c>
      <c r="D11" s="64" t="str">
        <f>IFERROR(__xludf.DUMMYFUNCTION("""COMPUTED_VALUE"""),"https://ieeexplore.ieee.org/stamp/stamp.jsp?arnumber=10276269")</f>
        <v>https://ieeexplore.ieee.org/stamp/stamp.jsp?arnumber=10276269</v>
      </c>
      <c r="E11" s="13" t="str">
        <f>IFERROR(__xludf.DUMMYFUNCTION("""COMPUTED_VALUE"""),"IEEE Conferences")</f>
        <v>IEEE Conferences</v>
      </c>
      <c r="F11" s="13" t="str">
        <f>IFERROR(__xludf.DUMMYFUNCTION("""COMPUTED_VALUE"""),"2023 International Conference on Network, Multimedia and Information Technology (NMITCON)")</f>
        <v>2023 International Conference on Network, Multimedia and Information Technology (NMITCON)</v>
      </c>
      <c r="G11" s="13" t="str">
        <f>IFERROR(__xludf.DUMMYFUNCTION("""COMPUTED_VALUE"""),"NMITCON")</f>
        <v>NMITCON</v>
      </c>
      <c r="H11" s="13" t="str">
        <f>IFERROR(__xludf.DUMMYFUNCTION("""COMPUTED_VALUE"""),"C")</f>
        <v>C</v>
      </c>
      <c r="I11" s="38">
        <f>IFERROR(__xludf.DUMMYFUNCTION("""COMPUTED_VALUE"""),2023.0)</f>
        <v>2023</v>
      </c>
      <c r="J11" s="19" t="str">
        <f>IFERROR(__xludf.DUMMYFUNCTION("""COMPUTED_VALUE"""),"x")</f>
        <v>x</v>
      </c>
      <c r="K11" s="21" t="str">
        <f>IFERROR(__xludf.DUMMYFUNCTION("""COMPUTED_VALUE"""),"x")</f>
        <v>x</v>
      </c>
      <c r="L11" s="19" t="str">
        <f>IFERROR(__xludf.DUMMYFUNCTION("""COMPUTED_VALUE"""),"x")</f>
        <v>x</v>
      </c>
      <c r="M11" s="21"/>
      <c r="N11" s="19"/>
      <c r="O11" s="21"/>
      <c r="P11" s="21"/>
      <c r="Q11" s="21"/>
      <c r="R11" s="21"/>
      <c r="S11" s="21"/>
      <c r="T11" s="21" t="str">
        <f>IFERROR(__xludf.DUMMYFUNCTION("""COMPUTED_VALUE"""),"x")</f>
        <v>x</v>
      </c>
      <c r="U11" s="21"/>
      <c r="V11" s="20" t="str">
        <f>IFERROR(__xludf.DUMMYFUNCTION("""COMPUTED_VALUE"""),"Energy efficient network protocol optimising for IOT")</f>
        <v>Energy efficient network protocol optimising for IOT</v>
      </c>
      <c r="W11" s="20"/>
      <c r="X11" s="20"/>
      <c r="Y11" s="20"/>
      <c r="Z11" s="20"/>
      <c r="AA11" s="20"/>
      <c r="AB11" s="20"/>
      <c r="AC11" s="20"/>
      <c r="AD11" s="20"/>
      <c r="AE11" s="20"/>
      <c r="AF11" s="20"/>
    </row>
    <row r="12">
      <c r="A12" s="13">
        <f>IFERROR(__xludf.DUMMYFUNCTION("""COMPUTED_VALUE"""),239.0)</f>
        <v>239</v>
      </c>
      <c r="B12" s="13" t="str">
        <f>IFERROR(__xludf.DUMMYFUNCTION("""COMPUTED_VALUE"""),"A dataflow architecture with distributed control for DNN acceleration")</f>
        <v>A dataflow architecture with distributed control for DNN acceleration</v>
      </c>
      <c r="C12" s="13" t="str">
        <f>IFERROR(__xludf.DUMMYFUNCTION("""COMPUTED_VALUE"""),"H. Krichene; R. Prasad")</f>
        <v>H. Krichene; R. Prasad</v>
      </c>
      <c r="D12" s="64" t="str">
        <f>IFERROR(__xludf.DUMMYFUNCTION("""COMPUTED_VALUE"""),"https://ieeexplore.ieee.org/stamp/stamp.jsp?arnumber=10577802")</f>
        <v>https://ieeexplore.ieee.org/stamp/stamp.jsp?arnumber=10577802</v>
      </c>
      <c r="E12" s="13" t="str">
        <f>IFERROR(__xludf.DUMMYFUNCTION("""COMPUTED_VALUE"""),"IEEE Conferences")</f>
        <v>IEEE Conferences</v>
      </c>
      <c r="F12" s="13" t="str">
        <f>IFERROR(__xludf.DUMMYFUNCTION("""COMPUTED_VALUE"""),"2024 13th Mediterranean Conference on Embedded Computing (MECO)")</f>
        <v>2024 13th Mediterranean Conference on Embedded Computing (MECO)</v>
      </c>
      <c r="G12" s="13" t="str">
        <f>IFERROR(__xludf.DUMMYFUNCTION("""COMPUTED_VALUE"""),"MECO")</f>
        <v>MECO</v>
      </c>
      <c r="H12" s="13" t="str">
        <f>IFERROR(__xludf.DUMMYFUNCTION("""COMPUTED_VALUE"""),"C")</f>
        <v>C</v>
      </c>
      <c r="I12" s="13">
        <f>IFERROR(__xludf.DUMMYFUNCTION("""COMPUTED_VALUE"""),2024.0)</f>
        <v>2024</v>
      </c>
      <c r="J12" s="13" t="str">
        <f>IFERROR(__xludf.DUMMYFUNCTION("""COMPUTED_VALUE"""),"x")</f>
        <v>x</v>
      </c>
      <c r="K12" s="1" t="str">
        <f>IFERROR(__xludf.DUMMYFUNCTION("""COMPUTED_VALUE"""),"x")</f>
        <v>x</v>
      </c>
      <c r="L12" s="13" t="str">
        <f>IFERROR(__xludf.DUMMYFUNCTION("""COMPUTED_VALUE"""),"x")</f>
        <v>x</v>
      </c>
      <c r="M12" s="13"/>
      <c r="N12" s="13"/>
      <c r="O12" s="13"/>
      <c r="P12" s="13"/>
      <c r="Q12" s="13"/>
      <c r="R12" s="13"/>
      <c r="S12" s="13"/>
      <c r="T12" s="19" t="str">
        <f>IFERROR(__xludf.DUMMYFUNCTION("""COMPUTED_VALUE"""),"x")</f>
        <v>x</v>
      </c>
      <c r="U12" s="19"/>
      <c r="V12" s="13" t="str">
        <f>IFERROR(__xludf.DUMMYFUNCTION("""COMPUTED_VALUE"""),"Energy saving DNN on Edge")</f>
        <v>Energy saving DNN on Edge</v>
      </c>
      <c r="W12" s="13"/>
      <c r="X12" s="13"/>
      <c r="Y12" s="13"/>
      <c r="Z12" s="13"/>
      <c r="AA12" s="13"/>
      <c r="AB12" s="13"/>
      <c r="AC12" s="13"/>
      <c r="AD12" s="13"/>
      <c r="AE12" s="13"/>
      <c r="AF12" s="13"/>
    </row>
    <row r="13">
      <c r="A13" s="13">
        <f>IFERROR(__xludf.DUMMYFUNCTION("""COMPUTED_VALUE"""),251.0)</f>
        <v>251</v>
      </c>
      <c r="B13" s="13" t="str">
        <f>IFERROR(__xludf.DUMMYFUNCTION("""COMPUTED_VALUE"""),"TizenRT OS Based Data Compression Algorithms for IoT Devices")</f>
        <v>TizenRT OS Based Data Compression Algorithms for IoT Devices</v>
      </c>
      <c r="C13" s="13" t="str">
        <f>IFERROR(__xludf.DUMMYFUNCTION("""COMPUTED_VALUE"""),"T. R. Chamak; S. Kaushik; S. Singhal; A. Dadheech; P. A. Anitha; P. S. Jenicka; V. Thapa")</f>
        <v>T. R. Chamak; S. Kaushik; S. Singhal; A. Dadheech; P. A. Anitha; P. S. Jenicka; V. Thapa</v>
      </c>
      <c r="D13" s="64" t="str">
        <f>IFERROR(__xludf.DUMMYFUNCTION("""COMPUTED_VALUE"""),"https://ieeexplore.ieee.org/stamp/stamp.jsp?arnumber=10425386")</f>
        <v>https://ieeexplore.ieee.org/stamp/stamp.jsp?arnumber=10425386</v>
      </c>
      <c r="E13" s="13" t="str">
        <f>IFERROR(__xludf.DUMMYFUNCTION("""COMPUTED_VALUE"""),"IEEE Conferences")</f>
        <v>IEEE Conferences</v>
      </c>
      <c r="F13" s="13" t="str">
        <f>IFERROR(__xludf.DUMMYFUNCTION("""COMPUTED_VALUE"""),"2023 International Conference on Computing, Communication, and Intelligent Systems (ICCCIS)")</f>
        <v>2023 International Conference on Computing, Communication, and Intelligent Systems (ICCCIS)</v>
      </c>
      <c r="G13" s="13" t="str">
        <f>IFERROR(__xludf.DUMMYFUNCTION("""COMPUTED_VALUE"""),"ICCCIS")</f>
        <v>ICCCIS</v>
      </c>
      <c r="H13" s="13" t="str">
        <f>IFERROR(__xludf.DUMMYFUNCTION("""COMPUTED_VALUE"""),"C")</f>
        <v>C</v>
      </c>
      <c r="I13" s="67">
        <f>IFERROR(__xludf.DUMMYFUNCTION("""COMPUTED_VALUE"""),2023.0)</f>
        <v>2023</v>
      </c>
      <c r="J13" s="19" t="str">
        <f>IFERROR(__xludf.DUMMYFUNCTION("""COMPUTED_VALUE"""),"x")</f>
        <v>x</v>
      </c>
      <c r="K13" s="19" t="str">
        <f>IFERROR(__xludf.DUMMYFUNCTION("""COMPUTED_VALUE"""),"x")</f>
        <v>x</v>
      </c>
      <c r="L13" s="19" t="str">
        <f>IFERROR(__xludf.DUMMYFUNCTION("""COMPUTED_VALUE"""),"x")</f>
        <v>x</v>
      </c>
      <c r="M13" s="21"/>
      <c r="N13" s="21"/>
      <c r="O13" s="21"/>
      <c r="P13" s="21"/>
      <c r="Q13" s="21"/>
      <c r="R13" s="21"/>
      <c r="S13" s="21"/>
      <c r="T13" s="19" t="str">
        <f>IFERROR(__xludf.DUMMYFUNCTION("""COMPUTED_VALUE"""),"x")</f>
        <v>x</v>
      </c>
      <c r="U13" s="19"/>
      <c r="V13" s="13" t="str">
        <f>IFERROR(__xludf.DUMMYFUNCTION("""COMPUTED_VALUE"""),"Data compression for IoT")</f>
        <v>Data compression for IoT</v>
      </c>
      <c r="W13" s="13"/>
      <c r="X13" s="13"/>
      <c r="Y13" s="13"/>
      <c r="Z13" s="13"/>
      <c r="AA13" s="13"/>
      <c r="AB13" s="13"/>
      <c r="AC13" s="13"/>
      <c r="AD13" s="13"/>
      <c r="AE13" s="13"/>
      <c r="AF13" s="13"/>
    </row>
    <row r="14">
      <c r="A14" s="13">
        <f>IFERROR(__xludf.DUMMYFUNCTION("""COMPUTED_VALUE"""),271.0)</f>
        <v>271</v>
      </c>
      <c r="B14" s="13" t="str">
        <f>IFERROR(__xludf.DUMMYFUNCTION("""COMPUTED_VALUE"""),"Triangle Counting Accelerations: From Algorithm to In-Memory Computing Architecture")</f>
        <v>Triangle Counting Accelerations: From Algorithm to In-Memory Computing Architecture</v>
      </c>
      <c r="C14" s="13" t="str">
        <f>IFERROR(__xludf.DUMMYFUNCTION("""COMPUTED_VALUE"""),"X. Wang; J. Yang; Y. Zhao; X. Jia; R. Yin; X. Chen; G. Qu; W. Zhao")</f>
        <v>X. Wang; J. Yang; Y. Zhao; X. Jia; R. Yin; X. Chen; G. Qu; W. Zhao</v>
      </c>
      <c r="D14" s="64" t="str">
        <f>IFERROR(__xludf.DUMMYFUNCTION("""COMPUTED_VALUE"""),"https://ieeexplore.ieee.org/stamp/stamp.jsp?arnumber=9627790")</f>
        <v>https://ieeexplore.ieee.org/stamp/stamp.jsp?arnumber=9627790</v>
      </c>
      <c r="E14" s="13" t="str">
        <f>IFERROR(__xludf.DUMMYFUNCTION("""COMPUTED_VALUE"""),"IEEE Journals")</f>
        <v>IEEE Journals</v>
      </c>
      <c r="F14" s="13" t="str">
        <f>IFERROR(__xludf.DUMMYFUNCTION("""COMPUTED_VALUE"""),"IEEE Transactions on Computers")</f>
        <v>IEEE Transactions on Computers</v>
      </c>
      <c r="G14" s="13" t="str">
        <f>IFERROR(__xludf.DUMMYFUNCTION("""COMPUTED_VALUE"""),"IEEE")</f>
        <v>IEEE</v>
      </c>
      <c r="H14" s="13" t="str">
        <f>IFERROR(__xludf.DUMMYFUNCTION("""COMPUTED_VALUE"""),"J")</f>
        <v>J</v>
      </c>
      <c r="I14" s="38">
        <f>IFERROR(__xludf.DUMMYFUNCTION("""COMPUTED_VALUE"""),2022.0)</f>
        <v>2022</v>
      </c>
      <c r="J14" s="19" t="str">
        <f>IFERROR(__xludf.DUMMYFUNCTION("""COMPUTED_VALUE"""),"x")</f>
        <v>x</v>
      </c>
      <c r="K14" s="19" t="str">
        <f>IFERROR(__xludf.DUMMYFUNCTION("""COMPUTED_VALUE"""),"x")</f>
        <v>x</v>
      </c>
      <c r="L14" s="19" t="str">
        <f>IFERROR(__xludf.DUMMYFUNCTION("""COMPUTED_VALUE"""),"x")</f>
        <v>x</v>
      </c>
      <c r="M14" s="21"/>
      <c r="N14" s="21"/>
      <c r="O14" s="21"/>
      <c r="P14" s="21"/>
      <c r="Q14" s="21"/>
      <c r="R14" s="21"/>
      <c r="S14" s="21"/>
      <c r="T14" s="19" t="str">
        <f>IFERROR(__xludf.DUMMYFUNCTION("""COMPUTED_VALUE"""),"x")</f>
        <v>x</v>
      </c>
      <c r="U14" s="19"/>
      <c r="V14" s="13" t="str">
        <f>IFERROR(__xludf.DUMMYFUNCTION("""COMPUTED_VALUE"""),"Energy reduction through in memory computing")</f>
        <v>Energy reduction through in memory computing</v>
      </c>
      <c r="W14" s="13"/>
      <c r="X14" s="13"/>
      <c r="Y14" s="13"/>
      <c r="Z14" s="13"/>
      <c r="AA14" s="13"/>
      <c r="AB14" s="13"/>
      <c r="AC14" s="13"/>
      <c r="AD14" s="13"/>
      <c r="AE14" s="13"/>
      <c r="AF14" s="13"/>
    </row>
    <row r="15">
      <c r="A15" s="13">
        <f>IFERROR(__xludf.DUMMYFUNCTION("""COMPUTED_VALUE"""),293.0)</f>
        <v>293</v>
      </c>
      <c r="B15" s="13" t="str">
        <f>IFERROR(__xludf.DUMMYFUNCTION("""COMPUTED_VALUE"""),"Mitigating Challenges of the Space Environment for Onboard Artificial Intelligence: Design Overview of the Imaging Payload on SpIRIT")</f>
        <v>Mitigating Challenges of the Space Environment for Onboard Artificial Intelligence: Design Overview of the Imaging Payload on SpIRIT</v>
      </c>
      <c r="C15" s="13" t="str">
        <f>IFERROR(__xludf.DUMMYFUNCTION("""COMPUTED_VALUE"""),"M. O. Del Castillo; J. Morgan; J. McRobbie; C. Therakam; Z. Joukhadar; R. Mearns; S. Barraclough; R. Sinnott; A. Woods; C. Bayliss; K. Ehinger; B. Rubinstein; J. Bailey; A. Chapman; M. Trenti")</f>
        <v>M. O. Del Castillo; J. Morgan; J. McRobbie; C. Therakam; Z. Joukhadar; R. Mearns; S. Barraclough; R. Sinnott; A. Woods; C. Bayliss; K. Ehinger; B. Rubinstein; J. Bailey; A. Chapman; M. Trenti</v>
      </c>
      <c r="D15" s="64" t="str">
        <f>IFERROR(__xludf.DUMMYFUNCTION("""COMPUTED_VALUE"""),"https://ieeexplore.ieee.org/stamp/stamp.jsp?arnumber=10678148")</f>
        <v>https://ieeexplore.ieee.org/stamp/stamp.jsp?arnumber=10678148</v>
      </c>
      <c r="E15" s="13" t="str">
        <f>IFERROR(__xludf.DUMMYFUNCTION("""COMPUTED_VALUE"""),"IEEE Conferences")</f>
        <v>IEEE Conferences</v>
      </c>
      <c r="F15" s="13" t="str">
        <f>IFERROR(__xludf.DUMMYFUNCTION("""COMPUTED_VALUE"""),"2024 IEEE/CVF Conference on Computer Vision and Pattern Recognition Workshops (CVPRW)")</f>
        <v>2024 IEEE/CVF Conference on Computer Vision and Pattern Recognition Workshops (CVPRW)</v>
      </c>
      <c r="G15" s="13" t="str">
        <f>IFERROR(__xludf.DUMMYFUNCTION("""COMPUTED_VALUE"""),"CVPRW")</f>
        <v>CVPRW</v>
      </c>
      <c r="H15" s="13" t="str">
        <f>IFERROR(__xludf.DUMMYFUNCTION("""COMPUTED_VALUE"""),"C")</f>
        <v>C</v>
      </c>
      <c r="I15" s="13">
        <f>IFERROR(__xludf.DUMMYFUNCTION("""COMPUTED_VALUE"""),2024.0)</f>
        <v>2024</v>
      </c>
      <c r="J15" s="13" t="str">
        <f>IFERROR(__xludf.DUMMYFUNCTION("""COMPUTED_VALUE"""),"x")</f>
        <v>x</v>
      </c>
      <c r="K15" s="13" t="str">
        <f>IFERROR(__xludf.DUMMYFUNCTION("""COMPUTED_VALUE"""),"x")</f>
        <v>x</v>
      </c>
      <c r="L15" s="13" t="str">
        <f>IFERROR(__xludf.DUMMYFUNCTION("""COMPUTED_VALUE"""),"x")</f>
        <v>x</v>
      </c>
      <c r="M15" s="13"/>
      <c r="N15" s="13"/>
      <c r="O15" s="13"/>
      <c r="P15" s="13"/>
      <c r="Q15" s="13"/>
      <c r="R15" s="13"/>
      <c r="S15" s="13"/>
      <c r="T15" s="19" t="str">
        <f>IFERROR(__xludf.DUMMYFUNCTION("""COMPUTED_VALUE"""),"x")</f>
        <v>x</v>
      </c>
      <c r="U15" s="19"/>
      <c r="V15" s="13" t="str">
        <f>IFERROR(__xludf.DUMMYFUNCTION("""COMPUTED_VALUE"""),"Data compression, data processing in space")</f>
        <v>Data compression, data processing in space</v>
      </c>
      <c r="W15" s="13"/>
      <c r="X15" s="13"/>
      <c r="Y15" s="13"/>
      <c r="Z15" s="13"/>
      <c r="AA15" s="13"/>
      <c r="AB15" s="13"/>
      <c r="AC15" s="13"/>
      <c r="AD15" s="13"/>
      <c r="AE15" s="13"/>
      <c r="AF15" s="13"/>
    </row>
    <row r="16">
      <c r="A16" s="13">
        <f>IFERROR(__xludf.DUMMYFUNCTION("""COMPUTED_VALUE"""),306.0)</f>
        <v>306</v>
      </c>
      <c r="B16" s="13" t="str">
        <f>IFERROR(__xludf.DUMMYFUNCTION("""COMPUTED_VALUE"""),"AdaEdge: A Dynamic Compression Selection Framework for Resource Constrained Devices")</f>
        <v>AdaEdge: A Dynamic Compression Selection Framework for Resource Constrained Devices</v>
      </c>
      <c r="C16" s="13" t="str">
        <f>IFERROR(__xludf.DUMMYFUNCTION("""COMPUTED_VALUE"""),"C. Liu; J. Paparrizos; A. J. Elmore")</f>
        <v>C. Liu; J. Paparrizos; A. J. Elmore</v>
      </c>
      <c r="D16" s="64" t="str">
        <f>IFERROR(__xludf.DUMMYFUNCTION("""COMPUTED_VALUE"""),"https://ieeexplore.ieee.org/stamp/stamp.jsp?arnumber=10597763")</f>
        <v>https://ieeexplore.ieee.org/stamp/stamp.jsp?arnumber=10597763</v>
      </c>
      <c r="E16" s="13" t="str">
        <f>IFERROR(__xludf.DUMMYFUNCTION("""COMPUTED_VALUE"""),"IEEE Conferences")</f>
        <v>IEEE Conferences</v>
      </c>
      <c r="F16" s="13" t="str">
        <f>IFERROR(__xludf.DUMMYFUNCTION("""COMPUTED_VALUE"""),"2024 IEEE 40th International Conference on Data Engineering (ICDE)")</f>
        <v>2024 IEEE 40th International Conference on Data Engineering (ICDE)</v>
      </c>
      <c r="G16" s="13" t="str">
        <f>IFERROR(__xludf.DUMMYFUNCTION("""COMPUTED_VALUE"""),"ICDE")</f>
        <v>ICDE</v>
      </c>
      <c r="H16" s="13" t="str">
        <f>IFERROR(__xludf.DUMMYFUNCTION("""COMPUTED_VALUE"""),"C")</f>
        <v>C</v>
      </c>
      <c r="I16" s="38">
        <f>IFERROR(__xludf.DUMMYFUNCTION("""COMPUTED_VALUE"""),2024.0)</f>
        <v>2024</v>
      </c>
      <c r="J16" s="21" t="str">
        <f>IFERROR(__xludf.DUMMYFUNCTION("""COMPUTED_VALUE"""),"x")</f>
        <v>x</v>
      </c>
      <c r="K16" s="21" t="str">
        <f>IFERROR(__xludf.DUMMYFUNCTION("""COMPUTED_VALUE"""),"x")</f>
        <v>x</v>
      </c>
      <c r="L16" s="21" t="str">
        <f>IFERROR(__xludf.DUMMYFUNCTION("""COMPUTED_VALUE"""),"x")</f>
        <v>x</v>
      </c>
      <c r="M16" s="21"/>
      <c r="N16" s="19"/>
      <c r="O16" s="21"/>
      <c r="P16" s="21"/>
      <c r="Q16" s="21"/>
      <c r="R16" s="21"/>
      <c r="S16" s="21"/>
      <c r="T16" s="21" t="str">
        <f>IFERROR(__xludf.DUMMYFUNCTION("""COMPUTED_VALUE"""),"x")</f>
        <v>x</v>
      </c>
      <c r="U16" s="21"/>
      <c r="V16" s="20" t="str">
        <f>IFERROR(__xludf.DUMMYFUNCTION("""COMPUTED_VALUE"""),"Data compression, egde")</f>
        <v>Data compression, egde</v>
      </c>
      <c r="W16" s="20"/>
      <c r="X16" s="20"/>
      <c r="Y16" s="20"/>
      <c r="Z16" s="20"/>
      <c r="AA16" s="20"/>
      <c r="AB16" s="20"/>
      <c r="AC16" s="20"/>
      <c r="AD16" s="20"/>
      <c r="AE16" s="20"/>
      <c r="AF16" s="20"/>
    </row>
    <row r="17">
      <c r="A17" s="13">
        <f>IFERROR(__xludf.DUMMYFUNCTION("""COMPUTED_VALUE"""),332.0)</f>
        <v>332</v>
      </c>
      <c r="B17" s="13" t="str">
        <f>IFERROR(__xludf.DUMMYFUNCTION("""COMPUTED_VALUE"""),"Enabling Efficient NVM-Based Text Analytics without Decompression")</f>
        <v>Enabling Efficient NVM-Based Text Analytics without Decompression</v>
      </c>
      <c r="C17" s="13" t="str">
        <f>IFERROR(__xludf.DUMMYFUNCTION("""COMPUTED_VALUE"""),"X. Fang; F. Zhang; J. Nong; M. Zhang; P. Hu; Y. Chai; X. Du")</f>
        <v>X. Fang; F. Zhang; J. Nong; M. Zhang; P. Hu; Y. Chai; X. Du</v>
      </c>
      <c r="D17" s="66" t="str">
        <f>IFERROR(__xludf.DUMMYFUNCTION("""COMPUTED_VALUE"""),"https://ieeexplore.ieee.org/stamp/stamp.jsp?arnumber=10597868")</f>
        <v>https://ieeexplore.ieee.org/stamp/stamp.jsp?arnumber=10597868</v>
      </c>
      <c r="E17" s="20" t="str">
        <f>IFERROR(__xludf.DUMMYFUNCTION("""COMPUTED_VALUE"""),"IEEE Conferences")</f>
        <v>IEEE Conferences</v>
      </c>
      <c r="F17" s="20" t="str">
        <f>IFERROR(__xludf.DUMMYFUNCTION("""COMPUTED_VALUE"""),"2024 IEEE 40th International Conference on Data Engineering (ICDE)")</f>
        <v>2024 IEEE 40th International Conference on Data Engineering (ICDE)</v>
      </c>
      <c r="G17" s="20" t="str">
        <f>IFERROR(__xludf.DUMMYFUNCTION("""COMPUTED_VALUE"""),"ICDE")</f>
        <v>ICDE</v>
      </c>
      <c r="H17" s="13" t="str">
        <f>IFERROR(__xludf.DUMMYFUNCTION("""COMPUTED_VALUE"""),"C")</f>
        <v>C</v>
      </c>
      <c r="I17" s="38">
        <f>IFERROR(__xludf.DUMMYFUNCTION("""COMPUTED_VALUE"""),2024.0)</f>
        <v>2024</v>
      </c>
      <c r="J17" s="19" t="str">
        <f>IFERROR(__xludf.DUMMYFUNCTION("""COMPUTED_VALUE"""),"x")</f>
        <v>x</v>
      </c>
      <c r="K17" s="19" t="str">
        <f>IFERROR(__xludf.DUMMYFUNCTION("""COMPUTED_VALUE"""),"x")</f>
        <v>x</v>
      </c>
      <c r="L17" s="19" t="str">
        <f>IFERROR(__xludf.DUMMYFUNCTION("""COMPUTED_VALUE"""),"x")</f>
        <v>x</v>
      </c>
      <c r="M17" s="21"/>
      <c r="N17" s="21"/>
      <c r="O17" s="21"/>
      <c r="P17" s="21"/>
      <c r="Q17" s="21"/>
      <c r="R17" s="21"/>
      <c r="S17" s="21"/>
      <c r="T17" s="19" t="str">
        <f>IFERROR(__xludf.DUMMYFUNCTION("""COMPUTED_VALUE"""),"x")</f>
        <v>x</v>
      </c>
      <c r="U17" s="19"/>
      <c r="V17" s="13" t="str">
        <f>IFERROR(__xludf.DUMMYFUNCTION("""COMPUTED_VALUE"""),"Text analysis of compressed files without decompressing them")</f>
        <v>Text analysis of compressed files without decompressing them</v>
      </c>
      <c r="W17" s="13"/>
      <c r="X17" s="13"/>
      <c r="Y17" s="13"/>
      <c r="Z17" s="13"/>
      <c r="AA17" s="13"/>
      <c r="AB17" s="13"/>
      <c r="AC17" s="13"/>
      <c r="AD17" s="13"/>
      <c r="AE17" s="13"/>
      <c r="AF17" s="13"/>
    </row>
    <row r="18">
      <c r="A18" s="13">
        <f>IFERROR(__xludf.DUMMYFUNCTION("""COMPUTED_VALUE"""),371.0)</f>
        <v>371</v>
      </c>
      <c r="B18" s="13" t="str">
        <f>IFERROR(__xludf.DUMMYFUNCTION("""COMPUTED_VALUE"""),"Energy consumption estimation and profiling for queries in distributed database systems based on a bottom-up comprehensive energy model")</f>
        <v>Energy consumption estimation and profiling for queries in distributed database systems based on a bottom-up comprehensive energy model</v>
      </c>
      <c r="C18" s="13" t="str">
        <f>IFERROR(__xludf.DUMMYFUNCTION("""COMPUTED_VALUE"""),"Guo B.; Wu J.; Pu Y.; Zhang J.; Yu J.")</f>
        <v>Guo B.; Wu J.; Pu Y.; Zhang J.; Yu J.</v>
      </c>
      <c r="D18" s="64" t="str">
        <f>IFERROR(__xludf.DUMMYFUNCTION("""COMPUTED_VALUE"""),"https://www.scopus.com/inward/record.uri?eid=2-s2.0-85194078903&amp;doi=10.1016%2fj.future.2024.04.059&amp;partnerID=40&amp;md5=871cf579adfc02d050cd42323274a6d8")</f>
        <v>https://www.scopus.com/inward/record.uri?eid=2-s2.0-85194078903&amp;doi=10.1016%2fj.future.2024.04.059&amp;partnerID=40&amp;md5=871cf579adfc02d050cd42323274a6d8</v>
      </c>
      <c r="E18" s="13" t="str">
        <f>IFERROR(__xludf.DUMMYFUNCTION("""COMPUTED_VALUE"""),"Elsevier B.V.")</f>
        <v>Elsevier B.V.</v>
      </c>
      <c r="F18" s="13" t="str">
        <f>IFERROR(__xludf.DUMMYFUNCTION("""COMPUTED_VALUE"""),"Future Generation Computer Systems")</f>
        <v>Future Generation Computer Systems</v>
      </c>
      <c r="G18" s="13" t="str">
        <f>IFERROR(__xludf.DUMMYFUNCTION("""COMPUTED_VALUE"""),"ELSEVIER")</f>
        <v>ELSEVIER</v>
      </c>
      <c r="H18" s="13" t="str">
        <f>IFERROR(__xludf.DUMMYFUNCTION("""COMPUTED_VALUE"""),"J")</f>
        <v>J</v>
      </c>
      <c r="I18" s="67">
        <f>IFERROR(__xludf.DUMMYFUNCTION("""COMPUTED_VALUE"""),2024.0)</f>
        <v>2024</v>
      </c>
      <c r="J18" s="19" t="str">
        <f>IFERROR(__xludf.DUMMYFUNCTION("""COMPUTED_VALUE"""),"x")</f>
        <v>x</v>
      </c>
      <c r="K18" s="19" t="str">
        <f>IFERROR(__xludf.DUMMYFUNCTION("""COMPUTED_VALUE"""),"x")</f>
        <v>x</v>
      </c>
      <c r="L18" s="19" t="str">
        <f>IFERROR(__xludf.DUMMYFUNCTION("""COMPUTED_VALUE"""),"x")</f>
        <v>x</v>
      </c>
      <c r="M18" s="19"/>
      <c r="N18" s="21"/>
      <c r="O18" s="21"/>
      <c r="P18" s="21"/>
      <c r="Q18" s="21"/>
      <c r="R18" s="21"/>
      <c r="S18" s="21"/>
      <c r="T18" s="19" t="str">
        <f>IFERROR(__xludf.DUMMYFUNCTION("""COMPUTED_VALUE"""),"x")</f>
        <v>x</v>
      </c>
      <c r="U18" s="19"/>
      <c r="V18" s="13" t="str">
        <f>IFERROR(__xludf.DUMMYFUNCTION("""COMPUTED_VALUE"""),"Measuring energy-efficieny of distributed database systems")</f>
        <v>Measuring energy-efficieny of distributed database systems</v>
      </c>
      <c r="W18" s="13"/>
      <c r="X18" s="13"/>
      <c r="Y18" s="13"/>
      <c r="Z18" s="13"/>
      <c r="AA18" s="13"/>
      <c r="AB18" s="13"/>
      <c r="AC18" s="13"/>
      <c r="AD18" s="13"/>
      <c r="AE18" s="13"/>
      <c r="AF18" s="13"/>
    </row>
    <row r="19">
      <c r="A19" s="13">
        <f>IFERROR(__xludf.DUMMYFUNCTION("""COMPUTED_VALUE"""),377.0)</f>
        <v>377</v>
      </c>
      <c r="B19" s="13" t="str">
        <f>IFERROR(__xludf.DUMMYFUNCTION("""COMPUTED_VALUE"""),"Energy Measurement System for Data Lake: An Initial Approach")</f>
        <v>Energy Measurement System for Data Lake: An Initial Approach</v>
      </c>
      <c r="C19" s="13" t="str">
        <f>IFERROR(__xludf.DUMMYFUNCTION("""COMPUTED_VALUE"""),"Alvarez-Valera H.H.; Maurice A.; Ravat F.; Song J.; Roose P.; Valles-Parlangeau N.")</f>
        <v>Alvarez-Valera H.H.; Maurice A.; Ravat F.; Song J.; Roose P.; Valles-Parlangeau N.</v>
      </c>
      <c r="D19" s="64" t="str">
        <f>IFERROR(__xludf.DUMMYFUNCTION("""COMPUTED_VALUE"""),"https://www.scopus.com/inward/record.uri?eid=2-s2.0-85202857687&amp;doi=10.1007%2f978-981-97-4982-9_2&amp;partnerID=40&amp;md5=5acee0a3b8640a78aef4a706e89c36b0")</f>
        <v>https://www.scopus.com/inward/record.uri?eid=2-s2.0-85202857687&amp;doi=10.1007%2f978-981-97-4982-9_2&amp;partnerID=40&amp;md5=5acee0a3b8640a78aef4a706e89c36b0</v>
      </c>
      <c r="E19" s="13" t="str">
        <f>IFERROR(__xludf.DUMMYFUNCTION("""COMPUTED_VALUE"""),"Springer Science and Business Media Deutschland GmbH")</f>
        <v>Springer Science and Business Media Deutschland GmbH</v>
      </c>
      <c r="F19" s="13" t="str">
        <f>IFERROR(__xludf.DUMMYFUNCTION("""COMPUTED_VALUE"""),"16th Asian Conference on Intelligent Information and Database Systems, ACIIDS 2024")</f>
        <v>16th Asian Conference on Intelligent Information and Database Systems, ACIIDS 2024</v>
      </c>
      <c r="G19" s="13" t="str">
        <f>IFERROR(__xludf.DUMMYFUNCTION("""COMPUTED_VALUE"""),"ACIIDS 2024")</f>
        <v>ACIIDS 2024</v>
      </c>
      <c r="H19" s="13" t="str">
        <f>IFERROR(__xludf.DUMMYFUNCTION("""COMPUTED_VALUE"""),"C")</f>
        <v>C</v>
      </c>
      <c r="I19" s="38">
        <f>IFERROR(__xludf.DUMMYFUNCTION("""COMPUTED_VALUE"""),2024.0)</f>
        <v>2024</v>
      </c>
      <c r="J19" s="21" t="str">
        <f>IFERROR(__xludf.DUMMYFUNCTION("""COMPUTED_VALUE"""),"x")</f>
        <v>x</v>
      </c>
      <c r="K19" s="21" t="str">
        <f>IFERROR(__xludf.DUMMYFUNCTION("""COMPUTED_VALUE"""),"x")</f>
        <v>x</v>
      </c>
      <c r="L19" s="21" t="str">
        <f>IFERROR(__xludf.DUMMYFUNCTION("""COMPUTED_VALUE"""),"x")</f>
        <v>x</v>
      </c>
      <c r="M19" s="19"/>
      <c r="N19" s="19"/>
      <c r="O19" s="21"/>
      <c r="P19" s="21"/>
      <c r="Q19" s="21"/>
      <c r="R19" s="21"/>
      <c r="S19" s="21"/>
      <c r="T19" s="21" t="str">
        <f>IFERROR(__xludf.DUMMYFUNCTION("""COMPUTED_VALUE"""),"x")</f>
        <v>x</v>
      </c>
      <c r="U19" s="21"/>
      <c r="V19" s="20" t="str">
        <f>IFERROR(__xludf.DUMMYFUNCTION("""COMPUTED_VALUE"""),"Measuring energy in Data Lake pipeline operations, model software")</f>
        <v>Measuring energy in Data Lake pipeline operations, model software</v>
      </c>
      <c r="W19" s="20"/>
      <c r="X19" s="20"/>
      <c r="Y19" s="20"/>
      <c r="Z19" s="20"/>
      <c r="AA19" s="20"/>
      <c r="AB19" s="20"/>
      <c r="AC19" s="20"/>
      <c r="AD19" s="20"/>
      <c r="AE19" s="20"/>
      <c r="AF19" s="20"/>
    </row>
    <row r="20">
      <c r="A20" s="13">
        <f>IFERROR(__xludf.DUMMYFUNCTION("""COMPUTED_VALUE"""),397.0)</f>
        <v>397</v>
      </c>
      <c r="B20" s="13" t="str">
        <f>IFERROR(__xludf.DUMMYFUNCTION("""COMPUTED_VALUE"""),"Text Semantics-Driven Data Classification Storage Optimization")</f>
        <v>Text Semantics-Driven Data Classification Storage Optimization</v>
      </c>
      <c r="C20" s="13" t="str">
        <f>IFERROR(__xludf.DUMMYFUNCTION("""COMPUTED_VALUE"""),"Yuan Z.; Lv X.; Gong Y.; Liu B.; Yang H.; You X.")</f>
        <v>Yuan Z.; Lv X.; Gong Y.; Liu B.; Yang H.; You X.</v>
      </c>
      <c r="D20" s="64" t="str">
        <f>IFERROR(__xludf.DUMMYFUNCTION("""COMPUTED_VALUE"""),"https://www.scopus.com/inward/record.uri?eid=2-s2.0-85192500103&amp;doi=10.3390%2fapp14031159&amp;partnerID=40&amp;md5=f643065d0655eda6ada93a96d725e61a")</f>
        <v>https://www.scopus.com/inward/record.uri?eid=2-s2.0-85192500103&amp;doi=10.3390%2fapp14031159&amp;partnerID=40&amp;md5=f643065d0655eda6ada93a96d725e61a</v>
      </c>
      <c r="E20" s="13" t="str">
        <f>IFERROR(__xludf.DUMMYFUNCTION("""COMPUTED_VALUE"""),"Multidisciplinary Digital Publishing Institute (MDPI)")</f>
        <v>Multidisciplinary Digital Publishing Institute (MDPI)</v>
      </c>
      <c r="F20" s="13" t="str">
        <f>IFERROR(__xludf.DUMMYFUNCTION("""COMPUTED_VALUE"""),"Applied Sciences (Switzerland)")</f>
        <v>Applied Sciences (Switzerland)</v>
      </c>
      <c r="G20" s="13" t="str">
        <f>IFERROR(__xludf.DUMMYFUNCTION("""COMPUTED_VALUE"""),"MDPI")</f>
        <v>MDPI</v>
      </c>
      <c r="H20" s="13" t="str">
        <f>IFERROR(__xludf.DUMMYFUNCTION("""COMPUTED_VALUE"""),"J")</f>
        <v>J</v>
      </c>
      <c r="I20" s="38">
        <f>IFERROR(__xludf.DUMMYFUNCTION("""COMPUTED_VALUE"""),2024.0)</f>
        <v>2024</v>
      </c>
      <c r="J20" s="21" t="str">
        <f>IFERROR(__xludf.DUMMYFUNCTION("""COMPUTED_VALUE"""),"x")</f>
        <v>x</v>
      </c>
      <c r="K20" s="19" t="str">
        <f>IFERROR(__xludf.DUMMYFUNCTION("""COMPUTED_VALUE"""),"x")</f>
        <v>x</v>
      </c>
      <c r="L20" s="19" t="str">
        <f>IFERROR(__xludf.DUMMYFUNCTION("""COMPUTED_VALUE"""),"x")</f>
        <v>x</v>
      </c>
      <c r="M20" s="21"/>
      <c r="N20" s="21"/>
      <c r="O20" s="21"/>
      <c r="P20" s="21"/>
      <c r="Q20" s="21"/>
      <c r="R20" s="21"/>
      <c r="S20" s="21"/>
      <c r="T20" s="21" t="str">
        <f>IFERROR(__xludf.DUMMYFUNCTION("""COMPUTED_VALUE"""),"x")</f>
        <v>x</v>
      </c>
      <c r="U20" s="19"/>
      <c r="V20" s="13" t="str">
        <f>IFERROR(__xludf.DUMMYFUNCTION("""COMPUTED_VALUE"""),"Data classification")</f>
        <v>Data classification</v>
      </c>
      <c r="W20" s="13"/>
      <c r="X20" s="13"/>
      <c r="Y20" s="13"/>
      <c r="Z20" s="13"/>
      <c r="AA20" s="13"/>
      <c r="AB20" s="13"/>
      <c r="AC20" s="13"/>
      <c r="AD20" s="13"/>
      <c r="AE20" s="13"/>
      <c r="AF20" s="13"/>
    </row>
    <row r="21">
      <c r="A21" s="13">
        <f>IFERROR(__xludf.DUMMYFUNCTION("""COMPUTED_VALUE"""),464.0)</f>
        <v>464</v>
      </c>
      <c r="B21" s="13" t="str">
        <f>IFERROR(__xludf.DUMMYFUNCTION("""COMPUTED_VALUE"""),"A replication and migration strategy on the hierarchical architecture in the fog computing environment")</f>
        <v>A replication and migration strategy on the hierarchical architecture in the fog computing environment</v>
      </c>
      <c r="C21" s="13" t="str">
        <f>IFERROR(__xludf.DUMMYFUNCTION("""COMPUTED_VALUE"""),"Berkennou A.; Belalem G.; Limam S.")</f>
        <v>Berkennou A.; Belalem G.; Limam S.</v>
      </c>
      <c r="D21" s="64" t="str">
        <f>IFERROR(__xludf.DUMMYFUNCTION("""COMPUTED_VALUE"""),"https://www.scopus.com/inward/record.uri?eid=2-s2.0-85095971856&amp;doi=10.3233%2fMGS-200333&amp;partnerID=40&amp;md5=31f980e8a53c30aa16446eac2d267272")</f>
        <v>https://www.scopus.com/inward/record.uri?eid=2-s2.0-85095971856&amp;doi=10.3233%2fMGS-200333&amp;partnerID=40&amp;md5=31f980e8a53c30aa16446eac2d267272</v>
      </c>
      <c r="E21" s="13" t="str">
        <f>IFERROR(__xludf.DUMMYFUNCTION("""COMPUTED_VALUE"""),"IOS Press BV")</f>
        <v>IOS Press BV</v>
      </c>
      <c r="F21" s="13" t="str">
        <f>IFERROR(__xludf.DUMMYFUNCTION("""COMPUTED_VALUE"""),"Multiagent and Grid Systems")</f>
        <v>Multiagent and Grid Systems</v>
      </c>
      <c r="G21" s="13" t="str">
        <f>IFERROR(__xludf.DUMMYFUNCTION("""COMPUTED_VALUE"""),"IOSP")</f>
        <v>IOSP</v>
      </c>
      <c r="H21" s="13" t="str">
        <f>IFERROR(__xludf.DUMMYFUNCTION("""COMPUTED_VALUE"""),"J")</f>
        <v>J</v>
      </c>
      <c r="I21" s="67">
        <f>IFERROR(__xludf.DUMMYFUNCTION("""COMPUTED_VALUE"""),2020.0)</f>
        <v>2020</v>
      </c>
      <c r="J21" s="19" t="str">
        <f>IFERROR(__xludf.DUMMYFUNCTION("""COMPUTED_VALUE"""),"x")</f>
        <v>x</v>
      </c>
      <c r="K21" s="19" t="str">
        <f>IFERROR(__xludf.DUMMYFUNCTION("""COMPUTED_VALUE"""),"x")</f>
        <v>x</v>
      </c>
      <c r="L21" s="19" t="str">
        <f>IFERROR(__xludf.DUMMYFUNCTION("""COMPUTED_VALUE"""),"x")</f>
        <v>x</v>
      </c>
      <c r="M21" s="21"/>
      <c r="N21" s="21"/>
      <c r="O21" s="21"/>
      <c r="P21" s="21"/>
      <c r="Q21" s="21"/>
      <c r="R21" s="21"/>
      <c r="S21" s="21"/>
      <c r="T21" s="19" t="str">
        <f>IFERROR(__xludf.DUMMYFUNCTION("""COMPUTED_VALUE"""),"x")</f>
        <v>x</v>
      </c>
      <c r="U21" s="19"/>
      <c r="V21" s="13" t="str">
        <f>IFERROR(__xludf.DUMMYFUNCTION("""COMPUTED_VALUE"""),"Fog, migration and replication strategy based on data popularity")</f>
        <v>Fog, migration and replication strategy based on data popularity</v>
      </c>
      <c r="W21" s="13"/>
      <c r="X21" s="13"/>
      <c r="Y21" s="13"/>
      <c r="Z21" s="13"/>
      <c r="AA21" s="13"/>
      <c r="AB21" s="13"/>
      <c r="AC21" s="13"/>
      <c r="AD21" s="13"/>
      <c r="AE21" s="13"/>
      <c r="AF21" s="13"/>
    </row>
    <row r="22">
      <c r="A22" s="13">
        <f>IFERROR(__xludf.DUMMYFUNCTION("""COMPUTED_VALUE"""),543.0)</f>
        <v>543</v>
      </c>
      <c r="B22" s="13" t="str">
        <f>IFERROR(__xludf.DUMMYFUNCTION("""COMPUTED_VALUE"""),"Dynamic Replication Policy on HDFS Based on Machine Learning Clustering")</f>
        <v>Dynamic Replication Policy on HDFS Based on Machine Learning Clustering</v>
      </c>
      <c r="C22" s="13" t="str">
        <f>IFERROR(__xludf.DUMMYFUNCTION("""COMPUTED_VALUE"""),"Ahmed, MA; Khafagy, MH; Shaheen, ME; Kaseb, MR")</f>
        <v>Ahmed, MA; Khafagy, MH; Shaheen, ME; Kaseb, MR</v>
      </c>
      <c r="D22" s="66" t="str">
        <f>IFERROR(__xludf.DUMMYFUNCTION("""COMPUTED_VALUE"""),"http://dx.doi.org/10.1109/ACCESS.2023.3247190")</f>
        <v>http://dx.doi.org/10.1109/ACCESS.2023.3247190</v>
      </c>
      <c r="E22" s="20" t="str">
        <f>IFERROR(__xludf.DUMMYFUNCTION("""COMPUTED_VALUE"""),"IEEE-INST ELECTRICAL ELECTRONICS ENGINEERS INC")</f>
        <v>IEEE-INST ELECTRICAL ELECTRONICS ENGINEERS INC</v>
      </c>
      <c r="F22" s="20" t="str">
        <f>IFERROR(__xludf.DUMMYFUNCTION("""COMPUTED_VALUE"""),"IEEE ACCESS")</f>
        <v>IEEE ACCESS</v>
      </c>
      <c r="G22" s="20" t="str">
        <f>IFERROR(__xludf.DUMMYFUNCTION("""COMPUTED_VALUE"""),"IEEE")</f>
        <v>IEEE</v>
      </c>
      <c r="H22" s="13" t="str">
        <f>IFERROR(__xludf.DUMMYFUNCTION("""COMPUTED_VALUE"""),"J")</f>
        <v>J</v>
      </c>
      <c r="I22" s="38">
        <f>IFERROR(__xludf.DUMMYFUNCTION("""COMPUTED_VALUE"""),2023.0)</f>
        <v>2023</v>
      </c>
      <c r="J22" s="21" t="str">
        <f>IFERROR(__xludf.DUMMYFUNCTION("""COMPUTED_VALUE"""),"x")</f>
        <v>x</v>
      </c>
      <c r="K22" s="21" t="str">
        <f>IFERROR(__xludf.DUMMYFUNCTION("""COMPUTED_VALUE"""),"x")</f>
        <v>x</v>
      </c>
      <c r="L22" s="21" t="str">
        <f>IFERROR(__xludf.DUMMYFUNCTION("""COMPUTED_VALUE"""),"x")</f>
        <v>x</v>
      </c>
      <c r="M22" s="21"/>
      <c r="N22" s="19"/>
      <c r="O22" s="21"/>
      <c r="P22" s="21"/>
      <c r="Q22" s="21"/>
      <c r="R22" s="21"/>
      <c r="S22" s="21"/>
      <c r="T22" s="21" t="str">
        <f>IFERROR(__xludf.DUMMYFUNCTION("""COMPUTED_VALUE"""),"x")</f>
        <v>x</v>
      </c>
      <c r="U22" s="21"/>
      <c r="V22" s="20" t="str">
        <f>IFERROR(__xludf.DUMMYFUNCTION("""COMPUTED_VALUE"""),"Dynamic replication based on usage")</f>
        <v>Dynamic replication based on usage</v>
      </c>
      <c r="W22" s="20"/>
      <c r="X22" s="20"/>
      <c r="Y22" s="20"/>
      <c r="Z22" s="20"/>
      <c r="AA22" s="20"/>
      <c r="AB22" s="20"/>
      <c r="AC22" s="20"/>
      <c r="AD22" s="20"/>
      <c r="AE22" s="20"/>
      <c r="AF22" s="20"/>
    </row>
    <row r="23">
      <c r="A23" s="13">
        <f>IFERROR(__xludf.DUMMYFUNCTION("""COMPUTED_VALUE"""),554.0)</f>
        <v>554</v>
      </c>
      <c r="B23" s="13" t="str">
        <f>IFERROR(__xludf.DUMMYFUNCTION("""COMPUTED_VALUE"""),"Latent Discriminative Low-Rank Projection for Visual Dimension Reduction in Green Internet of Things")</f>
        <v>Latent Discriminative Low-Rank Projection for Visual Dimension Reduction in Green Internet of Things</v>
      </c>
      <c r="C23" s="13" t="str">
        <f>IFERROR(__xludf.DUMMYFUNCTION("""COMPUTED_VALUE"""),"Guo, T; Yu, KP; Srivastava, G; Wei, W; Guo, L; Xiong, NN")</f>
        <v>Guo, T; Yu, KP; Srivastava, G; Wei, W; Guo, L; Xiong, NN</v>
      </c>
      <c r="D23" s="64" t="str">
        <f>IFERROR(__xludf.DUMMYFUNCTION("""COMPUTED_VALUE"""),"http://dx.doi.org/10.1109/TGCN.2021.3062972")</f>
        <v>http://dx.doi.org/10.1109/TGCN.2021.3062972</v>
      </c>
      <c r="E23" s="13" t="str">
        <f>IFERROR(__xludf.DUMMYFUNCTION("""COMPUTED_VALUE"""),"IEEE-INST ELECTRICAL ELECTRONICS ENGINEERS INC")</f>
        <v>IEEE-INST ELECTRICAL ELECTRONICS ENGINEERS INC</v>
      </c>
      <c r="F23" s="13" t="str">
        <f>IFERROR(__xludf.DUMMYFUNCTION("""COMPUTED_VALUE"""),"IEEE TRANSACTIONS ON GREEN COMMUNICATIONS AND NETWORKING")</f>
        <v>IEEE TRANSACTIONS ON GREEN COMMUNICATIONS AND NETWORKING</v>
      </c>
      <c r="G23" s="13" t="str">
        <f>IFERROR(__xludf.DUMMYFUNCTION("""COMPUTED_VALUE"""),"IEEE")</f>
        <v>IEEE</v>
      </c>
      <c r="H23" s="13" t="str">
        <f>IFERROR(__xludf.DUMMYFUNCTION("""COMPUTED_VALUE"""),"J")</f>
        <v>J</v>
      </c>
      <c r="I23" s="38">
        <f>IFERROR(__xludf.DUMMYFUNCTION("""COMPUTED_VALUE"""),2021.0)</f>
        <v>2021</v>
      </c>
      <c r="J23" s="21" t="str">
        <f>IFERROR(__xludf.DUMMYFUNCTION("""COMPUTED_VALUE"""),"x")</f>
        <v>x</v>
      </c>
      <c r="K23" s="19" t="str">
        <f>IFERROR(__xludf.DUMMYFUNCTION("""COMPUTED_VALUE"""),"x")</f>
        <v>x</v>
      </c>
      <c r="L23" s="21" t="str">
        <f>IFERROR(__xludf.DUMMYFUNCTION("""COMPUTED_VALUE"""),"x")</f>
        <v>x</v>
      </c>
      <c r="M23" s="21"/>
      <c r="N23" s="21"/>
      <c r="O23" s="21"/>
      <c r="P23" s="21"/>
      <c r="Q23" s="21"/>
      <c r="R23" s="21"/>
      <c r="S23" s="21"/>
      <c r="T23" s="21" t="str">
        <f>IFERROR(__xludf.DUMMYFUNCTION("""COMPUTED_VALUE"""),"x")</f>
        <v>x</v>
      </c>
      <c r="U23" s="19"/>
      <c r="V23" s="13" t="str">
        <f>IFERROR(__xludf.DUMMYFUNCTION("""COMPUTED_VALUE"""),"Data reduction in IoT")</f>
        <v>Data reduction in IoT</v>
      </c>
      <c r="W23" s="13"/>
      <c r="X23" s="13"/>
      <c r="Y23" s="13"/>
      <c r="Z23" s="13"/>
      <c r="AA23" s="13"/>
      <c r="AB23" s="13"/>
      <c r="AC23" s="13"/>
      <c r="AD23" s="13"/>
      <c r="AE23" s="13"/>
      <c r="AF23" s="13"/>
    </row>
    <row r="24">
      <c r="A24" s="13">
        <f>IFERROR(__xludf.DUMMYFUNCTION("""COMPUTED_VALUE"""),566.0)</f>
        <v>566</v>
      </c>
      <c r="B24" s="13" t="str">
        <f>IFERROR(__xludf.DUMMYFUNCTION("""COMPUTED_VALUE"""),"Confimizer: A Novel Algorithm to Optimize Cloud Resource by Confidentiality-Cost Trade-Off Using BiLSTM Network")</f>
        <v>Confimizer: A Novel Algorithm to Optimize Cloud Resource by Confidentiality-Cost Trade-Off Using BiLSTM Network</v>
      </c>
      <c r="C24" s="13" t="str">
        <f>IFERROR(__xludf.DUMMYFUNCTION("""COMPUTED_VALUE"""),"Achar, S; Faruqui, N; Bodepudi, A; Reddy, M")</f>
        <v>Achar, S; Faruqui, N; Bodepudi, A; Reddy, M</v>
      </c>
      <c r="D24" s="64" t="str">
        <f>IFERROR(__xludf.DUMMYFUNCTION("""COMPUTED_VALUE"""),"http://dx.doi.org/10.1109/ACCESS.2023.3305506")</f>
        <v>http://dx.doi.org/10.1109/ACCESS.2023.3305506</v>
      </c>
      <c r="E24" s="13" t="str">
        <f>IFERROR(__xludf.DUMMYFUNCTION("""COMPUTED_VALUE"""),"IEEE-INST ELECTRICAL ELECTRONICS ENGINEERS INC")</f>
        <v>IEEE-INST ELECTRICAL ELECTRONICS ENGINEERS INC</v>
      </c>
      <c r="F24" s="13" t="str">
        <f>IFERROR(__xludf.DUMMYFUNCTION("""COMPUTED_VALUE"""),"IEEE ACCESS")</f>
        <v>IEEE ACCESS</v>
      </c>
      <c r="G24" s="13"/>
      <c r="H24" s="13" t="str">
        <f>IFERROR(__xludf.DUMMYFUNCTION("""COMPUTED_VALUE"""),"J")</f>
        <v>J</v>
      </c>
      <c r="I24" s="38">
        <f>IFERROR(__xludf.DUMMYFUNCTION("""COMPUTED_VALUE"""),2023.0)</f>
        <v>2023</v>
      </c>
      <c r="J24" s="21" t="str">
        <f>IFERROR(__xludf.DUMMYFUNCTION("""COMPUTED_VALUE"""),"x")</f>
        <v>x</v>
      </c>
      <c r="K24" s="21" t="str">
        <f>IFERROR(__xludf.DUMMYFUNCTION("""COMPUTED_VALUE"""),"x")</f>
        <v>x</v>
      </c>
      <c r="L24" s="21" t="str">
        <f>IFERROR(__xludf.DUMMYFUNCTION("""COMPUTED_VALUE"""),"x")</f>
        <v>x</v>
      </c>
      <c r="M24" s="19"/>
      <c r="N24" s="19"/>
      <c r="O24" s="21"/>
      <c r="P24" s="21"/>
      <c r="Q24" s="21"/>
      <c r="R24" s="21"/>
      <c r="S24" s="21"/>
      <c r="T24" s="21" t="str">
        <f>IFERROR(__xludf.DUMMYFUNCTION("""COMPUTED_VALUE"""),"x")</f>
        <v>x</v>
      </c>
      <c r="U24" s="19"/>
      <c r="V24" s="13" t="str">
        <f>IFERROR(__xludf.DUMMYFUNCTION("""COMPUTED_VALUE"""),"Adaptive encryption to save storage space")</f>
        <v>Adaptive encryption to save storage space</v>
      </c>
      <c r="W24" s="13"/>
      <c r="X24" s="13"/>
      <c r="Y24" s="13"/>
      <c r="Z24" s="13"/>
      <c r="AA24" s="13"/>
      <c r="AB24" s="13"/>
      <c r="AC24" s="13"/>
      <c r="AD24" s="13"/>
      <c r="AE24" s="13"/>
      <c r="AF24" s="13"/>
    </row>
    <row r="25">
      <c r="A25" s="13">
        <f>IFERROR(__xludf.DUMMYFUNCTION("""COMPUTED_VALUE"""),595.0)</f>
        <v>595</v>
      </c>
      <c r="B25" s="13" t="str">
        <f>IFERROR(__xludf.DUMMYFUNCTION("""COMPUTED_VALUE"""),"PXDedup: Deduplicating Massive Visually Identical JPEG Image Data")</f>
        <v>PXDedup: Deduplicating Massive Visually Identical JPEG Image Data</v>
      </c>
      <c r="C25" s="13" t="str">
        <f>IFERROR(__xludf.DUMMYFUNCTION("""COMPUTED_VALUE"""),"Xie, HX; Deng, YH; Feng, H; Si, L")</f>
        <v>Xie, HX; Deng, YH; Feng, H; Si, L</v>
      </c>
      <c r="D25" s="64" t="str">
        <f>IFERROR(__xludf.DUMMYFUNCTION("""COMPUTED_VALUE"""),"http://dx.doi.org/10.1016/j.bdr.2020.100171")</f>
        <v>http://dx.doi.org/10.1016/j.bdr.2020.100171</v>
      </c>
      <c r="E25" s="13" t="str">
        <f>IFERROR(__xludf.DUMMYFUNCTION("""COMPUTED_VALUE"""),"ELSEVIER")</f>
        <v>ELSEVIER</v>
      </c>
      <c r="F25" s="13" t="str">
        <f>IFERROR(__xludf.DUMMYFUNCTION("""COMPUTED_VALUE"""),"BIG DATA RESEARCH")</f>
        <v>BIG DATA RESEARCH</v>
      </c>
      <c r="G25" s="13"/>
      <c r="H25" s="13" t="str">
        <f>IFERROR(__xludf.DUMMYFUNCTION("""COMPUTED_VALUE"""),"J")</f>
        <v>J</v>
      </c>
      <c r="I25" s="38">
        <f>IFERROR(__xludf.DUMMYFUNCTION("""COMPUTED_VALUE"""),2021.0)</f>
        <v>2021</v>
      </c>
      <c r="J25" s="19" t="str">
        <f>IFERROR(__xludf.DUMMYFUNCTION("""COMPUTED_VALUE"""),"x")</f>
        <v>x</v>
      </c>
      <c r="K25" s="21" t="str">
        <f>IFERROR(__xludf.DUMMYFUNCTION("""COMPUTED_VALUE"""),"x")</f>
        <v>x</v>
      </c>
      <c r="L25" s="19" t="str">
        <f>IFERROR(__xludf.DUMMYFUNCTION("""COMPUTED_VALUE"""),"x")</f>
        <v>x</v>
      </c>
      <c r="M25" s="21"/>
      <c r="N25" s="21"/>
      <c r="O25" s="21"/>
      <c r="P25" s="21"/>
      <c r="Q25" s="21"/>
      <c r="R25" s="21"/>
      <c r="S25" s="21"/>
      <c r="T25" s="21" t="str">
        <f>IFERROR(__xludf.DUMMYFUNCTION("""COMPUTED_VALUE"""),"x")</f>
        <v>x</v>
      </c>
      <c r="U25" s="21"/>
      <c r="V25" s="20" t="str">
        <f>IFERROR(__xludf.DUMMYFUNCTION("""COMPUTED_VALUE"""),"Deduplication of jpg images in the cloud")</f>
        <v>Deduplication of jpg images in the cloud</v>
      </c>
      <c r="W25" s="20"/>
      <c r="X25" s="20"/>
      <c r="Y25" s="20"/>
      <c r="Z25" s="20"/>
      <c r="AA25" s="20"/>
      <c r="AB25" s="20"/>
      <c r="AC25" s="20"/>
      <c r="AD25" s="20"/>
      <c r="AE25" s="20"/>
      <c r="AF25" s="20"/>
    </row>
    <row r="26">
      <c r="A26" s="13">
        <f>IFERROR(__xludf.DUMMYFUNCTION("""COMPUTED_VALUE"""),618.0)</f>
        <v>618</v>
      </c>
      <c r="B26" s="13" t="str">
        <f>IFERROR(__xludf.DUMMYFUNCTION("""COMPUTED_VALUE"""),"Double Sliding Window Chunking Algorithm for Data Deduplication in Ocean Observation")</f>
        <v>Double Sliding Window Chunking Algorithm for Data Deduplication in Ocean Observation</v>
      </c>
      <c r="C26" s="13" t="str">
        <f>IFERROR(__xludf.DUMMYFUNCTION("""COMPUTED_VALUE"""),"Guo, S; Mao, XD; Sun, M; Wang, S")</f>
        <v>Guo, S; Mao, XD; Sun, M; Wang, S</v>
      </c>
      <c r="D26" s="64" t="str">
        <f>IFERROR(__xludf.DUMMYFUNCTION("""COMPUTED_VALUE"""),"http://dx.doi.org/10.1109/ACCESS.2023.3276785")</f>
        <v>http://dx.doi.org/10.1109/ACCESS.2023.3276785</v>
      </c>
      <c r="E26" s="13" t="str">
        <f>IFERROR(__xludf.DUMMYFUNCTION("""COMPUTED_VALUE"""),"IEEE-INST ELECTRICAL ELECTRONICS ENGINEERS INC")</f>
        <v>IEEE-INST ELECTRICAL ELECTRONICS ENGINEERS INC</v>
      </c>
      <c r="F26" s="13" t="str">
        <f>IFERROR(__xludf.DUMMYFUNCTION("""COMPUTED_VALUE"""),"IEEE ACCESS")</f>
        <v>IEEE ACCESS</v>
      </c>
      <c r="G26" s="13"/>
      <c r="H26" s="13" t="str">
        <f>IFERROR(__xludf.DUMMYFUNCTION("""COMPUTED_VALUE"""),"J")</f>
        <v>J</v>
      </c>
      <c r="I26" s="38">
        <f>IFERROR(__xludf.DUMMYFUNCTION("""COMPUTED_VALUE"""),2023.0)</f>
        <v>2023</v>
      </c>
      <c r="J26" s="19" t="str">
        <f>IFERROR(__xludf.DUMMYFUNCTION("""COMPUTED_VALUE"""),"x")</f>
        <v>x</v>
      </c>
      <c r="K26" s="19" t="str">
        <f>IFERROR(__xludf.DUMMYFUNCTION("""COMPUTED_VALUE"""),"x")</f>
        <v>x</v>
      </c>
      <c r="L26" s="19" t="str">
        <f>IFERROR(__xludf.DUMMYFUNCTION("""COMPUTED_VALUE"""),"x")</f>
        <v>x</v>
      </c>
      <c r="M26" s="21"/>
      <c r="N26" s="21"/>
      <c r="O26" s="21"/>
      <c r="P26" s="21"/>
      <c r="Q26" s="21"/>
      <c r="R26" s="21"/>
      <c r="S26" s="21"/>
      <c r="T26" s="19" t="str">
        <f>IFERROR(__xludf.DUMMYFUNCTION("""COMPUTED_VALUE"""),"x")</f>
        <v>x</v>
      </c>
      <c r="U26" s="19"/>
      <c r="V26" s="13" t="str">
        <f>IFERROR(__xludf.DUMMYFUNCTION("""COMPUTED_VALUE"""),"Removal of duplicates")</f>
        <v>Removal of duplicates</v>
      </c>
      <c r="W26" s="13"/>
      <c r="X26" s="13"/>
      <c r="Y26" s="13"/>
      <c r="Z26" s="13"/>
      <c r="AA26" s="13"/>
      <c r="AB26" s="13"/>
      <c r="AC26" s="13"/>
      <c r="AD26" s="13"/>
      <c r="AE26" s="13"/>
      <c r="AF26" s="13"/>
    </row>
    <row r="27">
      <c r="A27" s="13">
        <f>IFERROR(__xludf.DUMMYFUNCTION("""COMPUTED_VALUE"""),634.0)</f>
        <v>634</v>
      </c>
      <c r="B27" s="13" t="str">
        <f>IFERROR(__xludf.DUMMYFUNCTION("""COMPUTED_VALUE"""),"All-in-one: Toward hybrid data collection and energy saving mechanism in sensing-based IoT applications")</f>
        <v>All-in-one: Toward hybrid data collection and energy saving mechanism in sensing-based IoT applications</v>
      </c>
      <c r="C27" s="13" t="str">
        <f>IFERROR(__xludf.DUMMYFUNCTION("""COMPUTED_VALUE"""),"Ibrahim, M; Harb, H; Mansour, A; Nasser, A; Osswald, C")</f>
        <v>Ibrahim, M; Harb, H; Mansour, A; Nasser, A; Osswald, C</v>
      </c>
      <c r="D27" s="64" t="str">
        <f>IFERROR(__xludf.DUMMYFUNCTION("""COMPUTED_VALUE"""),"http://dx.doi.org/10.1007/s12083-021-01095-5")</f>
        <v>http://dx.doi.org/10.1007/s12083-021-01095-5</v>
      </c>
      <c r="E27" s="13" t="str">
        <f>IFERROR(__xludf.DUMMYFUNCTION("""COMPUTED_VALUE"""),"SPRINGER")</f>
        <v>SPRINGER</v>
      </c>
      <c r="F27" s="13" t="str">
        <f>IFERROR(__xludf.DUMMYFUNCTION("""COMPUTED_VALUE"""),"PEER-TO-PEER NETWORKING AND APPLICATIONS")</f>
        <v>PEER-TO-PEER NETWORKING AND APPLICATIONS</v>
      </c>
      <c r="G27" s="13"/>
      <c r="H27" s="13" t="str">
        <f>IFERROR(__xludf.DUMMYFUNCTION("""COMPUTED_VALUE"""),"J")</f>
        <v>J</v>
      </c>
      <c r="I27" s="38">
        <f>IFERROR(__xludf.DUMMYFUNCTION("""COMPUTED_VALUE"""),2021.0)</f>
        <v>2021</v>
      </c>
      <c r="J27" s="19" t="str">
        <f>IFERROR(__xludf.DUMMYFUNCTION("""COMPUTED_VALUE"""),"x")</f>
        <v>x</v>
      </c>
      <c r="K27" s="19" t="str">
        <f>IFERROR(__xludf.DUMMYFUNCTION("""COMPUTED_VALUE"""),"x")</f>
        <v>x</v>
      </c>
      <c r="L27" s="19" t="str">
        <f>IFERROR(__xludf.DUMMYFUNCTION("""COMPUTED_VALUE"""),"x")</f>
        <v>x</v>
      </c>
      <c r="M27" s="21"/>
      <c r="N27" s="21"/>
      <c r="O27" s="21"/>
      <c r="P27" s="21"/>
      <c r="Q27" s="21"/>
      <c r="R27" s="21"/>
      <c r="S27" s="21"/>
      <c r="T27" s="19" t="str">
        <f>IFERROR(__xludf.DUMMYFUNCTION("""COMPUTED_VALUE"""),"x")</f>
        <v>x</v>
      </c>
      <c r="U27" s="19"/>
      <c r="V27" s="13" t="str">
        <f>IFERROR(__xludf.DUMMYFUNCTION("""COMPUTED_VALUE"""),"Data reduction, compression, deduplication in IoT")</f>
        <v>Data reduction, compression, deduplication in IoT</v>
      </c>
      <c r="W27" s="13"/>
      <c r="X27" s="13"/>
      <c r="Y27" s="13"/>
      <c r="Z27" s="13"/>
      <c r="AA27" s="13"/>
      <c r="AB27" s="13"/>
      <c r="AC27" s="13"/>
      <c r="AD27" s="13"/>
      <c r="AE27" s="13"/>
      <c r="AF27" s="13"/>
    </row>
    <row r="28">
      <c r="A28" s="68">
        <f>IFERROR(__xludf.DUMMYFUNCTION("""COMPUTED_VALUE"""),652.0)</f>
        <v>652</v>
      </c>
      <c r="B28" s="68" t="str">
        <f>IFERROR(__xludf.DUMMYFUNCTION("""COMPUTED_VALUE"""),"Accelerating Green Datacenter Progress with Sustainable ...")</f>
        <v>Accelerating Green Datacenter Progress with Sustainable ...</v>
      </c>
      <c r="C28" s="68" t="str">
        <f>IFERROR(__xludf.DUMMYFUNCTION("""COMPUTED_VALUE"""),"Jennifer Cooke Phil Goodwin Ashish Nadkarni Eric Sheppard")</f>
        <v>Jennifer Cooke Phil Goodwin Ashish Nadkarni Eric Sheppard</v>
      </c>
      <c r="D28" s="69" t="str">
        <f>IFERROR(__xludf.DUMMYFUNCTION("""COMPUTED_VALUE"""),"https://asset.fujifilm.com/www/mm/files/2023-03/c380054a69154d3902d9e092400b9b87/205532_US48252321.pdf")</f>
        <v>https://asset.fujifilm.com/www/mm/files/2023-03/c380054a69154d3902d9e092400b9b87/205532_US48252321.pdf</v>
      </c>
      <c r="E28" s="68" t="str">
        <f>IFERROR(__xludf.DUMMYFUNCTION("""COMPUTED_VALUE"""),"IDC")</f>
        <v>IDC</v>
      </c>
      <c r="F28" s="68"/>
      <c r="G28" s="68" t="str">
        <f>IFERROR(__xludf.DUMMYFUNCTION("""COMPUTED_VALUE"""),"IDC")</f>
        <v>IDC</v>
      </c>
      <c r="H28" s="68" t="str">
        <f>IFERROR(__xludf.DUMMYFUNCTION("""COMPUTED_VALUE"""),"G")</f>
        <v>G</v>
      </c>
      <c r="I28" s="70">
        <f>IFERROR(__xludf.DUMMYFUNCTION("""COMPUTED_VALUE"""),2021.0)</f>
        <v>2021</v>
      </c>
      <c r="J28" s="71" t="str">
        <f>IFERROR(__xludf.DUMMYFUNCTION("""COMPUTED_VALUE"""),"x")</f>
        <v>x</v>
      </c>
      <c r="K28" s="71"/>
      <c r="L28" s="71" t="str">
        <f>IFERROR(__xludf.DUMMYFUNCTION("""COMPUTED_VALUE"""),"x")</f>
        <v>x</v>
      </c>
      <c r="M28" s="72"/>
      <c r="N28" s="72"/>
      <c r="O28" s="72"/>
      <c r="P28" s="72"/>
      <c r="Q28" s="72"/>
      <c r="R28" s="72"/>
      <c r="S28" s="72"/>
      <c r="T28" s="71" t="str">
        <f>IFERROR(__xludf.DUMMYFUNCTION("""COMPUTED_VALUE"""),"x")</f>
        <v>x</v>
      </c>
      <c r="U28" s="71"/>
      <c r="V28" s="68" t="str">
        <f>IFERROR(__xludf.DUMMYFUNCTION("""COMPUTED_VALUE"""),"Tape as sustainable storage")</f>
        <v>Tape as sustainable storage</v>
      </c>
      <c r="W28" s="68"/>
      <c r="X28" s="68"/>
      <c r="Y28" s="68"/>
      <c r="Z28" s="68"/>
      <c r="AA28" s="68"/>
      <c r="AB28" s="68"/>
      <c r="AC28" s="68"/>
      <c r="AD28" s="68"/>
      <c r="AE28" s="68"/>
      <c r="AF28" s="68"/>
    </row>
    <row r="29">
      <c r="A29" s="68">
        <f>IFERROR(__xludf.DUMMYFUNCTION("""COMPUTED_VALUE"""),660.0)</f>
        <v>660</v>
      </c>
      <c r="B29" s="68" t="str">
        <f>IFERROR(__xludf.DUMMYFUNCTION("""COMPUTED_VALUE"""),"Characterizing the Opportunity for Reducing the Operational ...")</f>
        <v>Characterizing the Opportunity for Reducing the Operational ...</v>
      </c>
      <c r="C29" s="68" t="str">
        <f>IFERROR(__xludf.DUMMYFUNCTION("""COMPUTED_VALUE"""),"V. Rao")</f>
        <v>V. Rao</v>
      </c>
      <c r="D29" s="69" t="str">
        <f>IFERROR(__xludf.DUMMYFUNCTION("""COMPUTED_VALUE"""),"https://newtraell.cs.uchicago.edu/files/tr_authentic/TR-2024-02.pdf")</f>
        <v>https://newtraell.cs.uchicago.edu/files/tr_authentic/TR-2024-02.pdf</v>
      </c>
      <c r="E29" s="68" t="str">
        <f>IFERROR(__xludf.DUMMYFUNCTION("""COMPUTED_VALUE"""),"University of Chicago")</f>
        <v>University of Chicago</v>
      </c>
      <c r="F29" s="68"/>
      <c r="G29" s="68"/>
      <c r="H29" s="68" t="str">
        <f>IFERROR(__xludf.DUMMYFUNCTION("""COMPUTED_VALUE"""),"G")</f>
        <v>G</v>
      </c>
      <c r="I29" s="70">
        <f>IFERROR(__xludf.DUMMYFUNCTION("""COMPUTED_VALUE"""),2024.0)</f>
        <v>2024</v>
      </c>
      <c r="J29" s="71" t="str">
        <f>IFERROR(__xludf.DUMMYFUNCTION("""COMPUTED_VALUE"""),"x")</f>
        <v>x</v>
      </c>
      <c r="K29" s="71"/>
      <c r="L29" s="71" t="str">
        <f>IFERROR(__xludf.DUMMYFUNCTION("""COMPUTED_VALUE"""),"x")</f>
        <v>x</v>
      </c>
      <c r="M29" s="72"/>
      <c r="N29" s="72"/>
      <c r="O29" s="72"/>
      <c r="P29" s="72"/>
      <c r="Q29" s="72"/>
      <c r="R29" s="72"/>
      <c r="S29" s="72"/>
      <c r="T29" s="71" t="str">
        <f>IFERROR(__xludf.DUMMYFUNCTION("""COMPUTED_VALUE"""),"x")</f>
        <v>x</v>
      </c>
      <c r="U29" s="71"/>
      <c r="V29" s="68" t="str">
        <f>IFERROR(__xludf.DUMMYFUNCTION("""COMPUTED_VALUE"""),"Thesis, workload scheduling according to green energy availability, low carbon periods ")</f>
        <v>Thesis, workload scheduling according to green energy availability, low carbon periods </v>
      </c>
      <c r="W29" s="68"/>
      <c r="X29" s="68"/>
      <c r="Y29" s="68"/>
      <c r="Z29" s="68"/>
      <c r="AA29" s="68"/>
      <c r="AB29" s="68"/>
      <c r="AC29" s="68"/>
      <c r="AD29" s="68"/>
      <c r="AE29" s="68"/>
      <c r="AF29" s="68"/>
    </row>
    <row r="30">
      <c r="A30" s="68">
        <f>IFERROR(__xludf.DUMMYFUNCTION("""COMPUTED_VALUE"""),673.0)</f>
        <v>673</v>
      </c>
      <c r="B30" s="68" t="str">
        <f>IFERROR(__xludf.DUMMYFUNCTION("""COMPUTED_VALUE"""),"Data management strategies in the retail sector")</f>
        <v>Data management strategies in the retail sector</v>
      </c>
      <c r="C30" s="68" t="str">
        <f>IFERROR(__xludf.DUMMYFUNCTION("""COMPUTED_VALUE"""),"V. Gamstorp, S.Olausson")</f>
        <v>V. Gamstorp, S.Olausson</v>
      </c>
      <c r="D30" s="69" t="str">
        <f>IFERROR(__xludf.DUMMYFUNCTION("""COMPUTED_VALUE"""),"https://uu.diva-portal.org/smash/get/diva2:1874454/FULLTEXT01.pdf")</f>
        <v>https://uu.diva-portal.org/smash/get/diva2:1874454/FULLTEXT01.pdf</v>
      </c>
      <c r="E30" s="68" t="str">
        <f>IFERROR(__xludf.DUMMYFUNCTION("""COMPUTED_VALUE"""),"Uppsala Universitet")</f>
        <v>Uppsala Universitet</v>
      </c>
      <c r="F30" s="68"/>
      <c r="G30" s="68"/>
      <c r="H30" s="68" t="str">
        <f>IFERROR(__xludf.DUMMYFUNCTION("""COMPUTED_VALUE"""),"G")</f>
        <v>G</v>
      </c>
      <c r="I30" s="70">
        <f>IFERROR(__xludf.DUMMYFUNCTION("""COMPUTED_VALUE"""),2024.0)</f>
        <v>2024</v>
      </c>
      <c r="J30" s="71" t="str">
        <f>IFERROR(__xludf.DUMMYFUNCTION("""COMPUTED_VALUE"""),"x")</f>
        <v>x</v>
      </c>
      <c r="K30" s="71"/>
      <c r="L30" s="71" t="str">
        <f>IFERROR(__xludf.DUMMYFUNCTION("""COMPUTED_VALUE"""),"x")</f>
        <v>x</v>
      </c>
      <c r="M30" s="72"/>
      <c r="N30" s="72"/>
      <c r="O30" s="72"/>
      <c r="P30" s="72"/>
      <c r="Q30" s="72"/>
      <c r="R30" s="72"/>
      <c r="S30" s="72"/>
      <c r="T30" s="71" t="str">
        <f>IFERROR(__xludf.DUMMYFUNCTION("""COMPUTED_VALUE"""),"x")</f>
        <v>x</v>
      </c>
      <c r="U30" s="71"/>
      <c r="V30" s="68" t="str">
        <f>IFERROR(__xludf.DUMMYFUNCTION("""COMPUTED_VALUE"""),"Thesis, mentions the data lifecycle, including deletion. ")</f>
        <v>Thesis, mentions the data lifecycle, including deletion. </v>
      </c>
      <c r="W30" s="68"/>
      <c r="X30" s="68"/>
      <c r="Y30" s="68"/>
      <c r="Z30" s="68"/>
      <c r="AA30" s="68"/>
      <c r="AB30" s="68"/>
      <c r="AC30" s="68"/>
      <c r="AD30" s="68"/>
      <c r="AE30" s="68"/>
      <c r="AF30" s="68"/>
    </row>
    <row r="31">
      <c r="A31" s="68"/>
      <c r="B31" s="68"/>
      <c r="C31" s="68"/>
      <c r="D31" s="68"/>
      <c r="E31" s="68"/>
      <c r="F31" s="68"/>
      <c r="G31" s="68"/>
      <c r="H31" s="68"/>
      <c r="I31" s="70"/>
      <c r="J31" s="71"/>
      <c r="K31" s="71"/>
      <c r="L31" s="71"/>
      <c r="M31" s="72"/>
      <c r="N31" s="72"/>
      <c r="O31" s="72"/>
      <c r="P31" s="72"/>
      <c r="Q31" s="72"/>
      <c r="R31" s="72"/>
      <c r="S31" s="72"/>
      <c r="T31" s="71"/>
      <c r="U31" s="71"/>
      <c r="V31" s="68"/>
      <c r="W31" s="68"/>
      <c r="X31" s="68"/>
      <c r="Y31" s="68"/>
      <c r="Z31" s="68"/>
      <c r="AA31" s="68"/>
      <c r="AB31" s="68"/>
      <c r="AC31" s="68"/>
      <c r="AD31" s="68"/>
      <c r="AE31" s="68"/>
      <c r="AF31" s="68"/>
    </row>
    <row r="32">
      <c r="A32" s="68"/>
      <c r="B32" s="68"/>
      <c r="C32" s="68"/>
      <c r="D32" s="68"/>
      <c r="E32" s="68"/>
      <c r="F32" s="68"/>
      <c r="G32" s="68"/>
      <c r="H32" s="68"/>
      <c r="I32" s="70"/>
      <c r="J32" s="71"/>
      <c r="K32" s="71"/>
      <c r="L32" s="71"/>
      <c r="M32" s="72"/>
      <c r="N32" s="72"/>
      <c r="O32" s="72"/>
      <c r="P32" s="72"/>
      <c r="Q32" s="72"/>
      <c r="R32" s="72"/>
      <c r="S32" s="72"/>
      <c r="T32" s="71"/>
      <c r="U32" s="71"/>
      <c r="V32" s="68"/>
      <c r="W32" s="68"/>
      <c r="X32" s="68"/>
      <c r="Y32" s="68"/>
      <c r="Z32" s="68"/>
      <c r="AA32" s="68"/>
      <c r="AB32" s="68"/>
      <c r="AC32" s="68"/>
      <c r="AD32" s="68"/>
      <c r="AE32" s="68"/>
      <c r="AF32" s="68"/>
    </row>
    <row r="33">
      <c r="A33" s="68"/>
      <c r="B33" s="68"/>
      <c r="C33" s="68"/>
      <c r="D33" s="68"/>
      <c r="E33" s="68"/>
      <c r="F33" s="68"/>
      <c r="G33" s="68"/>
      <c r="H33" s="68"/>
      <c r="I33" s="70"/>
      <c r="J33" s="71"/>
      <c r="K33" s="71"/>
      <c r="L33" s="71"/>
      <c r="M33" s="72"/>
      <c r="N33" s="72"/>
      <c r="O33" s="72"/>
      <c r="P33" s="72"/>
      <c r="Q33" s="72"/>
      <c r="R33" s="72"/>
      <c r="S33" s="72"/>
      <c r="T33" s="71"/>
      <c r="U33" s="71"/>
      <c r="V33" s="68"/>
      <c r="W33" s="68"/>
      <c r="X33" s="68"/>
      <c r="Y33" s="68"/>
      <c r="Z33" s="68"/>
      <c r="AA33" s="68"/>
      <c r="AB33" s="68"/>
      <c r="AC33" s="68"/>
      <c r="AD33" s="68"/>
      <c r="AE33" s="68"/>
      <c r="AF33" s="68"/>
    </row>
    <row r="34">
      <c r="A34" s="73"/>
      <c r="B34" s="73"/>
      <c r="C34" s="73"/>
      <c r="D34" s="74"/>
      <c r="E34" s="74"/>
      <c r="F34" s="74"/>
      <c r="G34" s="74"/>
      <c r="H34" s="73"/>
      <c r="I34" s="75"/>
      <c r="J34" s="76"/>
      <c r="K34" s="76"/>
      <c r="L34" s="76"/>
      <c r="M34" s="76"/>
      <c r="N34" s="77"/>
      <c r="O34" s="76"/>
      <c r="P34" s="76"/>
      <c r="Q34" s="76"/>
      <c r="R34" s="76"/>
      <c r="S34" s="76"/>
      <c r="T34" s="76"/>
      <c r="U34" s="76"/>
      <c r="V34" s="74"/>
      <c r="W34" s="74"/>
      <c r="X34" s="74"/>
      <c r="Y34" s="74"/>
      <c r="Z34" s="74"/>
      <c r="AA34" s="74"/>
      <c r="AB34" s="74"/>
      <c r="AC34" s="74"/>
      <c r="AD34" s="74"/>
      <c r="AE34" s="74"/>
      <c r="AF34" s="74"/>
    </row>
    <row r="35">
      <c r="A35" s="73"/>
      <c r="B35" s="73"/>
      <c r="C35" s="73"/>
      <c r="D35" s="74"/>
      <c r="E35" s="74"/>
      <c r="F35" s="74"/>
      <c r="G35" s="74"/>
      <c r="H35" s="73"/>
      <c r="I35" s="75"/>
      <c r="J35" s="76"/>
      <c r="K35" s="76"/>
      <c r="L35" s="76"/>
      <c r="M35" s="76"/>
      <c r="N35" s="77"/>
      <c r="O35" s="76"/>
      <c r="P35" s="76"/>
      <c r="Q35" s="77"/>
      <c r="R35" s="76"/>
      <c r="S35" s="76"/>
      <c r="T35" s="76"/>
      <c r="U35" s="77"/>
      <c r="V35" s="73"/>
      <c r="W35" s="73"/>
      <c r="X35" s="73"/>
      <c r="Y35" s="73"/>
      <c r="Z35" s="73"/>
      <c r="AA35" s="73"/>
      <c r="AB35" s="73"/>
      <c r="AC35" s="73"/>
      <c r="AD35" s="73"/>
      <c r="AE35" s="73"/>
      <c r="AF35" s="73"/>
    </row>
    <row r="36">
      <c r="A36" s="73"/>
      <c r="B36" s="73"/>
      <c r="C36" s="73"/>
      <c r="D36" s="73"/>
      <c r="E36" s="73"/>
      <c r="F36" s="73"/>
      <c r="G36" s="73"/>
      <c r="H36" s="73"/>
      <c r="I36" s="75"/>
      <c r="J36" s="77"/>
      <c r="K36" s="77"/>
      <c r="L36" s="77"/>
      <c r="M36" s="76"/>
      <c r="N36" s="76"/>
      <c r="O36" s="76"/>
      <c r="P36" s="76"/>
      <c r="Q36" s="76"/>
      <c r="R36" s="76"/>
      <c r="S36" s="76"/>
      <c r="T36" s="76"/>
      <c r="U36" s="76"/>
      <c r="V36" s="74"/>
      <c r="W36" s="74"/>
      <c r="X36" s="74"/>
      <c r="Y36" s="74"/>
      <c r="Z36" s="74"/>
      <c r="AA36" s="74"/>
      <c r="AB36" s="74"/>
      <c r="AC36" s="74"/>
      <c r="AD36" s="74"/>
      <c r="AE36" s="74"/>
      <c r="AF36" s="74"/>
    </row>
    <row r="37">
      <c r="A37" s="73"/>
      <c r="B37" s="73"/>
      <c r="C37" s="73"/>
      <c r="D37" s="74"/>
      <c r="E37" s="74"/>
      <c r="F37" s="74"/>
      <c r="G37" s="74"/>
      <c r="H37" s="73"/>
      <c r="I37" s="78"/>
      <c r="J37" s="76"/>
      <c r="K37" s="76"/>
      <c r="L37" s="76"/>
      <c r="M37" s="76"/>
      <c r="N37" s="77"/>
      <c r="O37" s="76"/>
      <c r="P37" s="76"/>
      <c r="Q37" s="76"/>
      <c r="R37" s="76"/>
      <c r="S37" s="76"/>
      <c r="T37" s="76"/>
      <c r="U37" s="76"/>
      <c r="V37" s="74"/>
      <c r="W37" s="74"/>
      <c r="X37" s="74"/>
      <c r="Y37" s="74"/>
      <c r="Z37" s="74"/>
      <c r="AA37" s="74"/>
      <c r="AB37" s="74"/>
      <c r="AC37" s="74"/>
      <c r="AD37" s="74"/>
      <c r="AE37" s="74"/>
      <c r="AF37" s="74"/>
    </row>
    <row r="38">
      <c r="A38" s="73"/>
      <c r="B38" s="73"/>
      <c r="C38" s="73"/>
      <c r="D38" s="73"/>
      <c r="E38" s="73"/>
      <c r="F38" s="73"/>
      <c r="G38" s="73"/>
      <c r="H38" s="73"/>
      <c r="I38" s="75"/>
      <c r="J38" s="77"/>
      <c r="K38" s="77"/>
      <c r="L38" s="77"/>
      <c r="M38" s="76"/>
      <c r="N38" s="77"/>
      <c r="O38" s="76"/>
      <c r="P38" s="76"/>
      <c r="Q38" s="76"/>
      <c r="R38" s="76"/>
      <c r="S38" s="76"/>
      <c r="T38" s="76"/>
      <c r="U38" s="77"/>
      <c r="V38" s="73"/>
      <c r="W38" s="73"/>
      <c r="X38" s="73"/>
      <c r="Y38" s="73"/>
      <c r="Z38" s="73"/>
      <c r="AA38" s="73"/>
      <c r="AB38" s="73"/>
      <c r="AC38" s="73"/>
      <c r="AD38" s="73"/>
      <c r="AE38" s="73"/>
      <c r="AF38" s="73"/>
    </row>
    <row r="39">
      <c r="A39" s="73"/>
      <c r="B39" s="73"/>
      <c r="C39" s="73"/>
      <c r="D39" s="73"/>
      <c r="E39" s="73"/>
      <c r="F39" s="73"/>
      <c r="G39" s="73"/>
      <c r="H39" s="73"/>
      <c r="I39" s="75"/>
      <c r="J39" s="77"/>
      <c r="K39" s="77"/>
      <c r="L39" s="77"/>
      <c r="M39" s="76"/>
      <c r="N39" s="76"/>
      <c r="O39" s="76"/>
      <c r="P39" s="76"/>
      <c r="Q39" s="76"/>
      <c r="R39" s="76"/>
      <c r="S39" s="76"/>
      <c r="T39" s="77"/>
      <c r="U39" s="77"/>
      <c r="V39" s="73"/>
      <c r="W39" s="73"/>
      <c r="X39" s="73"/>
      <c r="Y39" s="73"/>
      <c r="Z39" s="73"/>
      <c r="AA39" s="73"/>
      <c r="AB39" s="73"/>
      <c r="AC39" s="73"/>
      <c r="AD39" s="73"/>
      <c r="AE39" s="73"/>
      <c r="AF39" s="73"/>
    </row>
    <row r="40">
      <c r="A40" s="13"/>
      <c r="B40" s="13"/>
      <c r="C40" s="13"/>
      <c r="D40" s="13"/>
      <c r="E40" s="13"/>
      <c r="F40" s="13"/>
      <c r="G40" s="13"/>
      <c r="H40" s="13"/>
      <c r="I40" s="38"/>
      <c r="J40" s="21"/>
      <c r="K40" s="21"/>
      <c r="L40" s="21"/>
      <c r="M40" s="19"/>
      <c r="N40" s="19"/>
      <c r="O40" s="21"/>
      <c r="P40" s="21"/>
      <c r="Q40" s="21"/>
      <c r="R40" s="21"/>
      <c r="S40" s="21"/>
      <c r="T40" s="21"/>
      <c r="U40" s="21"/>
      <c r="V40" s="20"/>
      <c r="W40" s="20"/>
      <c r="X40" s="20"/>
      <c r="Y40" s="20"/>
      <c r="Z40" s="20"/>
      <c r="AA40" s="20"/>
      <c r="AB40" s="20"/>
      <c r="AC40" s="20"/>
      <c r="AD40" s="20"/>
      <c r="AE40" s="20"/>
      <c r="AF40" s="20"/>
    </row>
    <row r="41">
      <c r="A41" s="13"/>
      <c r="B41" s="13"/>
      <c r="C41" s="13"/>
      <c r="D41" s="20"/>
      <c r="E41" s="20"/>
      <c r="F41" s="20"/>
      <c r="G41" s="20"/>
      <c r="H41" s="13"/>
      <c r="I41" s="38"/>
      <c r="J41" s="21"/>
      <c r="K41" s="21"/>
      <c r="L41" s="21"/>
      <c r="M41" s="21"/>
      <c r="N41" s="19"/>
      <c r="O41" s="21"/>
      <c r="P41" s="21"/>
      <c r="Q41" s="21"/>
      <c r="R41" s="21"/>
      <c r="S41" s="21"/>
      <c r="T41" s="21"/>
      <c r="U41" s="19"/>
      <c r="V41" s="13"/>
      <c r="W41" s="13"/>
      <c r="X41" s="13"/>
      <c r="Y41" s="13"/>
      <c r="Z41" s="13"/>
      <c r="AA41" s="13"/>
      <c r="AB41" s="13"/>
      <c r="AC41" s="13"/>
      <c r="AD41" s="13"/>
      <c r="AE41" s="13"/>
      <c r="AF41" s="13"/>
    </row>
    <row r="42">
      <c r="A42" s="13"/>
      <c r="B42" s="13"/>
      <c r="C42" s="13"/>
      <c r="D42" s="13"/>
      <c r="E42" s="13"/>
      <c r="F42" s="13"/>
      <c r="G42" s="13"/>
      <c r="H42" s="13"/>
      <c r="I42" s="67"/>
      <c r="J42" s="19"/>
      <c r="K42" s="19"/>
      <c r="L42" s="19"/>
      <c r="M42" s="21"/>
      <c r="N42" s="21"/>
      <c r="O42" s="21"/>
      <c r="P42" s="21"/>
      <c r="Q42" s="21"/>
      <c r="R42" s="21"/>
      <c r="S42" s="21"/>
      <c r="T42" s="19"/>
      <c r="U42" s="19"/>
      <c r="V42" s="13"/>
      <c r="W42" s="13"/>
      <c r="X42" s="13"/>
      <c r="Y42" s="13"/>
      <c r="Z42" s="13"/>
      <c r="AA42" s="13"/>
      <c r="AB42" s="13"/>
      <c r="AC42" s="13"/>
      <c r="AD42" s="13"/>
      <c r="AE42" s="13"/>
      <c r="AF42" s="13"/>
    </row>
    <row r="43">
      <c r="A43" s="13"/>
      <c r="B43" s="13"/>
      <c r="C43" s="13"/>
      <c r="D43" s="13"/>
      <c r="E43" s="13"/>
      <c r="F43" s="13"/>
      <c r="G43" s="13"/>
      <c r="H43" s="13"/>
      <c r="I43" s="38"/>
      <c r="J43" s="19"/>
      <c r="K43" s="21"/>
      <c r="L43" s="19"/>
      <c r="M43" s="21"/>
      <c r="N43" s="21"/>
      <c r="O43" s="21"/>
      <c r="P43" s="21"/>
      <c r="Q43" s="21"/>
      <c r="R43" s="21"/>
      <c r="S43" s="21"/>
      <c r="T43" s="21"/>
      <c r="U43" s="21"/>
      <c r="V43" s="20"/>
      <c r="W43" s="20"/>
      <c r="X43" s="20"/>
      <c r="Y43" s="20"/>
      <c r="Z43" s="20"/>
      <c r="AA43" s="20"/>
      <c r="AB43" s="20"/>
      <c r="AC43" s="20"/>
      <c r="AD43" s="20"/>
      <c r="AE43" s="20"/>
      <c r="AF43" s="20"/>
    </row>
    <row r="44">
      <c r="A44" s="13"/>
      <c r="B44" s="13"/>
      <c r="C44" s="13"/>
      <c r="D44" s="13"/>
      <c r="E44" s="13"/>
      <c r="F44" s="13"/>
      <c r="G44" s="13"/>
      <c r="H44" s="13"/>
      <c r="I44" s="38"/>
      <c r="J44" s="21"/>
      <c r="K44" s="21"/>
      <c r="L44" s="21"/>
      <c r="M44" s="19"/>
      <c r="N44" s="19"/>
      <c r="O44" s="21"/>
      <c r="P44" s="21"/>
      <c r="Q44" s="21"/>
      <c r="R44" s="21"/>
      <c r="S44" s="21"/>
      <c r="T44" s="21"/>
      <c r="U44" s="21"/>
      <c r="V44" s="20"/>
      <c r="W44" s="20"/>
      <c r="X44" s="20"/>
      <c r="Y44" s="20"/>
      <c r="Z44" s="20"/>
      <c r="AA44" s="20"/>
      <c r="AB44" s="20"/>
      <c r="AC44" s="20"/>
      <c r="AD44" s="20"/>
      <c r="AE44" s="20"/>
      <c r="AF44" s="20"/>
    </row>
    <row r="45">
      <c r="A45" s="13"/>
      <c r="B45" s="13"/>
      <c r="C45" s="13"/>
      <c r="D45" s="13"/>
      <c r="E45" s="13"/>
      <c r="F45" s="13"/>
      <c r="G45" s="13"/>
      <c r="H45" s="13"/>
      <c r="I45" s="38"/>
      <c r="J45" s="21"/>
      <c r="K45" s="21"/>
      <c r="L45" s="21"/>
      <c r="M45" s="19"/>
      <c r="N45" s="21"/>
      <c r="O45" s="21"/>
      <c r="P45" s="21"/>
      <c r="Q45" s="21"/>
      <c r="R45" s="21"/>
      <c r="S45" s="21"/>
      <c r="T45" s="21"/>
      <c r="U45" s="21"/>
      <c r="V45" s="20"/>
      <c r="W45" s="20"/>
      <c r="X45" s="20"/>
      <c r="Y45" s="20"/>
      <c r="Z45" s="20"/>
      <c r="AA45" s="20"/>
      <c r="AB45" s="20"/>
      <c r="AC45" s="20"/>
      <c r="AD45" s="20"/>
      <c r="AE45" s="20"/>
      <c r="AF45" s="20"/>
    </row>
    <row r="46">
      <c r="A46" s="13"/>
      <c r="B46" s="13"/>
      <c r="C46" s="13"/>
      <c r="D46" s="13"/>
      <c r="E46" s="13"/>
      <c r="F46" s="13"/>
      <c r="G46" s="13"/>
      <c r="H46" s="13"/>
      <c r="I46" s="38"/>
      <c r="J46" s="21"/>
      <c r="K46" s="21"/>
      <c r="L46" s="21"/>
      <c r="M46" s="19"/>
      <c r="N46" s="21"/>
      <c r="O46" s="21"/>
      <c r="P46" s="21"/>
      <c r="Q46" s="21"/>
      <c r="R46" s="21"/>
      <c r="S46" s="21"/>
      <c r="T46" s="21"/>
      <c r="U46" s="21"/>
      <c r="V46" s="20"/>
      <c r="W46" s="20"/>
      <c r="X46" s="20"/>
      <c r="Y46" s="20"/>
      <c r="Z46" s="20"/>
      <c r="AA46" s="20"/>
      <c r="AB46" s="20"/>
      <c r="AC46" s="20"/>
      <c r="AD46" s="20"/>
      <c r="AE46" s="20"/>
      <c r="AF46" s="20"/>
    </row>
    <row r="47">
      <c r="A47" s="13"/>
      <c r="B47" s="13"/>
      <c r="C47" s="13"/>
      <c r="D47" s="20"/>
      <c r="E47" s="20"/>
      <c r="F47" s="20"/>
      <c r="G47" s="20"/>
      <c r="H47" s="13"/>
      <c r="I47" s="38"/>
      <c r="J47" s="21"/>
      <c r="K47" s="21"/>
      <c r="L47" s="21"/>
      <c r="M47" s="19"/>
      <c r="N47" s="21"/>
      <c r="O47" s="21"/>
      <c r="P47" s="21"/>
      <c r="Q47" s="21"/>
      <c r="R47" s="21"/>
      <c r="S47" s="21"/>
      <c r="T47" s="21"/>
      <c r="U47" s="21"/>
      <c r="V47" s="20"/>
      <c r="W47" s="20"/>
      <c r="X47" s="20"/>
      <c r="Y47" s="20"/>
      <c r="Z47" s="20"/>
      <c r="AA47" s="20"/>
      <c r="AB47" s="20"/>
      <c r="AC47" s="20"/>
      <c r="AD47" s="20"/>
      <c r="AE47" s="20"/>
      <c r="AF47" s="20"/>
    </row>
    <row r="48">
      <c r="A48" s="13"/>
      <c r="B48" s="13"/>
      <c r="C48" s="13"/>
      <c r="D48" s="13"/>
      <c r="E48" s="13"/>
      <c r="F48" s="13"/>
      <c r="G48" s="13"/>
      <c r="H48" s="13"/>
      <c r="I48" s="38"/>
      <c r="J48" s="21"/>
      <c r="K48" s="21"/>
      <c r="L48" s="21"/>
      <c r="M48" s="19"/>
      <c r="N48" s="21"/>
      <c r="O48" s="21"/>
      <c r="P48" s="21"/>
      <c r="Q48" s="21"/>
      <c r="R48" s="21"/>
      <c r="S48" s="21"/>
      <c r="T48" s="21"/>
      <c r="U48" s="21"/>
      <c r="V48" s="20"/>
      <c r="W48" s="20"/>
      <c r="X48" s="20"/>
      <c r="Y48" s="20"/>
      <c r="Z48" s="20"/>
      <c r="AA48" s="20"/>
      <c r="AB48" s="20"/>
      <c r="AC48" s="20"/>
      <c r="AD48" s="20"/>
      <c r="AE48" s="20"/>
      <c r="AF48" s="20"/>
    </row>
    <row r="49">
      <c r="A49" s="13"/>
      <c r="B49" s="13"/>
      <c r="C49" s="13"/>
      <c r="D49" s="13"/>
      <c r="E49" s="13"/>
      <c r="F49" s="13"/>
      <c r="G49" s="13"/>
      <c r="H49" s="13"/>
      <c r="I49" s="38"/>
      <c r="J49" s="21"/>
      <c r="K49" s="19"/>
      <c r="L49" s="21"/>
      <c r="M49" s="21"/>
      <c r="N49" s="21"/>
      <c r="O49" s="21"/>
      <c r="P49" s="21"/>
      <c r="Q49" s="21"/>
      <c r="R49" s="21"/>
      <c r="S49" s="21"/>
      <c r="T49" s="21"/>
      <c r="U49" s="19"/>
      <c r="V49" s="13"/>
      <c r="W49" s="13"/>
      <c r="X49" s="13"/>
      <c r="Y49" s="13"/>
      <c r="Z49" s="13"/>
      <c r="AA49" s="13"/>
      <c r="AB49" s="13"/>
      <c r="AC49" s="13"/>
      <c r="AD49" s="13"/>
      <c r="AE49" s="13"/>
      <c r="AF49" s="13"/>
    </row>
    <row r="50">
      <c r="A50" s="13"/>
      <c r="B50" s="13"/>
      <c r="C50" s="13"/>
      <c r="D50" s="13"/>
      <c r="E50" s="13"/>
      <c r="F50" s="13"/>
      <c r="G50" s="13"/>
      <c r="H50" s="13"/>
      <c r="I50" s="38"/>
      <c r="J50" s="19"/>
      <c r="K50" s="21"/>
      <c r="L50" s="19"/>
      <c r="M50" s="21"/>
      <c r="N50" s="21"/>
      <c r="O50" s="21"/>
      <c r="P50" s="21"/>
      <c r="Q50" s="21"/>
      <c r="R50" s="21"/>
      <c r="S50" s="21"/>
      <c r="T50" s="21"/>
      <c r="U50" s="19"/>
      <c r="V50" s="13"/>
      <c r="W50" s="13"/>
      <c r="X50" s="13"/>
      <c r="Y50" s="13"/>
      <c r="Z50" s="13"/>
      <c r="AA50" s="13"/>
      <c r="AB50" s="13"/>
      <c r="AC50" s="13"/>
      <c r="AD50" s="13"/>
      <c r="AE50" s="13"/>
      <c r="AF50" s="13"/>
    </row>
    <row r="51">
      <c r="A51" s="13"/>
      <c r="B51" s="13"/>
      <c r="C51" s="13"/>
      <c r="D51" s="20"/>
      <c r="E51" s="20"/>
      <c r="F51" s="20"/>
      <c r="G51" s="20"/>
      <c r="H51" s="13"/>
      <c r="I51" s="38"/>
      <c r="J51" s="21"/>
      <c r="K51" s="21"/>
      <c r="L51" s="21"/>
      <c r="M51" s="21"/>
      <c r="N51" s="19"/>
      <c r="O51" s="21"/>
      <c r="P51" s="21"/>
      <c r="Q51" s="21"/>
      <c r="R51" s="21"/>
      <c r="S51" s="21"/>
      <c r="T51" s="21"/>
      <c r="U51" s="19"/>
      <c r="V51" s="13"/>
      <c r="W51" s="13"/>
      <c r="X51" s="13"/>
      <c r="Y51" s="13"/>
      <c r="Z51" s="13"/>
      <c r="AA51" s="13"/>
      <c r="AB51" s="13"/>
      <c r="AC51" s="13"/>
      <c r="AD51" s="13"/>
      <c r="AE51" s="13"/>
      <c r="AF51" s="13"/>
    </row>
    <row r="52">
      <c r="A52" s="13"/>
      <c r="B52" s="13"/>
      <c r="C52" s="13"/>
      <c r="D52" s="20"/>
      <c r="E52" s="20"/>
      <c r="F52" s="20"/>
      <c r="G52" s="20"/>
      <c r="H52" s="13"/>
      <c r="I52" s="38"/>
      <c r="J52" s="21"/>
      <c r="K52" s="21"/>
      <c r="L52" s="21"/>
      <c r="M52" s="21"/>
      <c r="N52" s="19"/>
      <c r="O52" s="21"/>
      <c r="P52" s="21"/>
      <c r="Q52" s="21"/>
      <c r="R52" s="21"/>
      <c r="S52" s="21"/>
      <c r="T52" s="21"/>
      <c r="U52" s="21"/>
      <c r="V52" s="20"/>
      <c r="W52" s="20"/>
      <c r="X52" s="20"/>
      <c r="Y52" s="20"/>
      <c r="Z52" s="20"/>
      <c r="AA52" s="20"/>
      <c r="AB52" s="20"/>
      <c r="AC52" s="20"/>
      <c r="AD52" s="20"/>
      <c r="AE52" s="20"/>
      <c r="AF52" s="20"/>
    </row>
    <row r="53">
      <c r="A53" s="13"/>
      <c r="B53" s="13"/>
      <c r="C53" s="13"/>
      <c r="D53" s="13"/>
      <c r="E53" s="13"/>
      <c r="F53" s="13"/>
      <c r="G53" s="13"/>
      <c r="H53" s="13"/>
      <c r="I53" s="38"/>
      <c r="J53" s="21"/>
      <c r="K53" s="21"/>
      <c r="L53" s="21"/>
      <c r="M53" s="21"/>
      <c r="N53" s="19"/>
      <c r="O53" s="21"/>
      <c r="P53" s="21"/>
      <c r="Q53" s="21"/>
      <c r="R53" s="21"/>
      <c r="S53" s="21"/>
      <c r="T53" s="21"/>
      <c r="U53" s="21"/>
      <c r="V53" s="20"/>
      <c r="W53" s="20"/>
      <c r="X53" s="20"/>
      <c r="Y53" s="20"/>
      <c r="Z53" s="20"/>
      <c r="AA53" s="20"/>
      <c r="AB53" s="20"/>
      <c r="AC53" s="20"/>
      <c r="AD53" s="20"/>
      <c r="AE53" s="20"/>
      <c r="AF53" s="20"/>
    </row>
    <row r="54">
      <c r="A54" s="13"/>
      <c r="B54" s="13"/>
      <c r="C54" s="13"/>
      <c r="D54" s="13"/>
      <c r="E54" s="13"/>
      <c r="F54" s="13"/>
      <c r="G54" s="13"/>
      <c r="H54" s="13"/>
      <c r="I54" s="38"/>
      <c r="J54" s="21"/>
      <c r="K54" s="19"/>
      <c r="L54" s="21"/>
      <c r="M54" s="21"/>
      <c r="N54" s="21"/>
      <c r="O54" s="21"/>
      <c r="P54" s="21"/>
      <c r="Q54" s="21"/>
      <c r="R54" s="21"/>
      <c r="S54" s="21"/>
      <c r="T54" s="21"/>
      <c r="U54" s="21"/>
      <c r="V54" s="20"/>
      <c r="W54" s="20"/>
      <c r="X54" s="20"/>
      <c r="Y54" s="20"/>
      <c r="Z54" s="20"/>
      <c r="AA54" s="20"/>
      <c r="AB54" s="20"/>
      <c r="AC54" s="20"/>
      <c r="AD54" s="20"/>
      <c r="AE54" s="20"/>
      <c r="AF54" s="20"/>
    </row>
    <row r="55">
      <c r="A55" s="13"/>
      <c r="B55" s="13"/>
      <c r="C55" s="13"/>
      <c r="D55" s="20"/>
      <c r="E55" s="20"/>
      <c r="F55" s="20"/>
      <c r="G55" s="20"/>
      <c r="H55" s="13"/>
      <c r="I55" s="67"/>
      <c r="J55" s="21"/>
      <c r="K55" s="21"/>
      <c r="L55" s="21"/>
      <c r="M55" s="21"/>
      <c r="N55" s="19"/>
      <c r="O55" s="21"/>
      <c r="P55" s="21"/>
      <c r="Q55" s="21"/>
      <c r="R55" s="21"/>
      <c r="S55" s="21"/>
      <c r="T55" s="21"/>
      <c r="U55" s="21"/>
      <c r="V55" s="20"/>
      <c r="W55" s="20"/>
      <c r="X55" s="20"/>
      <c r="Y55" s="20"/>
      <c r="Z55" s="20"/>
      <c r="AA55" s="20"/>
      <c r="AB55" s="20"/>
      <c r="AC55" s="20"/>
      <c r="AD55" s="20"/>
      <c r="AE55" s="20"/>
      <c r="AF55" s="20"/>
    </row>
    <row r="56">
      <c r="A56" s="13"/>
      <c r="B56" s="13"/>
      <c r="C56" s="13"/>
      <c r="D56" s="13"/>
      <c r="E56" s="13"/>
      <c r="F56" s="13"/>
      <c r="G56" s="13"/>
      <c r="H56" s="13"/>
      <c r="I56" s="38"/>
      <c r="J56" s="21"/>
      <c r="K56" s="19"/>
      <c r="L56" s="21"/>
      <c r="M56" s="21"/>
      <c r="N56" s="21"/>
      <c r="O56" s="21"/>
      <c r="P56" s="21"/>
      <c r="Q56" s="21"/>
      <c r="R56" s="21"/>
      <c r="S56" s="21"/>
      <c r="T56" s="21"/>
      <c r="U56" s="19"/>
      <c r="V56" s="13"/>
      <c r="W56" s="13"/>
      <c r="X56" s="13"/>
      <c r="Y56" s="13"/>
      <c r="Z56" s="13"/>
      <c r="AA56" s="13"/>
      <c r="AB56" s="13"/>
      <c r="AC56" s="13"/>
      <c r="AD56" s="13"/>
      <c r="AE56" s="13"/>
      <c r="AF56" s="13"/>
    </row>
    <row r="57">
      <c r="A57" s="13"/>
      <c r="B57" s="13"/>
      <c r="C57" s="13"/>
      <c r="D57" s="20"/>
      <c r="E57" s="20"/>
      <c r="F57" s="20"/>
      <c r="G57" s="20"/>
      <c r="H57" s="13"/>
      <c r="I57" s="38"/>
      <c r="J57" s="21"/>
      <c r="K57" s="21"/>
      <c r="L57" s="21"/>
      <c r="M57" s="21"/>
      <c r="N57" s="19"/>
      <c r="O57" s="21"/>
      <c r="P57" s="21"/>
      <c r="Q57" s="21"/>
      <c r="R57" s="21"/>
      <c r="S57" s="21"/>
      <c r="T57" s="21"/>
      <c r="U57" s="21"/>
      <c r="V57" s="20"/>
      <c r="W57" s="20"/>
      <c r="X57" s="20"/>
      <c r="Y57" s="20"/>
      <c r="Z57" s="20"/>
      <c r="AA57" s="20"/>
      <c r="AB57" s="20"/>
      <c r="AC57" s="20"/>
      <c r="AD57" s="20"/>
      <c r="AE57" s="20"/>
      <c r="AF57" s="20"/>
    </row>
    <row r="58">
      <c r="A58" s="13"/>
      <c r="B58" s="13"/>
      <c r="C58" s="13"/>
      <c r="D58" s="13"/>
      <c r="E58" s="13"/>
      <c r="F58" s="13"/>
      <c r="G58" s="13"/>
      <c r="H58" s="13"/>
      <c r="I58" s="38"/>
      <c r="J58" s="21"/>
      <c r="K58" s="21"/>
      <c r="L58" s="21"/>
      <c r="M58" s="21"/>
      <c r="N58" s="19"/>
      <c r="O58" s="21"/>
      <c r="P58" s="21"/>
      <c r="Q58" s="21"/>
      <c r="R58" s="21"/>
      <c r="S58" s="21"/>
      <c r="T58" s="21"/>
      <c r="U58" s="21"/>
      <c r="V58" s="20"/>
      <c r="W58" s="20"/>
      <c r="X58" s="20"/>
      <c r="Y58" s="20"/>
      <c r="Z58" s="20"/>
      <c r="AA58" s="20"/>
      <c r="AB58" s="20"/>
      <c r="AC58" s="20"/>
      <c r="AD58" s="20"/>
      <c r="AE58" s="20"/>
      <c r="AF58" s="20"/>
    </row>
    <row r="59">
      <c r="A59" s="13"/>
      <c r="B59" s="13"/>
      <c r="C59" s="13"/>
      <c r="D59" s="20"/>
      <c r="E59" s="20"/>
      <c r="F59" s="20"/>
      <c r="G59" s="20"/>
      <c r="H59" s="13"/>
      <c r="I59" s="67"/>
      <c r="J59" s="21"/>
      <c r="K59" s="21"/>
      <c r="L59" s="21"/>
      <c r="M59" s="21"/>
      <c r="N59" s="19"/>
      <c r="O59" s="21"/>
      <c r="P59" s="21"/>
      <c r="Q59" s="21"/>
      <c r="R59" s="21"/>
      <c r="S59" s="21"/>
      <c r="T59" s="21"/>
      <c r="U59" s="21"/>
      <c r="V59" s="20"/>
      <c r="W59" s="20"/>
      <c r="X59" s="20"/>
      <c r="Y59" s="20"/>
      <c r="Z59" s="20"/>
      <c r="AA59" s="20"/>
      <c r="AB59" s="20"/>
      <c r="AC59" s="20"/>
      <c r="AD59" s="20"/>
      <c r="AE59" s="20"/>
      <c r="AF59" s="20"/>
    </row>
    <row r="60">
      <c r="A60" s="13"/>
      <c r="B60" s="13"/>
      <c r="C60" s="13"/>
      <c r="D60" s="13"/>
      <c r="E60" s="13"/>
      <c r="F60" s="13"/>
      <c r="G60" s="13"/>
      <c r="H60" s="13"/>
      <c r="I60" s="38"/>
      <c r="J60" s="21"/>
      <c r="K60" s="21"/>
      <c r="L60" s="21"/>
      <c r="M60" s="21"/>
      <c r="N60" s="19"/>
      <c r="O60" s="21"/>
      <c r="P60" s="21"/>
      <c r="Q60" s="21"/>
      <c r="R60" s="21"/>
      <c r="S60" s="21"/>
      <c r="T60" s="21"/>
      <c r="U60" s="21"/>
      <c r="V60" s="20"/>
      <c r="W60" s="20"/>
      <c r="X60" s="20"/>
      <c r="Y60" s="20"/>
      <c r="Z60" s="20"/>
      <c r="AA60" s="20"/>
      <c r="AB60" s="20"/>
      <c r="AC60" s="20"/>
      <c r="AD60" s="20"/>
      <c r="AE60" s="20"/>
      <c r="AF60" s="20"/>
    </row>
    <row r="61">
      <c r="A61" s="13"/>
      <c r="B61" s="13"/>
      <c r="C61" s="13"/>
      <c r="D61" s="13"/>
      <c r="E61" s="13"/>
      <c r="F61" s="13"/>
      <c r="G61" s="13"/>
      <c r="H61" s="13"/>
      <c r="I61" s="38"/>
      <c r="J61" s="21"/>
      <c r="K61" s="19"/>
      <c r="L61" s="21"/>
      <c r="M61" s="21"/>
      <c r="N61" s="21"/>
      <c r="O61" s="21"/>
      <c r="P61" s="21"/>
      <c r="Q61" s="21"/>
      <c r="R61" s="21"/>
      <c r="S61" s="21"/>
      <c r="T61" s="21"/>
      <c r="U61" s="21"/>
      <c r="V61" s="20"/>
      <c r="W61" s="20"/>
      <c r="X61" s="20"/>
      <c r="Y61" s="20"/>
      <c r="Z61" s="20"/>
      <c r="AA61" s="20"/>
      <c r="AB61" s="20"/>
      <c r="AC61" s="20"/>
      <c r="AD61" s="20"/>
      <c r="AE61" s="20"/>
      <c r="AF61" s="20"/>
    </row>
    <row r="62">
      <c r="A62" s="13"/>
      <c r="B62" s="13"/>
      <c r="C62" s="13"/>
      <c r="D62" s="20"/>
      <c r="E62" s="20"/>
      <c r="F62" s="20"/>
      <c r="G62" s="20"/>
      <c r="H62" s="13"/>
      <c r="I62" s="38"/>
      <c r="J62" s="21"/>
      <c r="K62" s="21"/>
      <c r="L62" s="21"/>
      <c r="M62" s="21"/>
      <c r="N62" s="19"/>
      <c r="O62" s="21"/>
      <c r="P62" s="21"/>
      <c r="Q62" s="21"/>
      <c r="R62" s="21"/>
      <c r="S62" s="21"/>
      <c r="T62" s="21"/>
      <c r="U62" s="21"/>
      <c r="V62" s="20"/>
      <c r="W62" s="20"/>
      <c r="X62" s="20"/>
      <c r="Y62" s="20"/>
      <c r="Z62" s="20"/>
      <c r="AA62" s="20"/>
      <c r="AB62" s="20"/>
      <c r="AC62" s="20"/>
      <c r="AD62" s="20"/>
      <c r="AE62" s="20"/>
      <c r="AF62" s="20"/>
    </row>
    <row r="63">
      <c r="A63" s="13"/>
      <c r="B63" s="13"/>
      <c r="C63" s="13"/>
      <c r="D63" s="20"/>
      <c r="E63" s="20"/>
      <c r="F63" s="20"/>
      <c r="G63" s="20"/>
      <c r="H63" s="13"/>
      <c r="I63" s="38"/>
      <c r="J63" s="21"/>
      <c r="K63" s="21"/>
      <c r="L63" s="21"/>
      <c r="M63" s="21"/>
      <c r="N63" s="19"/>
      <c r="O63" s="21"/>
      <c r="P63" s="21"/>
      <c r="Q63" s="19"/>
      <c r="R63" s="21"/>
      <c r="S63" s="21"/>
      <c r="T63" s="21"/>
      <c r="U63" s="19"/>
      <c r="V63" s="13"/>
      <c r="W63" s="13"/>
      <c r="X63" s="13"/>
      <c r="Y63" s="13"/>
      <c r="Z63" s="13"/>
      <c r="AA63" s="13"/>
      <c r="AB63" s="13"/>
      <c r="AC63" s="13"/>
      <c r="AD63" s="13"/>
      <c r="AE63" s="13"/>
      <c r="AF63" s="13"/>
    </row>
    <row r="64">
      <c r="A64" s="13"/>
      <c r="B64" s="13"/>
      <c r="C64" s="13"/>
      <c r="D64" s="20"/>
      <c r="E64" s="20"/>
      <c r="F64" s="20"/>
      <c r="G64" s="20"/>
      <c r="H64" s="13"/>
      <c r="I64" s="38"/>
      <c r="J64" s="21"/>
      <c r="K64" s="21"/>
      <c r="L64" s="21"/>
      <c r="M64" s="21"/>
      <c r="N64" s="19"/>
      <c r="O64" s="21"/>
      <c r="P64" s="21"/>
      <c r="Q64" s="21"/>
      <c r="R64" s="21"/>
      <c r="S64" s="21"/>
      <c r="T64" s="21"/>
      <c r="U64" s="21"/>
      <c r="V64" s="20"/>
      <c r="W64" s="20"/>
      <c r="X64" s="20"/>
      <c r="Y64" s="20"/>
      <c r="Z64" s="20"/>
      <c r="AA64" s="20"/>
      <c r="AB64" s="20"/>
      <c r="AC64" s="20"/>
      <c r="AD64" s="20"/>
      <c r="AE64" s="20"/>
      <c r="AF64" s="20"/>
    </row>
    <row r="65">
      <c r="A65" s="13"/>
      <c r="B65" s="13"/>
      <c r="C65" s="13"/>
      <c r="D65" s="20"/>
      <c r="E65" s="20"/>
      <c r="F65" s="20"/>
      <c r="G65" s="20"/>
      <c r="H65" s="13"/>
      <c r="I65" s="38"/>
      <c r="J65" s="21"/>
      <c r="K65" s="21"/>
      <c r="L65" s="21"/>
      <c r="M65" s="21"/>
      <c r="N65" s="19"/>
      <c r="O65" s="21"/>
      <c r="P65" s="21"/>
      <c r="Q65" s="21"/>
      <c r="R65" s="21"/>
      <c r="S65" s="21"/>
      <c r="T65" s="21"/>
      <c r="U65" s="21"/>
      <c r="V65" s="20"/>
      <c r="W65" s="20"/>
      <c r="X65" s="20"/>
      <c r="Y65" s="20"/>
      <c r="Z65" s="20"/>
      <c r="AA65" s="20"/>
      <c r="AB65" s="20"/>
      <c r="AC65" s="20"/>
      <c r="AD65" s="20"/>
      <c r="AE65" s="20"/>
      <c r="AF65" s="20"/>
    </row>
    <row r="66">
      <c r="A66" s="13"/>
      <c r="B66" s="13"/>
      <c r="C66" s="13"/>
      <c r="D66" s="13"/>
      <c r="E66" s="13"/>
      <c r="F66" s="13"/>
      <c r="G66" s="13"/>
      <c r="H66" s="13"/>
      <c r="I66" s="38"/>
      <c r="J66" s="21"/>
      <c r="K66" s="19"/>
      <c r="L66" s="21"/>
      <c r="M66" s="21"/>
      <c r="N66" s="21"/>
      <c r="O66" s="21"/>
      <c r="P66" s="21"/>
      <c r="Q66" s="21"/>
      <c r="R66" s="21"/>
      <c r="S66" s="21"/>
      <c r="T66" s="21"/>
      <c r="U66" s="21"/>
      <c r="V66" s="20"/>
      <c r="W66" s="20"/>
      <c r="X66" s="20"/>
      <c r="Y66" s="20"/>
      <c r="Z66" s="20"/>
      <c r="AA66" s="20"/>
      <c r="AB66" s="20"/>
      <c r="AC66" s="20"/>
      <c r="AD66" s="20"/>
      <c r="AE66" s="20"/>
      <c r="AF66" s="20"/>
    </row>
    <row r="67">
      <c r="A67" s="13"/>
      <c r="B67" s="13"/>
      <c r="C67" s="13"/>
      <c r="D67" s="13"/>
      <c r="E67" s="13"/>
      <c r="F67" s="13"/>
      <c r="G67" s="13"/>
      <c r="H67" s="13"/>
      <c r="I67" s="38"/>
      <c r="J67" s="21"/>
      <c r="K67" s="19"/>
      <c r="L67" s="21"/>
      <c r="M67" s="21"/>
      <c r="N67" s="21"/>
      <c r="O67" s="21"/>
      <c r="P67" s="21"/>
      <c r="Q67" s="21"/>
      <c r="R67" s="21"/>
      <c r="S67" s="21"/>
      <c r="T67" s="21"/>
      <c r="U67" s="21"/>
      <c r="V67" s="20"/>
      <c r="W67" s="20"/>
      <c r="X67" s="20"/>
      <c r="Y67" s="20"/>
      <c r="Z67" s="20"/>
      <c r="AA67" s="20"/>
      <c r="AB67" s="20"/>
      <c r="AC67" s="20"/>
      <c r="AD67" s="20"/>
      <c r="AE67" s="20"/>
      <c r="AF67" s="20"/>
    </row>
    <row r="68">
      <c r="A68" s="13"/>
      <c r="B68" s="13"/>
      <c r="C68" s="13"/>
      <c r="D68" s="13"/>
      <c r="E68" s="13"/>
      <c r="F68" s="13"/>
      <c r="G68" s="13"/>
      <c r="H68" s="13"/>
      <c r="I68" s="38"/>
      <c r="J68" s="21"/>
      <c r="K68" s="19"/>
      <c r="L68" s="21"/>
      <c r="M68" s="21"/>
      <c r="N68" s="21"/>
      <c r="O68" s="21"/>
      <c r="P68" s="21"/>
      <c r="Q68" s="21"/>
      <c r="R68" s="21"/>
      <c r="S68" s="21"/>
      <c r="T68" s="21"/>
      <c r="U68" s="21"/>
      <c r="V68" s="20"/>
      <c r="W68" s="20"/>
      <c r="X68" s="20"/>
      <c r="Y68" s="20"/>
      <c r="Z68" s="20"/>
      <c r="AA68" s="20"/>
      <c r="AB68" s="20"/>
      <c r="AC68" s="20"/>
      <c r="AD68" s="20"/>
      <c r="AE68" s="20"/>
      <c r="AF68" s="20"/>
    </row>
    <row r="69">
      <c r="A69" s="13"/>
      <c r="B69" s="13"/>
      <c r="C69" s="13"/>
      <c r="D69" s="20"/>
      <c r="E69" s="20"/>
      <c r="F69" s="20"/>
      <c r="G69" s="20"/>
      <c r="H69" s="13"/>
      <c r="I69" s="38"/>
      <c r="J69" s="21"/>
      <c r="K69" s="19"/>
      <c r="L69" s="21"/>
      <c r="M69" s="21"/>
      <c r="N69" s="19"/>
      <c r="O69" s="21"/>
      <c r="P69" s="21"/>
      <c r="Q69" s="21"/>
      <c r="R69" s="21"/>
      <c r="S69" s="21"/>
      <c r="T69" s="21"/>
      <c r="U69" s="21"/>
      <c r="V69" s="20"/>
      <c r="W69" s="20"/>
      <c r="X69" s="20"/>
      <c r="Y69" s="20"/>
      <c r="Z69" s="20"/>
      <c r="AA69" s="20"/>
      <c r="AB69" s="20"/>
      <c r="AC69" s="20"/>
      <c r="AD69" s="20"/>
      <c r="AE69" s="20"/>
      <c r="AF69" s="20"/>
    </row>
    <row r="70">
      <c r="A70" s="13"/>
      <c r="B70" s="13"/>
      <c r="C70" s="13"/>
      <c r="D70" s="20"/>
      <c r="E70" s="20"/>
      <c r="F70" s="20"/>
      <c r="G70" s="20"/>
      <c r="H70" s="13"/>
      <c r="I70" s="38"/>
      <c r="J70" s="21"/>
      <c r="K70" s="21"/>
      <c r="L70" s="21"/>
      <c r="M70" s="21"/>
      <c r="N70" s="19"/>
      <c r="O70" s="21"/>
      <c r="P70" s="21"/>
      <c r="Q70" s="21"/>
      <c r="R70" s="21"/>
      <c r="S70" s="21"/>
      <c r="T70" s="21"/>
      <c r="U70" s="19"/>
      <c r="V70" s="13"/>
      <c r="W70" s="13"/>
      <c r="X70" s="13"/>
      <c r="Y70" s="13"/>
      <c r="Z70" s="13"/>
      <c r="AA70" s="13"/>
      <c r="AB70" s="13"/>
      <c r="AC70" s="13"/>
      <c r="AD70" s="13"/>
      <c r="AE70" s="13"/>
      <c r="AF70" s="13"/>
    </row>
    <row r="71">
      <c r="A71" s="13"/>
      <c r="B71" s="13"/>
      <c r="C71" s="13"/>
      <c r="D71" s="20"/>
      <c r="E71" s="20"/>
      <c r="F71" s="20"/>
      <c r="G71" s="20"/>
      <c r="H71" s="13"/>
      <c r="I71" s="38"/>
      <c r="J71" s="21"/>
      <c r="K71" s="21"/>
      <c r="L71" s="21"/>
      <c r="M71" s="21"/>
      <c r="N71" s="19"/>
      <c r="O71" s="21"/>
      <c r="P71" s="21"/>
      <c r="Q71" s="21"/>
      <c r="R71" s="21"/>
      <c r="S71" s="21"/>
      <c r="T71" s="21"/>
      <c r="U71" s="19"/>
      <c r="V71" s="13"/>
      <c r="W71" s="13"/>
      <c r="X71" s="13"/>
      <c r="Y71" s="13"/>
      <c r="Z71" s="13"/>
      <c r="AA71" s="13"/>
      <c r="AB71" s="13"/>
      <c r="AC71" s="13"/>
      <c r="AD71" s="13"/>
      <c r="AE71" s="13"/>
      <c r="AF71" s="13"/>
    </row>
    <row r="72">
      <c r="A72" s="13"/>
      <c r="B72" s="13"/>
      <c r="C72" s="13"/>
      <c r="D72" s="13"/>
      <c r="E72" s="13"/>
      <c r="F72" s="13"/>
      <c r="G72" s="13"/>
      <c r="H72" s="13"/>
      <c r="I72" s="38"/>
      <c r="J72" s="21"/>
      <c r="K72" s="21"/>
      <c r="L72" s="21"/>
      <c r="M72" s="21"/>
      <c r="N72" s="19"/>
      <c r="O72" s="21"/>
      <c r="P72" s="21"/>
      <c r="Q72" s="21"/>
      <c r="R72" s="21"/>
      <c r="S72" s="21"/>
      <c r="T72" s="21"/>
      <c r="U72" s="21"/>
      <c r="V72" s="20"/>
      <c r="W72" s="20"/>
      <c r="X72" s="20"/>
      <c r="Y72" s="20"/>
      <c r="Z72" s="20"/>
      <c r="AA72" s="20"/>
      <c r="AB72" s="20"/>
      <c r="AC72" s="20"/>
      <c r="AD72" s="20"/>
      <c r="AE72" s="20"/>
      <c r="AF72" s="20"/>
    </row>
    <row r="73">
      <c r="A73" s="13"/>
      <c r="B73" s="13"/>
      <c r="C73" s="13"/>
      <c r="D73" s="13"/>
      <c r="E73" s="13"/>
      <c r="F73" s="13"/>
      <c r="G73" s="13"/>
      <c r="H73" s="13"/>
      <c r="I73" s="38"/>
      <c r="J73" s="21"/>
      <c r="K73" s="21"/>
      <c r="L73" s="21"/>
      <c r="M73" s="21"/>
      <c r="N73" s="19"/>
      <c r="O73" s="21"/>
      <c r="P73" s="21"/>
      <c r="Q73" s="21"/>
      <c r="R73" s="21"/>
      <c r="S73" s="21"/>
      <c r="T73" s="21"/>
      <c r="U73" s="21"/>
      <c r="V73" s="20"/>
      <c r="W73" s="20"/>
      <c r="X73" s="20"/>
      <c r="Y73" s="20"/>
      <c r="Z73" s="20"/>
      <c r="AA73" s="20"/>
      <c r="AB73" s="20"/>
      <c r="AC73" s="20"/>
      <c r="AD73" s="20"/>
      <c r="AE73" s="20"/>
      <c r="AF73" s="20"/>
    </row>
    <row r="74">
      <c r="A74" s="13"/>
      <c r="B74" s="13"/>
      <c r="C74" s="13"/>
      <c r="D74" s="13"/>
      <c r="E74" s="13"/>
      <c r="F74" s="13"/>
      <c r="G74" s="13"/>
      <c r="H74" s="13"/>
      <c r="I74" s="38"/>
      <c r="J74" s="21"/>
      <c r="K74" s="21"/>
      <c r="L74" s="21"/>
      <c r="M74" s="21"/>
      <c r="N74" s="19"/>
      <c r="O74" s="21"/>
      <c r="P74" s="21"/>
      <c r="Q74" s="21"/>
      <c r="R74" s="21"/>
      <c r="S74" s="21"/>
      <c r="T74" s="21"/>
      <c r="U74" s="21"/>
      <c r="V74" s="20"/>
      <c r="W74" s="20"/>
      <c r="X74" s="20"/>
      <c r="Y74" s="20"/>
      <c r="Z74" s="20"/>
      <c r="AA74" s="20"/>
      <c r="AB74" s="20"/>
      <c r="AC74" s="20"/>
      <c r="AD74" s="20"/>
      <c r="AE74" s="20"/>
      <c r="AF74" s="20"/>
    </row>
    <row r="75">
      <c r="A75" s="13"/>
      <c r="B75" s="13"/>
      <c r="C75" s="13"/>
      <c r="D75" s="13"/>
      <c r="E75" s="13"/>
      <c r="F75" s="13"/>
      <c r="G75" s="13"/>
      <c r="H75" s="13"/>
      <c r="I75" s="38"/>
      <c r="J75" s="21"/>
      <c r="K75" s="19"/>
      <c r="L75" s="21"/>
      <c r="M75" s="21"/>
      <c r="N75" s="21"/>
      <c r="O75" s="21"/>
      <c r="P75" s="21"/>
      <c r="Q75" s="21"/>
      <c r="R75" s="21"/>
      <c r="S75" s="21"/>
      <c r="T75" s="21"/>
      <c r="U75" s="21"/>
      <c r="V75" s="20"/>
      <c r="W75" s="20"/>
      <c r="X75" s="20"/>
      <c r="Y75" s="20"/>
      <c r="Z75" s="20"/>
      <c r="AA75" s="20"/>
      <c r="AB75" s="20"/>
      <c r="AC75" s="20"/>
      <c r="AD75" s="20"/>
      <c r="AE75" s="20"/>
      <c r="AF75" s="20"/>
    </row>
    <row r="76">
      <c r="A76" s="13"/>
      <c r="B76" s="13"/>
      <c r="C76" s="13"/>
      <c r="D76" s="20"/>
      <c r="E76" s="20"/>
      <c r="F76" s="20"/>
      <c r="G76" s="20"/>
      <c r="H76" s="13"/>
      <c r="I76" s="38"/>
      <c r="J76" s="21"/>
      <c r="K76" s="21"/>
      <c r="L76" s="21"/>
      <c r="M76" s="21"/>
      <c r="N76" s="19"/>
      <c r="O76" s="21"/>
      <c r="P76" s="21"/>
      <c r="Q76" s="21"/>
      <c r="R76" s="21"/>
      <c r="S76" s="21"/>
      <c r="T76" s="21"/>
      <c r="U76" s="21"/>
      <c r="V76" s="20"/>
      <c r="W76" s="20"/>
      <c r="X76" s="20"/>
      <c r="Y76" s="20"/>
      <c r="Z76" s="20"/>
      <c r="AA76" s="20"/>
      <c r="AB76" s="20"/>
      <c r="AC76" s="20"/>
      <c r="AD76" s="20"/>
      <c r="AE76" s="20"/>
      <c r="AF76" s="20"/>
    </row>
    <row r="77">
      <c r="A77" s="13"/>
      <c r="B77" s="13"/>
      <c r="C77" s="13"/>
      <c r="D77" s="13"/>
      <c r="E77" s="13"/>
      <c r="F77" s="13"/>
      <c r="G77" s="13"/>
      <c r="H77" s="13"/>
      <c r="I77" s="38"/>
      <c r="J77" s="21"/>
      <c r="K77" s="19"/>
      <c r="L77" s="21"/>
      <c r="M77" s="21"/>
      <c r="N77" s="21"/>
      <c r="O77" s="21"/>
      <c r="P77" s="21"/>
      <c r="Q77" s="21"/>
      <c r="R77" s="21"/>
      <c r="S77" s="21"/>
      <c r="T77" s="21"/>
      <c r="U77" s="21"/>
      <c r="V77" s="20"/>
      <c r="W77" s="20"/>
      <c r="X77" s="20"/>
      <c r="Y77" s="20"/>
      <c r="Z77" s="20"/>
      <c r="AA77" s="20"/>
      <c r="AB77" s="20"/>
      <c r="AC77" s="20"/>
      <c r="AD77" s="20"/>
      <c r="AE77" s="20"/>
      <c r="AF77" s="20"/>
    </row>
    <row r="78">
      <c r="A78" s="13"/>
      <c r="B78" s="13"/>
      <c r="C78" s="13"/>
      <c r="D78" s="13"/>
      <c r="E78" s="13"/>
      <c r="F78" s="13"/>
      <c r="G78" s="13"/>
      <c r="H78" s="13"/>
      <c r="I78" s="38"/>
      <c r="J78" s="19"/>
      <c r="K78" s="21"/>
      <c r="L78" s="19"/>
      <c r="M78" s="21"/>
      <c r="N78" s="21"/>
      <c r="O78" s="21"/>
      <c r="P78" s="21"/>
      <c r="Q78" s="21"/>
      <c r="R78" s="21"/>
      <c r="S78" s="21"/>
      <c r="T78" s="21"/>
      <c r="U78" s="21"/>
      <c r="V78" s="20"/>
      <c r="W78" s="20"/>
      <c r="X78" s="20"/>
      <c r="Y78" s="20"/>
      <c r="Z78" s="20"/>
      <c r="AA78" s="20"/>
      <c r="AB78" s="20"/>
      <c r="AC78" s="20"/>
      <c r="AD78" s="20"/>
      <c r="AE78" s="20"/>
      <c r="AF78" s="20"/>
    </row>
    <row r="79">
      <c r="A79" s="13"/>
      <c r="B79" s="13"/>
      <c r="C79" s="13"/>
      <c r="D79" s="13"/>
      <c r="E79" s="13"/>
      <c r="F79" s="13"/>
      <c r="G79" s="13"/>
      <c r="H79" s="13"/>
      <c r="I79" s="38"/>
      <c r="J79" s="21"/>
      <c r="K79" s="21"/>
      <c r="L79" s="21"/>
      <c r="M79" s="19"/>
      <c r="N79" s="19"/>
      <c r="O79" s="21"/>
      <c r="P79" s="21"/>
      <c r="Q79" s="21"/>
      <c r="R79" s="21"/>
      <c r="S79" s="21"/>
      <c r="T79" s="21"/>
      <c r="U79" s="21"/>
      <c r="V79" s="20"/>
      <c r="W79" s="20"/>
      <c r="X79" s="20"/>
      <c r="Y79" s="20"/>
      <c r="Z79" s="20"/>
      <c r="AA79" s="20"/>
      <c r="AB79" s="20"/>
      <c r="AC79" s="20"/>
      <c r="AD79" s="20"/>
      <c r="AE79" s="20"/>
      <c r="AF79" s="20"/>
    </row>
    <row r="80">
      <c r="A80" s="13"/>
      <c r="B80" s="13"/>
      <c r="C80" s="13"/>
      <c r="D80" s="20"/>
      <c r="E80" s="20"/>
      <c r="F80" s="20"/>
      <c r="G80" s="20"/>
      <c r="H80" s="13"/>
      <c r="I80" s="38"/>
      <c r="J80" s="21"/>
      <c r="K80" s="21"/>
      <c r="L80" s="21"/>
      <c r="M80" s="21"/>
      <c r="N80" s="19"/>
      <c r="O80" s="21"/>
      <c r="P80" s="21"/>
      <c r="Q80" s="21"/>
      <c r="R80" s="21"/>
      <c r="S80" s="21"/>
      <c r="T80" s="21"/>
      <c r="U80" s="21"/>
      <c r="V80" s="20"/>
      <c r="W80" s="20"/>
      <c r="X80" s="20"/>
      <c r="Y80" s="20"/>
      <c r="Z80" s="20"/>
      <c r="AA80" s="20"/>
      <c r="AB80" s="20"/>
      <c r="AC80" s="20"/>
      <c r="AD80" s="20"/>
      <c r="AE80" s="20"/>
      <c r="AF80" s="20"/>
    </row>
    <row r="81">
      <c r="A81" s="13"/>
      <c r="B81" s="13"/>
      <c r="C81" s="13"/>
      <c r="D81" s="13"/>
      <c r="E81" s="13"/>
      <c r="F81" s="13"/>
      <c r="G81" s="13"/>
      <c r="H81" s="13"/>
      <c r="I81" s="38"/>
      <c r="J81" s="21"/>
      <c r="K81" s="21"/>
      <c r="L81" s="21"/>
      <c r="M81" s="21"/>
      <c r="N81" s="21"/>
      <c r="O81" s="21"/>
      <c r="P81" s="21"/>
      <c r="Q81" s="21"/>
      <c r="R81" s="21"/>
      <c r="S81" s="21"/>
      <c r="T81" s="21"/>
      <c r="U81" s="19"/>
      <c r="V81" s="13"/>
      <c r="W81" s="13"/>
      <c r="X81" s="13"/>
      <c r="Y81" s="13"/>
      <c r="Z81" s="13"/>
      <c r="AA81" s="13"/>
      <c r="AB81" s="13"/>
      <c r="AC81" s="13"/>
      <c r="AD81" s="13"/>
      <c r="AE81" s="13"/>
      <c r="AF81" s="13"/>
    </row>
    <row r="82">
      <c r="A82" s="13"/>
      <c r="B82" s="13"/>
      <c r="C82" s="13"/>
      <c r="D82" s="20"/>
      <c r="E82" s="20"/>
      <c r="F82" s="20"/>
      <c r="G82" s="20"/>
      <c r="H82" s="13"/>
      <c r="I82" s="38"/>
      <c r="J82" s="19"/>
      <c r="K82" s="19"/>
      <c r="L82" s="19"/>
      <c r="M82" s="21"/>
      <c r="N82" s="19"/>
      <c r="O82" s="21"/>
      <c r="P82" s="21"/>
      <c r="Q82" s="21"/>
      <c r="R82" s="21"/>
      <c r="S82" s="21"/>
      <c r="T82" s="19"/>
      <c r="U82" s="19"/>
      <c r="V82" s="13"/>
      <c r="W82" s="13"/>
      <c r="X82" s="13"/>
      <c r="Y82" s="13"/>
      <c r="Z82" s="13"/>
      <c r="AA82" s="13"/>
      <c r="AB82" s="13"/>
      <c r="AC82" s="13"/>
      <c r="AD82" s="13"/>
      <c r="AE82" s="13"/>
      <c r="AF82" s="13"/>
    </row>
    <row r="83">
      <c r="A83" s="13"/>
      <c r="B83" s="13"/>
      <c r="C83" s="13"/>
      <c r="D83" s="13"/>
      <c r="E83" s="13"/>
      <c r="F83" s="13"/>
      <c r="G83" s="13"/>
      <c r="H83" s="13"/>
      <c r="I83" s="13"/>
      <c r="J83" s="13"/>
      <c r="K83" s="13"/>
      <c r="L83" s="13"/>
      <c r="M83" s="13"/>
      <c r="N83" s="13"/>
      <c r="O83" s="13"/>
      <c r="P83" s="13"/>
      <c r="Q83" s="13"/>
      <c r="R83" s="13"/>
      <c r="S83" s="13"/>
      <c r="T83" s="19"/>
      <c r="U83" s="19"/>
      <c r="V83" s="13"/>
      <c r="W83" s="13"/>
      <c r="X83" s="13"/>
      <c r="Y83" s="13"/>
      <c r="Z83" s="13"/>
      <c r="AA83" s="13"/>
      <c r="AB83" s="13"/>
      <c r="AC83" s="13"/>
      <c r="AD83" s="13"/>
      <c r="AE83" s="13"/>
      <c r="AF83" s="13"/>
    </row>
    <row r="84">
      <c r="A84" s="13"/>
      <c r="B84" s="13"/>
      <c r="C84" s="13"/>
      <c r="D84" s="13"/>
      <c r="E84" s="13"/>
      <c r="F84" s="13"/>
      <c r="G84" s="13"/>
      <c r="H84" s="13"/>
      <c r="I84" s="67"/>
      <c r="J84" s="19"/>
      <c r="K84" s="19"/>
      <c r="L84" s="19"/>
      <c r="M84" s="21"/>
      <c r="N84" s="21"/>
      <c r="O84" s="21"/>
      <c r="P84" s="21"/>
      <c r="Q84" s="21"/>
      <c r="R84" s="21"/>
      <c r="S84" s="21"/>
      <c r="T84" s="19"/>
      <c r="U84" s="19"/>
      <c r="V84" s="13"/>
      <c r="W84" s="13"/>
      <c r="X84" s="13"/>
      <c r="Y84" s="13"/>
      <c r="Z84" s="13"/>
      <c r="AA84" s="13"/>
      <c r="AB84" s="13"/>
      <c r="AC84" s="13"/>
      <c r="AD84" s="13"/>
      <c r="AE84" s="13"/>
      <c r="AF84" s="13"/>
    </row>
    <row r="85">
      <c r="A85" s="13"/>
      <c r="B85" s="13"/>
      <c r="C85" s="13"/>
      <c r="D85" s="20"/>
      <c r="E85" s="20"/>
      <c r="F85" s="20"/>
      <c r="G85" s="20"/>
      <c r="H85" s="13"/>
      <c r="I85" s="38"/>
      <c r="J85" s="21"/>
      <c r="K85" s="21"/>
      <c r="L85" s="21"/>
      <c r="M85" s="21"/>
      <c r="N85" s="19"/>
      <c r="O85" s="21"/>
      <c r="P85" s="21"/>
      <c r="Q85" s="21"/>
      <c r="R85" s="21"/>
      <c r="S85" s="21"/>
      <c r="T85" s="21"/>
      <c r="U85" s="19"/>
      <c r="V85" s="13"/>
      <c r="W85" s="13"/>
      <c r="X85" s="13"/>
      <c r="Y85" s="13"/>
      <c r="Z85" s="13"/>
      <c r="AA85" s="13"/>
      <c r="AB85" s="13"/>
      <c r="AC85" s="13"/>
      <c r="AD85" s="13"/>
      <c r="AE85" s="13"/>
      <c r="AF85" s="13"/>
    </row>
    <row r="86">
      <c r="A86" s="13"/>
      <c r="B86" s="13"/>
      <c r="C86" s="13"/>
      <c r="D86" s="13"/>
      <c r="E86" s="13"/>
      <c r="F86" s="13"/>
      <c r="G86" s="13"/>
      <c r="H86" s="13"/>
      <c r="I86" s="38"/>
      <c r="J86" s="19"/>
      <c r="K86" s="19"/>
      <c r="L86" s="19"/>
      <c r="M86" s="21"/>
      <c r="N86" s="21"/>
      <c r="O86" s="21"/>
      <c r="P86" s="21"/>
      <c r="Q86" s="21"/>
      <c r="R86" s="21"/>
      <c r="S86" s="21"/>
      <c r="T86" s="21"/>
      <c r="U86" s="21"/>
      <c r="V86" s="20"/>
      <c r="W86" s="20"/>
      <c r="X86" s="20"/>
      <c r="Y86" s="20"/>
      <c r="Z86" s="20"/>
      <c r="AA86" s="20"/>
      <c r="AB86" s="20"/>
      <c r="AC86" s="20"/>
      <c r="AD86" s="20"/>
      <c r="AE86" s="20"/>
      <c r="AF86" s="20"/>
    </row>
    <row r="87">
      <c r="A87" s="13"/>
      <c r="B87" s="13"/>
      <c r="C87" s="13"/>
      <c r="D87" s="13"/>
      <c r="E87" s="13"/>
      <c r="F87" s="13"/>
      <c r="G87" s="13"/>
      <c r="H87" s="13"/>
      <c r="I87" s="38"/>
      <c r="J87" s="19"/>
      <c r="K87" s="19"/>
      <c r="L87" s="19"/>
      <c r="M87" s="21"/>
      <c r="N87" s="21"/>
      <c r="O87" s="21"/>
      <c r="P87" s="21"/>
      <c r="Q87" s="21"/>
      <c r="R87" s="21"/>
      <c r="S87" s="21"/>
      <c r="T87" s="19"/>
      <c r="U87" s="19"/>
      <c r="V87" s="13"/>
      <c r="W87" s="13"/>
      <c r="X87" s="13"/>
      <c r="Y87" s="13"/>
      <c r="Z87" s="13"/>
      <c r="AA87" s="13"/>
      <c r="AB87" s="13"/>
      <c r="AC87" s="13"/>
      <c r="AD87" s="13"/>
      <c r="AE87" s="13"/>
      <c r="AF87" s="13"/>
    </row>
    <row r="88">
      <c r="A88" s="13"/>
      <c r="B88" s="13"/>
      <c r="C88" s="13"/>
      <c r="D88" s="13"/>
      <c r="E88" s="13"/>
      <c r="F88" s="13"/>
      <c r="G88" s="13"/>
      <c r="H88" s="13"/>
      <c r="I88" s="38"/>
      <c r="J88" s="21"/>
      <c r="K88" s="19"/>
      <c r="L88" s="21"/>
      <c r="M88" s="21"/>
      <c r="N88" s="19"/>
      <c r="O88" s="21"/>
      <c r="P88" s="21"/>
      <c r="Q88" s="21"/>
      <c r="R88" s="21"/>
      <c r="S88" s="21"/>
      <c r="T88" s="21"/>
      <c r="U88" s="21"/>
      <c r="V88" s="20"/>
      <c r="W88" s="20"/>
      <c r="X88" s="20"/>
      <c r="Y88" s="20"/>
      <c r="Z88" s="20"/>
      <c r="AA88" s="20"/>
      <c r="AB88" s="20"/>
      <c r="AC88" s="20"/>
      <c r="AD88" s="20"/>
      <c r="AE88" s="20"/>
      <c r="AF88" s="20"/>
    </row>
    <row r="89">
      <c r="A89" s="13"/>
      <c r="B89" s="13"/>
      <c r="C89" s="13"/>
      <c r="D89" s="13"/>
      <c r="E89" s="13"/>
      <c r="F89" s="13"/>
      <c r="G89" s="13"/>
      <c r="H89" s="13"/>
      <c r="I89" s="38"/>
      <c r="J89" s="19"/>
      <c r="K89" s="19"/>
      <c r="L89" s="19"/>
      <c r="M89" s="21"/>
      <c r="N89" s="21"/>
      <c r="O89" s="21"/>
      <c r="P89" s="21"/>
      <c r="Q89" s="21"/>
      <c r="R89" s="21"/>
      <c r="S89" s="21"/>
      <c r="T89" s="19"/>
      <c r="U89" s="19"/>
      <c r="V89" s="13"/>
      <c r="W89" s="13"/>
      <c r="X89" s="13"/>
      <c r="Y89" s="13"/>
      <c r="Z89" s="13"/>
      <c r="AA89" s="13"/>
      <c r="AB89" s="13"/>
      <c r="AC89" s="13"/>
      <c r="AD89" s="13"/>
      <c r="AE89" s="13"/>
      <c r="AF89" s="13"/>
    </row>
    <row r="90">
      <c r="A90" s="13"/>
      <c r="B90" s="13"/>
      <c r="C90" s="13"/>
      <c r="D90" s="13"/>
      <c r="E90" s="13"/>
      <c r="F90" s="13"/>
      <c r="G90" s="13"/>
      <c r="H90" s="13"/>
      <c r="I90" s="38"/>
      <c r="J90" s="19"/>
      <c r="K90" s="19"/>
      <c r="L90" s="19"/>
      <c r="M90" s="21"/>
      <c r="N90" s="21"/>
      <c r="O90" s="21"/>
      <c r="P90" s="21"/>
      <c r="Q90" s="21"/>
      <c r="R90" s="21"/>
      <c r="S90" s="21"/>
      <c r="T90" s="19"/>
      <c r="U90" s="19"/>
      <c r="V90" s="13"/>
      <c r="W90" s="13"/>
      <c r="X90" s="13"/>
      <c r="Y90" s="13"/>
      <c r="Z90" s="13"/>
      <c r="AA90" s="13"/>
      <c r="AB90" s="13"/>
      <c r="AC90" s="13"/>
      <c r="AD90" s="13"/>
      <c r="AE90" s="13"/>
      <c r="AF90" s="13"/>
    </row>
    <row r="91">
      <c r="A91" s="13"/>
      <c r="B91" s="13"/>
      <c r="C91" s="13"/>
      <c r="D91" s="13"/>
      <c r="E91" s="13"/>
      <c r="F91" s="13"/>
      <c r="G91" s="13"/>
      <c r="H91" s="13"/>
      <c r="I91" s="38"/>
      <c r="J91" s="21"/>
      <c r="K91" s="21"/>
      <c r="L91" s="21"/>
      <c r="M91" s="19"/>
      <c r="N91" s="19"/>
      <c r="O91" s="21"/>
      <c r="P91" s="21"/>
      <c r="Q91" s="21"/>
      <c r="R91" s="21"/>
      <c r="S91" s="21"/>
      <c r="T91" s="21"/>
      <c r="U91" s="21"/>
      <c r="V91" s="20"/>
      <c r="W91" s="20"/>
      <c r="X91" s="20"/>
      <c r="Y91" s="20"/>
      <c r="Z91" s="20"/>
      <c r="AA91" s="20"/>
      <c r="AB91" s="20"/>
      <c r="AC91" s="20"/>
      <c r="AD91" s="20"/>
      <c r="AE91" s="20"/>
      <c r="AF91" s="20"/>
    </row>
    <row r="92">
      <c r="A92" s="13"/>
      <c r="B92" s="13"/>
      <c r="C92" s="13"/>
      <c r="D92" s="13"/>
      <c r="E92" s="13"/>
      <c r="F92" s="13"/>
      <c r="G92" s="13"/>
      <c r="H92" s="13"/>
      <c r="I92" s="38"/>
      <c r="J92" s="21"/>
      <c r="K92" s="19"/>
      <c r="L92" s="19"/>
      <c r="M92" s="21"/>
      <c r="N92" s="21"/>
      <c r="O92" s="21"/>
      <c r="P92" s="21"/>
      <c r="Q92" s="21"/>
      <c r="R92" s="21"/>
      <c r="S92" s="21"/>
      <c r="T92" s="21"/>
      <c r="U92" s="21"/>
      <c r="V92" s="20"/>
      <c r="W92" s="20"/>
      <c r="X92" s="20"/>
      <c r="Y92" s="20"/>
      <c r="Z92" s="20"/>
      <c r="AA92" s="20"/>
      <c r="AB92" s="20"/>
      <c r="AC92" s="20"/>
      <c r="AD92" s="20"/>
      <c r="AE92" s="20"/>
      <c r="AF92" s="20"/>
    </row>
    <row r="93">
      <c r="A93" s="13"/>
      <c r="B93" s="13"/>
      <c r="C93" s="13"/>
      <c r="D93" s="13"/>
      <c r="E93" s="13"/>
      <c r="F93" s="13"/>
      <c r="G93" s="13"/>
      <c r="H93" s="13"/>
      <c r="I93" s="67"/>
      <c r="J93" s="19"/>
      <c r="K93" s="19"/>
      <c r="L93" s="19"/>
      <c r="M93" s="21"/>
      <c r="N93" s="21"/>
      <c r="O93" s="21"/>
      <c r="P93" s="21"/>
      <c r="Q93" s="21"/>
      <c r="R93" s="21"/>
      <c r="S93" s="21"/>
      <c r="T93" s="19"/>
      <c r="U93" s="19"/>
      <c r="V93" s="13"/>
      <c r="W93" s="13"/>
      <c r="X93" s="13"/>
      <c r="Y93" s="13"/>
      <c r="Z93" s="13"/>
      <c r="AA93" s="13"/>
      <c r="AB93" s="13"/>
      <c r="AC93" s="13"/>
      <c r="AD93" s="13"/>
      <c r="AE93" s="13"/>
      <c r="AF93" s="13"/>
    </row>
    <row r="94">
      <c r="A94" s="13"/>
      <c r="B94" s="13"/>
      <c r="C94" s="13"/>
      <c r="D94" s="13"/>
      <c r="E94" s="13"/>
      <c r="F94" s="13"/>
      <c r="G94" s="13"/>
      <c r="H94" s="13"/>
      <c r="I94" s="38"/>
      <c r="J94" s="21"/>
      <c r="K94" s="19"/>
      <c r="L94" s="21"/>
      <c r="M94" s="21"/>
      <c r="N94" s="21"/>
      <c r="O94" s="21"/>
      <c r="P94" s="21"/>
      <c r="Q94" s="21"/>
      <c r="R94" s="21"/>
      <c r="S94" s="21"/>
      <c r="T94" s="21"/>
      <c r="U94" s="21"/>
      <c r="V94" s="20"/>
      <c r="W94" s="20"/>
      <c r="X94" s="20"/>
      <c r="Y94" s="20"/>
      <c r="Z94" s="20"/>
      <c r="AA94" s="20"/>
      <c r="AB94" s="20"/>
      <c r="AC94" s="20"/>
      <c r="AD94" s="20"/>
      <c r="AE94" s="20"/>
      <c r="AF94" s="20"/>
    </row>
    <row r="95">
      <c r="A95" s="13"/>
      <c r="B95" s="13"/>
      <c r="C95" s="13"/>
      <c r="D95" s="13"/>
      <c r="E95" s="13"/>
      <c r="F95" s="13"/>
      <c r="G95" s="13"/>
      <c r="H95" s="13"/>
      <c r="I95" s="38"/>
      <c r="J95" s="19"/>
      <c r="K95" s="19"/>
      <c r="L95" s="19"/>
      <c r="M95" s="19"/>
      <c r="N95" s="21"/>
      <c r="O95" s="21"/>
      <c r="P95" s="21"/>
      <c r="Q95" s="21"/>
      <c r="R95" s="21"/>
      <c r="S95" s="21"/>
      <c r="T95" s="19"/>
      <c r="U95" s="19"/>
      <c r="V95" s="13"/>
      <c r="W95" s="13"/>
      <c r="X95" s="13"/>
      <c r="Y95" s="13"/>
      <c r="Z95" s="13"/>
      <c r="AA95" s="13"/>
      <c r="AB95" s="13"/>
      <c r="AC95" s="13"/>
      <c r="AD95" s="13"/>
      <c r="AE95" s="13"/>
      <c r="AF95" s="13"/>
    </row>
    <row r="96">
      <c r="A96" s="13"/>
      <c r="B96" s="13"/>
      <c r="C96" s="13"/>
      <c r="D96" s="13"/>
      <c r="E96" s="13"/>
      <c r="F96" s="13"/>
      <c r="G96" s="13"/>
      <c r="H96" s="13"/>
      <c r="I96" s="38"/>
      <c r="J96" s="19"/>
      <c r="K96" s="19"/>
      <c r="L96" s="19"/>
      <c r="M96" s="21"/>
      <c r="N96" s="21"/>
      <c r="O96" s="21"/>
      <c r="P96" s="21"/>
      <c r="Q96" s="21"/>
      <c r="R96" s="21"/>
      <c r="S96" s="21"/>
      <c r="T96" s="19"/>
      <c r="U96" s="19"/>
      <c r="V96" s="13"/>
      <c r="W96" s="13"/>
      <c r="X96" s="13"/>
      <c r="Y96" s="13"/>
      <c r="Z96" s="13"/>
      <c r="AA96" s="13"/>
      <c r="AB96" s="13"/>
      <c r="AC96" s="13"/>
      <c r="AD96" s="13"/>
      <c r="AE96" s="13"/>
      <c r="AF96" s="13"/>
    </row>
    <row r="97">
      <c r="A97" s="13"/>
      <c r="B97" s="13"/>
      <c r="C97" s="13"/>
      <c r="D97" s="13"/>
      <c r="E97" s="13"/>
      <c r="F97" s="13"/>
      <c r="G97" s="13"/>
      <c r="H97" s="13"/>
      <c r="I97" s="38"/>
      <c r="J97" s="19"/>
      <c r="K97" s="19"/>
      <c r="L97" s="21"/>
      <c r="M97" s="21"/>
      <c r="N97" s="21"/>
      <c r="O97" s="21"/>
      <c r="P97" s="21"/>
      <c r="Q97" s="21"/>
      <c r="R97" s="21"/>
      <c r="S97" s="21"/>
      <c r="T97" s="21"/>
      <c r="U97" s="21"/>
      <c r="V97" s="20"/>
      <c r="W97" s="20"/>
      <c r="X97" s="20"/>
      <c r="Y97" s="20"/>
      <c r="Z97" s="20"/>
      <c r="AA97" s="20"/>
      <c r="AB97" s="20"/>
      <c r="AC97" s="20"/>
      <c r="AD97" s="20"/>
      <c r="AE97" s="20"/>
      <c r="AF97" s="20"/>
    </row>
    <row r="98">
      <c r="A98" s="13"/>
      <c r="B98" s="13"/>
      <c r="C98" s="13"/>
      <c r="D98" s="13"/>
      <c r="E98" s="13"/>
      <c r="F98" s="13"/>
      <c r="G98" s="13"/>
      <c r="H98" s="13"/>
      <c r="I98" s="38"/>
      <c r="J98" s="21"/>
      <c r="K98" s="21"/>
      <c r="L98" s="21"/>
      <c r="M98" s="19"/>
      <c r="N98" s="21"/>
      <c r="O98" s="21"/>
      <c r="P98" s="21"/>
      <c r="Q98" s="21"/>
      <c r="R98" s="21"/>
      <c r="S98" s="21"/>
      <c r="T98" s="21"/>
      <c r="U98" s="21"/>
      <c r="V98" s="20"/>
      <c r="W98" s="20"/>
      <c r="X98" s="20"/>
      <c r="Y98" s="20"/>
      <c r="Z98" s="20"/>
      <c r="AA98" s="20"/>
      <c r="AB98" s="20"/>
      <c r="AC98" s="20"/>
      <c r="AD98" s="20"/>
      <c r="AE98" s="20"/>
      <c r="AF98" s="20"/>
    </row>
    <row r="99">
      <c r="A99" s="13"/>
      <c r="B99" s="13"/>
      <c r="C99" s="13"/>
      <c r="D99" s="13"/>
      <c r="E99" s="13"/>
      <c r="F99" s="13"/>
      <c r="G99" s="13"/>
      <c r="H99" s="13"/>
      <c r="I99" s="38"/>
      <c r="J99" s="19"/>
      <c r="K99" s="19"/>
      <c r="L99" s="21"/>
      <c r="M99" s="21"/>
      <c r="N99" s="21"/>
      <c r="O99" s="21"/>
      <c r="P99" s="21"/>
      <c r="Q99" s="21"/>
      <c r="R99" s="19"/>
      <c r="S99" s="19"/>
      <c r="T99" s="21"/>
      <c r="U99" s="21"/>
      <c r="V99" s="20"/>
      <c r="W99" s="20"/>
      <c r="X99" s="20"/>
      <c r="Y99" s="20"/>
      <c r="Z99" s="20"/>
      <c r="AA99" s="20"/>
      <c r="AB99" s="20"/>
      <c r="AC99" s="20"/>
      <c r="AD99" s="20"/>
      <c r="AE99" s="20"/>
      <c r="AF99" s="20"/>
    </row>
    <row r="100">
      <c r="A100" s="13"/>
      <c r="B100" s="13"/>
      <c r="C100" s="13"/>
      <c r="D100" s="13"/>
      <c r="E100" s="13"/>
      <c r="F100" s="13"/>
      <c r="G100" s="13"/>
      <c r="H100" s="13"/>
      <c r="I100" s="38"/>
      <c r="J100" s="19"/>
      <c r="K100" s="19"/>
      <c r="L100" s="21"/>
      <c r="M100" s="21"/>
      <c r="N100" s="21"/>
      <c r="O100" s="21"/>
      <c r="P100" s="21"/>
      <c r="Q100" s="21"/>
      <c r="R100" s="21"/>
      <c r="S100" s="21"/>
      <c r="T100" s="21"/>
      <c r="U100" s="19"/>
      <c r="V100" s="13"/>
      <c r="W100" s="13"/>
      <c r="X100" s="13"/>
      <c r="Y100" s="13"/>
      <c r="Z100" s="13"/>
      <c r="AA100" s="13"/>
      <c r="AB100" s="13"/>
      <c r="AC100" s="13"/>
      <c r="AD100" s="13"/>
      <c r="AE100" s="13"/>
      <c r="AF100" s="13"/>
    </row>
    <row r="101">
      <c r="A101" s="13"/>
      <c r="B101" s="13"/>
      <c r="C101" s="13"/>
      <c r="D101" s="13"/>
      <c r="E101" s="13"/>
      <c r="F101" s="13"/>
      <c r="G101" s="13"/>
      <c r="H101" s="13"/>
      <c r="I101" s="38"/>
      <c r="J101" s="19"/>
      <c r="K101" s="21"/>
      <c r="L101" s="19"/>
      <c r="M101" s="21"/>
      <c r="N101" s="21"/>
      <c r="O101" s="21"/>
      <c r="P101" s="21"/>
      <c r="Q101" s="21"/>
      <c r="R101" s="21"/>
      <c r="S101" s="21"/>
      <c r="T101" s="21"/>
      <c r="U101" s="19"/>
      <c r="V101" s="13"/>
      <c r="W101" s="13"/>
      <c r="X101" s="13"/>
      <c r="Y101" s="13"/>
      <c r="Z101" s="13"/>
      <c r="AA101" s="13"/>
      <c r="AB101" s="13"/>
      <c r="AC101" s="13"/>
      <c r="AD101" s="13"/>
      <c r="AE101" s="13"/>
      <c r="AF101" s="13"/>
    </row>
    <row r="102">
      <c r="A102" s="13"/>
      <c r="B102" s="13"/>
      <c r="C102" s="13"/>
      <c r="D102" s="13"/>
      <c r="E102" s="13"/>
      <c r="F102" s="13"/>
      <c r="G102" s="13"/>
      <c r="H102" s="13"/>
      <c r="I102" s="67"/>
      <c r="J102" s="19"/>
      <c r="K102" s="19"/>
      <c r="L102" s="19"/>
      <c r="M102" s="21"/>
      <c r="N102" s="21"/>
      <c r="O102" s="21"/>
      <c r="P102" s="21"/>
      <c r="Q102" s="21"/>
      <c r="R102" s="21"/>
      <c r="S102" s="21"/>
      <c r="T102" s="19"/>
      <c r="U102" s="19"/>
      <c r="V102" s="13"/>
      <c r="W102" s="13"/>
      <c r="X102" s="13"/>
      <c r="Y102" s="13"/>
      <c r="Z102" s="13"/>
      <c r="AA102" s="13"/>
      <c r="AB102" s="13"/>
      <c r="AC102" s="13"/>
      <c r="AD102" s="13"/>
      <c r="AE102" s="13"/>
      <c r="AF102" s="13"/>
    </row>
    <row r="103">
      <c r="A103" s="13"/>
      <c r="B103" s="13"/>
      <c r="C103" s="13"/>
      <c r="D103" s="13"/>
      <c r="E103" s="13"/>
      <c r="F103" s="13"/>
      <c r="G103" s="13"/>
      <c r="H103" s="13"/>
      <c r="I103" s="38"/>
      <c r="J103" s="21"/>
      <c r="K103" s="19"/>
      <c r="L103" s="21"/>
      <c r="M103" s="21"/>
      <c r="N103" s="19"/>
      <c r="O103" s="21"/>
      <c r="P103" s="21"/>
      <c r="Q103" s="21"/>
      <c r="R103" s="21"/>
      <c r="S103" s="21"/>
      <c r="T103" s="21"/>
      <c r="U103" s="19"/>
      <c r="V103" s="13"/>
      <c r="W103" s="13"/>
      <c r="X103" s="13"/>
      <c r="Y103" s="13"/>
      <c r="Z103" s="13"/>
      <c r="AA103" s="13"/>
      <c r="AB103" s="13"/>
      <c r="AC103" s="13"/>
      <c r="AD103" s="13"/>
      <c r="AE103" s="13"/>
      <c r="AF103" s="13"/>
    </row>
    <row r="104">
      <c r="A104" s="13"/>
      <c r="B104" s="13"/>
      <c r="C104" s="13"/>
      <c r="D104" s="13"/>
      <c r="E104" s="13"/>
      <c r="F104" s="13"/>
      <c r="G104" s="13"/>
      <c r="H104" s="13"/>
      <c r="I104" s="38"/>
      <c r="J104" s="21"/>
      <c r="K104" s="19"/>
      <c r="L104" s="21"/>
      <c r="M104" s="21"/>
      <c r="N104" s="19"/>
      <c r="O104" s="21"/>
      <c r="P104" s="21"/>
      <c r="Q104" s="21"/>
      <c r="R104" s="21"/>
      <c r="S104" s="21"/>
      <c r="T104" s="21"/>
      <c r="U104" s="21"/>
      <c r="V104" s="20"/>
      <c r="W104" s="20"/>
      <c r="X104" s="20"/>
      <c r="Y104" s="20"/>
      <c r="Z104" s="20"/>
      <c r="AA104" s="20"/>
      <c r="AB104" s="20"/>
      <c r="AC104" s="20"/>
      <c r="AD104" s="20"/>
      <c r="AE104" s="20"/>
      <c r="AF104" s="20"/>
    </row>
    <row r="105">
      <c r="A105" s="13"/>
      <c r="B105" s="13"/>
      <c r="C105" s="13"/>
      <c r="D105" s="20"/>
      <c r="E105" s="20"/>
      <c r="F105" s="20"/>
      <c r="G105" s="20"/>
      <c r="H105" s="13"/>
      <c r="I105" s="38"/>
      <c r="J105" s="21"/>
      <c r="K105" s="19"/>
      <c r="L105" s="21"/>
      <c r="M105" s="21"/>
      <c r="N105" s="19"/>
      <c r="O105" s="21"/>
      <c r="P105" s="21"/>
      <c r="Q105" s="21"/>
      <c r="R105" s="21"/>
      <c r="S105" s="21"/>
      <c r="T105" s="21"/>
      <c r="U105" s="19"/>
      <c r="V105" s="13"/>
      <c r="W105" s="13"/>
      <c r="X105" s="13"/>
      <c r="Y105" s="13"/>
      <c r="Z105" s="13"/>
      <c r="AA105" s="13"/>
      <c r="AB105" s="13"/>
      <c r="AC105" s="13"/>
      <c r="AD105" s="13"/>
      <c r="AE105" s="13"/>
      <c r="AF105" s="13"/>
    </row>
    <row r="106">
      <c r="A106" s="13"/>
      <c r="B106" s="13"/>
      <c r="C106" s="13"/>
      <c r="D106" s="20"/>
      <c r="E106" s="20"/>
      <c r="F106" s="20"/>
      <c r="G106" s="20"/>
      <c r="H106" s="13"/>
      <c r="I106" s="38"/>
      <c r="J106" s="21"/>
      <c r="K106" s="19"/>
      <c r="L106" s="21"/>
      <c r="M106" s="21"/>
      <c r="N106" s="19"/>
      <c r="O106" s="21"/>
      <c r="P106" s="21"/>
      <c r="Q106" s="21"/>
      <c r="R106" s="21"/>
      <c r="S106" s="21"/>
      <c r="T106" s="21"/>
      <c r="U106" s="19"/>
      <c r="V106" s="13"/>
      <c r="W106" s="13"/>
      <c r="X106" s="13"/>
      <c r="Y106" s="13"/>
      <c r="Z106" s="13"/>
      <c r="AA106" s="13"/>
      <c r="AB106" s="13"/>
      <c r="AC106" s="13"/>
      <c r="AD106" s="13"/>
      <c r="AE106" s="13"/>
      <c r="AF106" s="13"/>
    </row>
    <row r="107">
      <c r="A107" s="13"/>
      <c r="B107" s="13"/>
      <c r="C107" s="13"/>
      <c r="D107" s="20"/>
      <c r="E107" s="20"/>
      <c r="F107" s="20"/>
      <c r="G107" s="20"/>
      <c r="H107" s="13"/>
      <c r="I107" s="38"/>
      <c r="J107" s="21"/>
      <c r="K107" s="21"/>
      <c r="L107" s="21"/>
      <c r="M107" s="21"/>
      <c r="N107" s="21"/>
      <c r="O107" s="21"/>
      <c r="P107" s="21"/>
      <c r="Q107" s="19"/>
      <c r="R107" s="21"/>
      <c r="S107" s="21"/>
      <c r="T107" s="21"/>
      <c r="U107" s="19"/>
      <c r="V107" s="13"/>
      <c r="W107" s="13"/>
      <c r="X107" s="13"/>
      <c r="Y107" s="13"/>
      <c r="Z107" s="13"/>
      <c r="AA107" s="13"/>
      <c r="AB107" s="13"/>
      <c r="AC107" s="13"/>
      <c r="AD107" s="13"/>
      <c r="AE107" s="13"/>
      <c r="AF107" s="13"/>
    </row>
    <row r="108">
      <c r="A108" s="13"/>
      <c r="B108" s="13"/>
      <c r="C108" s="13"/>
      <c r="D108" s="13"/>
      <c r="E108" s="13"/>
      <c r="F108" s="13"/>
      <c r="G108" s="13"/>
      <c r="H108" s="13"/>
      <c r="I108" s="38"/>
      <c r="J108" s="21"/>
      <c r="K108" s="21"/>
      <c r="L108" s="21"/>
      <c r="M108" s="21"/>
      <c r="N108" s="19"/>
      <c r="O108" s="21"/>
      <c r="P108" s="21"/>
      <c r="Q108" s="21"/>
      <c r="R108" s="21"/>
      <c r="S108" s="21"/>
      <c r="T108" s="21"/>
      <c r="U108" s="19"/>
      <c r="V108" s="13"/>
      <c r="W108" s="13"/>
      <c r="X108" s="13"/>
      <c r="Y108" s="13"/>
      <c r="Z108" s="13"/>
      <c r="AA108" s="13"/>
      <c r="AB108" s="13"/>
      <c r="AC108" s="13"/>
      <c r="AD108" s="13"/>
      <c r="AE108" s="13"/>
      <c r="AF108" s="13"/>
    </row>
    <row r="109">
      <c r="A109" s="13"/>
      <c r="B109" s="13"/>
      <c r="C109" s="13"/>
      <c r="D109" s="13"/>
      <c r="E109" s="13"/>
      <c r="F109" s="13"/>
      <c r="G109" s="13"/>
      <c r="H109" s="13"/>
      <c r="I109" s="38"/>
      <c r="J109" s="21"/>
      <c r="K109" s="19"/>
      <c r="L109" s="21"/>
      <c r="M109" s="21"/>
      <c r="N109" s="21"/>
      <c r="O109" s="21"/>
      <c r="P109" s="21"/>
      <c r="Q109" s="21"/>
      <c r="R109" s="21"/>
      <c r="S109" s="21"/>
      <c r="T109" s="21"/>
      <c r="U109" s="19"/>
      <c r="V109" s="13"/>
      <c r="W109" s="13"/>
      <c r="X109" s="13"/>
      <c r="Y109" s="13"/>
      <c r="Z109" s="13"/>
      <c r="AA109" s="13"/>
      <c r="AB109" s="13"/>
      <c r="AC109" s="13"/>
      <c r="AD109" s="13"/>
      <c r="AE109" s="13"/>
      <c r="AF109" s="13"/>
    </row>
    <row r="110">
      <c r="A110" s="13"/>
      <c r="B110" s="13"/>
      <c r="C110" s="13"/>
      <c r="D110" s="20"/>
      <c r="E110" s="20"/>
      <c r="F110" s="20"/>
      <c r="G110" s="20"/>
      <c r="H110" s="13"/>
      <c r="I110" s="67"/>
      <c r="J110" s="21"/>
      <c r="K110" s="21"/>
      <c r="L110" s="21"/>
      <c r="M110" s="21"/>
      <c r="N110" s="19"/>
      <c r="O110" s="21"/>
      <c r="P110" s="21"/>
      <c r="Q110" s="21"/>
      <c r="R110" s="21"/>
      <c r="S110" s="21"/>
      <c r="T110" s="21"/>
      <c r="U110" s="19"/>
      <c r="V110" s="13"/>
      <c r="W110" s="13"/>
      <c r="X110" s="13"/>
      <c r="Y110" s="13"/>
      <c r="Z110" s="13"/>
      <c r="AA110" s="13"/>
      <c r="AB110" s="13"/>
      <c r="AC110" s="13"/>
      <c r="AD110" s="13"/>
      <c r="AE110" s="13"/>
      <c r="AF110" s="13"/>
    </row>
    <row r="111">
      <c r="A111" s="13"/>
      <c r="B111" s="13"/>
      <c r="C111" s="13"/>
      <c r="D111" s="13"/>
      <c r="E111" s="13"/>
      <c r="F111" s="13"/>
      <c r="G111" s="13"/>
      <c r="H111" s="13"/>
      <c r="I111" s="38"/>
      <c r="J111" s="19"/>
      <c r="K111" s="19"/>
      <c r="L111" s="19"/>
      <c r="M111" s="21"/>
      <c r="N111" s="19"/>
      <c r="O111" s="21"/>
      <c r="P111" s="21"/>
      <c r="Q111" s="21"/>
      <c r="R111" s="21"/>
      <c r="S111" s="21"/>
      <c r="T111" s="21"/>
      <c r="U111" s="21"/>
      <c r="V111" s="20"/>
      <c r="W111" s="20"/>
      <c r="X111" s="20"/>
      <c r="Y111" s="20"/>
      <c r="Z111" s="20"/>
      <c r="AA111" s="20"/>
      <c r="AB111" s="20"/>
      <c r="AC111" s="20"/>
      <c r="AD111" s="20"/>
      <c r="AE111" s="20"/>
      <c r="AF111" s="20"/>
    </row>
    <row r="112">
      <c r="A112" s="13"/>
      <c r="B112" s="13"/>
      <c r="C112" s="13"/>
      <c r="D112" s="13"/>
      <c r="E112" s="13"/>
      <c r="F112" s="13"/>
      <c r="G112" s="13"/>
      <c r="H112" s="13"/>
      <c r="I112" s="38"/>
      <c r="J112" s="21"/>
      <c r="K112" s="21"/>
      <c r="L112" s="21"/>
      <c r="M112" s="21"/>
      <c r="N112" s="19"/>
      <c r="O112" s="21"/>
      <c r="P112" s="21"/>
      <c r="Q112" s="21"/>
      <c r="R112" s="21"/>
      <c r="S112" s="21"/>
      <c r="T112" s="21"/>
      <c r="U112" s="21"/>
      <c r="V112" s="20"/>
      <c r="W112" s="20"/>
      <c r="X112" s="20"/>
      <c r="Y112" s="20"/>
      <c r="Z112" s="20"/>
      <c r="AA112" s="20"/>
      <c r="AB112" s="20"/>
      <c r="AC112" s="20"/>
      <c r="AD112" s="20"/>
      <c r="AE112" s="20"/>
      <c r="AF112" s="20"/>
    </row>
    <row r="113">
      <c r="A113" s="13"/>
      <c r="B113" s="13"/>
      <c r="C113" s="13"/>
      <c r="D113" s="20"/>
      <c r="E113" s="20"/>
      <c r="F113" s="20"/>
      <c r="G113" s="20"/>
      <c r="H113" s="13"/>
      <c r="I113" s="38"/>
      <c r="J113" s="21"/>
      <c r="K113" s="21"/>
      <c r="L113" s="21"/>
      <c r="M113" s="21"/>
      <c r="N113" s="19"/>
      <c r="O113" s="21"/>
      <c r="P113" s="21"/>
      <c r="Q113" s="21"/>
      <c r="R113" s="21"/>
      <c r="S113" s="21"/>
      <c r="T113" s="21"/>
      <c r="U113" s="21"/>
      <c r="V113" s="20"/>
      <c r="W113" s="20"/>
      <c r="X113" s="20"/>
      <c r="Y113" s="20"/>
      <c r="Z113" s="20"/>
      <c r="AA113" s="20"/>
      <c r="AB113" s="20"/>
      <c r="AC113" s="20"/>
      <c r="AD113" s="20"/>
      <c r="AE113" s="20"/>
      <c r="AF113" s="20"/>
    </row>
    <row r="114">
      <c r="A114" s="13"/>
      <c r="B114" s="13"/>
      <c r="C114" s="13"/>
      <c r="D114" s="13"/>
      <c r="E114" s="13"/>
      <c r="F114" s="13"/>
      <c r="G114" s="13"/>
      <c r="H114" s="13"/>
      <c r="I114" s="67"/>
      <c r="J114" s="19"/>
      <c r="K114" s="19"/>
      <c r="L114" s="19"/>
      <c r="M114" s="21"/>
      <c r="N114" s="21"/>
      <c r="O114" s="21"/>
      <c r="P114" s="21"/>
      <c r="Q114" s="21"/>
      <c r="R114" s="21"/>
      <c r="S114" s="21"/>
      <c r="T114" s="19"/>
      <c r="U114" s="19"/>
      <c r="V114" s="13"/>
      <c r="W114" s="13"/>
      <c r="X114" s="13"/>
      <c r="Y114" s="13"/>
      <c r="Z114" s="13"/>
      <c r="AA114" s="13"/>
      <c r="AB114" s="13"/>
      <c r="AC114" s="13"/>
      <c r="AD114" s="13"/>
      <c r="AE114" s="13"/>
      <c r="AF114" s="13"/>
    </row>
    <row r="115">
      <c r="A115" s="13"/>
      <c r="B115" s="13"/>
      <c r="C115" s="13"/>
      <c r="D115" s="13"/>
      <c r="E115" s="13"/>
      <c r="F115" s="13"/>
      <c r="G115" s="13"/>
      <c r="H115" s="13"/>
      <c r="I115" s="38"/>
      <c r="J115" s="21"/>
      <c r="K115" s="21"/>
      <c r="L115" s="21"/>
      <c r="M115" s="21"/>
      <c r="N115" s="19"/>
      <c r="O115" s="21"/>
      <c r="P115" s="21"/>
      <c r="Q115" s="21"/>
      <c r="R115" s="21"/>
      <c r="S115" s="21"/>
      <c r="T115" s="21"/>
      <c r="U115" s="19"/>
      <c r="V115" s="13"/>
      <c r="W115" s="13"/>
      <c r="X115" s="13"/>
      <c r="Y115" s="13"/>
      <c r="Z115" s="13"/>
      <c r="AA115" s="13"/>
      <c r="AB115" s="13"/>
      <c r="AC115" s="13"/>
      <c r="AD115" s="13"/>
      <c r="AE115" s="13"/>
      <c r="AF115" s="13"/>
    </row>
    <row r="116">
      <c r="A116" s="13"/>
      <c r="B116" s="13"/>
      <c r="C116" s="13"/>
      <c r="D116" s="13"/>
      <c r="E116" s="13"/>
      <c r="F116" s="13"/>
      <c r="G116" s="13"/>
      <c r="H116" s="13"/>
      <c r="I116" s="38"/>
      <c r="J116" s="21"/>
      <c r="K116" s="21"/>
      <c r="L116" s="21"/>
      <c r="M116" s="21"/>
      <c r="N116" s="19"/>
      <c r="O116" s="21"/>
      <c r="P116" s="21"/>
      <c r="Q116" s="21"/>
      <c r="R116" s="21"/>
      <c r="S116" s="21"/>
      <c r="T116" s="21"/>
      <c r="U116" s="21"/>
      <c r="V116" s="20"/>
      <c r="W116" s="20"/>
      <c r="X116" s="20"/>
      <c r="Y116" s="20"/>
      <c r="Z116" s="20"/>
      <c r="AA116" s="20"/>
      <c r="AB116" s="20"/>
      <c r="AC116" s="20"/>
      <c r="AD116" s="20"/>
      <c r="AE116" s="20"/>
      <c r="AF116" s="20"/>
    </row>
    <row r="117">
      <c r="A117" s="13"/>
      <c r="B117" s="13"/>
      <c r="C117" s="13"/>
      <c r="D117" s="13"/>
      <c r="E117" s="13"/>
      <c r="F117" s="13"/>
      <c r="G117" s="13"/>
      <c r="H117" s="13"/>
      <c r="I117" s="38"/>
      <c r="J117" s="21"/>
      <c r="K117" s="21"/>
      <c r="L117" s="21"/>
      <c r="M117" s="21"/>
      <c r="N117" s="19"/>
      <c r="O117" s="21"/>
      <c r="P117" s="21"/>
      <c r="Q117" s="21"/>
      <c r="R117" s="21"/>
      <c r="S117" s="21"/>
      <c r="T117" s="21"/>
      <c r="U117" s="21"/>
      <c r="V117" s="20"/>
      <c r="W117" s="20"/>
      <c r="X117" s="20"/>
      <c r="Y117" s="20"/>
      <c r="Z117" s="20"/>
      <c r="AA117" s="20"/>
      <c r="AB117" s="20"/>
      <c r="AC117" s="20"/>
      <c r="AD117" s="20"/>
      <c r="AE117" s="20"/>
      <c r="AF117" s="20"/>
    </row>
    <row r="118">
      <c r="A118" s="13"/>
      <c r="B118" s="13"/>
      <c r="C118" s="13"/>
      <c r="D118" s="20"/>
      <c r="E118" s="20"/>
      <c r="F118" s="20"/>
      <c r="G118" s="20"/>
      <c r="H118" s="13"/>
      <c r="I118" s="38"/>
      <c r="J118" s="21"/>
      <c r="K118" s="19"/>
      <c r="L118" s="21"/>
      <c r="M118" s="21"/>
      <c r="N118" s="19"/>
      <c r="O118" s="21"/>
      <c r="P118" s="21"/>
      <c r="Q118" s="21"/>
      <c r="R118" s="21"/>
      <c r="S118" s="21"/>
      <c r="T118" s="21"/>
      <c r="U118" s="19"/>
      <c r="V118" s="13"/>
      <c r="W118" s="13"/>
      <c r="X118" s="13"/>
      <c r="Y118" s="13"/>
      <c r="Z118" s="13"/>
      <c r="AA118" s="13"/>
      <c r="AB118" s="13"/>
      <c r="AC118" s="13"/>
      <c r="AD118" s="13"/>
      <c r="AE118" s="13"/>
      <c r="AF118" s="13"/>
    </row>
    <row r="119">
      <c r="A119" s="13"/>
      <c r="B119" s="13"/>
      <c r="C119" s="13"/>
      <c r="D119" s="13"/>
      <c r="E119" s="13"/>
      <c r="F119" s="13"/>
      <c r="G119" s="13"/>
      <c r="H119" s="13"/>
      <c r="I119" s="67"/>
      <c r="J119" s="19"/>
      <c r="K119" s="19"/>
      <c r="L119" s="19"/>
      <c r="M119" s="21"/>
      <c r="N119" s="21"/>
      <c r="O119" s="21"/>
      <c r="P119" s="21"/>
      <c r="Q119" s="21"/>
      <c r="R119" s="21"/>
      <c r="S119" s="21"/>
      <c r="T119" s="19"/>
      <c r="U119" s="19"/>
      <c r="V119" s="13"/>
      <c r="W119" s="13"/>
      <c r="X119" s="13"/>
      <c r="Y119" s="13"/>
      <c r="Z119" s="13"/>
      <c r="AA119" s="13"/>
      <c r="AB119" s="13"/>
      <c r="AC119" s="13"/>
      <c r="AD119" s="13"/>
      <c r="AE119" s="13"/>
      <c r="AF119" s="13"/>
    </row>
    <row r="120">
      <c r="A120" s="13"/>
      <c r="B120" s="13"/>
      <c r="C120" s="13"/>
      <c r="D120" s="13"/>
      <c r="E120" s="13"/>
      <c r="F120" s="13"/>
      <c r="G120" s="13"/>
      <c r="H120" s="13"/>
      <c r="I120" s="67"/>
      <c r="J120" s="19"/>
      <c r="K120" s="19"/>
      <c r="L120" s="19"/>
      <c r="M120" s="21"/>
      <c r="N120" s="21"/>
      <c r="O120" s="21"/>
      <c r="P120" s="21"/>
      <c r="Q120" s="21"/>
      <c r="R120" s="21"/>
      <c r="S120" s="21"/>
      <c r="T120" s="19"/>
      <c r="U120" s="19"/>
      <c r="V120" s="13"/>
      <c r="W120" s="13"/>
      <c r="X120" s="13"/>
      <c r="Y120" s="13"/>
      <c r="Z120" s="13"/>
      <c r="AA120" s="13"/>
      <c r="AB120" s="13"/>
      <c r="AC120" s="13"/>
      <c r="AD120" s="13"/>
      <c r="AE120" s="13"/>
      <c r="AF120" s="13"/>
    </row>
    <row r="121">
      <c r="A121" s="13"/>
      <c r="B121" s="13"/>
      <c r="C121" s="13"/>
      <c r="D121" s="20"/>
      <c r="E121" s="20"/>
      <c r="F121" s="20"/>
      <c r="G121" s="20"/>
      <c r="H121" s="13"/>
      <c r="I121" s="67"/>
      <c r="J121" s="21"/>
      <c r="K121" s="21"/>
      <c r="L121" s="21"/>
      <c r="M121" s="21"/>
      <c r="N121" s="21"/>
      <c r="O121" s="21"/>
      <c r="P121" s="21"/>
      <c r="Q121" s="21"/>
      <c r="R121" s="21"/>
      <c r="S121" s="21"/>
      <c r="T121" s="21"/>
      <c r="U121" s="19"/>
      <c r="V121" s="13"/>
      <c r="W121" s="13"/>
      <c r="X121" s="13"/>
      <c r="Y121" s="13"/>
      <c r="Z121" s="13"/>
      <c r="AA121" s="13"/>
      <c r="AB121" s="13"/>
      <c r="AC121" s="13"/>
      <c r="AD121" s="13"/>
      <c r="AE121" s="13"/>
      <c r="AF121" s="13"/>
    </row>
    <row r="122">
      <c r="A122" s="13"/>
      <c r="B122" s="13"/>
      <c r="C122" s="13"/>
      <c r="D122" s="13"/>
      <c r="E122" s="13"/>
      <c r="F122" s="13"/>
      <c r="G122" s="13"/>
      <c r="H122" s="13"/>
      <c r="I122" s="38"/>
      <c r="J122" s="21"/>
      <c r="K122" s="19"/>
      <c r="L122" s="21"/>
      <c r="M122" s="21"/>
      <c r="N122" s="21"/>
      <c r="O122" s="21"/>
      <c r="P122" s="21"/>
      <c r="Q122" s="21"/>
      <c r="R122" s="21"/>
      <c r="S122" s="21"/>
      <c r="T122" s="21"/>
      <c r="U122" s="21"/>
      <c r="V122" s="20"/>
      <c r="W122" s="20"/>
      <c r="X122" s="20"/>
      <c r="Y122" s="20"/>
      <c r="Z122" s="20"/>
      <c r="AA122" s="20"/>
      <c r="AB122" s="20"/>
      <c r="AC122" s="20"/>
      <c r="AD122" s="20"/>
      <c r="AE122" s="20"/>
      <c r="AF122" s="20"/>
    </row>
    <row r="123">
      <c r="A123" s="13"/>
      <c r="B123" s="13"/>
      <c r="C123" s="13"/>
      <c r="D123" s="13"/>
      <c r="E123" s="13"/>
      <c r="F123" s="13"/>
      <c r="G123" s="13"/>
      <c r="H123" s="13"/>
      <c r="I123" s="38"/>
      <c r="J123" s="21"/>
      <c r="K123" s="19"/>
      <c r="L123" s="19"/>
      <c r="M123" s="21"/>
      <c r="N123" s="21"/>
      <c r="O123" s="21"/>
      <c r="P123" s="21"/>
      <c r="Q123" s="21"/>
      <c r="R123" s="21"/>
      <c r="S123" s="21"/>
      <c r="T123" s="21"/>
      <c r="U123" s="19"/>
      <c r="V123" s="13"/>
      <c r="W123" s="13"/>
      <c r="X123" s="13"/>
      <c r="Y123" s="13"/>
      <c r="Z123" s="13"/>
      <c r="AA123" s="13"/>
      <c r="AB123" s="13"/>
      <c r="AC123" s="13"/>
      <c r="AD123" s="13"/>
      <c r="AE123" s="13"/>
      <c r="AF123" s="13"/>
    </row>
    <row r="124">
      <c r="A124" s="13"/>
      <c r="B124" s="13"/>
      <c r="C124" s="13"/>
      <c r="D124" s="13"/>
      <c r="E124" s="13"/>
      <c r="F124" s="13"/>
      <c r="G124" s="13"/>
      <c r="H124" s="13"/>
      <c r="I124" s="38"/>
      <c r="J124" s="21"/>
      <c r="K124" s="19"/>
      <c r="L124" s="19"/>
      <c r="M124" s="19"/>
      <c r="N124" s="21"/>
      <c r="O124" s="21"/>
      <c r="P124" s="21"/>
      <c r="Q124" s="21"/>
      <c r="R124" s="21"/>
      <c r="S124" s="21"/>
      <c r="T124" s="21"/>
      <c r="U124" s="21"/>
      <c r="V124" s="20"/>
      <c r="W124" s="20"/>
      <c r="X124" s="20"/>
      <c r="Y124" s="20"/>
      <c r="Z124" s="20"/>
      <c r="AA124" s="20"/>
      <c r="AB124" s="20"/>
      <c r="AC124" s="20"/>
      <c r="AD124" s="20"/>
      <c r="AE124" s="20"/>
      <c r="AF124" s="20"/>
    </row>
    <row r="125">
      <c r="A125" s="13"/>
      <c r="B125" s="13"/>
      <c r="C125" s="13"/>
      <c r="D125" s="13"/>
      <c r="E125" s="13"/>
      <c r="F125" s="13"/>
      <c r="G125" s="13"/>
      <c r="H125" s="13"/>
      <c r="I125" s="38"/>
      <c r="J125" s="21"/>
      <c r="K125" s="21"/>
      <c r="L125" s="21"/>
      <c r="M125" s="21"/>
      <c r="N125" s="19"/>
      <c r="O125" s="21"/>
      <c r="P125" s="21"/>
      <c r="Q125" s="21"/>
      <c r="R125" s="21"/>
      <c r="S125" s="21"/>
      <c r="T125" s="21"/>
      <c r="U125" s="21"/>
      <c r="V125" s="20"/>
      <c r="W125" s="20"/>
      <c r="X125" s="20"/>
      <c r="Y125" s="20"/>
      <c r="Z125" s="20"/>
      <c r="AA125" s="20"/>
      <c r="AB125" s="20"/>
      <c r="AC125" s="20"/>
      <c r="AD125" s="20"/>
      <c r="AE125" s="20"/>
      <c r="AF125" s="20"/>
    </row>
    <row r="126">
      <c r="A126" s="13"/>
      <c r="B126" s="13"/>
      <c r="C126" s="13"/>
      <c r="D126" s="13"/>
      <c r="E126" s="13"/>
      <c r="F126" s="13"/>
      <c r="G126" s="13"/>
      <c r="H126" s="13"/>
      <c r="I126" s="38"/>
      <c r="J126" s="21"/>
      <c r="K126" s="19"/>
      <c r="L126" s="21"/>
      <c r="M126" s="21"/>
      <c r="N126" s="19"/>
      <c r="O126" s="21"/>
      <c r="P126" s="21"/>
      <c r="Q126" s="21"/>
      <c r="R126" s="21"/>
      <c r="S126" s="21"/>
      <c r="T126" s="21"/>
      <c r="U126" s="19"/>
      <c r="V126" s="13"/>
      <c r="W126" s="13"/>
      <c r="X126" s="13"/>
      <c r="Y126" s="13"/>
      <c r="Z126" s="13"/>
      <c r="AA126" s="13"/>
      <c r="AB126" s="13"/>
      <c r="AC126" s="13"/>
      <c r="AD126" s="13"/>
      <c r="AE126" s="13"/>
      <c r="AF126" s="13"/>
    </row>
    <row r="127">
      <c r="A127" s="13"/>
      <c r="B127" s="13"/>
      <c r="C127" s="13"/>
      <c r="D127" s="13"/>
      <c r="E127" s="13"/>
      <c r="F127" s="13"/>
      <c r="G127" s="13"/>
      <c r="H127" s="13"/>
      <c r="I127" s="67"/>
      <c r="J127" s="19"/>
      <c r="K127" s="19"/>
      <c r="L127" s="19"/>
      <c r="M127" s="21"/>
      <c r="N127" s="21"/>
      <c r="O127" s="21"/>
      <c r="P127" s="21"/>
      <c r="Q127" s="21"/>
      <c r="R127" s="21"/>
      <c r="S127" s="21"/>
      <c r="T127" s="19"/>
      <c r="U127" s="19"/>
      <c r="V127" s="13"/>
      <c r="W127" s="13"/>
      <c r="X127" s="13"/>
      <c r="Y127" s="13"/>
      <c r="Z127" s="13"/>
      <c r="AA127" s="13"/>
      <c r="AB127" s="13"/>
      <c r="AC127" s="13"/>
      <c r="AD127" s="13"/>
      <c r="AE127" s="13"/>
      <c r="AF127" s="13"/>
    </row>
    <row r="128">
      <c r="A128" s="13"/>
      <c r="B128" s="13"/>
      <c r="C128" s="13"/>
      <c r="D128" s="13"/>
      <c r="E128" s="13"/>
      <c r="F128" s="13"/>
      <c r="G128" s="13"/>
      <c r="H128" s="13"/>
      <c r="I128" s="38"/>
      <c r="J128" s="21"/>
      <c r="K128" s="21"/>
      <c r="L128" s="21"/>
      <c r="M128" s="21"/>
      <c r="N128" s="19"/>
      <c r="O128" s="21"/>
      <c r="P128" s="21"/>
      <c r="Q128" s="21"/>
      <c r="R128" s="21"/>
      <c r="S128" s="21"/>
      <c r="T128" s="21"/>
      <c r="U128" s="19"/>
      <c r="V128" s="13"/>
      <c r="W128" s="13"/>
      <c r="X128" s="13"/>
      <c r="Y128" s="13"/>
      <c r="Z128" s="13"/>
      <c r="AA128" s="13"/>
      <c r="AB128" s="13"/>
      <c r="AC128" s="13"/>
      <c r="AD128" s="13"/>
      <c r="AE128" s="13"/>
      <c r="AF128" s="13"/>
    </row>
    <row r="129">
      <c r="A129" s="13"/>
      <c r="B129" s="13"/>
      <c r="C129" s="13"/>
      <c r="D129" s="20"/>
      <c r="E129" s="20"/>
      <c r="F129" s="20"/>
      <c r="G129" s="20"/>
      <c r="H129" s="13"/>
      <c r="I129" s="38"/>
      <c r="J129" s="19"/>
      <c r="K129" s="19"/>
      <c r="L129" s="21"/>
      <c r="M129" s="21"/>
      <c r="N129" s="19"/>
      <c r="O129" s="21"/>
      <c r="P129" s="21"/>
      <c r="Q129" s="21"/>
      <c r="R129" s="21"/>
      <c r="S129" s="21"/>
      <c r="T129" s="21"/>
      <c r="U129" s="21"/>
      <c r="V129" s="20"/>
      <c r="W129" s="20"/>
      <c r="X129" s="20"/>
      <c r="Y129" s="20"/>
      <c r="Z129" s="20"/>
      <c r="AA129" s="20"/>
      <c r="AB129" s="20"/>
      <c r="AC129" s="20"/>
      <c r="AD129" s="20"/>
      <c r="AE129" s="20"/>
      <c r="AF129" s="20"/>
    </row>
    <row r="130">
      <c r="A130" s="13"/>
      <c r="B130" s="13"/>
      <c r="C130" s="13"/>
      <c r="D130" s="13"/>
      <c r="E130" s="13"/>
      <c r="F130" s="13"/>
      <c r="G130" s="13"/>
      <c r="H130" s="13"/>
      <c r="I130" s="38"/>
      <c r="J130" s="21"/>
      <c r="K130" s="19"/>
      <c r="L130" s="21"/>
      <c r="M130" s="21"/>
      <c r="N130" s="21"/>
      <c r="O130" s="21"/>
      <c r="P130" s="21"/>
      <c r="Q130" s="21"/>
      <c r="R130" s="21"/>
      <c r="S130" s="21"/>
      <c r="T130" s="21"/>
      <c r="U130" s="21"/>
      <c r="V130" s="20"/>
      <c r="W130" s="20"/>
      <c r="X130" s="20"/>
      <c r="Y130" s="20"/>
      <c r="Z130" s="20"/>
      <c r="AA130" s="20"/>
      <c r="AB130" s="20"/>
      <c r="AC130" s="20"/>
      <c r="AD130" s="20"/>
      <c r="AE130" s="20"/>
      <c r="AF130" s="20"/>
    </row>
    <row r="131">
      <c r="A131" s="13"/>
      <c r="B131" s="13"/>
      <c r="C131" s="13"/>
      <c r="D131" s="13"/>
      <c r="E131" s="13"/>
      <c r="F131" s="13"/>
      <c r="G131" s="13"/>
      <c r="H131" s="13"/>
      <c r="I131" s="38"/>
      <c r="J131" s="21"/>
      <c r="K131" s="21"/>
      <c r="L131" s="21"/>
      <c r="M131" s="19"/>
      <c r="N131" s="19"/>
      <c r="O131" s="21"/>
      <c r="P131" s="21"/>
      <c r="Q131" s="21"/>
      <c r="R131" s="21"/>
      <c r="S131" s="21"/>
      <c r="T131" s="21"/>
      <c r="U131" s="21"/>
      <c r="V131" s="20"/>
      <c r="W131" s="20"/>
      <c r="X131" s="20"/>
      <c r="Y131" s="20"/>
      <c r="Z131" s="20"/>
      <c r="AA131" s="20"/>
      <c r="AB131" s="20"/>
      <c r="AC131" s="20"/>
      <c r="AD131" s="20"/>
      <c r="AE131" s="20"/>
      <c r="AF131" s="20"/>
    </row>
    <row r="132">
      <c r="A132" s="13"/>
      <c r="B132" s="13"/>
      <c r="C132" s="13"/>
      <c r="D132" s="13"/>
      <c r="E132" s="13"/>
      <c r="F132" s="13"/>
      <c r="G132" s="13"/>
      <c r="H132" s="13"/>
      <c r="I132" s="38"/>
      <c r="J132" s="21"/>
      <c r="K132" s="21"/>
      <c r="L132" s="21"/>
      <c r="M132" s="21"/>
      <c r="N132" s="21"/>
      <c r="O132" s="21"/>
      <c r="P132" s="21"/>
      <c r="Q132" s="19"/>
      <c r="R132" s="21"/>
      <c r="S132" s="21"/>
      <c r="T132" s="21"/>
      <c r="U132" s="19"/>
      <c r="V132" s="13"/>
      <c r="W132" s="13"/>
      <c r="X132" s="13"/>
      <c r="Y132" s="13"/>
      <c r="Z132" s="13"/>
      <c r="AA132" s="13"/>
      <c r="AB132" s="13"/>
      <c r="AC132" s="13"/>
      <c r="AD132" s="13"/>
      <c r="AE132" s="13"/>
      <c r="AF132" s="13"/>
    </row>
    <row r="133">
      <c r="A133" s="13"/>
      <c r="B133" s="13"/>
      <c r="C133" s="13"/>
      <c r="D133" s="20"/>
      <c r="E133" s="20"/>
      <c r="F133" s="20"/>
      <c r="G133" s="20"/>
      <c r="H133" s="13"/>
      <c r="I133" s="38"/>
      <c r="J133" s="19"/>
      <c r="K133" s="19"/>
      <c r="L133" s="21"/>
      <c r="M133" s="21"/>
      <c r="N133" s="19"/>
      <c r="O133" s="21"/>
      <c r="P133" s="21"/>
      <c r="Q133" s="21"/>
      <c r="R133" s="21"/>
      <c r="S133" s="21"/>
      <c r="T133" s="21"/>
      <c r="U133" s="19"/>
      <c r="V133" s="13"/>
      <c r="W133" s="13"/>
      <c r="X133" s="13"/>
      <c r="Y133" s="13"/>
      <c r="Z133" s="13"/>
      <c r="AA133" s="13"/>
      <c r="AB133" s="13"/>
      <c r="AC133" s="13"/>
      <c r="AD133" s="13"/>
      <c r="AE133" s="13"/>
      <c r="AF133" s="13"/>
    </row>
    <row r="134">
      <c r="A134" s="13"/>
      <c r="B134" s="13"/>
      <c r="C134" s="13"/>
      <c r="D134" s="13"/>
      <c r="E134" s="13"/>
      <c r="F134" s="13"/>
      <c r="G134" s="13"/>
      <c r="H134" s="13"/>
      <c r="I134" s="38"/>
      <c r="J134" s="21"/>
      <c r="K134" s="21"/>
      <c r="L134" s="21"/>
      <c r="M134" s="19"/>
      <c r="N134" s="19"/>
      <c r="O134" s="21"/>
      <c r="P134" s="21"/>
      <c r="Q134" s="21"/>
      <c r="R134" s="21"/>
      <c r="S134" s="21"/>
      <c r="T134" s="21"/>
      <c r="U134" s="21"/>
      <c r="V134" s="20"/>
      <c r="W134" s="20"/>
      <c r="X134" s="20"/>
      <c r="Y134" s="20"/>
      <c r="Z134" s="20"/>
      <c r="AA134" s="20"/>
      <c r="AB134" s="20"/>
      <c r="AC134" s="20"/>
      <c r="AD134" s="20"/>
      <c r="AE134" s="20"/>
      <c r="AF134" s="20"/>
    </row>
    <row r="135">
      <c r="A135" s="13"/>
      <c r="B135" s="13"/>
      <c r="C135" s="13"/>
      <c r="D135" s="20"/>
      <c r="E135" s="20"/>
      <c r="F135" s="20"/>
      <c r="G135" s="20"/>
      <c r="H135" s="13"/>
      <c r="I135" s="38"/>
      <c r="J135" s="21"/>
      <c r="K135" s="19"/>
      <c r="L135" s="19"/>
      <c r="M135" s="21"/>
      <c r="N135" s="21"/>
      <c r="O135" s="21"/>
      <c r="P135" s="21"/>
      <c r="Q135" s="21"/>
      <c r="R135" s="21"/>
      <c r="S135" s="21"/>
      <c r="T135" s="21"/>
      <c r="U135" s="21"/>
      <c r="V135" s="20"/>
      <c r="W135" s="20"/>
      <c r="X135" s="20"/>
      <c r="Y135" s="20"/>
      <c r="Z135" s="20"/>
      <c r="AA135" s="20"/>
      <c r="AB135" s="20"/>
      <c r="AC135" s="20"/>
      <c r="AD135" s="20"/>
      <c r="AE135" s="20"/>
      <c r="AF135" s="20"/>
    </row>
    <row r="136">
      <c r="A136" s="13"/>
      <c r="B136" s="13"/>
      <c r="C136" s="13"/>
      <c r="D136" s="13"/>
      <c r="E136" s="13"/>
      <c r="F136" s="13"/>
      <c r="G136" s="13"/>
      <c r="H136" s="13"/>
      <c r="I136" s="13"/>
      <c r="J136" s="13"/>
      <c r="K136" s="13"/>
      <c r="L136" s="13"/>
      <c r="M136" s="13"/>
      <c r="N136" s="13"/>
      <c r="O136" s="13"/>
      <c r="P136" s="13"/>
      <c r="Q136" s="13"/>
      <c r="R136" s="13"/>
      <c r="S136" s="13"/>
      <c r="T136" s="19"/>
      <c r="U136" s="19"/>
      <c r="V136" s="13"/>
      <c r="W136" s="13"/>
      <c r="X136" s="13"/>
      <c r="Y136" s="13"/>
      <c r="Z136" s="13"/>
      <c r="AA136" s="13"/>
      <c r="AB136" s="13"/>
      <c r="AC136" s="13"/>
      <c r="AD136" s="13"/>
      <c r="AE136" s="13"/>
      <c r="AF136" s="13"/>
    </row>
    <row r="137">
      <c r="A137" s="13"/>
      <c r="B137" s="13"/>
      <c r="C137" s="13"/>
      <c r="D137" s="20"/>
      <c r="E137" s="20"/>
      <c r="F137" s="20"/>
      <c r="G137" s="20"/>
      <c r="H137" s="13"/>
      <c r="I137" s="38"/>
      <c r="J137" s="21"/>
      <c r="K137" s="21"/>
      <c r="L137" s="21"/>
      <c r="M137" s="21"/>
      <c r="N137" s="19"/>
      <c r="O137" s="21"/>
      <c r="P137" s="21"/>
      <c r="Q137" s="21"/>
      <c r="R137" s="21"/>
      <c r="S137" s="21"/>
      <c r="T137" s="21"/>
      <c r="U137" s="19"/>
      <c r="V137" s="13"/>
      <c r="W137" s="13"/>
      <c r="X137" s="13"/>
      <c r="Y137" s="13"/>
      <c r="Z137" s="13"/>
      <c r="AA137" s="13"/>
      <c r="AB137" s="13"/>
      <c r="AC137" s="13"/>
      <c r="AD137" s="13"/>
      <c r="AE137" s="13"/>
      <c r="AF137" s="13"/>
    </row>
    <row r="138">
      <c r="A138" s="13"/>
      <c r="B138" s="13"/>
      <c r="C138" s="13"/>
      <c r="D138" s="13"/>
      <c r="E138" s="13"/>
      <c r="F138" s="13"/>
      <c r="G138" s="13"/>
      <c r="H138" s="13"/>
      <c r="I138" s="13"/>
      <c r="J138" s="13"/>
      <c r="K138" s="13"/>
      <c r="L138" s="13"/>
      <c r="M138" s="13"/>
      <c r="N138" s="13"/>
      <c r="O138" s="13"/>
      <c r="P138" s="13"/>
      <c r="Q138" s="13"/>
      <c r="R138" s="13"/>
      <c r="S138" s="13"/>
      <c r="T138" s="19"/>
      <c r="U138" s="19"/>
      <c r="V138" s="13"/>
      <c r="W138" s="13"/>
      <c r="X138" s="13"/>
      <c r="Y138" s="13"/>
      <c r="Z138" s="13"/>
      <c r="AA138" s="13"/>
      <c r="AB138" s="13"/>
      <c r="AC138" s="13"/>
      <c r="AD138" s="13"/>
      <c r="AE138" s="13"/>
      <c r="AF138" s="13"/>
    </row>
    <row r="139">
      <c r="A139" s="13"/>
      <c r="B139" s="13"/>
      <c r="C139" s="13"/>
      <c r="D139" s="20"/>
      <c r="E139" s="20"/>
      <c r="F139" s="20"/>
      <c r="G139" s="20"/>
      <c r="H139" s="13"/>
      <c r="I139" s="38"/>
      <c r="J139" s="21"/>
      <c r="K139" s="21"/>
      <c r="L139" s="21"/>
      <c r="M139" s="21"/>
      <c r="N139" s="19"/>
      <c r="O139" s="21"/>
      <c r="P139" s="21"/>
      <c r="Q139" s="21"/>
      <c r="R139" s="21"/>
      <c r="S139" s="21"/>
      <c r="T139" s="21"/>
      <c r="U139" s="21"/>
      <c r="V139" s="20"/>
      <c r="W139" s="20"/>
      <c r="X139" s="20"/>
      <c r="Y139" s="20"/>
      <c r="Z139" s="20"/>
      <c r="AA139" s="20"/>
      <c r="AB139" s="20"/>
      <c r="AC139" s="20"/>
      <c r="AD139" s="20"/>
      <c r="AE139" s="20"/>
      <c r="AF139" s="20"/>
    </row>
    <row r="140">
      <c r="A140" s="13"/>
      <c r="B140" s="13"/>
      <c r="C140" s="13"/>
      <c r="D140" s="13"/>
      <c r="E140" s="13"/>
      <c r="F140" s="13"/>
      <c r="G140" s="13"/>
      <c r="H140" s="13"/>
      <c r="I140" s="38"/>
      <c r="J140" s="21"/>
      <c r="K140" s="19"/>
      <c r="L140" s="21"/>
      <c r="M140" s="19"/>
      <c r="N140" s="21"/>
      <c r="O140" s="21"/>
      <c r="P140" s="21"/>
      <c r="Q140" s="21"/>
      <c r="R140" s="21"/>
      <c r="S140" s="21"/>
      <c r="T140" s="21"/>
      <c r="U140" s="21"/>
      <c r="V140" s="20"/>
      <c r="W140" s="20"/>
      <c r="X140" s="20"/>
      <c r="Y140" s="20"/>
      <c r="Z140" s="20"/>
      <c r="AA140" s="20"/>
      <c r="AB140" s="20"/>
      <c r="AC140" s="20"/>
      <c r="AD140" s="20"/>
      <c r="AE140" s="20"/>
      <c r="AF140" s="20"/>
    </row>
    <row r="141">
      <c r="A141" s="13"/>
      <c r="B141" s="13"/>
      <c r="C141" s="13"/>
      <c r="D141" s="13"/>
      <c r="E141" s="13"/>
      <c r="F141" s="13"/>
      <c r="G141" s="13"/>
      <c r="H141" s="13"/>
      <c r="I141" s="67"/>
      <c r="J141" s="19"/>
      <c r="K141" s="19"/>
      <c r="L141" s="19"/>
      <c r="M141" s="21"/>
      <c r="N141" s="21"/>
      <c r="O141" s="21"/>
      <c r="P141" s="21"/>
      <c r="Q141" s="21"/>
      <c r="R141" s="21"/>
      <c r="S141" s="21"/>
      <c r="T141" s="19"/>
      <c r="U141" s="19"/>
      <c r="V141" s="13"/>
      <c r="W141" s="13"/>
      <c r="X141" s="13"/>
      <c r="Y141" s="13"/>
      <c r="Z141" s="13"/>
      <c r="AA141" s="13"/>
      <c r="AB141" s="13"/>
      <c r="AC141" s="13"/>
      <c r="AD141" s="13"/>
      <c r="AE141" s="13"/>
      <c r="AF141" s="13"/>
    </row>
    <row r="142">
      <c r="A142" s="13"/>
      <c r="B142" s="13"/>
      <c r="C142" s="13"/>
      <c r="D142" s="20"/>
      <c r="E142" s="20"/>
      <c r="F142" s="20"/>
      <c r="G142" s="20"/>
      <c r="H142" s="13"/>
      <c r="I142" s="67"/>
      <c r="J142" s="21"/>
      <c r="K142" s="21"/>
      <c r="L142" s="21"/>
      <c r="M142" s="21"/>
      <c r="N142" s="19"/>
      <c r="O142" s="21"/>
      <c r="P142" s="21"/>
      <c r="Q142" s="21"/>
      <c r="R142" s="19"/>
      <c r="S142" s="19"/>
      <c r="T142" s="21"/>
      <c r="U142" s="19"/>
      <c r="V142" s="13"/>
      <c r="W142" s="13"/>
      <c r="X142" s="13"/>
      <c r="Y142" s="13"/>
      <c r="Z142" s="13"/>
      <c r="AA142" s="13"/>
      <c r="AB142" s="13"/>
      <c r="AC142" s="13"/>
      <c r="AD142" s="13"/>
      <c r="AE142" s="13"/>
      <c r="AF142" s="13"/>
    </row>
    <row r="143">
      <c r="A143" s="13"/>
      <c r="B143" s="13"/>
      <c r="C143" s="13"/>
      <c r="D143" s="20"/>
      <c r="E143" s="20"/>
      <c r="F143" s="20"/>
      <c r="G143" s="20"/>
      <c r="H143" s="13"/>
      <c r="I143" s="38"/>
      <c r="J143" s="19"/>
      <c r="K143" s="19"/>
      <c r="L143" s="19"/>
      <c r="M143" s="21"/>
      <c r="N143" s="21"/>
      <c r="O143" s="21"/>
      <c r="P143" s="21"/>
      <c r="Q143" s="21"/>
      <c r="R143" s="21"/>
      <c r="S143" s="21"/>
      <c r="T143" s="19"/>
      <c r="U143" s="19"/>
      <c r="V143" s="13"/>
      <c r="W143" s="13"/>
      <c r="X143" s="13"/>
      <c r="Y143" s="13"/>
      <c r="Z143" s="13"/>
      <c r="AA143" s="13"/>
      <c r="AB143" s="13"/>
      <c r="AC143" s="13"/>
      <c r="AD143" s="13"/>
      <c r="AE143" s="13"/>
      <c r="AF143" s="13"/>
    </row>
    <row r="144">
      <c r="A144" s="13"/>
      <c r="B144" s="13"/>
      <c r="C144" s="13"/>
      <c r="D144" s="13"/>
      <c r="E144" s="13"/>
      <c r="F144" s="13"/>
      <c r="G144" s="13"/>
      <c r="H144" s="13"/>
      <c r="I144" s="38"/>
      <c r="J144" s="19"/>
      <c r="K144" s="21"/>
      <c r="L144" s="21"/>
      <c r="M144" s="21"/>
      <c r="N144" s="21"/>
      <c r="O144" s="21"/>
      <c r="P144" s="21"/>
      <c r="Q144" s="21"/>
      <c r="R144" s="21"/>
      <c r="S144" s="21"/>
      <c r="T144" s="21"/>
      <c r="U144" s="19"/>
      <c r="V144" s="13"/>
      <c r="W144" s="13"/>
      <c r="X144" s="13"/>
      <c r="Y144" s="13"/>
      <c r="Z144" s="13"/>
      <c r="AA144" s="13"/>
      <c r="AB144" s="13"/>
      <c r="AC144" s="13"/>
      <c r="AD144" s="13"/>
      <c r="AE144" s="13"/>
      <c r="AF144" s="13"/>
    </row>
    <row r="145">
      <c r="A145" s="13"/>
      <c r="B145" s="13"/>
      <c r="C145" s="13"/>
      <c r="D145" s="13"/>
      <c r="E145" s="13"/>
      <c r="F145" s="13"/>
      <c r="G145" s="13"/>
      <c r="H145" s="13"/>
      <c r="I145" s="38"/>
      <c r="J145" s="21"/>
      <c r="K145" s="21"/>
      <c r="L145" s="21"/>
      <c r="M145" s="21"/>
      <c r="N145" s="21"/>
      <c r="O145" s="21"/>
      <c r="P145" s="21"/>
      <c r="Q145" s="21"/>
      <c r="R145" s="21"/>
      <c r="S145" s="21"/>
      <c r="T145" s="21"/>
      <c r="U145" s="19"/>
      <c r="V145" s="13"/>
      <c r="W145" s="13"/>
      <c r="X145" s="13"/>
      <c r="Y145" s="13"/>
      <c r="Z145" s="13"/>
      <c r="AA145" s="13"/>
      <c r="AB145" s="13"/>
      <c r="AC145" s="13"/>
      <c r="AD145" s="13"/>
      <c r="AE145" s="13"/>
      <c r="AF145" s="13"/>
    </row>
    <row r="146">
      <c r="A146" s="13"/>
      <c r="B146" s="13"/>
      <c r="C146" s="13"/>
      <c r="D146" s="13"/>
      <c r="E146" s="13"/>
      <c r="F146" s="13"/>
      <c r="G146" s="13"/>
      <c r="H146" s="13"/>
      <c r="I146" s="38"/>
      <c r="J146" s="21"/>
      <c r="K146" s="19"/>
      <c r="L146" s="21"/>
      <c r="M146" s="21"/>
      <c r="N146" s="19"/>
      <c r="O146" s="21"/>
      <c r="P146" s="21"/>
      <c r="Q146" s="21"/>
      <c r="R146" s="21"/>
      <c r="S146" s="21"/>
      <c r="T146" s="21"/>
      <c r="U146" s="21"/>
      <c r="V146" s="20"/>
      <c r="W146" s="20"/>
      <c r="X146" s="20"/>
      <c r="Y146" s="20"/>
      <c r="Z146" s="20"/>
      <c r="AA146" s="20"/>
      <c r="AB146" s="20"/>
      <c r="AC146" s="20"/>
      <c r="AD146" s="20"/>
      <c r="AE146" s="20"/>
      <c r="AF146" s="20"/>
    </row>
    <row r="147">
      <c r="A147" s="13"/>
      <c r="B147" s="13"/>
      <c r="C147" s="13"/>
      <c r="D147" s="13"/>
      <c r="E147" s="13"/>
      <c r="F147" s="13"/>
      <c r="G147" s="13"/>
      <c r="H147" s="13"/>
      <c r="I147" s="38"/>
      <c r="J147" s="21"/>
      <c r="K147" s="19"/>
      <c r="L147" s="21"/>
      <c r="M147" s="21"/>
      <c r="N147" s="21"/>
      <c r="O147" s="21"/>
      <c r="P147" s="21"/>
      <c r="Q147" s="21"/>
      <c r="R147" s="21"/>
      <c r="S147" s="21"/>
      <c r="T147" s="21"/>
      <c r="U147" s="19"/>
      <c r="V147" s="13"/>
      <c r="W147" s="13"/>
      <c r="X147" s="13"/>
      <c r="Y147" s="13"/>
      <c r="Z147" s="13"/>
      <c r="AA147" s="13"/>
      <c r="AB147" s="13"/>
      <c r="AC147" s="13"/>
      <c r="AD147" s="13"/>
      <c r="AE147" s="13"/>
      <c r="AF147" s="13"/>
    </row>
    <row r="148">
      <c r="A148" s="13"/>
      <c r="B148" s="13"/>
      <c r="C148" s="13"/>
      <c r="D148" s="13"/>
      <c r="E148" s="13"/>
      <c r="F148" s="13"/>
      <c r="G148" s="13"/>
      <c r="H148" s="13"/>
      <c r="I148" s="38"/>
      <c r="J148" s="21"/>
      <c r="K148" s="21"/>
      <c r="L148" s="21"/>
      <c r="M148" s="21"/>
      <c r="N148" s="21"/>
      <c r="O148" s="21"/>
      <c r="P148" s="21"/>
      <c r="Q148" s="21"/>
      <c r="R148" s="21"/>
      <c r="S148" s="21"/>
      <c r="T148" s="21"/>
      <c r="U148" s="19"/>
      <c r="V148" s="13"/>
      <c r="W148" s="13"/>
      <c r="X148" s="13"/>
      <c r="Y148" s="13"/>
      <c r="Z148" s="13"/>
      <c r="AA148" s="13"/>
      <c r="AB148" s="13"/>
      <c r="AC148" s="13"/>
      <c r="AD148" s="13"/>
      <c r="AE148" s="13"/>
      <c r="AF148" s="13"/>
    </row>
    <row r="149">
      <c r="A149" s="13"/>
      <c r="B149" s="13"/>
      <c r="C149" s="13"/>
      <c r="D149" s="20"/>
      <c r="E149" s="20"/>
      <c r="F149" s="20"/>
      <c r="G149" s="20"/>
      <c r="H149" s="13"/>
      <c r="I149" s="38"/>
      <c r="J149" s="21"/>
      <c r="K149" s="19"/>
      <c r="L149" s="21"/>
      <c r="M149" s="21"/>
      <c r="N149" s="19"/>
      <c r="O149" s="21"/>
      <c r="P149" s="21"/>
      <c r="Q149" s="21"/>
      <c r="R149" s="21"/>
      <c r="S149" s="21"/>
      <c r="T149" s="21"/>
      <c r="U149" s="19"/>
      <c r="V149" s="13"/>
      <c r="W149" s="13"/>
      <c r="X149" s="13"/>
      <c r="Y149" s="13"/>
      <c r="Z149" s="13"/>
      <c r="AA149" s="13"/>
      <c r="AB149" s="13"/>
      <c r="AC149" s="13"/>
      <c r="AD149" s="13"/>
      <c r="AE149" s="13"/>
      <c r="AF149" s="13"/>
    </row>
    <row r="150">
      <c r="A150" s="13"/>
      <c r="B150" s="13"/>
      <c r="C150" s="13"/>
      <c r="D150" s="13"/>
      <c r="E150" s="13"/>
      <c r="F150" s="13"/>
      <c r="G150" s="13"/>
      <c r="H150" s="13"/>
      <c r="I150" s="38"/>
      <c r="J150" s="21"/>
      <c r="K150" s="21"/>
      <c r="L150" s="21"/>
      <c r="M150" s="21"/>
      <c r="N150" s="19"/>
      <c r="O150" s="21"/>
      <c r="P150" s="21"/>
      <c r="Q150" s="21"/>
      <c r="R150" s="21"/>
      <c r="S150" s="21"/>
      <c r="T150" s="21"/>
      <c r="U150" s="21"/>
      <c r="V150" s="20"/>
      <c r="W150" s="20"/>
      <c r="X150" s="20"/>
      <c r="Y150" s="20"/>
      <c r="Z150" s="20"/>
      <c r="AA150" s="20"/>
      <c r="AB150" s="20"/>
      <c r="AC150" s="20"/>
      <c r="AD150" s="20"/>
      <c r="AE150" s="20"/>
      <c r="AF150" s="20"/>
    </row>
    <row r="151">
      <c r="A151" s="13"/>
      <c r="B151" s="13"/>
      <c r="C151" s="13"/>
      <c r="D151" s="20"/>
      <c r="E151" s="20"/>
      <c r="F151" s="20"/>
      <c r="G151" s="20"/>
      <c r="H151" s="13"/>
      <c r="I151" s="38"/>
      <c r="J151" s="21"/>
      <c r="K151" s="21"/>
      <c r="L151" s="21"/>
      <c r="M151" s="21"/>
      <c r="N151" s="19"/>
      <c r="O151" s="21"/>
      <c r="P151" s="21"/>
      <c r="Q151" s="21"/>
      <c r="R151" s="21"/>
      <c r="S151" s="21"/>
      <c r="T151" s="21"/>
      <c r="U151" s="21"/>
      <c r="V151" s="20"/>
      <c r="W151" s="20"/>
      <c r="X151" s="20"/>
      <c r="Y151" s="20"/>
      <c r="Z151" s="20"/>
      <c r="AA151" s="20"/>
      <c r="AB151" s="20"/>
      <c r="AC151" s="20"/>
      <c r="AD151" s="20"/>
      <c r="AE151" s="20"/>
      <c r="AF151" s="20"/>
    </row>
    <row r="152">
      <c r="A152" s="13"/>
      <c r="B152" s="13"/>
      <c r="C152" s="13"/>
      <c r="D152" s="13"/>
      <c r="E152" s="13"/>
      <c r="F152" s="13"/>
      <c r="G152" s="13"/>
      <c r="H152" s="13"/>
      <c r="I152" s="38"/>
      <c r="J152" s="21"/>
      <c r="K152" s="19"/>
      <c r="L152" s="19"/>
      <c r="M152" s="21"/>
      <c r="N152" s="21"/>
      <c r="O152" s="21"/>
      <c r="P152" s="21"/>
      <c r="Q152" s="21"/>
      <c r="R152" s="21"/>
      <c r="S152" s="21"/>
      <c r="T152" s="21"/>
      <c r="U152" s="21"/>
      <c r="V152" s="20"/>
      <c r="W152" s="20"/>
      <c r="X152" s="20"/>
      <c r="Y152" s="20"/>
      <c r="Z152" s="20"/>
      <c r="AA152" s="20"/>
      <c r="AB152" s="20"/>
      <c r="AC152" s="20"/>
      <c r="AD152" s="20"/>
      <c r="AE152" s="20"/>
      <c r="AF152" s="20"/>
    </row>
    <row r="153">
      <c r="A153" s="13"/>
      <c r="B153" s="13"/>
      <c r="C153" s="13"/>
      <c r="D153" s="13"/>
      <c r="E153" s="13"/>
      <c r="F153" s="13"/>
      <c r="G153" s="13"/>
      <c r="H153" s="13"/>
      <c r="I153" s="38"/>
      <c r="J153" s="21"/>
      <c r="K153" s="21"/>
      <c r="L153" s="19"/>
      <c r="M153" s="21"/>
      <c r="N153" s="21"/>
      <c r="O153" s="21"/>
      <c r="P153" s="21"/>
      <c r="Q153" s="21"/>
      <c r="R153" s="21"/>
      <c r="S153" s="21"/>
      <c r="T153" s="21"/>
      <c r="U153" s="19"/>
      <c r="V153" s="13"/>
      <c r="W153" s="13"/>
      <c r="X153" s="13"/>
      <c r="Y153" s="13"/>
      <c r="Z153" s="13"/>
      <c r="AA153" s="13"/>
      <c r="AB153" s="13"/>
      <c r="AC153" s="13"/>
      <c r="AD153" s="13"/>
      <c r="AE153" s="13"/>
      <c r="AF153" s="13"/>
    </row>
    <row r="154">
      <c r="A154" s="13"/>
      <c r="B154" s="13"/>
      <c r="C154" s="13"/>
      <c r="D154" s="13"/>
      <c r="E154" s="13"/>
      <c r="F154" s="13"/>
      <c r="G154" s="13"/>
      <c r="H154" s="13"/>
      <c r="I154" s="38"/>
      <c r="J154" s="21"/>
      <c r="K154" s="21"/>
      <c r="L154" s="21"/>
      <c r="M154" s="21"/>
      <c r="N154" s="19"/>
      <c r="O154" s="21"/>
      <c r="P154" s="21"/>
      <c r="Q154" s="19"/>
      <c r="R154" s="21"/>
      <c r="S154" s="21"/>
      <c r="T154" s="21"/>
      <c r="U154" s="19"/>
      <c r="V154" s="13"/>
      <c r="W154" s="13"/>
      <c r="X154" s="13"/>
      <c r="Y154" s="13"/>
      <c r="Z154" s="13"/>
      <c r="AA154" s="13"/>
      <c r="AB154" s="13"/>
      <c r="AC154" s="13"/>
      <c r="AD154" s="13"/>
      <c r="AE154" s="13"/>
      <c r="AF154" s="13"/>
    </row>
    <row r="155">
      <c r="A155" s="13"/>
      <c r="B155" s="13"/>
      <c r="C155" s="13"/>
      <c r="D155" s="13"/>
      <c r="E155" s="13"/>
      <c r="F155" s="13"/>
      <c r="G155" s="13"/>
      <c r="H155" s="13"/>
      <c r="I155" s="38"/>
      <c r="J155" s="21"/>
      <c r="K155" s="21"/>
      <c r="L155" s="19"/>
      <c r="M155" s="21"/>
      <c r="N155" s="21"/>
      <c r="O155" s="21"/>
      <c r="P155" s="21"/>
      <c r="Q155" s="21"/>
      <c r="R155" s="21"/>
      <c r="S155" s="21"/>
      <c r="T155" s="21"/>
      <c r="U155" s="19"/>
      <c r="V155" s="13"/>
      <c r="W155" s="13"/>
      <c r="X155" s="13"/>
      <c r="Y155" s="13"/>
      <c r="Z155" s="13"/>
      <c r="AA155" s="13"/>
      <c r="AB155" s="13"/>
      <c r="AC155" s="13"/>
      <c r="AD155" s="13"/>
      <c r="AE155" s="13"/>
      <c r="AF155" s="13"/>
    </row>
    <row r="156">
      <c r="A156" s="13"/>
      <c r="B156" s="13"/>
      <c r="C156" s="13"/>
      <c r="D156" s="13"/>
      <c r="E156" s="13"/>
      <c r="F156" s="13"/>
      <c r="G156" s="13"/>
      <c r="H156" s="13"/>
      <c r="I156" s="38"/>
      <c r="J156" s="19"/>
      <c r="K156" s="19"/>
      <c r="L156" s="19"/>
      <c r="M156" s="21"/>
      <c r="N156" s="21"/>
      <c r="O156" s="21"/>
      <c r="P156" s="21"/>
      <c r="Q156" s="21"/>
      <c r="R156" s="21"/>
      <c r="S156" s="21"/>
      <c r="T156" s="19"/>
      <c r="U156" s="19"/>
      <c r="V156" s="13"/>
      <c r="W156" s="13"/>
      <c r="X156" s="13"/>
      <c r="Y156" s="13"/>
      <c r="Z156" s="13"/>
      <c r="AA156" s="13"/>
      <c r="AB156" s="13"/>
      <c r="AC156" s="13"/>
      <c r="AD156" s="13"/>
      <c r="AE156" s="13"/>
      <c r="AF156" s="13"/>
    </row>
    <row r="157">
      <c r="A157" s="13"/>
      <c r="B157" s="13"/>
      <c r="C157" s="13"/>
      <c r="D157" s="13"/>
      <c r="E157" s="13"/>
      <c r="F157" s="13"/>
      <c r="G157" s="13"/>
      <c r="H157" s="13"/>
      <c r="I157" s="38"/>
      <c r="J157" s="19"/>
      <c r="K157" s="21"/>
      <c r="L157" s="21"/>
      <c r="M157" s="19"/>
      <c r="N157" s="19"/>
      <c r="O157" s="21"/>
      <c r="P157" s="21"/>
      <c r="Q157" s="21"/>
      <c r="R157" s="21"/>
      <c r="S157" s="21"/>
      <c r="T157" s="21"/>
      <c r="U157" s="21"/>
      <c r="V157" s="20"/>
      <c r="W157" s="20"/>
      <c r="X157" s="20"/>
      <c r="Y157" s="20"/>
      <c r="Z157" s="20"/>
      <c r="AA157" s="20"/>
      <c r="AB157" s="20"/>
      <c r="AC157" s="20"/>
      <c r="AD157" s="20"/>
      <c r="AE157" s="20"/>
      <c r="AF157" s="20"/>
    </row>
    <row r="158">
      <c r="A158" s="13"/>
      <c r="B158" s="13"/>
      <c r="C158" s="13"/>
      <c r="D158" s="20"/>
      <c r="E158" s="20"/>
      <c r="F158" s="20"/>
      <c r="G158" s="20"/>
      <c r="H158" s="13"/>
      <c r="I158" s="38"/>
      <c r="J158" s="21"/>
      <c r="K158" s="21"/>
      <c r="L158" s="21"/>
      <c r="M158" s="21"/>
      <c r="N158" s="19"/>
      <c r="O158" s="21"/>
      <c r="P158" s="21"/>
      <c r="Q158" s="21"/>
      <c r="R158" s="21"/>
      <c r="S158" s="21"/>
      <c r="T158" s="21"/>
      <c r="U158" s="19"/>
      <c r="V158" s="13"/>
      <c r="W158" s="13"/>
      <c r="X158" s="13"/>
      <c r="Y158" s="13"/>
      <c r="Z158" s="13"/>
      <c r="AA158" s="13"/>
      <c r="AB158" s="13"/>
      <c r="AC158" s="13"/>
      <c r="AD158" s="13"/>
      <c r="AE158" s="13"/>
      <c r="AF158" s="13"/>
    </row>
    <row r="159">
      <c r="A159" s="13"/>
      <c r="B159" s="13"/>
      <c r="C159" s="13"/>
      <c r="D159" s="13"/>
      <c r="E159" s="13"/>
      <c r="F159" s="13"/>
      <c r="G159" s="13"/>
      <c r="H159" s="13"/>
      <c r="I159" s="38"/>
      <c r="J159" s="21"/>
      <c r="K159" s="21"/>
      <c r="L159" s="21"/>
      <c r="M159" s="21"/>
      <c r="N159" s="19"/>
      <c r="O159" s="21"/>
      <c r="P159" s="21"/>
      <c r="Q159" s="21"/>
      <c r="R159" s="21"/>
      <c r="S159" s="21"/>
      <c r="T159" s="21"/>
      <c r="U159" s="19"/>
      <c r="V159" s="13"/>
      <c r="W159" s="13"/>
      <c r="X159" s="13"/>
      <c r="Y159" s="13"/>
      <c r="Z159" s="13"/>
      <c r="AA159" s="13"/>
      <c r="AB159" s="13"/>
      <c r="AC159" s="13"/>
      <c r="AD159" s="13"/>
      <c r="AE159" s="13"/>
      <c r="AF159" s="13"/>
    </row>
    <row r="160">
      <c r="A160" s="13"/>
      <c r="B160" s="13"/>
      <c r="C160" s="13"/>
      <c r="D160" s="13"/>
      <c r="E160" s="13"/>
      <c r="F160" s="13"/>
      <c r="G160" s="13"/>
      <c r="H160" s="13"/>
      <c r="I160" s="38"/>
      <c r="J160" s="19"/>
      <c r="K160" s="19"/>
      <c r="L160" s="19"/>
      <c r="M160" s="21"/>
      <c r="N160" s="21"/>
      <c r="O160" s="21"/>
      <c r="P160" s="21"/>
      <c r="Q160" s="21"/>
      <c r="R160" s="21"/>
      <c r="S160" s="21"/>
      <c r="T160" s="19"/>
      <c r="U160" s="21"/>
      <c r="V160" s="20"/>
      <c r="W160" s="20"/>
      <c r="X160" s="20"/>
      <c r="Y160" s="20"/>
      <c r="Z160" s="20"/>
      <c r="AA160" s="20"/>
      <c r="AB160" s="20"/>
      <c r="AC160" s="20"/>
      <c r="AD160" s="20"/>
      <c r="AE160" s="20"/>
      <c r="AF160" s="20"/>
    </row>
    <row r="161">
      <c r="A161" s="13"/>
      <c r="B161" s="13"/>
      <c r="C161" s="13"/>
      <c r="D161" s="13"/>
      <c r="E161" s="13"/>
      <c r="F161" s="13"/>
      <c r="G161" s="13"/>
      <c r="H161" s="13"/>
      <c r="I161" s="38"/>
      <c r="J161" s="19"/>
      <c r="K161" s="21"/>
      <c r="L161" s="19"/>
      <c r="M161" s="21"/>
      <c r="N161" s="21"/>
      <c r="O161" s="21"/>
      <c r="P161" s="21"/>
      <c r="Q161" s="21"/>
      <c r="R161" s="21"/>
      <c r="S161" s="21"/>
      <c r="T161" s="21"/>
      <c r="U161" s="21"/>
      <c r="V161" s="20"/>
      <c r="W161" s="20"/>
      <c r="X161" s="20"/>
      <c r="Y161" s="20"/>
      <c r="Z161" s="20"/>
      <c r="AA161" s="20"/>
      <c r="AB161" s="20"/>
      <c r="AC161" s="20"/>
      <c r="AD161" s="20"/>
      <c r="AE161" s="20"/>
      <c r="AF161" s="20"/>
    </row>
    <row r="162">
      <c r="A162" s="13"/>
      <c r="B162" s="13"/>
      <c r="C162" s="13"/>
      <c r="D162" s="13"/>
      <c r="E162" s="13"/>
      <c r="F162" s="13"/>
      <c r="G162" s="13"/>
      <c r="H162" s="13"/>
      <c r="I162" s="38"/>
      <c r="J162" s="19"/>
      <c r="K162" s="21"/>
      <c r="L162" s="19"/>
      <c r="M162" s="21"/>
      <c r="N162" s="21"/>
      <c r="O162" s="21"/>
      <c r="P162" s="21"/>
      <c r="Q162" s="21"/>
      <c r="R162" s="21"/>
      <c r="S162" s="21"/>
      <c r="T162" s="21"/>
      <c r="U162" s="21"/>
      <c r="V162" s="20"/>
      <c r="W162" s="20"/>
      <c r="X162" s="20"/>
      <c r="Y162" s="20"/>
      <c r="Z162" s="20"/>
      <c r="AA162" s="20"/>
      <c r="AB162" s="20"/>
      <c r="AC162" s="20"/>
      <c r="AD162" s="20"/>
      <c r="AE162" s="20"/>
      <c r="AF162" s="20"/>
    </row>
    <row r="163">
      <c r="A163" s="13"/>
      <c r="B163" s="13"/>
      <c r="C163" s="13"/>
      <c r="D163" s="20"/>
      <c r="E163" s="20"/>
      <c r="F163" s="20"/>
      <c r="G163" s="20"/>
      <c r="H163" s="13"/>
      <c r="I163" s="38"/>
      <c r="J163" s="21"/>
      <c r="K163" s="21"/>
      <c r="L163" s="21"/>
      <c r="M163" s="21"/>
      <c r="N163" s="19"/>
      <c r="O163" s="21"/>
      <c r="P163" s="21"/>
      <c r="Q163" s="21"/>
      <c r="R163" s="21"/>
      <c r="S163" s="21"/>
      <c r="T163" s="21"/>
      <c r="U163" s="19"/>
      <c r="V163" s="13"/>
      <c r="W163" s="13"/>
      <c r="X163" s="13"/>
      <c r="Y163" s="13"/>
      <c r="Z163" s="13"/>
      <c r="AA163" s="13"/>
      <c r="AB163" s="13"/>
      <c r="AC163" s="13"/>
      <c r="AD163" s="13"/>
      <c r="AE163" s="13"/>
      <c r="AF163" s="13"/>
    </row>
    <row r="164">
      <c r="A164" s="13"/>
      <c r="B164" s="13"/>
      <c r="C164" s="13"/>
      <c r="D164" s="20"/>
      <c r="E164" s="20"/>
      <c r="F164" s="20"/>
      <c r="G164" s="20"/>
      <c r="H164" s="13"/>
      <c r="I164" s="38"/>
      <c r="J164" s="21"/>
      <c r="K164" s="21"/>
      <c r="L164" s="21"/>
      <c r="M164" s="21"/>
      <c r="N164" s="19"/>
      <c r="O164" s="21"/>
      <c r="P164" s="21"/>
      <c r="Q164" s="21"/>
      <c r="R164" s="21"/>
      <c r="S164" s="21"/>
      <c r="T164" s="21"/>
      <c r="U164" s="21"/>
      <c r="V164" s="20"/>
      <c r="W164" s="20"/>
      <c r="X164" s="20"/>
      <c r="Y164" s="20"/>
      <c r="Z164" s="20"/>
      <c r="AA164" s="20"/>
      <c r="AB164" s="20"/>
      <c r="AC164" s="20"/>
      <c r="AD164" s="20"/>
      <c r="AE164" s="20"/>
      <c r="AF164" s="20"/>
    </row>
    <row r="165">
      <c r="A165" s="13"/>
      <c r="B165" s="13"/>
      <c r="C165" s="13"/>
      <c r="D165" s="13"/>
      <c r="E165" s="13"/>
      <c r="F165" s="13"/>
      <c r="G165" s="13"/>
      <c r="H165" s="13"/>
      <c r="I165" s="38"/>
      <c r="J165" s="19"/>
      <c r="K165" s="21"/>
      <c r="L165" s="19"/>
      <c r="M165" s="21"/>
      <c r="N165" s="21"/>
      <c r="O165" s="21"/>
      <c r="P165" s="21"/>
      <c r="Q165" s="21"/>
      <c r="R165" s="21"/>
      <c r="S165" s="21"/>
      <c r="T165" s="21"/>
      <c r="U165" s="21"/>
      <c r="V165" s="20"/>
      <c r="W165" s="20"/>
      <c r="X165" s="20"/>
      <c r="Y165" s="20"/>
      <c r="Z165" s="20"/>
      <c r="AA165" s="20"/>
      <c r="AB165" s="20"/>
      <c r="AC165" s="20"/>
      <c r="AD165" s="20"/>
      <c r="AE165" s="20"/>
      <c r="AF165" s="20"/>
    </row>
    <row r="166">
      <c r="A166" s="13"/>
      <c r="B166" s="13"/>
      <c r="C166" s="13"/>
      <c r="D166" s="13"/>
      <c r="E166" s="13"/>
      <c r="F166" s="13"/>
      <c r="G166" s="13"/>
      <c r="H166" s="13"/>
      <c r="I166" s="38"/>
      <c r="J166" s="19"/>
      <c r="K166" s="19"/>
      <c r="L166" s="21"/>
      <c r="M166" s="21"/>
      <c r="N166" s="21"/>
      <c r="O166" s="21"/>
      <c r="P166" s="21"/>
      <c r="Q166" s="21"/>
      <c r="R166" s="21"/>
      <c r="S166" s="21"/>
      <c r="T166" s="21"/>
      <c r="U166" s="19"/>
      <c r="V166" s="13"/>
      <c r="W166" s="13"/>
      <c r="X166" s="13"/>
      <c r="Y166" s="13"/>
      <c r="Z166" s="13"/>
      <c r="AA166" s="13"/>
      <c r="AB166" s="13"/>
      <c r="AC166" s="13"/>
      <c r="AD166" s="13"/>
      <c r="AE166" s="13"/>
      <c r="AF166" s="13"/>
    </row>
    <row r="167">
      <c r="A167" s="13"/>
      <c r="B167" s="13"/>
      <c r="C167" s="13"/>
      <c r="D167" s="13"/>
      <c r="E167" s="13"/>
      <c r="F167" s="13"/>
      <c r="G167" s="13"/>
      <c r="H167" s="13"/>
      <c r="I167" s="38"/>
      <c r="J167" s="21"/>
      <c r="K167" s="19"/>
      <c r="L167" s="21"/>
      <c r="M167" s="21"/>
      <c r="N167" s="19"/>
      <c r="O167" s="21"/>
      <c r="P167" s="21"/>
      <c r="Q167" s="21"/>
      <c r="R167" s="21"/>
      <c r="S167" s="21"/>
      <c r="T167" s="21"/>
      <c r="U167" s="19"/>
      <c r="V167" s="13"/>
      <c r="W167" s="13"/>
      <c r="X167" s="13"/>
      <c r="Y167" s="13"/>
      <c r="Z167" s="13"/>
      <c r="AA167" s="13"/>
      <c r="AB167" s="13"/>
      <c r="AC167" s="13"/>
      <c r="AD167" s="13"/>
      <c r="AE167" s="13"/>
      <c r="AF167" s="13"/>
    </row>
    <row r="168">
      <c r="A168" s="13"/>
      <c r="B168" s="13"/>
      <c r="C168" s="13"/>
      <c r="D168" s="13"/>
      <c r="E168" s="13"/>
      <c r="F168" s="13"/>
      <c r="G168" s="13"/>
      <c r="H168" s="13"/>
      <c r="I168" s="38"/>
      <c r="J168" s="21"/>
      <c r="K168" s="21"/>
      <c r="L168" s="21"/>
      <c r="M168" s="19"/>
      <c r="N168" s="19"/>
      <c r="O168" s="21"/>
      <c r="P168" s="21"/>
      <c r="Q168" s="21"/>
      <c r="R168" s="21"/>
      <c r="S168" s="21"/>
      <c r="T168" s="21"/>
      <c r="U168" s="19"/>
      <c r="V168" s="13"/>
      <c r="W168" s="13"/>
      <c r="X168" s="13"/>
      <c r="Y168" s="13"/>
      <c r="Z168" s="13"/>
      <c r="AA168" s="13"/>
      <c r="AB168" s="13"/>
      <c r="AC168" s="13"/>
      <c r="AD168" s="13"/>
      <c r="AE168" s="13"/>
      <c r="AF168" s="13"/>
    </row>
    <row r="169">
      <c r="A169" s="13"/>
      <c r="B169" s="13"/>
      <c r="C169" s="13"/>
      <c r="D169" s="20"/>
      <c r="E169" s="20"/>
      <c r="F169" s="20"/>
      <c r="G169" s="20"/>
      <c r="H169" s="13"/>
      <c r="I169" s="67"/>
      <c r="J169" s="21"/>
      <c r="K169" s="21"/>
      <c r="L169" s="21"/>
      <c r="M169" s="21"/>
      <c r="N169" s="19"/>
      <c r="O169" s="21"/>
      <c r="P169" s="21"/>
      <c r="Q169" s="21"/>
      <c r="R169" s="21"/>
      <c r="S169" s="21"/>
      <c r="T169" s="21"/>
      <c r="U169" s="21"/>
      <c r="V169" s="20"/>
      <c r="W169" s="20"/>
      <c r="X169" s="20"/>
      <c r="Y169" s="20"/>
      <c r="Z169" s="20"/>
      <c r="AA169" s="20"/>
      <c r="AB169" s="20"/>
      <c r="AC169" s="20"/>
      <c r="AD169" s="20"/>
      <c r="AE169" s="20"/>
      <c r="AF169" s="20"/>
    </row>
    <row r="170">
      <c r="A170" s="13"/>
      <c r="B170" s="13"/>
      <c r="C170" s="13"/>
      <c r="D170" s="20"/>
      <c r="E170" s="20"/>
      <c r="F170" s="20"/>
      <c r="G170" s="20"/>
      <c r="H170" s="13"/>
      <c r="I170" s="38"/>
      <c r="J170" s="21"/>
      <c r="K170" s="21"/>
      <c r="L170" s="21"/>
      <c r="M170" s="21"/>
      <c r="N170" s="19"/>
      <c r="O170" s="21"/>
      <c r="P170" s="21"/>
      <c r="Q170" s="21"/>
      <c r="R170" s="21"/>
      <c r="S170" s="21"/>
      <c r="T170" s="21"/>
      <c r="U170" s="21"/>
      <c r="V170" s="20"/>
      <c r="W170" s="20"/>
      <c r="X170" s="20"/>
      <c r="Y170" s="20"/>
      <c r="Z170" s="20"/>
      <c r="AA170" s="20"/>
      <c r="AB170" s="20"/>
      <c r="AC170" s="20"/>
      <c r="AD170" s="20"/>
      <c r="AE170" s="20"/>
      <c r="AF170" s="20"/>
    </row>
    <row r="171">
      <c r="A171" s="13"/>
      <c r="B171" s="13"/>
      <c r="C171" s="13"/>
      <c r="D171" s="13"/>
      <c r="E171" s="13"/>
      <c r="F171" s="13"/>
      <c r="G171" s="13"/>
      <c r="H171" s="13"/>
      <c r="I171" s="38"/>
      <c r="J171" s="19"/>
      <c r="K171" s="21"/>
      <c r="L171" s="19"/>
      <c r="M171" s="21"/>
      <c r="N171" s="21"/>
      <c r="O171" s="21"/>
      <c r="P171" s="21"/>
      <c r="Q171" s="21"/>
      <c r="R171" s="21"/>
      <c r="S171" s="21"/>
      <c r="T171" s="21"/>
      <c r="U171" s="19"/>
      <c r="V171" s="13"/>
      <c r="W171" s="13"/>
      <c r="X171" s="13"/>
      <c r="Y171" s="13"/>
      <c r="Z171" s="13"/>
      <c r="AA171" s="13"/>
      <c r="AB171" s="13"/>
      <c r="AC171" s="13"/>
      <c r="AD171" s="13"/>
      <c r="AE171" s="13"/>
      <c r="AF171" s="13"/>
    </row>
    <row r="172">
      <c r="A172" s="13"/>
      <c r="B172" s="13"/>
      <c r="C172" s="13"/>
      <c r="D172" s="13"/>
      <c r="E172" s="13"/>
      <c r="F172" s="13"/>
      <c r="G172" s="13"/>
      <c r="H172" s="13"/>
      <c r="I172" s="38"/>
      <c r="J172" s="21"/>
      <c r="K172" s="19"/>
      <c r="L172" s="21"/>
      <c r="M172" s="21"/>
      <c r="N172" s="21"/>
      <c r="O172" s="21"/>
      <c r="P172" s="21"/>
      <c r="Q172" s="21"/>
      <c r="R172" s="21"/>
      <c r="S172" s="21"/>
      <c r="T172" s="21"/>
      <c r="U172" s="21"/>
      <c r="V172" s="20"/>
      <c r="W172" s="20"/>
      <c r="X172" s="20"/>
      <c r="Y172" s="20"/>
      <c r="Z172" s="20"/>
      <c r="AA172" s="20"/>
      <c r="AB172" s="20"/>
      <c r="AC172" s="20"/>
      <c r="AD172" s="20"/>
      <c r="AE172" s="20"/>
      <c r="AF172" s="20"/>
    </row>
    <row r="173">
      <c r="A173" s="13"/>
      <c r="B173" s="13"/>
      <c r="C173" s="13"/>
      <c r="D173" s="13"/>
      <c r="E173" s="13"/>
      <c r="F173" s="13"/>
      <c r="G173" s="13"/>
      <c r="H173" s="13"/>
      <c r="I173" s="38"/>
      <c r="J173" s="19"/>
      <c r="K173" s="21"/>
      <c r="L173" s="19"/>
      <c r="M173" s="21"/>
      <c r="N173" s="21"/>
      <c r="O173" s="21"/>
      <c r="P173" s="21"/>
      <c r="Q173" s="21"/>
      <c r="R173" s="21"/>
      <c r="S173" s="21"/>
      <c r="T173" s="21"/>
      <c r="U173" s="21"/>
      <c r="V173" s="20"/>
      <c r="W173" s="20"/>
      <c r="X173" s="20"/>
      <c r="Y173" s="20"/>
      <c r="Z173" s="20"/>
      <c r="AA173" s="20"/>
      <c r="AB173" s="20"/>
      <c r="AC173" s="20"/>
      <c r="AD173" s="20"/>
      <c r="AE173" s="20"/>
      <c r="AF173" s="20"/>
    </row>
    <row r="174">
      <c r="A174" s="13"/>
      <c r="B174" s="13"/>
      <c r="C174" s="13"/>
      <c r="D174" s="13"/>
      <c r="E174" s="13"/>
      <c r="F174" s="13"/>
      <c r="G174" s="13"/>
      <c r="H174" s="13"/>
      <c r="I174" s="38"/>
      <c r="J174" s="19"/>
      <c r="K174" s="21"/>
      <c r="L174" s="19"/>
      <c r="M174" s="21"/>
      <c r="N174" s="21"/>
      <c r="O174" s="21"/>
      <c r="P174" s="21"/>
      <c r="Q174" s="21"/>
      <c r="R174" s="21"/>
      <c r="S174" s="21"/>
      <c r="T174" s="21"/>
      <c r="U174" s="19"/>
      <c r="V174" s="13"/>
      <c r="W174" s="13"/>
      <c r="X174" s="13"/>
      <c r="Y174" s="13"/>
      <c r="Z174" s="13"/>
      <c r="AA174" s="13"/>
      <c r="AB174" s="13"/>
      <c r="AC174" s="13"/>
      <c r="AD174" s="13"/>
      <c r="AE174" s="13"/>
      <c r="AF174" s="13"/>
    </row>
    <row r="175">
      <c r="A175" s="13"/>
      <c r="B175" s="13"/>
      <c r="C175" s="13"/>
      <c r="D175" s="13"/>
      <c r="E175" s="13"/>
      <c r="F175" s="13"/>
      <c r="G175" s="13"/>
      <c r="H175" s="13"/>
      <c r="I175" s="67"/>
      <c r="J175" s="19"/>
      <c r="K175" s="19"/>
      <c r="L175" s="19"/>
      <c r="M175" s="21"/>
      <c r="N175" s="21"/>
      <c r="O175" s="21"/>
      <c r="P175" s="21"/>
      <c r="Q175" s="21"/>
      <c r="R175" s="21"/>
      <c r="S175" s="21"/>
      <c r="T175" s="19"/>
      <c r="U175" s="19"/>
      <c r="V175" s="13"/>
      <c r="W175" s="13"/>
      <c r="X175" s="13"/>
      <c r="Y175" s="13"/>
      <c r="Z175" s="13"/>
      <c r="AA175" s="13"/>
      <c r="AB175" s="13"/>
      <c r="AC175" s="13"/>
      <c r="AD175" s="13"/>
      <c r="AE175" s="13"/>
      <c r="AF175" s="13"/>
    </row>
    <row r="176">
      <c r="A176" s="13"/>
      <c r="B176" s="13"/>
      <c r="C176" s="13"/>
      <c r="D176" s="13"/>
      <c r="E176" s="13"/>
      <c r="F176" s="13"/>
      <c r="G176" s="13"/>
      <c r="H176" s="13"/>
      <c r="I176" s="38"/>
      <c r="J176" s="21"/>
      <c r="K176" s="19"/>
      <c r="L176" s="21"/>
      <c r="M176" s="21"/>
      <c r="N176" s="21"/>
      <c r="O176" s="21"/>
      <c r="P176" s="21"/>
      <c r="Q176" s="21"/>
      <c r="R176" s="19"/>
      <c r="S176" s="19"/>
      <c r="T176" s="21"/>
      <c r="U176" s="19"/>
      <c r="V176" s="13"/>
      <c r="W176" s="13"/>
      <c r="X176" s="13"/>
      <c r="Y176" s="13"/>
      <c r="Z176" s="13"/>
      <c r="AA176" s="13"/>
      <c r="AB176" s="13"/>
      <c r="AC176" s="13"/>
      <c r="AD176" s="13"/>
      <c r="AE176" s="13"/>
      <c r="AF176" s="13"/>
    </row>
    <row r="177">
      <c r="A177" s="13"/>
      <c r="B177" s="13"/>
      <c r="C177" s="13"/>
      <c r="D177" s="13"/>
      <c r="E177" s="13"/>
      <c r="F177" s="13"/>
      <c r="G177" s="13"/>
      <c r="H177" s="13"/>
      <c r="I177" s="38"/>
      <c r="J177" s="21"/>
      <c r="K177" s="21"/>
      <c r="L177" s="21"/>
      <c r="M177" s="21"/>
      <c r="N177" s="19"/>
      <c r="O177" s="21"/>
      <c r="P177" s="21"/>
      <c r="Q177" s="21"/>
      <c r="R177" s="21"/>
      <c r="S177" s="21"/>
      <c r="T177" s="21"/>
      <c r="U177" s="21"/>
      <c r="V177" s="20"/>
      <c r="W177" s="20"/>
      <c r="X177" s="20"/>
      <c r="Y177" s="20"/>
      <c r="Z177" s="20"/>
      <c r="AA177" s="20"/>
      <c r="AB177" s="20"/>
      <c r="AC177" s="20"/>
      <c r="AD177" s="20"/>
      <c r="AE177" s="20"/>
      <c r="AF177" s="20"/>
    </row>
    <row r="178">
      <c r="A178" s="13"/>
      <c r="B178" s="13"/>
      <c r="C178" s="13"/>
      <c r="D178" s="20"/>
      <c r="E178" s="20"/>
      <c r="F178" s="20"/>
      <c r="G178" s="20"/>
      <c r="H178" s="13"/>
      <c r="I178" s="38"/>
      <c r="J178" s="21"/>
      <c r="K178" s="21"/>
      <c r="L178" s="21"/>
      <c r="M178" s="21"/>
      <c r="N178" s="19"/>
      <c r="O178" s="21"/>
      <c r="P178" s="21"/>
      <c r="Q178" s="21"/>
      <c r="R178" s="21"/>
      <c r="S178" s="21"/>
      <c r="T178" s="21"/>
      <c r="U178" s="19"/>
      <c r="V178" s="13"/>
      <c r="W178" s="13"/>
      <c r="X178" s="13"/>
      <c r="Y178" s="13"/>
      <c r="Z178" s="13"/>
      <c r="AA178" s="13"/>
      <c r="AB178" s="13"/>
      <c r="AC178" s="13"/>
      <c r="AD178" s="13"/>
      <c r="AE178" s="13"/>
      <c r="AF178" s="13"/>
    </row>
    <row r="179">
      <c r="A179" s="13"/>
      <c r="B179" s="13"/>
      <c r="C179" s="13"/>
      <c r="D179" s="13"/>
      <c r="E179" s="13"/>
      <c r="F179" s="13"/>
      <c r="G179" s="13"/>
      <c r="H179" s="13"/>
      <c r="I179" s="38"/>
      <c r="J179" s="21"/>
      <c r="K179" s="21"/>
      <c r="L179" s="21"/>
      <c r="M179" s="21"/>
      <c r="N179" s="19"/>
      <c r="O179" s="21"/>
      <c r="P179" s="21"/>
      <c r="Q179" s="21"/>
      <c r="R179" s="21"/>
      <c r="S179" s="21"/>
      <c r="T179" s="21"/>
      <c r="U179" s="19"/>
      <c r="V179" s="13"/>
      <c r="W179" s="13"/>
      <c r="X179" s="13"/>
      <c r="Y179" s="13"/>
      <c r="Z179" s="13"/>
      <c r="AA179" s="13"/>
      <c r="AB179" s="13"/>
      <c r="AC179" s="13"/>
      <c r="AD179" s="13"/>
      <c r="AE179" s="13"/>
      <c r="AF179" s="13"/>
    </row>
    <row r="180">
      <c r="A180" s="13"/>
      <c r="B180" s="13"/>
      <c r="C180" s="13"/>
      <c r="D180" s="13"/>
      <c r="E180" s="13"/>
      <c r="F180" s="13"/>
      <c r="G180" s="13"/>
      <c r="H180" s="13"/>
      <c r="I180" s="38"/>
      <c r="J180" s="19"/>
      <c r="K180" s="19"/>
      <c r="L180" s="19"/>
      <c r="M180" s="21"/>
      <c r="N180" s="19"/>
      <c r="O180" s="21"/>
      <c r="P180" s="21"/>
      <c r="Q180" s="21"/>
      <c r="R180" s="21"/>
      <c r="S180" s="21"/>
      <c r="T180" s="19"/>
      <c r="U180" s="19"/>
      <c r="V180" s="13"/>
      <c r="W180" s="13"/>
      <c r="X180" s="13"/>
      <c r="Y180" s="13"/>
      <c r="Z180" s="13"/>
      <c r="AA180" s="13"/>
      <c r="AB180" s="13"/>
      <c r="AC180" s="13"/>
      <c r="AD180" s="13"/>
      <c r="AE180" s="13"/>
      <c r="AF180" s="13"/>
    </row>
    <row r="181">
      <c r="A181" s="13"/>
      <c r="B181" s="13"/>
      <c r="C181" s="13"/>
      <c r="D181" s="13"/>
      <c r="E181" s="13"/>
      <c r="F181" s="13"/>
      <c r="G181" s="13"/>
      <c r="H181" s="13"/>
      <c r="I181" s="38"/>
      <c r="J181" s="19"/>
      <c r="K181" s="19"/>
      <c r="L181" s="19"/>
      <c r="M181" s="21"/>
      <c r="N181" s="21"/>
      <c r="O181" s="21"/>
      <c r="P181" s="21"/>
      <c r="Q181" s="21"/>
      <c r="R181" s="21"/>
      <c r="S181" s="21"/>
      <c r="T181" s="19"/>
      <c r="U181" s="21"/>
      <c r="V181" s="20"/>
      <c r="W181" s="20"/>
      <c r="X181" s="20"/>
      <c r="Y181" s="20"/>
      <c r="Z181" s="20"/>
      <c r="AA181" s="20"/>
      <c r="AB181" s="20"/>
      <c r="AC181" s="20"/>
      <c r="AD181" s="20"/>
      <c r="AE181" s="20"/>
      <c r="AF181" s="20"/>
    </row>
    <row r="182">
      <c r="A182" s="13"/>
      <c r="B182" s="13"/>
      <c r="C182" s="13"/>
      <c r="D182" s="20"/>
      <c r="E182" s="20"/>
      <c r="F182" s="20"/>
      <c r="G182" s="20"/>
      <c r="H182" s="13"/>
      <c r="I182" s="38"/>
      <c r="J182" s="21"/>
      <c r="K182" s="21"/>
      <c r="L182" s="21"/>
      <c r="M182" s="21"/>
      <c r="N182" s="19"/>
      <c r="O182" s="21"/>
      <c r="P182" s="21"/>
      <c r="Q182" s="21"/>
      <c r="R182" s="21"/>
      <c r="S182" s="21"/>
      <c r="T182" s="21"/>
      <c r="U182" s="21"/>
      <c r="V182" s="20"/>
      <c r="W182" s="20"/>
      <c r="X182" s="20"/>
      <c r="Y182" s="20"/>
      <c r="Z182" s="20"/>
      <c r="AA182" s="20"/>
      <c r="AB182" s="20"/>
      <c r="AC182" s="20"/>
      <c r="AD182" s="20"/>
      <c r="AE182" s="20"/>
      <c r="AF182" s="20"/>
    </row>
    <row r="183">
      <c r="A183" s="13"/>
      <c r="B183" s="13"/>
      <c r="C183" s="13"/>
      <c r="D183" s="13"/>
      <c r="E183" s="13"/>
      <c r="F183" s="13"/>
      <c r="G183" s="13"/>
      <c r="H183" s="13"/>
      <c r="I183" s="38"/>
      <c r="J183" s="21"/>
      <c r="K183" s="21"/>
      <c r="L183" s="21"/>
      <c r="M183" s="21"/>
      <c r="N183" s="19"/>
      <c r="O183" s="21"/>
      <c r="P183" s="21"/>
      <c r="Q183" s="21"/>
      <c r="R183" s="21"/>
      <c r="S183" s="21"/>
      <c r="T183" s="21"/>
      <c r="U183" s="19"/>
      <c r="V183" s="13"/>
      <c r="W183" s="13"/>
      <c r="X183" s="13"/>
      <c r="Y183" s="13"/>
      <c r="Z183" s="13"/>
      <c r="AA183" s="13"/>
      <c r="AB183" s="13"/>
      <c r="AC183" s="13"/>
      <c r="AD183" s="13"/>
      <c r="AE183" s="13"/>
      <c r="AF183" s="13"/>
    </row>
    <row r="184">
      <c r="A184" s="13"/>
      <c r="B184" s="13"/>
      <c r="C184" s="13"/>
      <c r="D184" s="13"/>
      <c r="E184" s="13"/>
      <c r="F184" s="13"/>
      <c r="G184" s="13"/>
      <c r="H184" s="13"/>
      <c r="I184" s="38"/>
      <c r="J184" s="21"/>
      <c r="K184" s="19"/>
      <c r="L184" s="21"/>
      <c r="M184" s="21"/>
      <c r="N184" s="21"/>
      <c r="O184" s="21"/>
      <c r="P184" s="21"/>
      <c r="Q184" s="21"/>
      <c r="R184" s="21"/>
      <c r="S184" s="21"/>
      <c r="T184" s="21"/>
      <c r="U184" s="21"/>
      <c r="V184" s="20"/>
      <c r="W184" s="20"/>
      <c r="X184" s="20"/>
      <c r="Y184" s="20"/>
      <c r="Z184" s="20"/>
      <c r="AA184" s="20"/>
      <c r="AB184" s="20"/>
      <c r="AC184" s="20"/>
      <c r="AD184" s="20"/>
      <c r="AE184" s="20"/>
      <c r="AF184" s="20"/>
    </row>
    <row r="185">
      <c r="A185" s="13"/>
      <c r="B185" s="13"/>
      <c r="C185" s="13"/>
      <c r="D185" s="13"/>
      <c r="E185" s="13"/>
      <c r="F185" s="13"/>
      <c r="G185" s="13"/>
      <c r="H185" s="13"/>
      <c r="I185" s="38"/>
      <c r="J185" s="19"/>
      <c r="K185" s="19"/>
      <c r="L185" s="19"/>
      <c r="M185" s="21"/>
      <c r="N185" s="21"/>
      <c r="O185" s="21"/>
      <c r="P185" s="21"/>
      <c r="Q185" s="19"/>
      <c r="R185" s="21"/>
      <c r="S185" s="21"/>
      <c r="T185" s="21"/>
      <c r="U185" s="19"/>
      <c r="V185" s="13"/>
      <c r="W185" s="13"/>
      <c r="X185" s="13"/>
      <c r="Y185" s="13"/>
      <c r="Z185" s="13"/>
      <c r="AA185" s="13"/>
      <c r="AB185" s="13"/>
      <c r="AC185" s="13"/>
      <c r="AD185" s="13"/>
      <c r="AE185" s="13"/>
      <c r="AF185" s="13"/>
    </row>
    <row r="186">
      <c r="A186" s="13"/>
      <c r="B186" s="13"/>
      <c r="C186" s="13"/>
      <c r="D186" s="13"/>
      <c r="E186" s="13"/>
      <c r="F186" s="13"/>
      <c r="G186" s="13"/>
      <c r="H186" s="13"/>
      <c r="I186" s="67"/>
      <c r="J186" s="19"/>
      <c r="K186" s="19"/>
      <c r="L186" s="19"/>
      <c r="M186" s="21"/>
      <c r="N186" s="21"/>
      <c r="O186" s="21"/>
      <c r="P186" s="21"/>
      <c r="Q186" s="21"/>
      <c r="R186" s="21"/>
      <c r="S186" s="21"/>
      <c r="T186" s="19"/>
      <c r="U186" s="19"/>
      <c r="V186" s="13"/>
      <c r="W186" s="13"/>
      <c r="X186" s="13"/>
      <c r="Y186" s="13"/>
      <c r="Z186" s="13"/>
      <c r="AA186" s="13"/>
      <c r="AB186" s="13"/>
      <c r="AC186" s="13"/>
      <c r="AD186" s="13"/>
      <c r="AE186" s="13"/>
      <c r="AF186" s="13"/>
    </row>
    <row r="187">
      <c r="A187" s="13"/>
      <c r="B187" s="13"/>
      <c r="C187" s="13"/>
      <c r="D187" s="13"/>
      <c r="E187" s="13"/>
      <c r="F187" s="13"/>
      <c r="G187" s="13"/>
      <c r="H187" s="13"/>
      <c r="I187" s="38"/>
      <c r="J187" s="21"/>
      <c r="K187" s="19"/>
      <c r="L187" s="21"/>
      <c r="M187" s="21"/>
      <c r="N187" s="21"/>
      <c r="O187" s="21"/>
      <c r="P187" s="21"/>
      <c r="Q187" s="21"/>
      <c r="R187" s="21"/>
      <c r="S187" s="21"/>
      <c r="T187" s="21"/>
      <c r="U187" s="21"/>
      <c r="V187" s="20"/>
      <c r="W187" s="20"/>
      <c r="X187" s="20"/>
      <c r="Y187" s="20"/>
      <c r="Z187" s="20"/>
      <c r="AA187" s="20"/>
      <c r="AB187" s="20"/>
      <c r="AC187" s="20"/>
      <c r="AD187" s="20"/>
      <c r="AE187" s="20"/>
      <c r="AF187" s="20"/>
    </row>
    <row r="188">
      <c r="A188" s="13"/>
      <c r="B188" s="13"/>
      <c r="C188" s="13"/>
      <c r="D188" s="13"/>
      <c r="E188" s="13"/>
      <c r="F188" s="13"/>
      <c r="G188" s="13"/>
      <c r="H188" s="13"/>
      <c r="I188" s="38"/>
      <c r="J188" s="21"/>
      <c r="K188" s="21"/>
      <c r="L188" s="21"/>
      <c r="M188" s="21"/>
      <c r="N188" s="21"/>
      <c r="O188" s="21"/>
      <c r="P188" s="21"/>
      <c r="Q188" s="21"/>
      <c r="R188" s="21"/>
      <c r="S188" s="21"/>
      <c r="T188" s="21"/>
      <c r="U188" s="19"/>
      <c r="V188" s="13"/>
      <c r="W188" s="13"/>
      <c r="X188" s="13"/>
      <c r="Y188" s="13"/>
      <c r="Z188" s="13"/>
      <c r="AA188" s="13"/>
      <c r="AB188" s="13"/>
      <c r="AC188" s="13"/>
      <c r="AD188" s="13"/>
      <c r="AE188" s="13"/>
      <c r="AF188" s="13"/>
    </row>
    <row r="189">
      <c r="A189" s="13"/>
      <c r="B189" s="13"/>
      <c r="C189" s="13"/>
      <c r="D189" s="13"/>
      <c r="E189" s="13"/>
      <c r="F189" s="13"/>
      <c r="G189" s="13"/>
      <c r="H189" s="13"/>
      <c r="I189" s="67"/>
      <c r="J189" s="19"/>
      <c r="K189" s="19"/>
      <c r="L189" s="19"/>
      <c r="M189" s="21"/>
      <c r="N189" s="21"/>
      <c r="O189" s="21"/>
      <c r="P189" s="21"/>
      <c r="Q189" s="21"/>
      <c r="R189" s="21"/>
      <c r="S189" s="21"/>
      <c r="T189" s="19"/>
      <c r="U189" s="19"/>
      <c r="V189" s="13"/>
      <c r="W189" s="13"/>
      <c r="X189" s="13"/>
      <c r="Y189" s="13"/>
      <c r="Z189" s="13"/>
      <c r="AA189" s="13"/>
      <c r="AB189" s="13"/>
      <c r="AC189" s="13"/>
      <c r="AD189" s="13"/>
      <c r="AE189" s="13"/>
      <c r="AF189" s="13"/>
    </row>
    <row r="190">
      <c r="A190" s="13"/>
      <c r="B190" s="13"/>
      <c r="C190" s="13"/>
      <c r="D190" s="13"/>
      <c r="E190" s="13"/>
      <c r="F190" s="13"/>
      <c r="G190" s="13"/>
      <c r="H190" s="13"/>
      <c r="I190" s="38"/>
      <c r="J190" s="21"/>
      <c r="K190" s="19"/>
      <c r="L190" s="21"/>
      <c r="M190" s="21"/>
      <c r="N190" s="21"/>
      <c r="O190" s="21"/>
      <c r="P190" s="21"/>
      <c r="Q190" s="21"/>
      <c r="R190" s="21"/>
      <c r="S190" s="21"/>
      <c r="T190" s="21"/>
      <c r="U190" s="21"/>
      <c r="V190" s="20"/>
      <c r="W190" s="20"/>
      <c r="X190" s="20"/>
      <c r="Y190" s="20"/>
      <c r="Z190" s="20"/>
      <c r="AA190" s="20"/>
      <c r="AB190" s="20"/>
      <c r="AC190" s="20"/>
      <c r="AD190" s="20"/>
      <c r="AE190" s="20"/>
      <c r="AF190" s="20"/>
    </row>
    <row r="191">
      <c r="A191" s="13"/>
      <c r="B191" s="13"/>
      <c r="C191" s="13"/>
      <c r="D191" s="20"/>
      <c r="E191" s="20"/>
      <c r="F191" s="20"/>
      <c r="G191" s="20"/>
      <c r="H191" s="13"/>
      <c r="I191" s="38"/>
      <c r="J191" s="21"/>
      <c r="K191" s="21"/>
      <c r="L191" s="21"/>
      <c r="M191" s="21"/>
      <c r="N191" s="19"/>
      <c r="O191" s="21"/>
      <c r="P191" s="21"/>
      <c r="Q191" s="21"/>
      <c r="R191" s="21"/>
      <c r="S191" s="21"/>
      <c r="T191" s="21"/>
      <c r="U191" s="21"/>
      <c r="V191" s="20"/>
      <c r="W191" s="20"/>
      <c r="X191" s="20"/>
      <c r="Y191" s="20"/>
      <c r="Z191" s="20"/>
      <c r="AA191" s="20"/>
      <c r="AB191" s="20"/>
      <c r="AC191" s="20"/>
      <c r="AD191" s="20"/>
      <c r="AE191" s="20"/>
      <c r="AF191" s="20"/>
    </row>
    <row r="192">
      <c r="A192" s="13"/>
      <c r="B192" s="13"/>
      <c r="C192" s="13"/>
      <c r="D192" s="13"/>
      <c r="E192" s="13"/>
      <c r="F192" s="13"/>
      <c r="G192" s="13"/>
      <c r="H192" s="13"/>
      <c r="I192" s="38"/>
      <c r="J192" s="19"/>
      <c r="K192" s="19"/>
      <c r="L192" s="19"/>
      <c r="M192" s="21"/>
      <c r="N192" s="21"/>
      <c r="O192" s="21"/>
      <c r="P192" s="21"/>
      <c r="Q192" s="21"/>
      <c r="R192" s="21"/>
      <c r="S192" s="21"/>
      <c r="T192" s="19"/>
      <c r="U192" s="19"/>
      <c r="V192" s="13"/>
      <c r="W192" s="13"/>
      <c r="X192" s="13"/>
      <c r="Y192" s="13"/>
      <c r="Z192" s="13"/>
      <c r="AA192" s="13"/>
      <c r="AB192" s="13"/>
      <c r="AC192" s="13"/>
      <c r="AD192" s="13"/>
      <c r="AE192" s="13"/>
      <c r="AF192" s="13"/>
    </row>
    <row r="193">
      <c r="A193" s="13"/>
      <c r="B193" s="13"/>
      <c r="C193" s="13"/>
      <c r="D193" s="20"/>
      <c r="E193" s="20"/>
      <c r="F193" s="20"/>
      <c r="G193" s="20"/>
      <c r="H193" s="13"/>
      <c r="I193" s="38"/>
      <c r="J193" s="21"/>
      <c r="K193" s="21"/>
      <c r="L193" s="21"/>
      <c r="M193" s="21"/>
      <c r="N193" s="19"/>
      <c r="O193" s="21"/>
      <c r="P193" s="21"/>
      <c r="Q193" s="21"/>
      <c r="R193" s="21"/>
      <c r="S193" s="21"/>
      <c r="T193" s="21"/>
      <c r="U193" s="21"/>
      <c r="V193" s="20"/>
      <c r="W193" s="20"/>
      <c r="X193" s="20"/>
      <c r="Y193" s="20"/>
      <c r="Z193" s="20"/>
      <c r="AA193" s="20"/>
      <c r="AB193" s="20"/>
      <c r="AC193" s="20"/>
      <c r="AD193" s="20"/>
      <c r="AE193" s="20"/>
      <c r="AF193" s="20"/>
    </row>
    <row r="194">
      <c r="A194" s="13"/>
      <c r="B194" s="13"/>
      <c r="C194" s="13"/>
      <c r="D194" s="20"/>
      <c r="E194" s="20"/>
      <c r="F194" s="20"/>
      <c r="G194" s="20"/>
      <c r="H194" s="13"/>
      <c r="I194" s="38"/>
      <c r="J194" s="21"/>
      <c r="K194" s="21"/>
      <c r="L194" s="21"/>
      <c r="M194" s="21"/>
      <c r="N194" s="19"/>
      <c r="O194" s="21"/>
      <c r="P194" s="21"/>
      <c r="Q194" s="19"/>
      <c r="R194" s="21"/>
      <c r="S194" s="21"/>
      <c r="T194" s="21"/>
      <c r="U194" s="19"/>
      <c r="V194" s="13"/>
      <c r="W194" s="13"/>
      <c r="X194" s="13"/>
      <c r="Y194" s="13"/>
      <c r="Z194" s="13"/>
      <c r="AA194" s="13"/>
      <c r="AB194" s="13"/>
      <c r="AC194" s="13"/>
      <c r="AD194" s="13"/>
      <c r="AE194" s="13"/>
      <c r="AF194" s="13"/>
    </row>
    <row r="195">
      <c r="A195" s="13"/>
      <c r="B195" s="13"/>
      <c r="C195" s="13"/>
      <c r="D195" s="13"/>
      <c r="E195" s="13"/>
      <c r="F195" s="13"/>
      <c r="G195" s="13"/>
      <c r="H195" s="13"/>
      <c r="I195" s="38"/>
      <c r="J195" s="19"/>
      <c r="K195" s="21"/>
      <c r="L195" s="19"/>
      <c r="M195" s="21"/>
      <c r="N195" s="19"/>
      <c r="O195" s="21"/>
      <c r="P195" s="21"/>
      <c r="Q195" s="21"/>
      <c r="R195" s="21"/>
      <c r="S195" s="21"/>
      <c r="T195" s="21"/>
      <c r="U195" s="21"/>
      <c r="V195" s="20"/>
      <c r="W195" s="20"/>
      <c r="X195" s="20"/>
      <c r="Y195" s="20"/>
      <c r="Z195" s="20"/>
      <c r="AA195" s="20"/>
      <c r="AB195" s="20"/>
      <c r="AC195" s="20"/>
      <c r="AD195" s="20"/>
      <c r="AE195" s="20"/>
      <c r="AF195" s="20"/>
    </row>
    <row r="196">
      <c r="A196" s="13"/>
      <c r="B196" s="13"/>
      <c r="C196" s="13"/>
      <c r="D196" s="20"/>
      <c r="E196" s="20"/>
      <c r="F196" s="20"/>
      <c r="G196" s="20"/>
      <c r="H196" s="13"/>
      <c r="I196" s="38"/>
      <c r="J196" s="21"/>
      <c r="K196" s="21"/>
      <c r="L196" s="21"/>
      <c r="M196" s="21"/>
      <c r="N196" s="19"/>
      <c r="O196" s="19"/>
      <c r="P196" s="21"/>
      <c r="Q196" s="21"/>
      <c r="R196" s="21"/>
      <c r="S196" s="21"/>
      <c r="T196" s="21"/>
      <c r="U196" s="21"/>
      <c r="V196" s="20"/>
      <c r="W196" s="20"/>
      <c r="X196" s="20"/>
      <c r="Y196" s="20"/>
      <c r="Z196" s="20"/>
      <c r="AA196" s="20"/>
      <c r="AB196" s="20"/>
      <c r="AC196" s="20"/>
      <c r="AD196" s="20"/>
      <c r="AE196" s="20"/>
      <c r="AF196" s="20"/>
    </row>
    <row r="197">
      <c r="A197" s="13"/>
      <c r="B197" s="13"/>
      <c r="C197" s="13"/>
      <c r="D197" s="13"/>
      <c r="E197" s="13"/>
      <c r="F197" s="13"/>
      <c r="G197" s="13"/>
      <c r="H197" s="13"/>
      <c r="I197" s="38"/>
      <c r="J197" s="21"/>
      <c r="K197" s="19"/>
      <c r="L197" s="21"/>
      <c r="M197" s="21"/>
      <c r="N197" s="21"/>
      <c r="O197" s="21"/>
      <c r="P197" s="21"/>
      <c r="Q197" s="21"/>
      <c r="R197" s="21"/>
      <c r="S197" s="21"/>
      <c r="T197" s="21"/>
      <c r="U197" s="21"/>
      <c r="V197" s="20"/>
      <c r="W197" s="20"/>
      <c r="X197" s="20"/>
      <c r="Y197" s="20"/>
      <c r="Z197" s="20"/>
      <c r="AA197" s="20"/>
      <c r="AB197" s="20"/>
      <c r="AC197" s="20"/>
      <c r="AD197" s="20"/>
      <c r="AE197" s="20"/>
      <c r="AF197" s="20"/>
    </row>
    <row r="198">
      <c r="A198" s="13"/>
      <c r="B198" s="13"/>
      <c r="C198" s="13"/>
      <c r="D198" s="20"/>
      <c r="E198" s="20"/>
      <c r="F198" s="20"/>
      <c r="G198" s="20"/>
      <c r="H198" s="13"/>
      <c r="I198" s="67"/>
      <c r="J198" s="21"/>
      <c r="K198" s="21"/>
      <c r="L198" s="21"/>
      <c r="M198" s="21"/>
      <c r="N198" s="21"/>
      <c r="O198" s="21"/>
      <c r="P198" s="21"/>
      <c r="Q198" s="19"/>
      <c r="R198" s="21"/>
      <c r="S198" s="21"/>
      <c r="T198" s="21"/>
      <c r="U198" s="19"/>
      <c r="V198" s="13"/>
      <c r="W198" s="13"/>
      <c r="X198" s="13"/>
      <c r="Y198" s="13"/>
      <c r="Z198" s="13"/>
      <c r="AA198" s="13"/>
      <c r="AB198" s="13"/>
      <c r="AC198" s="13"/>
      <c r="AD198" s="13"/>
      <c r="AE198" s="13"/>
      <c r="AF198" s="13"/>
    </row>
    <row r="199">
      <c r="A199" s="13"/>
      <c r="B199" s="13"/>
      <c r="C199" s="13"/>
      <c r="D199" s="20"/>
      <c r="E199" s="20"/>
      <c r="F199" s="20"/>
      <c r="G199" s="20"/>
      <c r="H199" s="13"/>
      <c r="I199" s="38"/>
      <c r="J199" s="21"/>
      <c r="K199" s="21"/>
      <c r="L199" s="21"/>
      <c r="M199" s="21"/>
      <c r="N199" s="21"/>
      <c r="O199" s="21"/>
      <c r="P199" s="21"/>
      <c r="Q199" s="19"/>
      <c r="R199" s="21"/>
      <c r="S199" s="21"/>
      <c r="T199" s="21"/>
      <c r="U199" s="19"/>
      <c r="V199" s="13"/>
      <c r="W199" s="13"/>
      <c r="X199" s="13"/>
      <c r="Y199" s="13"/>
      <c r="Z199" s="13"/>
      <c r="AA199" s="13"/>
      <c r="AB199" s="13"/>
      <c r="AC199" s="13"/>
      <c r="AD199" s="13"/>
      <c r="AE199" s="13"/>
      <c r="AF199" s="13"/>
    </row>
    <row r="200">
      <c r="A200" s="13"/>
      <c r="B200" s="13"/>
      <c r="C200" s="13"/>
      <c r="D200" s="13"/>
      <c r="E200" s="13"/>
      <c r="F200" s="13"/>
      <c r="G200" s="13"/>
      <c r="H200" s="13"/>
      <c r="I200" s="38"/>
      <c r="J200" s="21"/>
      <c r="K200" s="21"/>
      <c r="L200" s="21"/>
      <c r="M200" s="19"/>
      <c r="N200" s="19"/>
      <c r="O200" s="21"/>
      <c r="P200" s="21"/>
      <c r="Q200" s="21"/>
      <c r="R200" s="21"/>
      <c r="S200" s="21"/>
      <c r="T200" s="21"/>
      <c r="U200" s="21"/>
      <c r="V200" s="20"/>
      <c r="W200" s="20"/>
      <c r="X200" s="20"/>
      <c r="Y200" s="20"/>
      <c r="Z200" s="20"/>
      <c r="AA200" s="20"/>
      <c r="AB200" s="20"/>
      <c r="AC200" s="20"/>
      <c r="AD200" s="20"/>
      <c r="AE200" s="20"/>
      <c r="AF200" s="20"/>
    </row>
    <row r="201">
      <c r="A201" s="13"/>
      <c r="B201" s="13"/>
      <c r="C201" s="13"/>
      <c r="D201" s="20"/>
      <c r="E201" s="20"/>
      <c r="F201" s="20"/>
      <c r="G201" s="20"/>
      <c r="H201" s="13"/>
      <c r="I201" s="38"/>
      <c r="J201" s="21"/>
      <c r="K201" s="21"/>
      <c r="L201" s="21"/>
      <c r="M201" s="21"/>
      <c r="N201" s="19"/>
      <c r="O201" s="21"/>
      <c r="P201" s="21"/>
      <c r="Q201" s="21"/>
      <c r="R201" s="21"/>
      <c r="S201" s="21"/>
      <c r="T201" s="21"/>
      <c r="U201" s="21"/>
      <c r="V201" s="20"/>
      <c r="W201" s="20"/>
      <c r="X201" s="20"/>
      <c r="Y201" s="20"/>
      <c r="Z201" s="20"/>
      <c r="AA201" s="20"/>
      <c r="AB201" s="20"/>
      <c r="AC201" s="20"/>
      <c r="AD201" s="20"/>
      <c r="AE201" s="20"/>
      <c r="AF201" s="20"/>
    </row>
    <row r="202">
      <c r="A202" s="13"/>
      <c r="B202" s="13"/>
      <c r="C202" s="13"/>
      <c r="D202" s="20"/>
      <c r="E202" s="20"/>
      <c r="F202" s="20"/>
      <c r="G202" s="20"/>
      <c r="H202" s="13"/>
      <c r="I202" s="38"/>
      <c r="J202" s="21"/>
      <c r="K202" s="19"/>
      <c r="L202" s="21"/>
      <c r="M202" s="21"/>
      <c r="N202" s="19"/>
      <c r="O202" s="21"/>
      <c r="P202" s="21"/>
      <c r="Q202" s="21"/>
      <c r="R202" s="21"/>
      <c r="S202" s="21"/>
      <c r="T202" s="21"/>
      <c r="U202" s="21"/>
      <c r="V202" s="20"/>
      <c r="W202" s="20"/>
      <c r="X202" s="20"/>
      <c r="Y202" s="20"/>
      <c r="Z202" s="20"/>
      <c r="AA202" s="20"/>
      <c r="AB202" s="20"/>
      <c r="AC202" s="20"/>
      <c r="AD202" s="20"/>
      <c r="AE202" s="20"/>
      <c r="AF202" s="20"/>
    </row>
    <row r="203">
      <c r="A203" s="13"/>
      <c r="B203" s="13"/>
      <c r="C203" s="13"/>
      <c r="D203" s="20"/>
      <c r="E203" s="20"/>
      <c r="F203" s="20"/>
      <c r="G203" s="20"/>
      <c r="H203" s="13"/>
      <c r="I203" s="67"/>
      <c r="J203" s="21"/>
      <c r="K203" s="21"/>
      <c r="L203" s="21"/>
      <c r="M203" s="21"/>
      <c r="N203" s="19"/>
      <c r="O203" s="21"/>
      <c r="P203" s="21"/>
      <c r="Q203" s="21"/>
      <c r="R203" s="21"/>
      <c r="S203" s="21"/>
      <c r="T203" s="21"/>
      <c r="U203" s="19"/>
      <c r="V203" s="13"/>
      <c r="W203" s="13"/>
      <c r="X203" s="13"/>
      <c r="Y203" s="13"/>
      <c r="Z203" s="13"/>
      <c r="AA203" s="13"/>
      <c r="AB203" s="13"/>
      <c r="AC203" s="13"/>
      <c r="AD203" s="13"/>
      <c r="AE203" s="13"/>
      <c r="AF203" s="13"/>
    </row>
    <row r="204">
      <c r="A204" s="13"/>
      <c r="B204" s="13"/>
      <c r="C204" s="13"/>
      <c r="D204" s="20"/>
      <c r="E204" s="20"/>
      <c r="F204" s="20"/>
      <c r="G204" s="20"/>
      <c r="H204" s="13"/>
      <c r="I204" s="38"/>
      <c r="J204" s="21"/>
      <c r="K204" s="21"/>
      <c r="L204" s="21"/>
      <c r="M204" s="21"/>
      <c r="N204" s="19"/>
      <c r="O204" s="21"/>
      <c r="P204" s="21"/>
      <c r="Q204" s="21"/>
      <c r="R204" s="21"/>
      <c r="S204" s="21"/>
      <c r="T204" s="21"/>
      <c r="U204" s="21"/>
      <c r="V204" s="20"/>
      <c r="W204" s="20"/>
      <c r="X204" s="20"/>
      <c r="Y204" s="20"/>
      <c r="Z204" s="20"/>
      <c r="AA204" s="20"/>
      <c r="AB204" s="20"/>
      <c r="AC204" s="20"/>
      <c r="AD204" s="20"/>
      <c r="AE204" s="20"/>
      <c r="AF204" s="20"/>
    </row>
    <row r="205">
      <c r="A205" s="13"/>
      <c r="B205" s="13"/>
      <c r="C205" s="13"/>
      <c r="D205" s="13"/>
      <c r="E205" s="13"/>
      <c r="F205" s="13"/>
      <c r="G205" s="13"/>
      <c r="H205" s="13"/>
      <c r="I205" s="38"/>
      <c r="J205" s="21"/>
      <c r="K205" s="21"/>
      <c r="L205" s="21"/>
      <c r="M205" s="21"/>
      <c r="N205" s="19"/>
      <c r="O205" s="21"/>
      <c r="P205" s="19"/>
      <c r="Q205" s="19"/>
      <c r="R205" s="19"/>
      <c r="S205" s="19"/>
      <c r="T205" s="21"/>
      <c r="U205" s="21"/>
      <c r="V205" s="20"/>
      <c r="W205" s="20"/>
      <c r="X205" s="20"/>
      <c r="Y205" s="20"/>
      <c r="Z205" s="20"/>
      <c r="AA205" s="20"/>
      <c r="AB205" s="20"/>
      <c r="AC205" s="20"/>
      <c r="AD205" s="20"/>
      <c r="AE205" s="20"/>
      <c r="AF205" s="20"/>
    </row>
    <row r="206">
      <c r="A206" s="13"/>
      <c r="B206" s="13"/>
      <c r="C206" s="13"/>
      <c r="D206" s="13"/>
      <c r="E206" s="13"/>
      <c r="F206" s="13"/>
      <c r="G206" s="13"/>
      <c r="H206" s="13"/>
      <c r="I206" s="38"/>
      <c r="J206" s="19"/>
      <c r="K206" s="21"/>
      <c r="L206" s="19"/>
      <c r="M206" s="21"/>
      <c r="N206" s="21"/>
      <c r="O206" s="21"/>
      <c r="P206" s="21"/>
      <c r="Q206" s="21"/>
      <c r="R206" s="21"/>
      <c r="S206" s="21"/>
      <c r="T206" s="21"/>
      <c r="U206" s="21"/>
      <c r="V206" s="20"/>
      <c r="W206" s="20"/>
      <c r="X206" s="20"/>
      <c r="Y206" s="20"/>
      <c r="Z206" s="20"/>
      <c r="AA206" s="20"/>
      <c r="AB206" s="20"/>
      <c r="AC206" s="20"/>
      <c r="AD206" s="20"/>
      <c r="AE206" s="20"/>
      <c r="AF206" s="20"/>
    </row>
    <row r="207">
      <c r="A207" s="13"/>
      <c r="B207" s="13"/>
      <c r="C207" s="13"/>
      <c r="D207" s="13"/>
      <c r="E207" s="13"/>
      <c r="F207" s="13"/>
      <c r="G207" s="13"/>
      <c r="H207" s="13"/>
      <c r="I207" s="67"/>
      <c r="J207" s="19"/>
      <c r="K207" s="19"/>
      <c r="L207" s="19"/>
      <c r="M207" s="21"/>
      <c r="N207" s="19"/>
      <c r="O207" s="21"/>
      <c r="P207" s="21"/>
      <c r="Q207" s="21"/>
      <c r="R207" s="21"/>
      <c r="S207" s="21"/>
      <c r="T207" s="19"/>
      <c r="U207" s="21"/>
      <c r="V207" s="20"/>
      <c r="W207" s="20"/>
      <c r="X207" s="20"/>
      <c r="Y207" s="20"/>
      <c r="Z207" s="20"/>
      <c r="AA207" s="20"/>
      <c r="AB207" s="20"/>
      <c r="AC207" s="20"/>
      <c r="AD207" s="20"/>
      <c r="AE207" s="20"/>
      <c r="AF207" s="20"/>
    </row>
    <row r="208">
      <c r="A208" s="13"/>
      <c r="B208" s="13"/>
      <c r="C208" s="13"/>
      <c r="D208" s="13"/>
      <c r="E208" s="13"/>
      <c r="F208" s="13"/>
      <c r="G208" s="13"/>
      <c r="H208" s="13"/>
      <c r="I208" s="38"/>
      <c r="J208" s="21"/>
      <c r="K208" s="21"/>
      <c r="L208" s="21"/>
      <c r="M208" s="21"/>
      <c r="N208" s="19"/>
      <c r="O208" s="21"/>
      <c r="P208" s="21"/>
      <c r="Q208" s="21"/>
      <c r="R208" s="21"/>
      <c r="S208" s="21"/>
      <c r="T208" s="21"/>
      <c r="U208" s="19"/>
      <c r="V208" s="13"/>
      <c r="W208" s="13"/>
      <c r="X208" s="13"/>
      <c r="Y208" s="13"/>
      <c r="Z208" s="13"/>
      <c r="AA208" s="13"/>
      <c r="AB208" s="13"/>
      <c r="AC208" s="13"/>
      <c r="AD208" s="13"/>
      <c r="AE208" s="13"/>
      <c r="AF208" s="13"/>
    </row>
    <row r="209">
      <c r="A209" s="13"/>
      <c r="B209" s="13"/>
      <c r="C209" s="13"/>
      <c r="D209" s="13"/>
      <c r="E209" s="13"/>
      <c r="F209" s="13"/>
      <c r="G209" s="13"/>
      <c r="H209" s="13"/>
      <c r="I209" s="38"/>
      <c r="J209" s="19"/>
      <c r="K209" s="19"/>
      <c r="L209" s="19"/>
      <c r="M209" s="21"/>
      <c r="N209" s="21"/>
      <c r="O209" s="21"/>
      <c r="P209" s="21"/>
      <c r="Q209" s="21"/>
      <c r="R209" s="21"/>
      <c r="S209" s="21"/>
      <c r="T209" s="19"/>
      <c r="U209" s="21"/>
      <c r="V209" s="20"/>
      <c r="W209" s="20"/>
      <c r="X209" s="20"/>
      <c r="Y209" s="20"/>
      <c r="Z209" s="20"/>
      <c r="AA209" s="20"/>
      <c r="AB209" s="20"/>
      <c r="AC209" s="20"/>
      <c r="AD209" s="20"/>
      <c r="AE209" s="20"/>
      <c r="AF209" s="20"/>
    </row>
    <row r="210">
      <c r="A210" s="13"/>
      <c r="B210" s="13"/>
      <c r="C210" s="13"/>
      <c r="D210" s="13"/>
      <c r="E210" s="13"/>
      <c r="F210" s="13"/>
      <c r="G210" s="13"/>
      <c r="H210" s="13"/>
      <c r="I210" s="67"/>
      <c r="J210" s="19"/>
      <c r="K210" s="19"/>
      <c r="L210" s="19"/>
      <c r="M210" s="21"/>
      <c r="N210" s="19"/>
      <c r="O210" s="21"/>
      <c r="P210" s="21"/>
      <c r="Q210" s="21"/>
      <c r="R210" s="21"/>
      <c r="S210" s="21"/>
      <c r="T210" s="21"/>
      <c r="U210" s="21"/>
      <c r="V210" s="20"/>
      <c r="W210" s="20"/>
      <c r="X210" s="20"/>
      <c r="Y210" s="20"/>
      <c r="Z210" s="20"/>
      <c r="AA210" s="20"/>
      <c r="AB210" s="20"/>
      <c r="AC210" s="20"/>
      <c r="AD210" s="20"/>
      <c r="AE210" s="20"/>
      <c r="AF210" s="20"/>
    </row>
    <row r="211">
      <c r="A211" s="13"/>
      <c r="B211" s="13"/>
      <c r="C211" s="13"/>
      <c r="D211" s="13"/>
      <c r="E211" s="13"/>
      <c r="F211" s="13"/>
      <c r="G211" s="13"/>
      <c r="H211" s="13"/>
      <c r="I211" s="38"/>
      <c r="J211" s="19"/>
      <c r="K211" s="19"/>
      <c r="L211" s="19"/>
      <c r="M211" s="21"/>
      <c r="N211" s="21"/>
      <c r="O211" s="21"/>
      <c r="P211" s="21"/>
      <c r="Q211" s="21"/>
      <c r="R211" s="21"/>
      <c r="S211" s="21"/>
      <c r="T211" s="19"/>
      <c r="U211" s="19"/>
      <c r="V211" s="13"/>
      <c r="W211" s="13"/>
      <c r="X211" s="13"/>
      <c r="Y211" s="13"/>
      <c r="Z211" s="13"/>
      <c r="AA211" s="13"/>
      <c r="AB211" s="13"/>
      <c r="AC211" s="13"/>
      <c r="AD211" s="13"/>
      <c r="AE211" s="13"/>
      <c r="AF211" s="13"/>
    </row>
    <row r="212">
      <c r="A212" s="13"/>
      <c r="B212" s="13"/>
      <c r="C212" s="13"/>
      <c r="D212" s="13"/>
      <c r="E212" s="13"/>
      <c r="F212" s="13"/>
      <c r="G212" s="13"/>
      <c r="H212" s="13"/>
      <c r="I212" s="38"/>
      <c r="J212" s="19"/>
      <c r="K212" s="19"/>
      <c r="L212" s="19"/>
      <c r="M212" s="21"/>
      <c r="N212" s="21"/>
      <c r="O212" s="21"/>
      <c r="P212" s="21"/>
      <c r="Q212" s="21"/>
      <c r="R212" s="21"/>
      <c r="S212" s="21"/>
      <c r="T212" s="19"/>
      <c r="U212" s="19"/>
      <c r="V212" s="13"/>
      <c r="W212" s="13"/>
      <c r="X212" s="13"/>
      <c r="Y212" s="13"/>
      <c r="Z212" s="13"/>
      <c r="AA212" s="13"/>
      <c r="AB212" s="13"/>
      <c r="AC212" s="13"/>
      <c r="AD212" s="13"/>
      <c r="AE212" s="13"/>
      <c r="AF212" s="13"/>
    </row>
    <row r="213">
      <c r="A213" s="13"/>
      <c r="B213" s="13"/>
      <c r="C213" s="13"/>
      <c r="D213" s="13"/>
      <c r="E213" s="13"/>
      <c r="F213" s="13"/>
      <c r="G213" s="13"/>
      <c r="H213" s="13"/>
      <c r="I213" s="38"/>
      <c r="J213" s="21"/>
      <c r="K213" s="19"/>
      <c r="L213" s="21"/>
      <c r="M213" s="21"/>
      <c r="N213" s="21"/>
      <c r="O213" s="21"/>
      <c r="P213" s="21"/>
      <c r="Q213" s="21"/>
      <c r="R213" s="21"/>
      <c r="S213" s="21"/>
      <c r="T213" s="21"/>
      <c r="U213" s="21"/>
      <c r="V213" s="20"/>
      <c r="W213" s="20"/>
      <c r="X213" s="20"/>
      <c r="Y213" s="20"/>
      <c r="Z213" s="20"/>
      <c r="AA213" s="20"/>
      <c r="AB213" s="20"/>
      <c r="AC213" s="20"/>
      <c r="AD213" s="20"/>
      <c r="AE213" s="20"/>
      <c r="AF213" s="20"/>
    </row>
    <row r="214">
      <c r="A214" s="13"/>
      <c r="B214" s="13"/>
      <c r="C214" s="13"/>
      <c r="D214" s="20"/>
      <c r="E214" s="20"/>
      <c r="F214" s="20"/>
      <c r="G214" s="20"/>
      <c r="H214" s="13"/>
      <c r="I214" s="38"/>
      <c r="J214" s="21"/>
      <c r="K214" s="19"/>
      <c r="L214" s="21"/>
      <c r="M214" s="21"/>
      <c r="N214" s="21"/>
      <c r="O214" s="21"/>
      <c r="P214" s="21"/>
      <c r="Q214" s="21"/>
      <c r="R214" s="21"/>
      <c r="S214" s="21"/>
      <c r="T214" s="21"/>
      <c r="U214" s="21"/>
      <c r="V214" s="20"/>
      <c r="W214" s="20"/>
      <c r="X214" s="20"/>
      <c r="Y214" s="20"/>
      <c r="Z214" s="20"/>
      <c r="AA214" s="20"/>
      <c r="AB214" s="20"/>
      <c r="AC214" s="20"/>
      <c r="AD214" s="20"/>
      <c r="AE214" s="20"/>
      <c r="AF214" s="20"/>
    </row>
    <row r="215">
      <c r="A215" s="13"/>
      <c r="B215" s="13"/>
      <c r="C215" s="13"/>
      <c r="D215" s="13"/>
      <c r="E215" s="13"/>
      <c r="F215" s="13"/>
      <c r="G215" s="13"/>
      <c r="H215" s="13"/>
      <c r="I215" s="38"/>
      <c r="J215" s="19"/>
      <c r="K215" s="21"/>
      <c r="L215" s="19"/>
      <c r="M215" s="21"/>
      <c r="N215" s="21"/>
      <c r="O215" s="21"/>
      <c r="P215" s="21"/>
      <c r="Q215" s="21"/>
      <c r="R215" s="21"/>
      <c r="S215" s="21"/>
      <c r="T215" s="21"/>
      <c r="U215" s="21"/>
      <c r="V215" s="20"/>
      <c r="W215" s="20"/>
      <c r="X215" s="20"/>
      <c r="Y215" s="20"/>
      <c r="Z215" s="20"/>
      <c r="AA215" s="20"/>
      <c r="AB215" s="20"/>
      <c r="AC215" s="20"/>
      <c r="AD215" s="20"/>
      <c r="AE215" s="20"/>
      <c r="AF215" s="20"/>
    </row>
    <row r="216">
      <c r="A216" s="13"/>
      <c r="B216" s="13"/>
      <c r="C216" s="13"/>
      <c r="D216" s="13"/>
      <c r="E216" s="13"/>
      <c r="F216" s="13"/>
      <c r="G216" s="13"/>
      <c r="H216" s="13"/>
      <c r="I216" s="38"/>
      <c r="J216" s="19"/>
      <c r="K216" s="21"/>
      <c r="L216" s="19"/>
      <c r="M216" s="21"/>
      <c r="N216" s="21"/>
      <c r="O216" s="21"/>
      <c r="P216" s="21"/>
      <c r="Q216" s="21"/>
      <c r="R216" s="21"/>
      <c r="S216" s="21"/>
      <c r="T216" s="21"/>
      <c r="U216" s="21"/>
      <c r="V216" s="20"/>
      <c r="W216" s="20"/>
      <c r="X216" s="20"/>
      <c r="Y216" s="20"/>
      <c r="Z216" s="20"/>
      <c r="AA216" s="20"/>
      <c r="AB216" s="20"/>
      <c r="AC216" s="20"/>
      <c r="AD216" s="20"/>
      <c r="AE216" s="20"/>
      <c r="AF216" s="20"/>
    </row>
    <row r="217">
      <c r="A217" s="13"/>
      <c r="B217" s="13"/>
      <c r="C217" s="13"/>
      <c r="D217" s="13"/>
      <c r="E217" s="13"/>
      <c r="F217" s="13"/>
      <c r="G217" s="13"/>
      <c r="H217" s="13"/>
      <c r="I217" s="38"/>
      <c r="J217" s="19"/>
      <c r="K217" s="19"/>
      <c r="L217" s="21"/>
      <c r="M217" s="21"/>
      <c r="N217" s="19"/>
      <c r="O217" s="21"/>
      <c r="P217" s="21"/>
      <c r="Q217" s="21"/>
      <c r="R217" s="19"/>
      <c r="S217" s="19"/>
      <c r="T217" s="21"/>
      <c r="U217" s="19"/>
      <c r="V217" s="13"/>
      <c r="W217" s="13"/>
      <c r="X217" s="13"/>
      <c r="Y217" s="13"/>
      <c r="Z217" s="13"/>
      <c r="AA217" s="13"/>
      <c r="AB217" s="13"/>
      <c r="AC217" s="13"/>
      <c r="AD217" s="13"/>
      <c r="AE217" s="13"/>
      <c r="AF217" s="13"/>
    </row>
    <row r="218">
      <c r="A218" s="13"/>
      <c r="B218" s="13"/>
      <c r="C218" s="13"/>
      <c r="D218" s="13"/>
      <c r="E218" s="13"/>
      <c r="F218" s="13"/>
      <c r="G218" s="13"/>
      <c r="H218" s="13"/>
      <c r="I218" s="38"/>
      <c r="J218" s="19"/>
      <c r="K218" s="21"/>
      <c r="L218" s="19"/>
      <c r="M218" s="21"/>
      <c r="N218" s="21"/>
      <c r="O218" s="21"/>
      <c r="P218" s="21"/>
      <c r="Q218" s="21"/>
      <c r="R218" s="21"/>
      <c r="S218" s="21"/>
      <c r="T218" s="21"/>
      <c r="U218" s="21"/>
      <c r="V218" s="20"/>
      <c r="W218" s="20"/>
      <c r="X218" s="20"/>
      <c r="Y218" s="20"/>
      <c r="Z218" s="20"/>
      <c r="AA218" s="20"/>
      <c r="AB218" s="20"/>
      <c r="AC218" s="20"/>
      <c r="AD218" s="20"/>
      <c r="AE218" s="20"/>
      <c r="AF218" s="20"/>
    </row>
    <row r="219">
      <c r="A219" s="13"/>
      <c r="B219" s="13"/>
      <c r="C219" s="13"/>
      <c r="D219" s="13"/>
      <c r="E219" s="13"/>
      <c r="F219" s="13"/>
      <c r="G219" s="13"/>
      <c r="H219" s="13"/>
      <c r="I219" s="38"/>
      <c r="J219" s="19"/>
      <c r="K219" s="21"/>
      <c r="L219" s="19"/>
      <c r="M219" s="21"/>
      <c r="N219" s="21"/>
      <c r="O219" s="21"/>
      <c r="P219" s="21"/>
      <c r="Q219" s="21"/>
      <c r="R219" s="21"/>
      <c r="S219" s="21"/>
      <c r="T219" s="21"/>
      <c r="U219" s="19"/>
      <c r="V219" s="13"/>
      <c r="W219" s="13"/>
      <c r="X219" s="13"/>
      <c r="Y219" s="13"/>
      <c r="Z219" s="13"/>
      <c r="AA219" s="13"/>
      <c r="AB219" s="13"/>
      <c r="AC219" s="13"/>
      <c r="AD219" s="13"/>
      <c r="AE219" s="13"/>
      <c r="AF219" s="13"/>
    </row>
    <row r="220">
      <c r="A220" s="13"/>
      <c r="B220" s="13"/>
      <c r="C220" s="13"/>
      <c r="D220" s="13"/>
      <c r="E220" s="13"/>
      <c r="F220" s="13"/>
      <c r="G220" s="13"/>
      <c r="H220" s="13"/>
      <c r="I220" s="38"/>
      <c r="J220" s="19"/>
      <c r="K220" s="21"/>
      <c r="L220" s="19"/>
      <c r="M220" s="21"/>
      <c r="N220" s="21"/>
      <c r="O220" s="21"/>
      <c r="P220" s="21"/>
      <c r="Q220" s="21"/>
      <c r="R220" s="21"/>
      <c r="S220" s="21"/>
      <c r="T220" s="21"/>
      <c r="U220" s="21"/>
      <c r="V220" s="20"/>
      <c r="W220" s="20"/>
      <c r="X220" s="20"/>
      <c r="Y220" s="20"/>
      <c r="Z220" s="20"/>
      <c r="AA220" s="20"/>
      <c r="AB220" s="20"/>
      <c r="AC220" s="20"/>
      <c r="AD220" s="20"/>
      <c r="AE220" s="20"/>
      <c r="AF220" s="20"/>
    </row>
    <row r="221">
      <c r="A221" s="13"/>
      <c r="B221" s="13"/>
      <c r="C221" s="13"/>
      <c r="D221" s="13"/>
      <c r="E221" s="13"/>
      <c r="F221" s="13"/>
      <c r="G221" s="13"/>
      <c r="H221" s="13"/>
      <c r="I221" s="38"/>
      <c r="J221" s="21"/>
      <c r="K221" s="21"/>
      <c r="L221" s="21"/>
      <c r="M221" s="21"/>
      <c r="N221" s="21"/>
      <c r="O221" s="21"/>
      <c r="P221" s="21"/>
      <c r="Q221" s="19"/>
      <c r="R221" s="21"/>
      <c r="S221" s="21"/>
      <c r="T221" s="21"/>
      <c r="U221" s="19"/>
      <c r="V221" s="13"/>
      <c r="W221" s="13"/>
      <c r="X221" s="13"/>
      <c r="Y221" s="13"/>
      <c r="Z221" s="13"/>
      <c r="AA221" s="13"/>
      <c r="AB221" s="13"/>
      <c r="AC221" s="13"/>
      <c r="AD221" s="13"/>
      <c r="AE221" s="13"/>
      <c r="AF221" s="13"/>
    </row>
    <row r="222">
      <c r="A222" s="13"/>
      <c r="B222" s="13"/>
      <c r="C222" s="13"/>
      <c r="D222" s="20"/>
      <c r="E222" s="20"/>
      <c r="F222" s="20"/>
      <c r="G222" s="20"/>
      <c r="H222" s="13"/>
      <c r="I222" s="38"/>
      <c r="J222" s="21"/>
      <c r="K222" s="21"/>
      <c r="L222" s="21"/>
      <c r="M222" s="21"/>
      <c r="N222" s="19"/>
      <c r="O222" s="21"/>
      <c r="P222" s="21"/>
      <c r="Q222" s="21"/>
      <c r="R222" s="21"/>
      <c r="S222" s="21"/>
      <c r="T222" s="21"/>
      <c r="U222" s="19"/>
      <c r="V222" s="13"/>
      <c r="W222" s="13"/>
      <c r="X222" s="13"/>
      <c r="Y222" s="13"/>
      <c r="Z222" s="13"/>
      <c r="AA222" s="13"/>
      <c r="AB222" s="13"/>
      <c r="AC222" s="13"/>
      <c r="AD222" s="13"/>
      <c r="AE222" s="13"/>
      <c r="AF222" s="13"/>
    </row>
    <row r="223">
      <c r="A223" s="13"/>
      <c r="B223" s="13"/>
      <c r="C223" s="13"/>
      <c r="D223" s="20"/>
      <c r="E223" s="20"/>
      <c r="F223" s="20"/>
      <c r="G223" s="20"/>
      <c r="H223" s="13"/>
      <c r="I223" s="38"/>
      <c r="J223" s="21"/>
      <c r="K223" s="21"/>
      <c r="L223" s="21"/>
      <c r="M223" s="21"/>
      <c r="N223" s="19"/>
      <c r="O223" s="21"/>
      <c r="P223" s="21"/>
      <c r="Q223" s="21"/>
      <c r="R223" s="21"/>
      <c r="S223" s="21"/>
      <c r="T223" s="21"/>
      <c r="U223" s="21"/>
      <c r="V223" s="20"/>
      <c r="W223" s="20"/>
      <c r="X223" s="20"/>
      <c r="Y223" s="20"/>
      <c r="Z223" s="20"/>
      <c r="AA223" s="20"/>
      <c r="AB223" s="20"/>
      <c r="AC223" s="20"/>
      <c r="AD223" s="20"/>
      <c r="AE223" s="20"/>
      <c r="AF223" s="20"/>
    </row>
    <row r="224">
      <c r="A224" s="13"/>
      <c r="B224" s="13"/>
      <c r="C224" s="13"/>
      <c r="D224" s="20"/>
      <c r="E224" s="20"/>
      <c r="F224" s="20"/>
      <c r="G224" s="20"/>
      <c r="H224" s="13"/>
      <c r="I224" s="38"/>
      <c r="J224" s="21"/>
      <c r="K224" s="21"/>
      <c r="L224" s="21"/>
      <c r="M224" s="19"/>
      <c r="N224" s="19"/>
      <c r="O224" s="21"/>
      <c r="P224" s="21"/>
      <c r="Q224" s="21"/>
      <c r="R224" s="21"/>
      <c r="S224" s="21"/>
      <c r="T224" s="21"/>
      <c r="U224" s="21"/>
      <c r="V224" s="20"/>
      <c r="W224" s="20"/>
      <c r="X224" s="20"/>
      <c r="Y224" s="20"/>
      <c r="Z224" s="20"/>
      <c r="AA224" s="20"/>
      <c r="AB224" s="20"/>
      <c r="AC224" s="20"/>
      <c r="AD224" s="20"/>
      <c r="AE224" s="20"/>
      <c r="AF224" s="20"/>
    </row>
    <row r="225">
      <c r="A225" s="13"/>
      <c r="B225" s="13"/>
      <c r="C225" s="13"/>
      <c r="D225" s="20"/>
      <c r="E225" s="20"/>
      <c r="F225" s="20"/>
      <c r="G225" s="20"/>
      <c r="H225" s="13"/>
      <c r="I225" s="38"/>
      <c r="J225" s="21"/>
      <c r="K225" s="21"/>
      <c r="L225" s="21"/>
      <c r="M225" s="21"/>
      <c r="N225" s="19"/>
      <c r="O225" s="21"/>
      <c r="P225" s="21"/>
      <c r="Q225" s="21"/>
      <c r="R225" s="21"/>
      <c r="S225" s="21"/>
      <c r="T225" s="21"/>
      <c r="U225" s="21"/>
      <c r="V225" s="20"/>
      <c r="W225" s="20"/>
      <c r="X225" s="20"/>
      <c r="Y225" s="20"/>
      <c r="Z225" s="20"/>
      <c r="AA225" s="20"/>
      <c r="AB225" s="20"/>
      <c r="AC225" s="20"/>
      <c r="AD225" s="20"/>
      <c r="AE225" s="20"/>
      <c r="AF225" s="20"/>
    </row>
    <row r="226">
      <c r="A226" s="13"/>
      <c r="B226" s="13"/>
      <c r="C226" s="13"/>
      <c r="D226" s="13"/>
      <c r="E226" s="13"/>
      <c r="F226" s="13"/>
      <c r="G226" s="13"/>
      <c r="H226" s="13"/>
      <c r="I226" s="38"/>
      <c r="J226" s="21"/>
      <c r="K226" s="21"/>
      <c r="L226" s="21"/>
      <c r="M226" s="21"/>
      <c r="N226" s="19"/>
      <c r="O226" s="21"/>
      <c r="P226" s="21"/>
      <c r="Q226" s="21"/>
      <c r="R226" s="21"/>
      <c r="S226" s="21"/>
      <c r="T226" s="21"/>
      <c r="U226" s="21"/>
      <c r="V226" s="20"/>
      <c r="W226" s="20"/>
      <c r="X226" s="20"/>
      <c r="Y226" s="20"/>
      <c r="Z226" s="20"/>
      <c r="AA226" s="20"/>
      <c r="AB226" s="20"/>
      <c r="AC226" s="20"/>
      <c r="AD226" s="20"/>
      <c r="AE226" s="20"/>
      <c r="AF226" s="20"/>
    </row>
    <row r="227">
      <c r="A227" s="13"/>
      <c r="B227" s="13"/>
      <c r="C227" s="13"/>
      <c r="D227" s="13"/>
      <c r="E227" s="13"/>
      <c r="F227" s="13"/>
      <c r="G227" s="13"/>
      <c r="H227" s="13"/>
      <c r="I227" s="38"/>
      <c r="J227" s="21"/>
      <c r="K227" s="19"/>
      <c r="L227" s="21"/>
      <c r="M227" s="21"/>
      <c r="N227" s="21"/>
      <c r="O227" s="21"/>
      <c r="P227" s="21"/>
      <c r="Q227" s="21"/>
      <c r="R227" s="21"/>
      <c r="S227" s="21"/>
      <c r="T227" s="21"/>
      <c r="U227" s="21"/>
      <c r="V227" s="20"/>
      <c r="W227" s="20"/>
      <c r="X227" s="20"/>
      <c r="Y227" s="20"/>
      <c r="Z227" s="20"/>
      <c r="AA227" s="20"/>
      <c r="AB227" s="20"/>
      <c r="AC227" s="20"/>
      <c r="AD227" s="20"/>
      <c r="AE227" s="20"/>
      <c r="AF227" s="20"/>
    </row>
    <row r="228">
      <c r="A228" s="13"/>
      <c r="B228" s="13"/>
      <c r="C228" s="13"/>
      <c r="D228" s="13"/>
      <c r="E228" s="13"/>
      <c r="F228" s="13"/>
      <c r="G228" s="13"/>
      <c r="H228" s="13"/>
      <c r="I228" s="38"/>
      <c r="J228" s="21"/>
      <c r="K228" s="21"/>
      <c r="L228" s="21"/>
      <c r="M228" s="21"/>
      <c r="N228" s="19"/>
      <c r="O228" s="21"/>
      <c r="P228" s="21"/>
      <c r="Q228" s="21"/>
      <c r="R228" s="21"/>
      <c r="S228" s="21"/>
      <c r="T228" s="21"/>
      <c r="U228" s="19"/>
      <c r="V228" s="13"/>
      <c r="W228" s="13"/>
      <c r="X228" s="13"/>
      <c r="Y228" s="13"/>
      <c r="Z228" s="13"/>
      <c r="AA228" s="13"/>
      <c r="AB228" s="13"/>
      <c r="AC228" s="13"/>
      <c r="AD228" s="13"/>
      <c r="AE228" s="13"/>
      <c r="AF228" s="13"/>
    </row>
    <row r="229">
      <c r="A229" s="13"/>
      <c r="B229" s="13"/>
      <c r="C229" s="13"/>
      <c r="D229" s="13"/>
      <c r="E229" s="13"/>
      <c r="F229" s="13"/>
      <c r="G229" s="13"/>
      <c r="H229" s="13"/>
      <c r="I229" s="38"/>
      <c r="J229" s="21"/>
      <c r="K229" s="19"/>
      <c r="L229" s="21"/>
      <c r="M229" s="21"/>
      <c r="N229" s="21"/>
      <c r="O229" s="21"/>
      <c r="P229" s="21"/>
      <c r="Q229" s="21"/>
      <c r="R229" s="21"/>
      <c r="S229" s="21"/>
      <c r="T229" s="21"/>
      <c r="U229" s="19"/>
      <c r="V229" s="13"/>
      <c r="W229" s="13"/>
      <c r="X229" s="13"/>
      <c r="Y229" s="13"/>
      <c r="Z229" s="13"/>
      <c r="AA229" s="13"/>
      <c r="AB229" s="13"/>
      <c r="AC229" s="13"/>
      <c r="AD229" s="13"/>
      <c r="AE229" s="13"/>
      <c r="AF229" s="13"/>
    </row>
    <row r="230">
      <c r="A230" s="13"/>
      <c r="B230" s="13"/>
      <c r="C230" s="13"/>
      <c r="D230" s="13"/>
      <c r="E230" s="13"/>
      <c r="F230" s="13"/>
      <c r="G230" s="13"/>
      <c r="H230" s="13"/>
      <c r="I230" s="38"/>
      <c r="J230" s="21"/>
      <c r="K230" s="19"/>
      <c r="L230" s="21"/>
      <c r="M230" s="21"/>
      <c r="N230" s="21"/>
      <c r="O230" s="21"/>
      <c r="P230" s="21"/>
      <c r="Q230" s="21"/>
      <c r="R230" s="21"/>
      <c r="S230" s="21"/>
      <c r="T230" s="21"/>
      <c r="U230" s="21"/>
      <c r="V230" s="20"/>
      <c r="W230" s="20"/>
      <c r="X230" s="20"/>
      <c r="Y230" s="20"/>
      <c r="Z230" s="20"/>
      <c r="AA230" s="20"/>
      <c r="AB230" s="20"/>
      <c r="AC230" s="20"/>
      <c r="AD230" s="20"/>
      <c r="AE230" s="20"/>
      <c r="AF230" s="20"/>
    </row>
    <row r="231">
      <c r="A231" s="13"/>
      <c r="B231" s="13"/>
      <c r="C231" s="13"/>
      <c r="D231" s="13"/>
      <c r="E231" s="13"/>
      <c r="F231" s="13"/>
      <c r="G231" s="13"/>
      <c r="H231" s="13"/>
      <c r="I231" s="38"/>
      <c r="J231" s="21"/>
      <c r="K231" s="19"/>
      <c r="L231" s="21"/>
      <c r="M231" s="21"/>
      <c r="N231" s="21"/>
      <c r="O231" s="21"/>
      <c r="P231" s="21"/>
      <c r="Q231" s="21"/>
      <c r="R231" s="21"/>
      <c r="S231" s="21"/>
      <c r="T231" s="21"/>
      <c r="U231" s="21"/>
      <c r="V231" s="20"/>
      <c r="W231" s="20"/>
      <c r="X231" s="20"/>
      <c r="Y231" s="20"/>
      <c r="Z231" s="20"/>
      <c r="AA231" s="20"/>
      <c r="AB231" s="20"/>
      <c r="AC231" s="20"/>
      <c r="AD231" s="20"/>
      <c r="AE231" s="20"/>
      <c r="AF231" s="20"/>
    </row>
    <row r="232">
      <c r="A232" s="13"/>
      <c r="B232" s="13"/>
      <c r="C232" s="13"/>
      <c r="D232" s="20"/>
      <c r="E232" s="20"/>
      <c r="F232" s="20"/>
      <c r="G232" s="20"/>
      <c r="H232" s="13"/>
      <c r="I232" s="38"/>
      <c r="J232" s="21"/>
      <c r="K232" s="21"/>
      <c r="L232" s="21"/>
      <c r="M232" s="21"/>
      <c r="N232" s="19"/>
      <c r="O232" s="21"/>
      <c r="P232" s="21"/>
      <c r="Q232" s="21"/>
      <c r="R232" s="21"/>
      <c r="S232" s="21"/>
      <c r="T232" s="21"/>
      <c r="U232" s="21"/>
      <c r="V232" s="20"/>
      <c r="W232" s="20"/>
      <c r="X232" s="20"/>
      <c r="Y232" s="20"/>
      <c r="Z232" s="20"/>
      <c r="AA232" s="20"/>
      <c r="AB232" s="20"/>
      <c r="AC232" s="20"/>
      <c r="AD232" s="20"/>
      <c r="AE232" s="20"/>
      <c r="AF232" s="20"/>
    </row>
    <row r="233">
      <c r="A233" s="13"/>
      <c r="B233" s="13"/>
      <c r="C233" s="13"/>
      <c r="D233" s="13"/>
      <c r="E233" s="13"/>
      <c r="F233" s="13"/>
      <c r="G233" s="13"/>
      <c r="H233" s="13"/>
      <c r="I233" s="13"/>
      <c r="J233" s="13"/>
      <c r="K233" s="13"/>
      <c r="L233" s="13"/>
      <c r="M233" s="13"/>
      <c r="N233" s="13"/>
      <c r="O233" s="13"/>
      <c r="P233" s="13"/>
      <c r="Q233" s="13"/>
      <c r="R233" s="13"/>
      <c r="S233" s="13"/>
      <c r="T233" s="19"/>
      <c r="U233" s="19"/>
      <c r="V233" s="13"/>
      <c r="W233" s="13"/>
      <c r="X233" s="13"/>
      <c r="Y233" s="13"/>
      <c r="Z233" s="13"/>
      <c r="AA233" s="13"/>
      <c r="AB233" s="13"/>
      <c r="AC233" s="13"/>
      <c r="AD233" s="13"/>
      <c r="AE233" s="13"/>
      <c r="AF233" s="13"/>
    </row>
    <row r="234">
      <c r="A234" s="13"/>
      <c r="B234" s="13"/>
      <c r="C234" s="13"/>
      <c r="D234" s="13"/>
      <c r="E234" s="13"/>
      <c r="F234" s="13"/>
      <c r="G234" s="13"/>
      <c r="H234" s="13"/>
      <c r="I234" s="38"/>
      <c r="J234" s="21"/>
      <c r="K234" s="21"/>
      <c r="L234" s="21"/>
      <c r="M234" s="21"/>
      <c r="N234" s="19"/>
      <c r="O234" s="21"/>
      <c r="P234" s="21"/>
      <c r="Q234" s="21"/>
      <c r="R234" s="21"/>
      <c r="S234" s="21"/>
      <c r="T234" s="21"/>
      <c r="U234" s="21"/>
      <c r="V234" s="20"/>
      <c r="W234" s="20"/>
      <c r="X234" s="20"/>
      <c r="Y234" s="20"/>
      <c r="Z234" s="20"/>
      <c r="AA234" s="20"/>
      <c r="AB234" s="20"/>
      <c r="AC234" s="20"/>
      <c r="AD234" s="20"/>
      <c r="AE234" s="20"/>
      <c r="AF234" s="20"/>
    </row>
    <row r="235">
      <c r="A235" s="13"/>
      <c r="B235" s="13"/>
      <c r="C235" s="13"/>
      <c r="D235" s="13"/>
      <c r="E235" s="13"/>
      <c r="F235" s="13"/>
      <c r="G235" s="13"/>
      <c r="H235" s="13"/>
      <c r="I235" s="38"/>
      <c r="J235" s="19"/>
      <c r="K235" s="21"/>
      <c r="L235" s="19"/>
      <c r="M235" s="21"/>
      <c r="N235" s="21"/>
      <c r="O235" s="21"/>
      <c r="P235" s="21"/>
      <c r="Q235" s="19"/>
      <c r="R235" s="21"/>
      <c r="S235" s="21"/>
      <c r="T235" s="21"/>
      <c r="U235" s="19"/>
      <c r="V235" s="13"/>
      <c r="W235" s="13"/>
      <c r="X235" s="13"/>
      <c r="Y235" s="13"/>
      <c r="Z235" s="13"/>
      <c r="AA235" s="13"/>
      <c r="AB235" s="13"/>
      <c r="AC235" s="13"/>
      <c r="AD235" s="13"/>
      <c r="AE235" s="13"/>
      <c r="AF235" s="13"/>
    </row>
    <row r="236">
      <c r="A236" s="13"/>
      <c r="B236" s="13"/>
      <c r="C236" s="13"/>
      <c r="D236" s="13"/>
      <c r="E236" s="13"/>
      <c r="F236" s="13"/>
      <c r="G236" s="13"/>
      <c r="H236" s="13"/>
      <c r="I236" s="38"/>
      <c r="J236" s="19"/>
      <c r="K236" s="21"/>
      <c r="L236" s="19"/>
      <c r="M236" s="21"/>
      <c r="N236" s="21"/>
      <c r="O236" s="21"/>
      <c r="P236" s="21"/>
      <c r="Q236" s="21"/>
      <c r="R236" s="21"/>
      <c r="S236" s="21"/>
      <c r="T236" s="21"/>
      <c r="U236" s="21"/>
      <c r="V236" s="20"/>
      <c r="W236" s="20"/>
      <c r="X236" s="20"/>
      <c r="Y236" s="20"/>
      <c r="Z236" s="20"/>
      <c r="AA236" s="20"/>
      <c r="AB236" s="20"/>
      <c r="AC236" s="20"/>
      <c r="AD236" s="20"/>
      <c r="AE236" s="20"/>
      <c r="AF236" s="20"/>
    </row>
    <row r="237">
      <c r="A237" s="13"/>
      <c r="B237" s="13"/>
      <c r="C237" s="13"/>
      <c r="D237" s="13"/>
      <c r="E237" s="13"/>
      <c r="F237" s="13"/>
      <c r="G237" s="13"/>
      <c r="H237" s="13"/>
      <c r="I237" s="38"/>
      <c r="J237" s="21"/>
      <c r="K237" s="19"/>
      <c r="L237" s="21"/>
      <c r="M237" s="21"/>
      <c r="N237" s="21"/>
      <c r="O237" s="21"/>
      <c r="P237" s="21"/>
      <c r="Q237" s="21"/>
      <c r="R237" s="21"/>
      <c r="S237" s="21"/>
      <c r="T237" s="21"/>
      <c r="U237" s="21"/>
      <c r="V237" s="20"/>
      <c r="W237" s="20"/>
      <c r="X237" s="20"/>
      <c r="Y237" s="20"/>
      <c r="Z237" s="20"/>
      <c r="AA237" s="20"/>
      <c r="AB237" s="20"/>
      <c r="AC237" s="20"/>
      <c r="AD237" s="20"/>
      <c r="AE237" s="20"/>
      <c r="AF237" s="20"/>
    </row>
    <row r="238">
      <c r="A238" s="13"/>
      <c r="B238" s="13"/>
      <c r="C238" s="13"/>
      <c r="D238" s="13"/>
      <c r="E238" s="13"/>
      <c r="F238" s="13"/>
      <c r="G238" s="13"/>
      <c r="H238" s="13"/>
      <c r="I238" s="67"/>
      <c r="J238" s="19"/>
      <c r="K238" s="19"/>
      <c r="L238" s="19"/>
      <c r="M238" s="21"/>
      <c r="N238" s="21"/>
      <c r="O238" s="21"/>
      <c r="P238" s="21"/>
      <c r="Q238" s="21"/>
      <c r="R238" s="21"/>
      <c r="S238" s="21"/>
      <c r="T238" s="19"/>
      <c r="U238" s="19"/>
      <c r="V238" s="13"/>
      <c r="W238" s="13"/>
      <c r="X238" s="13"/>
      <c r="Y238" s="13"/>
      <c r="Z238" s="13"/>
      <c r="AA238" s="13"/>
      <c r="AB238" s="13"/>
      <c r="AC238" s="13"/>
      <c r="AD238" s="13"/>
      <c r="AE238" s="13"/>
      <c r="AF238" s="13"/>
    </row>
    <row r="239">
      <c r="A239" s="13"/>
      <c r="B239" s="13"/>
      <c r="C239" s="13"/>
      <c r="D239" s="13"/>
      <c r="E239" s="13"/>
      <c r="F239" s="13"/>
      <c r="G239" s="13"/>
      <c r="H239" s="13"/>
      <c r="I239" s="38"/>
      <c r="J239" s="21"/>
      <c r="K239" s="19"/>
      <c r="L239" s="21"/>
      <c r="M239" s="21"/>
      <c r="N239" s="21"/>
      <c r="O239" s="21"/>
      <c r="P239" s="21"/>
      <c r="Q239" s="21"/>
      <c r="R239" s="21"/>
      <c r="S239" s="21"/>
      <c r="T239" s="21"/>
      <c r="U239" s="21"/>
      <c r="V239" s="20"/>
      <c r="W239" s="20"/>
      <c r="X239" s="20"/>
      <c r="Y239" s="20"/>
      <c r="Z239" s="20"/>
      <c r="AA239" s="20"/>
      <c r="AB239" s="20"/>
      <c r="AC239" s="20"/>
      <c r="AD239" s="20"/>
      <c r="AE239" s="20"/>
      <c r="AF239" s="20"/>
    </row>
    <row r="240">
      <c r="A240" s="13"/>
      <c r="B240" s="13"/>
      <c r="C240" s="13"/>
      <c r="D240" s="13"/>
      <c r="E240" s="13"/>
      <c r="F240" s="13"/>
      <c r="G240" s="13"/>
      <c r="H240" s="13"/>
      <c r="I240" s="67"/>
      <c r="J240" s="19"/>
      <c r="K240" s="19"/>
      <c r="L240" s="19"/>
      <c r="M240" s="21"/>
      <c r="N240" s="21"/>
      <c r="O240" s="21"/>
      <c r="P240" s="21"/>
      <c r="Q240" s="21"/>
      <c r="R240" s="21"/>
      <c r="S240" s="21"/>
      <c r="T240" s="19"/>
      <c r="U240" s="19"/>
      <c r="V240" s="13"/>
      <c r="W240" s="13"/>
      <c r="X240" s="13"/>
      <c r="Y240" s="13"/>
      <c r="Z240" s="13"/>
      <c r="AA240" s="13"/>
      <c r="AB240" s="13"/>
      <c r="AC240" s="13"/>
      <c r="AD240" s="13"/>
      <c r="AE240" s="13"/>
      <c r="AF240" s="13"/>
    </row>
    <row r="241">
      <c r="A241" s="13"/>
      <c r="B241" s="13"/>
      <c r="C241" s="13"/>
      <c r="D241" s="13"/>
      <c r="E241" s="13"/>
      <c r="F241" s="13"/>
      <c r="G241" s="13"/>
      <c r="H241" s="13"/>
      <c r="I241" s="38"/>
      <c r="J241" s="19"/>
      <c r="K241" s="21"/>
      <c r="L241" s="19"/>
      <c r="M241" s="21"/>
      <c r="N241" s="21"/>
      <c r="O241" s="21"/>
      <c r="P241" s="21"/>
      <c r="Q241" s="21"/>
      <c r="R241" s="21"/>
      <c r="S241" s="21"/>
      <c r="T241" s="21"/>
      <c r="U241" s="21"/>
      <c r="V241" s="20"/>
      <c r="W241" s="20"/>
      <c r="X241" s="20"/>
      <c r="Y241" s="20"/>
      <c r="Z241" s="20"/>
      <c r="AA241" s="20"/>
      <c r="AB241" s="20"/>
      <c r="AC241" s="20"/>
      <c r="AD241" s="20"/>
      <c r="AE241" s="20"/>
      <c r="AF241" s="20"/>
    </row>
    <row r="242">
      <c r="A242" s="13"/>
      <c r="B242" s="13"/>
      <c r="C242" s="13"/>
      <c r="D242" s="13"/>
      <c r="E242" s="13"/>
      <c r="F242" s="13"/>
      <c r="G242" s="13"/>
      <c r="H242" s="13"/>
      <c r="I242" s="38"/>
      <c r="J242" s="21"/>
      <c r="K242" s="19"/>
      <c r="L242" s="21"/>
      <c r="M242" s="21"/>
      <c r="N242" s="19"/>
      <c r="O242" s="21"/>
      <c r="P242" s="21"/>
      <c r="Q242" s="21"/>
      <c r="R242" s="21"/>
      <c r="S242" s="21"/>
      <c r="T242" s="21"/>
      <c r="U242" s="21"/>
      <c r="V242" s="20"/>
      <c r="W242" s="20"/>
      <c r="X242" s="20"/>
      <c r="Y242" s="20"/>
      <c r="Z242" s="20"/>
      <c r="AA242" s="20"/>
      <c r="AB242" s="20"/>
      <c r="AC242" s="20"/>
      <c r="AD242" s="20"/>
      <c r="AE242" s="20"/>
      <c r="AF242" s="20"/>
    </row>
    <row r="243">
      <c r="A243" s="13"/>
      <c r="B243" s="13"/>
      <c r="C243" s="13"/>
      <c r="D243" s="13"/>
      <c r="E243" s="13"/>
      <c r="F243" s="13"/>
      <c r="G243" s="13"/>
      <c r="H243" s="13"/>
      <c r="I243" s="38"/>
      <c r="J243" s="21"/>
      <c r="K243" s="21"/>
      <c r="L243" s="21"/>
      <c r="M243" s="21"/>
      <c r="N243" s="19"/>
      <c r="O243" s="21"/>
      <c r="P243" s="21"/>
      <c r="Q243" s="21"/>
      <c r="R243" s="21"/>
      <c r="S243" s="21"/>
      <c r="T243" s="21"/>
      <c r="U243" s="19"/>
      <c r="V243" s="13"/>
      <c r="W243" s="13"/>
      <c r="X243" s="13"/>
      <c r="Y243" s="13"/>
      <c r="Z243" s="13"/>
      <c r="AA243" s="13"/>
      <c r="AB243" s="13"/>
      <c r="AC243" s="13"/>
      <c r="AD243" s="13"/>
      <c r="AE243" s="13"/>
      <c r="AF243" s="13"/>
    </row>
    <row r="244">
      <c r="A244" s="13"/>
      <c r="B244" s="13"/>
      <c r="C244" s="13"/>
      <c r="D244" s="20"/>
      <c r="E244" s="20"/>
      <c r="F244" s="20"/>
      <c r="G244" s="20"/>
      <c r="H244" s="13"/>
      <c r="I244" s="38"/>
      <c r="J244" s="21"/>
      <c r="K244" s="21"/>
      <c r="L244" s="21"/>
      <c r="M244" s="21"/>
      <c r="N244" s="19"/>
      <c r="O244" s="21"/>
      <c r="P244" s="21"/>
      <c r="Q244" s="21"/>
      <c r="R244" s="21"/>
      <c r="S244" s="21"/>
      <c r="T244" s="21"/>
      <c r="U244" s="21"/>
      <c r="V244" s="20"/>
      <c r="W244" s="20"/>
      <c r="X244" s="20"/>
      <c r="Y244" s="20"/>
      <c r="Z244" s="20"/>
      <c r="AA244" s="20"/>
      <c r="AB244" s="20"/>
      <c r="AC244" s="20"/>
      <c r="AD244" s="20"/>
      <c r="AE244" s="20"/>
      <c r="AF244" s="20"/>
    </row>
    <row r="245">
      <c r="A245" s="13"/>
      <c r="B245" s="13"/>
      <c r="C245" s="13"/>
      <c r="D245" s="13"/>
      <c r="E245" s="13"/>
      <c r="F245" s="13"/>
      <c r="G245" s="13"/>
      <c r="H245" s="13"/>
      <c r="I245" s="38"/>
      <c r="J245" s="21"/>
      <c r="K245" s="19"/>
      <c r="L245" s="21"/>
      <c r="M245" s="21"/>
      <c r="N245" s="19"/>
      <c r="O245" s="21"/>
      <c r="P245" s="21"/>
      <c r="Q245" s="21"/>
      <c r="R245" s="21"/>
      <c r="S245" s="21"/>
      <c r="T245" s="21"/>
      <c r="U245" s="21"/>
      <c r="V245" s="20"/>
      <c r="W245" s="20"/>
      <c r="X245" s="20"/>
      <c r="Y245" s="20"/>
      <c r="Z245" s="20"/>
      <c r="AA245" s="20"/>
      <c r="AB245" s="20"/>
      <c r="AC245" s="20"/>
      <c r="AD245" s="20"/>
      <c r="AE245" s="20"/>
      <c r="AF245" s="20"/>
    </row>
    <row r="246">
      <c r="A246" s="13"/>
      <c r="B246" s="13"/>
      <c r="C246" s="13"/>
      <c r="D246" s="13"/>
      <c r="E246" s="13"/>
      <c r="F246" s="13"/>
      <c r="G246" s="13"/>
      <c r="H246" s="13"/>
      <c r="I246" s="38"/>
      <c r="J246" s="21"/>
      <c r="K246" s="19"/>
      <c r="L246" s="21"/>
      <c r="M246" s="21"/>
      <c r="N246" s="19"/>
      <c r="O246" s="21"/>
      <c r="P246" s="21"/>
      <c r="Q246" s="21"/>
      <c r="R246" s="21"/>
      <c r="S246" s="21"/>
      <c r="T246" s="21"/>
      <c r="U246" s="21"/>
      <c r="V246" s="20"/>
      <c r="W246" s="20"/>
      <c r="X246" s="20"/>
      <c r="Y246" s="20"/>
      <c r="Z246" s="20"/>
      <c r="AA246" s="20"/>
      <c r="AB246" s="20"/>
      <c r="AC246" s="20"/>
      <c r="AD246" s="20"/>
      <c r="AE246" s="20"/>
      <c r="AF246" s="20"/>
    </row>
    <row r="247">
      <c r="A247" s="13"/>
      <c r="B247" s="13"/>
      <c r="C247" s="13"/>
      <c r="D247" s="13"/>
      <c r="E247" s="13"/>
      <c r="F247" s="13"/>
      <c r="G247" s="13"/>
      <c r="H247" s="13"/>
      <c r="I247" s="38"/>
      <c r="J247" s="21"/>
      <c r="K247" s="21"/>
      <c r="L247" s="21"/>
      <c r="M247" s="19"/>
      <c r="N247" s="21"/>
      <c r="O247" s="21"/>
      <c r="P247" s="21"/>
      <c r="Q247" s="21"/>
      <c r="R247" s="21"/>
      <c r="S247" s="21"/>
      <c r="T247" s="21"/>
      <c r="U247" s="21"/>
      <c r="V247" s="20"/>
      <c r="W247" s="20"/>
      <c r="X247" s="20"/>
      <c r="Y247" s="20"/>
      <c r="Z247" s="20"/>
      <c r="AA247" s="20"/>
      <c r="AB247" s="20"/>
      <c r="AC247" s="20"/>
      <c r="AD247" s="20"/>
      <c r="AE247" s="20"/>
      <c r="AF247" s="20"/>
    </row>
    <row r="248">
      <c r="A248" s="13"/>
      <c r="B248" s="13"/>
      <c r="C248" s="13"/>
      <c r="D248" s="13"/>
      <c r="E248" s="13"/>
      <c r="F248" s="13"/>
      <c r="G248" s="13"/>
      <c r="H248" s="13"/>
      <c r="I248" s="38"/>
      <c r="J248" s="21"/>
      <c r="K248" s="21"/>
      <c r="L248" s="21"/>
      <c r="M248" s="19"/>
      <c r="N248" s="21"/>
      <c r="O248" s="21"/>
      <c r="P248" s="21"/>
      <c r="Q248" s="21"/>
      <c r="R248" s="21"/>
      <c r="S248" s="21"/>
      <c r="T248" s="21"/>
      <c r="U248" s="21"/>
      <c r="V248" s="20"/>
      <c r="W248" s="20"/>
      <c r="X248" s="20"/>
      <c r="Y248" s="20"/>
      <c r="Z248" s="20"/>
      <c r="AA248" s="20"/>
      <c r="AB248" s="20"/>
      <c r="AC248" s="20"/>
      <c r="AD248" s="20"/>
      <c r="AE248" s="20"/>
      <c r="AF248" s="20"/>
    </row>
    <row r="249">
      <c r="A249" s="13"/>
      <c r="B249" s="13"/>
      <c r="C249" s="13"/>
      <c r="D249" s="13"/>
      <c r="E249" s="13"/>
      <c r="F249" s="13"/>
      <c r="G249" s="13"/>
      <c r="H249" s="13"/>
      <c r="I249" s="38"/>
      <c r="J249" s="19"/>
      <c r="K249" s="19"/>
      <c r="L249" s="19"/>
      <c r="M249" s="21"/>
      <c r="N249" s="21"/>
      <c r="O249" s="19"/>
      <c r="P249" s="21"/>
      <c r="Q249" s="19"/>
      <c r="R249" s="21"/>
      <c r="S249" s="21"/>
      <c r="T249" s="19"/>
      <c r="U249" s="19"/>
      <c r="V249" s="13"/>
      <c r="W249" s="13"/>
      <c r="X249" s="13"/>
      <c r="Y249" s="13"/>
      <c r="Z249" s="13"/>
      <c r="AA249" s="13"/>
      <c r="AB249" s="13"/>
      <c r="AC249" s="13"/>
      <c r="AD249" s="13"/>
      <c r="AE249" s="13"/>
      <c r="AF249" s="13"/>
    </row>
    <row r="250">
      <c r="A250" s="13"/>
      <c r="B250" s="13"/>
      <c r="C250" s="13"/>
      <c r="D250" s="20"/>
      <c r="E250" s="20"/>
      <c r="F250" s="20"/>
      <c r="G250" s="20"/>
      <c r="H250" s="13"/>
      <c r="I250" s="38"/>
      <c r="J250" s="21"/>
      <c r="K250" s="21"/>
      <c r="L250" s="21"/>
      <c r="M250" s="19"/>
      <c r="N250" s="19"/>
      <c r="O250" s="21"/>
      <c r="P250" s="21"/>
      <c r="Q250" s="21"/>
      <c r="R250" s="21"/>
      <c r="S250" s="21"/>
      <c r="T250" s="21"/>
      <c r="U250" s="21"/>
      <c r="V250" s="20"/>
      <c r="W250" s="20"/>
      <c r="X250" s="20"/>
      <c r="Y250" s="20"/>
      <c r="Z250" s="20"/>
      <c r="AA250" s="20"/>
      <c r="AB250" s="20"/>
      <c r="AC250" s="20"/>
      <c r="AD250" s="20"/>
      <c r="AE250" s="20"/>
      <c r="AF250" s="20"/>
    </row>
    <row r="251">
      <c r="A251" s="13"/>
      <c r="B251" s="13"/>
      <c r="C251" s="13"/>
      <c r="D251" s="13"/>
      <c r="E251" s="13"/>
      <c r="F251" s="13"/>
      <c r="G251" s="13"/>
      <c r="H251" s="13"/>
      <c r="I251" s="67"/>
      <c r="J251" s="19"/>
      <c r="K251" s="19"/>
      <c r="L251" s="19"/>
      <c r="M251" s="21"/>
      <c r="N251" s="21"/>
      <c r="O251" s="21"/>
      <c r="P251" s="21"/>
      <c r="Q251" s="21"/>
      <c r="R251" s="21"/>
      <c r="S251" s="21"/>
      <c r="T251" s="19"/>
      <c r="U251" s="19"/>
      <c r="V251" s="13"/>
      <c r="W251" s="13"/>
      <c r="X251" s="13"/>
      <c r="Y251" s="13"/>
      <c r="Z251" s="13"/>
      <c r="AA251" s="13"/>
      <c r="AB251" s="13"/>
      <c r="AC251" s="13"/>
      <c r="AD251" s="13"/>
      <c r="AE251" s="13"/>
      <c r="AF251" s="13"/>
    </row>
    <row r="252">
      <c r="A252" s="13"/>
      <c r="B252" s="13"/>
      <c r="C252" s="13"/>
      <c r="D252" s="13"/>
      <c r="E252" s="13"/>
      <c r="F252" s="13"/>
      <c r="G252" s="13"/>
      <c r="H252" s="13"/>
      <c r="I252" s="67"/>
      <c r="J252" s="19"/>
      <c r="K252" s="19"/>
      <c r="L252" s="19"/>
      <c r="M252" s="21"/>
      <c r="N252" s="21"/>
      <c r="O252" s="21"/>
      <c r="P252" s="21"/>
      <c r="Q252" s="21"/>
      <c r="R252" s="21"/>
      <c r="S252" s="21"/>
      <c r="T252" s="19"/>
      <c r="U252" s="19"/>
      <c r="V252" s="13"/>
      <c r="W252" s="13"/>
      <c r="X252" s="13"/>
      <c r="Y252" s="13"/>
      <c r="Z252" s="13"/>
      <c r="AA252" s="13"/>
      <c r="AB252" s="13"/>
      <c r="AC252" s="13"/>
      <c r="AD252" s="13"/>
      <c r="AE252" s="13"/>
      <c r="AF252" s="13"/>
    </row>
    <row r="253">
      <c r="A253" s="13"/>
      <c r="B253" s="13"/>
      <c r="C253" s="13"/>
      <c r="D253" s="20"/>
      <c r="E253" s="20"/>
      <c r="F253" s="20"/>
      <c r="G253" s="20"/>
      <c r="H253" s="13"/>
      <c r="I253" s="38"/>
      <c r="J253" s="21"/>
      <c r="K253" s="21"/>
      <c r="L253" s="21"/>
      <c r="M253" s="21"/>
      <c r="N253" s="19"/>
      <c r="O253" s="21"/>
      <c r="P253" s="21"/>
      <c r="Q253" s="21"/>
      <c r="R253" s="21"/>
      <c r="S253" s="21"/>
      <c r="T253" s="21"/>
      <c r="U253" s="21"/>
      <c r="V253" s="20"/>
      <c r="W253" s="20"/>
      <c r="X253" s="20"/>
      <c r="Y253" s="20"/>
      <c r="Z253" s="20"/>
      <c r="AA253" s="20"/>
      <c r="AB253" s="20"/>
      <c r="AC253" s="20"/>
      <c r="AD253" s="20"/>
      <c r="AE253" s="20"/>
      <c r="AF253" s="20"/>
    </row>
    <row r="254">
      <c r="A254" s="13"/>
      <c r="B254" s="13"/>
      <c r="C254" s="13"/>
      <c r="D254" s="13"/>
      <c r="E254" s="13"/>
      <c r="F254" s="13"/>
      <c r="G254" s="13"/>
      <c r="H254" s="13"/>
      <c r="I254" s="38"/>
      <c r="J254" s="19"/>
      <c r="K254" s="21"/>
      <c r="L254" s="19"/>
      <c r="M254" s="21"/>
      <c r="N254" s="21"/>
      <c r="O254" s="21"/>
      <c r="P254" s="21"/>
      <c r="Q254" s="21"/>
      <c r="R254" s="21"/>
      <c r="S254" s="21"/>
      <c r="T254" s="21"/>
      <c r="U254" s="21"/>
      <c r="V254" s="20"/>
      <c r="W254" s="20"/>
      <c r="X254" s="20"/>
      <c r="Y254" s="20"/>
      <c r="Z254" s="20"/>
      <c r="AA254" s="20"/>
      <c r="AB254" s="20"/>
      <c r="AC254" s="20"/>
      <c r="AD254" s="20"/>
      <c r="AE254" s="20"/>
      <c r="AF254" s="20"/>
    </row>
    <row r="255">
      <c r="A255" s="13"/>
      <c r="B255" s="13"/>
      <c r="C255" s="13"/>
      <c r="D255" s="13"/>
      <c r="E255" s="13"/>
      <c r="F255" s="13"/>
      <c r="G255" s="13"/>
      <c r="H255" s="13"/>
      <c r="I255" s="38"/>
      <c r="J255" s="21"/>
      <c r="K255" s="21"/>
      <c r="L255" s="21"/>
      <c r="M255" s="21"/>
      <c r="N255" s="21"/>
      <c r="O255" s="19"/>
      <c r="P255" s="21"/>
      <c r="Q255" s="21"/>
      <c r="R255" s="21"/>
      <c r="S255" s="21"/>
      <c r="T255" s="21"/>
      <c r="U255" s="21"/>
      <c r="V255" s="20"/>
      <c r="W255" s="20"/>
      <c r="X255" s="20"/>
      <c r="Y255" s="20"/>
      <c r="Z255" s="20"/>
      <c r="AA255" s="20"/>
      <c r="AB255" s="20"/>
      <c r="AC255" s="20"/>
      <c r="AD255" s="20"/>
      <c r="AE255" s="20"/>
      <c r="AF255" s="20"/>
    </row>
    <row r="256">
      <c r="A256" s="13"/>
      <c r="B256" s="13"/>
      <c r="C256" s="13"/>
      <c r="D256" s="20"/>
      <c r="E256" s="20"/>
      <c r="F256" s="20"/>
      <c r="G256" s="20"/>
      <c r="H256" s="13"/>
      <c r="I256" s="38"/>
      <c r="J256" s="21"/>
      <c r="K256" s="21"/>
      <c r="L256" s="21"/>
      <c r="M256" s="21"/>
      <c r="N256" s="19"/>
      <c r="O256" s="21"/>
      <c r="P256" s="21"/>
      <c r="Q256" s="21"/>
      <c r="R256" s="21"/>
      <c r="S256" s="21"/>
      <c r="T256" s="21"/>
      <c r="U256" s="21"/>
      <c r="V256" s="20"/>
      <c r="W256" s="20"/>
      <c r="X256" s="20"/>
      <c r="Y256" s="20"/>
      <c r="Z256" s="20"/>
      <c r="AA256" s="20"/>
      <c r="AB256" s="20"/>
      <c r="AC256" s="20"/>
      <c r="AD256" s="20"/>
      <c r="AE256" s="20"/>
      <c r="AF256" s="20"/>
    </row>
    <row r="257">
      <c r="A257" s="13"/>
      <c r="B257" s="13"/>
      <c r="C257" s="13"/>
      <c r="D257" s="13"/>
      <c r="E257" s="13"/>
      <c r="F257" s="13"/>
      <c r="G257" s="13"/>
      <c r="H257" s="13"/>
      <c r="I257" s="38"/>
      <c r="J257" s="21"/>
      <c r="K257" s="21"/>
      <c r="L257" s="21"/>
      <c r="M257" s="21"/>
      <c r="N257" s="21"/>
      <c r="O257" s="21"/>
      <c r="P257" s="21"/>
      <c r="Q257" s="19"/>
      <c r="R257" s="21"/>
      <c r="S257" s="21"/>
      <c r="T257" s="21"/>
      <c r="U257" s="19"/>
      <c r="V257" s="13"/>
      <c r="W257" s="13"/>
      <c r="X257" s="13"/>
      <c r="Y257" s="13"/>
      <c r="Z257" s="13"/>
      <c r="AA257" s="13"/>
      <c r="AB257" s="13"/>
      <c r="AC257" s="13"/>
      <c r="AD257" s="13"/>
      <c r="AE257" s="13"/>
      <c r="AF257" s="13"/>
    </row>
    <row r="258">
      <c r="A258" s="13"/>
      <c r="B258" s="13"/>
      <c r="C258" s="13"/>
      <c r="D258" s="13"/>
      <c r="E258" s="13"/>
      <c r="F258" s="13"/>
      <c r="G258" s="13"/>
      <c r="H258" s="13"/>
      <c r="I258" s="38"/>
      <c r="J258" s="19"/>
      <c r="K258" s="19"/>
      <c r="L258" s="19"/>
      <c r="M258" s="21"/>
      <c r="N258" s="19"/>
      <c r="O258" s="21"/>
      <c r="P258" s="21"/>
      <c r="Q258" s="21"/>
      <c r="R258" s="21"/>
      <c r="S258" s="21"/>
      <c r="T258" s="21"/>
      <c r="U258" s="21"/>
      <c r="V258" s="20"/>
      <c r="W258" s="20"/>
      <c r="X258" s="20"/>
      <c r="Y258" s="20"/>
      <c r="Z258" s="20"/>
      <c r="AA258" s="20"/>
      <c r="AB258" s="20"/>
      <c r="AC258" s="20"/>
      <c r="AD258" s="20"/>
      <c r="AE258" s="20"/>
      <c r="AF258" s="20"/>
    </row>
    <row r="259">
      <c r="A259" s="13"/>
      <c r="B259" s="13"/>
      <c r="C259" s="13"/>
      <c r="D259" s="20"/>
      <c r="E259" s="20"/>
      <c r="F259" s="20"/>
      <c r="G259" s="20"/>
      <c r="H259" s="13"/>
      <c r="I259" s="38"/>
      <c r="J259" s="21"/>
      <c r="K259" s="21"/>
      <c r="L259" s="21"/>
      <c r="M259" s="21"/>
      <c r="N259" s="19"/>
      <c r="O259" s="21"/>
      <c r="P259" s="21"/>
      <c r="Q259" s="21"/>
      <c r="R259" s="21"/>
      <c r="S259" s="21"/>
      <c r="T259" s="21"/>
      <c r="U259" s="21"/>
      <c r="V259" s="20"/>
      <c r="W259" s="20"/>
      <c r="X259" s="20"/>
      <c r="Y259" s="20"/>
      <c r="Z259" s="20"/>
      <c r="AA259" s="20"/>
      <c r="AB259" s="20"/>
      <c r="AC259" s="20"/>
      <c r="AD259" s="20"/>
      <c r="AE259" s="20"/>
      <c r="AF259" s="20"/>
    </row>
    <row r="260">
      <c r="A260" s="13"/>
      <c r="B260" s="13"/>
      <c r="C260" s="13"/>
      <c r="D260" s="13"/>
      <c r="E260" s="13"/>
      <c r="F260" s="13"/>
      <c r="G260" s="13"/>
      <c r="H260" s="13"/>
      <c r="I260" s="67"/>
      <c r="J260" s="19"/>
      <c r="K260" s="19"/>
      <c r="L260" s="19"/>
      <c r="M260" s="21"/>
      <c r="N260" s="21"/>
      <c r="O260" s="21"/>
      <c r="P260" s="21"/>
      <c r="Q260" s="21"/>
      <c r="R260" s="21"/>
      <c r="S260" s="21"/>
      <c r="T260" s="19"/>
      <c r="U260" s="19"/>
      <c r="V260" s="13"/>
      <c r="W260" s="13"/>
      <c r="X260" s="13"/>
      <c r="Y260" s="13"/>
      <c r="Z260" s="13"/>
      <c r="AA260" s="13"/>
      <c r="AB260" s="13"/>
      <c r="AC260" s="13"/>
      <c r="AD260" s="13"/>
      <c r="AE260" s="13"/>
      <c r="AF260" s="13"/>
    </row>
    <row r="261">
      <c r="A261" s="13"/>
      <c r="B261" s="13"/>
      <c r="C261" s="13"/>
      <c r="D261" s="13"/>
      <c r="E261" s="13"/>
      <c r="F261" s="13"/>
      <c r="G261" s="13"/>
      <c r="H261" s="13"/>
      <c r="I261" s="38"/>
      <c r="J261" s="21"/>
      <c r="K261" s="19"/>
      <c r="L261" s="21"/>
      <c r="M261" s="21"/>
      <c r="N261" s="19"/>
      <c r="O261" s="21"/>
      <c r="P261" s="21"/>
      <c r="Q261" s="21"/>
      <c r="R261" s="21"/>
      <c r="S261" s="21"/>
      <c r="T261" s="21"/>
      <c r="U261" s="21"/>
      <c r="V261" s="20"/>
      <c r="W261" s="20"/>
      <c r="X261" s="20"/>
      <c r="Y261" s="20"/>
      <c r="Z261" s="20"/>
      <c r="AA261" s="20"/>
      <c r="AB261" s="20"/>
      <c r="AC261" s="20"/>
      <c r="AD261" s="20"/>
      <c r="AE261" s="20"/>
      <c r="AF261" s="20"/>
    </row>
    <row r="262">
      <c r="A262" s="13"/>
      <c r="B262" s="13"/>
      <c r="C262" s="13"/>
      <c r="D262" s="13"/>
      <c r="E262" s="13"/>
      <c r="F262" s="13"/>
      <c r="G262" s="13"/>
      <c r="H262" s="13"/>
      <c r="I262" s="38"/>
      <c r="J262" s="21"/>
      <c r="K262" s="19"/>
      <c r="L262" s="21"/>
      <c r="M262" s="21"/>
      <c r="N262" s="19"/>
      <c r="O262" s="21"/>
      <c r="P262" s="21"/>
      <c r="Q262" s="21"/>
      <c r="R262" s="21"/>
      <c r="S262" s="21"/>
      <c r="T262" s="21"/>
      <c r="U262" s="21"/>
      <c r="V262" s="20"/>
      <c r="W262" s="20"/>
      <c r="X262" s="20"/>
      <c r="Y262" s="20"/>
      <c r="Z262" s="20"/>
      <c r="AA262" s="20"/>
      <c r="AB262" s="20"/>
      <c r="AC262" s="20"/>
      <c r="AD262" s="20"/>
      <c r="AE262" s="20"/>
      <c r="AF262" s="20"/>
    </row>
    <row r="263">
      <c r="A263" s="13"/>
      <c r="B263" s="13"/>
      <c r="C263" s="13"/>
      <c r="D263" s="13"/>
      <c r="E263" s="13"/>
      <c r="F263" s="13"/>
      <c r="G263" s="13"/>
      <c r="H263" s="13"/>
      <c r="I263" s="38"/>
      <c r="J263" s="19"/>
      <c r="K263" s="19"/>
      <c r="L263" s="19"/>
      <c r="M263" s="21"/>
      <c r="N263" s="21"/>
      <c r="O263" s="21"/>
      <c r="P263" s="21"/>
      <c r="Q263" s="21"/>
      <c r="R263" s="21"/>
      <c r="S263" s="21"/>
      <c r="T263" s="21"/>
      <c r="U263" s="21"/>
      <c r="V263" s="20"/>
      <c r="W263" s="20"/>
      <c r="X263" s="20"/>
      <c r="Y263" s="20"/>
      <c r="Z263" s="20"/>
      <c r="AA263" s="20"/>
      <c r="AB263" s="20"/>
      <c r="AC263" s="20"/>
      <c r="AD263" s="20"/>
      <c r="AE263" s="20"/>
      <c r="AF263" s="20"/>
    </row>
    <row r="264">
      <c r="A264" s="13"/>
      <c r="B264" s="13"/>
      <c r="C264" s="13"/>
      <c r="D264" s="13"/>
      <c r="E264" s="13"/>
      <c r="F264" s="13"/>
      <c r="G264" s="13"/>
      <c r="H264" s="13"/>
      <c r="I264" s="38"/>
      <c r="J264" s="19"/>
      <c r="K264" s="21"/>
      <c r="L264" s="19"/>
      <c r="M264" s="21"/>
      <c r="N264" s="21"/>
      <c r="O264" s="21"/>
      <c r="P264" s="21"/>
      <c r="Q264" s="21"/>
      <c r="R264" s="21"/>
      <c r="S264" s="21"/>
      <c r="T264" s="21"/>
      <c r="U264" s="21"/>
      <c r="V264" s="20"/>
      <c r="W264" s="20"/>
      <c r="X264" s="20"/>
      <c r="Y264" s="20"/>
      <c r="Z264" s="20"/>
      <c r="AA264" s="20"/>
      <c r="AB264" s="20"/>
      <c r="AC264" s="20"/>
      <c r="AD264" s="20"/>
      <c r="AE264" s="20"/>
      <c r="AF264" s="20"/>
    </row>
    <row r="265">
      <c r="A265" s="13"/>
      <c r="B265" s="13"/>
      <c r="C265" s="13"/>
      <c r="D265" s="20"/>
      <c r="E265" s="20"/>
      <c r="F265" s="20"/>
      <c r="G265" s="20"/>
      <c r="H265" s="13"/>
      <c r="I265" s="67"/>
      <c r="J265" s="19"/>
      <c r="K265" s="19"/>
      <c r="L265" s="19"/>
      <c r="M265" s="21"/>
      <c r="N265" s="21"/>
      <c r="O265" s="21"/>
      <c r="P265" s="21"/>
      <c r="Q265" s="21"/>
      <c r="R265" s="21"/>
      <c r="S265" s="21"/>
      <c r="T265" s="19"/>
      <c r="U265" s="19"/>
      <c r="V265" s="13"/>
      <c r="W265" s="13"/>
      <c r="X265" s="13"/>
      <c r="Y265" s="13"/>
      <c r="Z265" s="13"/>
      <c r="AA265" s="13"/>
      <c r="AB265" s="13"/>
      <c r="AC265" s="13"/>
      <c r="AD265" s="13"/>
      <c r="AE265" s="13"/>
      <c r="AF265" s="13"/>
    </row>
    <row r="266">
      <c r="A266" s="13"/>
      <c r="B266" s="13"/>
      <c r="C266" s="13"/>
      <c r="D266" s="13"/>
      <c r="E266" s="13"/>
      <c r="F266" s="13"/>
      <c r="G266" s="13"/>
      <c r="H266" s="13"/>
      <c r="I266" s="38"/>
      <c r="J266" s="19"/>
      <c r="K266" s="19"/>
      <c r="L266" s="19"/>
      <c r="M266" s="21"/>
      <c r="N266" s="21"/>
      <c r="O266" s="21"/>
      <c r="P266" s="21"/>
      <c r="Q266" s="21"/>
      <c r="R266" s="21"/>
      <c r="S266" s="21"/>
      <c r="T266" s="21"/>
      <c r="U266" s="19"/>
      <c r="V266" s="13"/>
      <c r="W266" s="13"/>
      <c r="X266" s="13"/>
      <c r="Y266" s="13"/>
      <c r="Z266" s="13"/>
      <c r="AA266" s="13"/>
      <c r="AB266" s="13"/>
      <c r="AC266" s="13"/>
      <c r="AD266" s="13"/>
      <c r="AE266" s="13"/>
      <c r="AF266" s="13"/>
    </row>
    <row r="267">
      <c r="A267" s="13"/>
      <c r="B267" s="13"/>
      <c r="C267" s="13"/>
      <c r="D267" s="20"/>
      <c r="E267" s="20"/>
      <c r="F267" s="20"/>
      <c r="G267" s="20"/>
      <c r="H267" s="13"/>
      <c r="I267" s="67"/>
      <c r="J267" s="21"/>
      <c r="K267" s="21"/>
      <c r="L267" s="21"/>
      <c r="M267" s="21"/>
      <c r="N267" s="19"/>
      <c r="O267" s="21"/>
      <c r="P267" s="21"/>
      <c r="Q267" s="21"/>
      <c r="R267" s="21"/>
      <c r="S267" s="21"/>
      <c r="T267" s="21"/>
      <c r="U267" s="21"/>
      <c r="V267" s="20"/>
      <c r="W267" s="20"/>
      <c r="X267" s="20"/>
      <c r="Y267" s="20"/>
      <c r="Z267" s="20"/>
      <c r="AA267" s="20"/>
      <c r="AB267" s="20"/>
      <c r="AC267" s="20"/>
      <c r="AD267" s="20"/>
      <c r="AE267" s="20"/>
      <c r="AF267" s="20"/>
    </row>
    <row r="268">
      <c r="A268" s="13"/>
      <c r="B268" s="13"/>
      <c r="C268" s="13"/>
      <c r="D268" s="13"/>
      <c r="E268" s="13"/>
      <c r="F268" s="13"/>
      <c r="G268" s="13"/>
      <c r="H268" s="13"/>
      <c r="I268" s="38"/>
      <c r="J268" s="21"/>
      <c r="K268" s="19"/>
      <c r="L268" s="21"/>
      <c r="M268" s="21"/>
      <c r="N268" s="21"/>
      <c r="O268" s="21"/>
      <c r="P268" s="21"/>
      <c r="Q268" s="21"/>
      <c r="R268" s="21"/>
      <c r="S268" s="21"/>
      <c r="T268" s="21"/>
      <c r="U268" s="19"/>
      <c r="V268" s="13"/>
      <c r="W268" s="13"/>
      <c r="X268" s="13"/>
      <c r="Y268" s="13"/>
      <c r="Z268" s="13"/>
      <c r="AA268" s="13"/>
      <c r="AB268" s="13"/>
      <c r="AC268" s="13"/>
      <c r="AD268" s="13"/>
      <c r="AE268" s="13"/>
      <c r="AF268" s="13"/>
    </row>
    <row r="269">
      <c r="A269" s="13"/>
      <c r="B269" s="13"/>
      <c r="C269" s="13"/>
      <c r="D269" s="13"/>
      <c r="E269" s="13"/>
      <c r="F269" s="13"/>
      <c r="G269" s="13"/>
      <c r="H269" s="13"/>
      <c r="I269" s="38"/>
      <c r="J269" s="21"/>
      <c r="K269" s="21"/>
      <c r="L269" s="21"/>
      <c r="M269" s="21"/>
      <c r="N269" s="19"/>
      <c r="O269" s="21"/>
      <c r="P269" s="21"/>
      <c r="Q269" s="21"/>
      <c r="R269" s="21"/>
      <c r="S269" s="21"/>
      <c r="T269" s="21"/>
      <c r="U269" s="19"/>
      <c r="V269" s="13"/>
      <c r="W269" s="13"/>
      <c r="X269" s="13"/>
      <c r="Y269" s="13"/>
      <c r="Z269" s="13"/>
      <c r="AA269" s="13"/>
      <c r="AB269" s="13"/>
      <c r="AC269" s="13"/>
      <c r="AD269" s="13"/>
      <c r="AE269" s="13"/>
      <c r="AF269" s="13"/>
    </row>
    <row r="270">
      <c r="A270" s="13"/>
      <c r="B270" s="13"/>
      <c r="C270" s="13"/>
      <c r="D270" s="20"/>
      <c r="E270" s="20"/>
      <c r="F270" s="20"/>
      <c r="G270" s="20"/>
      <c r="H270" s="13"/>
      <c r="I270" s="38"/>
      <c r="J270" s="21"/>
      <c r="K270" s="21"/>
      <c r="L270" s="21"/>
      <c r="M270" s="21"/>
      <c r="N270" s="19"/>
      <c r="O270" s="21"/>
      <c r="P270" s="21"/>
      <c r="Q270" s="21"/>
      <c r="R270" s="21"/>
      <c r="S270" s="21"/>
      <c r="T270" s="21"/>
      <c r="U270" s="21"/>
      <c r="V270" s="20"/>
      <c r="W270" s="20"/>
      <c r="X270" s="20"/>
      <c r="Y270" s="20"/>
      <c r="Z270" s="20"/>
      <c r="AA270" s="20"/>
      <c r="AB270" s="20"/>
      <c r="AC270" s="20"/>
      <c r="AD270" s="20"/>
      <c r="AE270" s="20"/>
      <c r="AF270" s="20"/>
    </row>
    <row r="271">
      <c r="A271" s="13"/>
      <c r="B271" s="13"/>
      <c r="C271" s="13"/>
      <c r="D271" s="13"/>
      <c r="E271" s="13"/>
      <c r="F271" s="13"/>
      <c r="G271" s="13"/>
      <c r="H271" s="13"/>
      <c r="I271" s="67"/>
      <c r="J271" s="19"/>
      <c r="K271" s="19"/>
      <c r="L271" s="19"/>
      <c r="M271" s="21"/>
      <c r="N271" s="21"/>
      <c r="O271" s="21"/>
      <c r="P271" s="21"/>
      <c r="Q271" s="21"/>
      <c r="R271" s="21"/>
      <c r="S271" s="21"/>
      <c r="T271" s="19"/>
      <c r="U271" s="19"/>
      <c r="V271" s="13"/>
      <c r="W271" s="13"/>
      <c r="X271" s="13"/>
      <c r="Y271" s="13"/>
      <c r="Z271" s="13"/>
      <c r="AA271" s="13"/>
      <c r="AB271" s="13"/>
      <c r="AC271" s="13"/>
      <c r="AD271" s="13"/>
      <c r="AE271" s="13"/>
      <c r="AF271" s="13"/>
    </row>
    <row r="272">
      <c r="A272" s="13"/>
      <c r="B272" s="13"/>
      <c r="C272" s="13"/>
      <c r="D272" s="13"/>
      <c r="E272" s="13"/>
      <c r="F272" s="13"/>
      <c r="G272" s="13"/>
      <c r="H272" s="13"/>
      <c r="I272" s="38"/>
      <c r="J272" s="19"/>
      <c r="K272" s="21"/>
      <c r="L272" s="19"/>
      <c r="M272" s="21"/>
      <c r="N272" s="19"/>
      <c r="O272" s="21"/>
      <c r="P272" s="21"/>
      <c r="Q272" s="21"/>
      <c r="R272" s="21"/>
      <c r="S272" s="21"/>
      <c r="T272" s="21"/>
      <c r="U272" s="21"/>
      <c r="V272" s="20"/>
      <c r="W272" s="20"/>
      <c r="X272" s="20"/>
      <c r="Y272" s="20"/>
      <c r="Z272" s="20"/>
      <c r="AA272" s="20"/>
      <c r="AB272" s="20"/>
      <c r="AC272" s="20"/>
      <c r="AD272" s="20"/>
      <c r="AE272" s="20"/>
      <c r="AF272" s="20"/>
    </row>
    <row r="273">
      <c r="A273" s="13"/>
      <c r="B273" s="13"/>
      <c r="C273" s="13"/>
      <c r="D273" s="20"/>
      <c r="E273" s="20"/>
      <c r="F273" s="20"/>
      <c r="G273" s="20"/>
      <c r="H273" s="13"/>
      <c r="I273" s="38"/>
      <c r="J273" s="21"/>
      <c r="K273" s="21"/>
      <c r="L273" s="21"/>
      <c r="M273" s="21"/>
      <c r="N273" s="19"/>
      <c r="O273" s="21"/>
      <c r="P273" s="21"/>
      <c r="Q273" s="21"/>
      <c r="R273" s="21"/>
      <c r="S273" s="21"/>
      <c r="T273" s="21"/>
      <c r="U273" s="21"/>
      <c r="V273" s="20"/>
      <c r="W273" s="20"/>
      <c r="X273" s="20"/>
      <c r="Y273" s="20"/>
      <c r="Z273" s="20"/>
      <c r="AA273" s="20"/>
      <c r="AB273" s="20"/>
      <c r="AC273" s="20"/>
      <c r="AD273" s="20"/>
      <c r="AE273" s="20"/>
      <c r="AF273" s="20"/>
    </row>
    <row r="274">
      <c r="A274" s="13"/>
      <c r="B274" s="13"/>
      <c r="C274" s="13"/>
      <c r="D274" s="20"/>
      <c r="E274" s="20"/>
      <c r="F274" s="20"/>
      <c r="G274" s="20"/>
      <c r="H274" s="13"/>
      <c r="I274" s="38"/>
      <c r="J274" s="21"/>
      <c r="K274" s="21"/>
      <c r="L274" s="21"/>
      <c r="M274" s="21"/>
      <c r="N274" s="19"/>
      <c r="O274" s="21"/>
      <c r="P274" s="21"/>
      <c r="Q274" s="21"/>
      <c r="R274" s="21"/>
      <c r="S274" s="21"/>
      <c r="T274" s="21"/>
      <c r="U274" s="21"/>
      <c r="V274" s="20"/>
      <c r="W274" s="20"/>
      <c r="X274" s="20"/>
      <c r="Y274" s="20"/>
      <c r="Z274" s="20"/>
      <c r="AA274" s="20"/>
      <c r="AB274" s="20"/>
      <c r="AC274" s="20"/>
      <c r="AD274" s="20"/>
      <c r="AE274" s="20"/>
      <c r="AF274" s="20"/>
    </row>
    <row r="275">
      <c r="A275" s="13"/>
      <c r="B275" s="13"/>
      <c r="C275" s="13"/>
      <c r="D275" s="13"/>
      <c r="E275" s="13"/>
      <c r="F275" s="13"/>
      <c r="G275" s="13"/>
      <c r="H275" s="13"/>
      <c r="I275" s="38"/>
      <c r="J275" s="21"/>
      <c r="K275" s="19"/>
      <c r="L275" s="21"/>
      <c r="M275" s="21"/>
      <c r="N275" s="21"/>
      <c r="O275" s="21"/>
      <c r="P275" s="21"/>
      <c r="Q275" s="21"/>
      <c r="R275" s="21"/>
      <c r="S275" s="21"/>
      <c r="T275" s="21"/>
      <c r="U275" s="19"/>
      <c r="V275" s="13"/>
      <c r="W275" s="13"/>
      <c r="X275" s="13"/>
      <c r="Y275" s="13"/>
      <c r="Z275" s="13"/>
      <c r="AA275" s="13"/>
      <c r="AB275" s="13"/>
      <c r="AC275" s="13"/>
      <c r="AD275" s="13"/>
      <c r="AE275" s="13"/>
      <c r="AF275" s="13"/>
    </row>
    <row r="276">
      <c r="A276" s="13"/>
      <c r="B276" s="13"/>
      <c r="C276" s="13"/>
      <c r="D276" s="13"/>
      <c r="E276" s="13"/>
      <c r="F276" s="13"/>
      <c r="G276" s="13"/>
      <c r="H276" s="13"/>
      <c r="I276" s="38"/>
      <c r="J276" s="21"/>
      <c r="K276" s="19"/>
      <c r="L276" s="21"/>
      <c r="M276" s="21"/>
      <c r="N276" s="19"/>
      <c r="O276" s="21"/>
      <c r="P276" s="21"/>
      <c r="Q276" s="21"/>
      <c r="R276" s="21"/>
      <c r="S276" s="21"/>
      <c r="T276" s="21"/>
      <c r="U276" s="19"/>
      <c r="V276" s="13"/>
      <c r="W276" s="13"/>
      <c r="X276" s="13"/>
      <c r="Y276" s="13"/>
      <c r="Z276" s="13"/>
      <c r="AA276" s="13"/>
      <c r="AB276" s="13"/>
      <c r="AC276" s="13"/>
      <c r="AD276" s="13"/>
      <c r="AE276" s="13"/>
      <c r="AF276" s="13"/>
    </row>
    <row r="277">
      <c r="A277" s="13"/>
      <c r="B277" s="13"/>
      <c r="C277" s="13"/>
      <c r="D277" s="20"/>
      <c r="E277" s="20"/>
      <c r="F277" s="20"/>
      <c r="G277" s="20"/>
      <c r="H277" s="13"/>
      <c r="I277" s="38"/>
      <c r="J277" s="21"/>
      <c r="K277" s="21"/>
      <c r="L277" s="21"/>
      <c r="M277" s="21"/>
      <c r="N277" s="19"/>
      <c r="O277" s="21"/>
      <c r="P277" s="21"/>
      <c r="Q277" s="21"/>
      <c r="R277" s="21"/>
      <c r="S277" s="21"/>
      <c r="T277" s="21"/>
      <c r="U277" s="21"/>
      <c r="V277" s="20"/>
      <c r="W277" s="20"/>
      <c r="X277" s="20"/>
      <c r="Y277" s="20"/>
      <c r="Z277" s="20"/>
      <c r="AA277" s="20"/>
      <c r="AB277" s="20"/>
      <c r="AC277" s="20"/>
      <c r="AD277" s="20"/>
      <c r="AE277" s="20"/>
      <c r="AF277" s="20"/>
    </row>
    <row r="278">
      <c r="A278" s="13"/>
      <c r="B278" s="13"/>
      <c r="C278" s="13"/>
      <c r="D278" s="20"/>
      <c r="E278" s="20"/>
      <c r="F278" s="20"/>
      <c r="G278" s="20"/>
      <c r="H278" s="13"/>
      <c r="I278" s="38"/>
      <c r="J278" s="21"/>
      <c r="K278" s="21"/>
      <c r="L278" s="21"/>
      <c r="M278" s="21"/>
      <c r="N278" s="19"/>
      <c r="O278" s="21"/>
      <c r="P278" s="21"/>
      <c r="Q278" s="21"/>
      <c r="R278" s="21"/>
      <c r="S278" s="21"/>
      <c r="T278" s="21"/>
      <c r="U278" s="21"/>
      <c r="V278" s="20"/>
      <c r="W278" s="20"/>
      <c r="X278" s="20"/>
      <c r="Y278" s="20"/>
      <c r="Z278" s="20"/>
      <c r="AA278" s="20"/>
      <c r="AB278" s="20"/>
      <c r="AC278" s="20"/>
      <c r="AD278" s="20"/>
      <c r="AE278" s="20"/>
      <c r="AF278" s="20"/>
    </row>
    <row r="279">
      <c r="A279" s="13"/>
      <c r="B279" s="13"/>
      <c r="C279" s="13"/>
      <c r="D279" s="20"/>
      <c r="E279" s="20"/>
      <c r="F279" s="20"/>
      <c r="G279" s="20"/>
      <c r="H279" s="13"/>
      <c r="I279" s="38"/>
      <c r="J279" s="21"/>
      <c r="K279" s="21"/>
      <c r="L279" s="21"/>
      <c r="M279" s="21"/>
      <c r="N279" s="19"/>
      <c r="O279" s="21"/>
      <c r="P279" s="21"/>
      <c r="Q279" s="21"/>
      <c r="R279" s="21"/>
      <c r="S279" s="21"/>
      <c r="T279" s="21"/>
      <c r="U279" s="21"/>
      <c r="V279" s="20"/>
      <c r="W279" s="20"/>
      <c r="X279" s="20"/>
      <c r="Y279" s="20"/>
      <c r="Z279" s="20"/>
      <c r="AA279" s="20"/>
      <c r="AB279" s="20"/>
      <c r="AC279" s="20"/>
      <c r="AD279" s="20"/>
      <c r="AE279" s="20"/>
      <c r="AF279" s="20"/>
    </row>
    <row r="280">
      <c r="A280" s="13"/>
      <c r="B280" s="13"/>
      <c r="C280" s="13"/>
      <c r="D280" s="13"/>
      <c r="E280" s="13"/>
      <c r="F280" s="13"/>
      <c r="G280" s="13"/>
      <c r="H280" s="13"/>
      <c r="I280" s="38"/>
      <c r="J280" s="21"/>
      <c r="K280" s="19"/>
      <c r="L280" s="21"/>
      <c r="M280" s="21"/>
      <c r="N280" s="21"/>
      <c r="O280" s="21"/>
      <c r="P280" s="21"/>
      <c r="Q280" s="21"/>
      <c r="R280" s="21"/>
      <c r="S280" s="21"/>
      <c r="T280" s="21"/>
      <c r="U280" s="21"/>
      <c r="V280" s="20"/>
      <c r="W280" s="20"/>
      <c r="X280" s="20"/>
      <c r="Y280" s="20"/>
      <c r="Z280" s="20"/>
      <c r="AA280" s="20"/>
      <c r="AB280" s="20"/>
      <c r="AC280" s="20"/>
      <c r="AD280" s="20"/>
      <c r="AE280" s="20"/>
      <c r="AF280" s="20"/>
    </row>
    <row r="281">
      <c r="A281" s="13"/>
      <c r="B281" s="13"/>
      <c r="C281" s="13"/>
      <c r="D281" s="13"/>
      <c r="E281" s="13"/>
      <c r="F281" s="13"/>
      <c r="G281" s="13"/>
      <c r="H281" s="13"/>
      <c r="I281" s="38"/>
      <c r="J281" s="21"/>
      <c r="K281" s="21"/>
      <c r="L281" s="21"/>
      <c r="M281" s="21"/>
      <c r="N281" s="19"/>
      <c r="O281" s="21"/>
      <c r="P281" s="21"/>
      <c r="Q281" s="21"/>
      <c r="R281" s="19"/>
      <c r="S281" s="19"/>
      <c r="T281" s="21"/>
      <c r="U281" s="19"/>
      <c r="V281" s="13"/>
      <c r="W281" s="13"/>
      <c r="X281" s="13"/>
      <c r="Y281" s="13"/>
      <c r="Z281" s="13"/>
      <c r="AA281" s="13"/>
      <c r="AB281" s="13"/>
      <c r="AC281" s="13"/>
      <c r="AD281" s="13"/>
      <c r="AE281" s="13"/>
      <c r="AF281" s="13"/>
    </row>
    <row r="282">
      <c r="A282" s="13"/>
      <c r="B282" s="13"/>
      <c r="C282" s="13"/>
      <c r="D282" s="20"/>
      <c r="E282" s="20"/>
      <c r="F282" s="20"/>
      <c r="G282" s="20"/>
      <c r="H282" s="13"/>
      <c r="I282" s="38"/>
      <c r="J282" s="19"/>
      <c r="K282" s="21"/>
      <c r="L282" s="19"/>
      <c r="M282" s="21"/>
      <c r="N282" s="19"/>
      <c r="O282" s="21"/>
      <c r="P282" s="21"/>
      <c r="Q282" s="21"/>
      <c r="R282" s="21"/>
      <c r="S282" s="21"/>
      <c r="T282" s="21"/>
      <c r="U282" s="21"/>
      <c r="V282" s="20"/>
      <c r="W282" s="20"/>
      <c r="X282" s="20"/>
      <c r="Y282" s="20"/>
      <c r="Z282" s="20"/>
      <c r="AA282" s="20"/>
      <c r="AB282" s="20"/>
      <c r="AC282" s="20"/>
      <c r="AD282" s="20"/>
      <c r="AE282" s="20"/>
      <c r="AF282" s="20"/>
    </row>
    <row r="283">
      <c r="A283" s="13"/>
      <c r="B283" s="13"/>
      <c r="C283" s="13"/>
      <c r="D283" s="13"/>
      <c r="E283" s="13"/>
      <c r="F283" s="13"/>
      <c r="G283" s="13"/>
      <c r="H283" s="13"/>
      <c r="I283" s="38"/>
      <c r="J283" s="21"/>
      <c r="K283" s="21"/>
      <c r="L283" s="21"/>
      <c r="M283" s="21"/>
      <c r="N283" s="19"/>
      <c r="O283" s="21"/>
      <c r="P283" s="21"/>
      <c r="Q283" s="21"/>
      <c r="R283" s="21"/>
      <c r="S283" s="21"/>
      <c r="T283" s="21"/>
      <c r="U283" s="21"/>
      <c r="V283" s="20"/>
      <c r="W283" s="20"/>
      <c r="X283" s="20"/>
      <c r="Y283" s="20"/>
      <c r="Z283" s="20"/>
      <c r="AA283" s="20"/>
      <c r="AB283" s="20"/>
      <c r="AC283" s="20"/>
      <c r="AD283" s="20"/>
      <c r="AE283" s="20"/>
      <c r="AF283" s="20"/>
    </row>
    <row r="284">
      <c r="A284" s="13"/>
      <c r="B284" s="13"/>
      <c r="C284" s="13"/>
      <c r="D284" s="13"/>
      <c r="E284" s="13"/>
      <c r="F284" s="13"/>
      <c r="G284" s="13"/>
      <c r="H284" s="13"/>
      <c r="I284" s="38"/>
      <c r="J284" s="21"/>
      <c r="K284" s="19"/>
      <c r="L284" s="21"/>
      <c r="M284" s="21"/>
      <c r="N284" s="21"/>
      <c r="O284" s="21"/>
      <c r="P284" s="21"/>
      <c r="Q284" s="21"/>
      <c r="R284" s="21"/>
      <c r="S284" s="21"/>
      <c r="T284" s="21"/>
      <c r="U284" s="19"/>
      <c r="V284" s="13"/>
      <c r="W284" s="13"/>
      <c r="X284" s="13"/>
      <c r="Y284" s="13"/>
      <c r="Z284" s="13"/>
      <c r="AA284" s="13"/>
      <c r="AB284" s="13"/>
      <c r="AC284" s="13"/>
      <c r="AD284" s="13"/>
      <c r="AE284" s="13"/>
      <c r="AF284" s="13"/>
    </row>
    <row r="285">
      <c r="A285" s="13"/>
      <c r="B285" s="13"/>
      <c r="C285" s="13"/>
      <c r="D285" s="13"/>
      <c r="E285" s="13"/>
      <c r="F285" s="13"/>
      <c r="G285" s="13"/>
      <c r="H285" s="13"/>
      <c r="I285" s="38"/>
      <c r="J285" s="21"/>
      <c r="K285" s="21"/>
      <c r="L285" s="21"/>
      <c r="M285" s="21"/>
      <c r="N285" s="21"/>
      <c r="O285" s="19"/>
      <c r="P285" s="21"/>
      <c r="Q285" s="21"/>
      <c r="R285" s="21"/>
      <c r="S285" s="21"/>
      <c r="T285" s="21"/>
      <c r="U285" s="21"/>
      <c r="V285" s="20"/>
      <c r="W285" s="20"/>
      <c r="X285" s="20"/>
      <c r="Y285" s="20"/>
      <c r="Z285" s="20"/>
      <c r="AA285" s="20"/>
      <c r="AB285" s="20"/>
      <c r="AC285" s="20"/>
      <c r="AD285" s="20"/>
      <c r="AE285" s="20"/>
      <c r="AF285" s="20"/>
    </row>
    <row r="286">
      <c r="A286" s="13"/>
      <c r="B286" s="13"/>
      <c r="C286" s="13"/>
      <c r="D286" s="13"/>
      <c r="E286" s="13"/>
      <c r="F286" s="13"/>
      <c r="G286" s="13"/>
      <c r="H286" s="13"/>
      <c r="I286" s="38"/>
      <c r="J286" s="19"/>
      <c r="K286" s="19"/>
      <c r="L286" s="21"/>
      <c r="M286" s="19"/>
      <c r="N286" s="19"/>
      <c r="O286" s="21"/>
      <c r="P286" s="21"/>
      <c r="Q286" s="21"/>
      <c r="R286" s="21"/>
      <c r="S286" s="21"/>
      <c r="T286" s="21"/>
      <c r="U286" s="21"/>
      <c r="V286" s="20"/>
      <c r="W286" s="20"/>
      <c r="X286" s="20"/>
      <c r="Y286" s="20"/>
      <c r="Z286" s="20"/>
      <c r="AA286" s="20"/>
      <c r="AB286" s="20"/>
      <c r="AC286" s="20"/>
      <c r="AD286" s="20"/>
      <c r="AE286" s="20"/>
      <c r="AF286" s="20"/>
    </row>
    <row r="287">
      <c r="A287" s="13"/>
      <c r="B287" s="13"/>
      <c r="C287" s="13"/>
      <c r="D287" s="13"/>
      <c r="E287" s="13"/>
      <c r="F287" s="13"/>
      <c r="G287" s="13"/>
      <c r="H287" s="13"/>
      <c r="I287" s="38"/>
      <c r="J287" s="21"/>
      <c r="K287" s="21"/>
      <c r="L287" s="21"/>
      <c r="M287" s="21"/>
      <c r="N287" s="19"/>
      <c r="O287" s="21"/>
      <c r="P287" s="21"/>
      <c r="Q287" s="21"/>
      <c r="R287" s="21"/>
      <c r="S287" s="21"/>
      <c r="T287" s="21"/>
      <c r="U287" s="19"/>
      <c r="V287" s="13"/>
      <c r="W287" s="13"/>
      <c r="X287" s="13"/>
      <c r="Y287" s="13"/>
      <c r="Z287" s="13"/>
      <c r="AA287" s="13"/>
      <c r="AB287" s="13"/>
      <c r="AC287" s="13"/>
      <c r="AD287" s="13"/>
      <c r="AE287" s="13"/>
      <c r="AF287" s="13"/>
    </row>
    <row r="288">
      <c r="A288" s="13"/>
      <c r="B288" s="13"/>
      <c r="C288" s="13"/>
      <c r="D288" s="13"/>
      <c r="E288" s="13"/>
      <c r="F288" s="13"/>
      <c r="G288" s="13"/>
      <c r="H288" s="13"/>
      <c r="I288" s="38"/>
      <c r="J288" s="21"/>
      <c r="K288" s="21"/>
      <c r="L288" s="21"/>
      <c r="M288" s="21"/>
      <c r="N288" s="19"/>
      <c r="O288" s="21"/>
      <c r="P288" s="21"/>
      <c r="Q288" s="21"/>
      <c r="R288" s="21"/>
      <c r="S288" s="21"/>
      <c r="T288" s="21"/>
      <c r="U288" s="21"/>
      <c r="V288" s="20"/>
      <c r="W288" s="20"/>
      <c r="X288" s="20"/>
      <c r="Y288" s="20"/>
      <c r="Z288" s="20"/>
      <c r="AA288" s="20"/>
      <c r="AB288" s="20"/>
      <c r="AC288" s="20"/>
      <c r="AD288" s="20"/>
      <c r="AE288" s="20"/>
      <c r="AF288" s="20"/>
    </row>
    <row r="289">
      <c r="A289" s="13"/>
      <c r="B289" s="13"/>
      <c r="C289" s="13"/>
      <c r="D289" s="13"/>
      <c r="E289" s="13"/>
      <c r="F289" s="13"/>
      <c r="G289" s="13"/>
      <c r="H289" s="13"/>
      <c r="I289" s="38"/>
      <c r="J289" s="19"/>
      <c r="K289" s="21"/>
      <c r="L289" s="19"/>
      <c r="M289" s="21"/>
      <c r="N289" s="21"/>
      <c r="O289" s="21"/>
      <c r="P289" s="21"/>
      <c r="Q289" s="21"/>
      <c r="R289" s="21"/>
      <c r="S289" s="21"/>
      <c r="T289" s="21"/>
      <c r="U289" s="19"/>
      <c r="V289" s="13"/>
      <c r="W289" s="13"/>
      <c r="X289" s="13"/>
      <c r="Y289" s="13"/>
      <c r="Z289" s="13"/>
      <c r="AA289" s="13"/>
      <c r="AB289" s="13"/>
      <c r="AC289" s="13"/>
      <c r="AD289" s="13"/>
      <c r="AE289" s="13"/>
      <c r="AF289" s="13"/>
    </row>
    <row r="290">
      <c r="A290" s="13"/>
      <c r="B290" s="13"/>
      <c r="C290" s="13"/>
      <c r="D290" s="20"/>
      <c r="E290" s="20"/>
      <c r="F290" s="20"/>
      <c r="G290" s="20"/>
      <c r="H290" s="13"/>
      <c r="I290" s="38"/>
      <c r="J290" s="21"/>
      <c r="K290" s="21"/>
      <c r="L290" s="21"/>
      <c r="M290" s="21"/>
      <c r="N290" s="19"/>
      <c r="O290" s="21"/>
      <c r="P290" s="21"/>
      <c r="Q290" s="21"/>
      <c r="R290" s="21"/>
      <c r="S290" s="21"/>
      <c r="T290" s="21"/>
      <c r="U290" s="21"/>
      <c r="V290" s="20"/>
      <c r="W290" s="20"/>
      <c r="X290" s="20"/>
      <c r="Y290" s="20"/>
      <c r="Z290" s="20"/>
      <c r="AA290" s="20"/>
      <c r="AB290" s="20"/>
      <c r="AC290" s="20"/>
      <c r="AD290" s="20"/>
      <c r="AE290" s="20"/>
      <c r="AF290" s="20"/>
    </row>
    <row r="291">
      <c r="A291" s="13"/>
      <c r="B291" s="13"/>
      <c r="C291" s="13"/>
      <c r="D291" s="13"/>
      <c r="E291" s="13"/>
      <c r="F291" s="13"/>
      <c r="G291" s="13"/>
      <c r="H291" s="13"/>
      <c r="I291" s="38"/>
      <c r="J291" s="19"/>
      <c r="K291" s="19"/>
      <c r="L291" s="19"/>
      <c r="M291" s="21"/>
      <c r="N291" s="21"/>
      <c r="O291" s="21"/>
      <c r="P291" s="21"/>
      <c r="Q291" s="21"/>
      <c r="R291" s="21"/>
      <c r="S291" s="21"/>
      <c r="T291" s="21"/>
      <c r="U291" s="21"/>
      <c r="V291" s="20"/>
      <c r="W291" s="20"/>
      <c r="X291" s="20"/>
      <c r="Y291" s="20"/>
      <c r="Z291" s="20"/>
      <c r="AA291" s="20"/>
      <c r="AB291" s="20"/>
      <c r="AC291" s="20"/>
      <c r="AD291" s="20"/>
      <c r="AE291" s="20"/>
      <c r="AF291" s="20"/>
    </row>
    <row r="292">
      <c r="A292" s="13"/>
      <c r="B292" s="13"/>
      <c r="C292" s="13"/>
      <c r="D292" s="20"/>
      <c r="E292" s="20"/>
      <c r="F292" s="20"/>
      <c r="G292" s="20"/>
      <c r="H292" s="13"/>
      <c r="I292" s="67"/>
      <c r="J292" s="19"/>
      <c r="K292" s="21"/>
      <c r="L292" s="19"/>
      <c r="M292" s="21"/>
      <c r="N292" s="19"/>
      <c r="O292" s="21"/>
      <c r="P292" s="21"/>
      <c r="Q292" s="21"/>
      <c r="R292" s="21"/>
      <c r="S292" s="21"/>
      <c r="T292" s="21"/>
      <c r="U292" s="21"/>
      <c r="V292" s="20"/>
      <c r="W292" s="20"/>
      <c r="X292" s="20"/>
      <c r="Y292" s="20"/>
      <c r="Z292" s="20"/>
      <c r="AA292" s="20"/>
      <c r="AB292" s="20"/>
      <c r="AC292" s="20"/>
      <c r="AD292" s="20"/>
      <c r="AE292" s="20"/>
      <c r="AF292" s="20"/>
    </row>
    <row r="293">
      <c r="A293" s="13"/>
      <c r="B293" s="13"/>
      <c r="C293" s="13"/>
      <c r="D293" s="13"/>
      <c r="E293" s="13"/>
      <c r="F293" s="13"/>
      <c r="G293" s="13"/>
      <c r="H293" s="13"/>
      <c r="I293" s="38"/>
      <c r="J293" s="19"/>
      <c r="K293" s="21"/>
      <c r="L293" s="19"/>
      <c r="M293" s="21"/>
      <c r="N293" s="19"/>
      <c r="O293" s="21"/>
      <c r="P293" s="21"/>
      <c r="Q293" s="21"/>
      <c r="R293" s="21"/>
      <c r="S293" s="21"/>
      <c r="T293" s="21"/>
      <c r="U293" s="21"/>
      <c r="V293" s="20"/>
      <c r="W293" s="20"/>
      <c r="X293" s="20"/>
      <c r="Y293" s="20"/>
      <c r="Z293" s="20"/>
      <c r="AA293" s="20"/>
      <c r="AB293" s="20"/>
      <c r="AC293" s="20"/>
      <c r="AD293" s="20"/>
      <c r="AE293" s="20"/>
      <c r="AF293" s="20"/>
    </row>
    <row r="294">
      <c r="A294" s="13"/>
      <c r="B294" s="13"/>
      <c r="C294" s="13"/>
      <c r="D294" s="20"/>
      <c r="E294" s="20"/>
      <c r="F294" s="20"/>
      <c r="G294" s="20"/>
      <c r="H294" s="13"/>
      <c r="I294" s="38"/>
      <c r="J294" s="21"/>
      <c r="K294" s="21"/>
      <c r="L294" s="21"/>
      <c r="M294" s="21"/>
      <c r="N294" s="19"/>
      <c r="O294" s="21"/>
      <c r="P294" s="21"/>
      <c r="Q294" s="21"/>
      <c r="R294" s="21"/>
      <c r="S294" s="21"/>
      <c r="T294" s="21"/>
      <c r="U294" s="19"/>
      <c r="V294" s="13"/>
      <c r="W294" s="13"/>
      <c r="X294" s="13"/>
      <c r="Y294" s="13"/>
      <c r="Z294" s="13"/>
      <c r="AA294" s="13"/>
      <c r="AB294" s="13"/>
      <c r="AC294" s="13"/>
      <c r="AD294" s="13"/>
      <c r="AE294" s="13"/>
      <c r="AF294" s="13"/>
    </row>
    <row r="295">
      <c r="A295" s="13"/>
      <c r="B295" s="13"/>
      <c r="C295" s="13"/>
      <c r="D295" s="13"/>
      <c r="E295" s="13"/>
      <c r="F295" s="13"/>
      <c r="G295" s="13"/>
      <c r="H295" s="13"/>
      <c r="I295" s="38"/>
      <c r="J295" s="21"/>
      <c r="K295" s="21"/>
      <c r="L295" s="21"/>
      <c r="M295" s="21"/>
      <c r="N295" s="19"/>
      <c r="O295" s="21"/>
      <c r="P295" s="21"/>
      <c r="Q295" s="21"/>
      <c r="R295" s="21"/>
      <c r="S295" s="21"/>
      <c r="T295" s="21"/>
      <c r="U295" s="19"/>
      <c r="V295" s="13"/>
      <c r="W295" s="13"/>
      <c r="X295" s="13"/>
      <c r="Y295" s="13"/>
      <c r="Z295" s="13"/>
      <c r="AA295" s="13"/>
      <c r="AB295" s="13"/>
      <c r="AC295" s="13"/>
      <c r="AD295" s="13"/>
      <c r="AE295" s="13"/>
      <c r="AF295" s="13"/>
    </row>
    <row r="296">
      <c r="A296" s="13"/>
      <c r="B296" s="13"/>
      <c r="C296" s="13"/>
      <c r="D296" s="13"/>
      <c r="E296" s="13"/>
      <c r="F296" s="13"/>
      <c r="G296" s="13"/>
      <c r="H296" s="13"/>
      <c r="I296" s="38"/>
      <c r="J296" s="21"/>
      <c r="K296" s="21"/>
      <c r="L296" s="21"/>
      <c r="M296" s="21"/>
      <c r="N296" s="19"/>
      <c r="O296" s="21"/>
      <c r="P296" s="21"/>
      <c r="Q296" s="21"/>
      <c r="R296" s="21"/>
      <c r="S296" s="21"/>
      <c r="T296" s="21"/>
      <c r="U296" s="21"/>
      <c r="V296" s="20"/>
      <c r="W296" s="20"/>
      <c r="X296" s="20"/>
      <c r="Y296" s="20"/>
      <c r="Z296" s="20"/>
      <c r="AA296" s="20"/>
      <c r="AB296" s="20"/>
      <c r="AC296" s="20"/>
      <c r="AD296" s="20"/>
      <c r="AE296" s="20"/>
      <c r="AF296" s="20"/>
    </row>
    <row r="297">
      <c r="A297" s="13"/>
      <c r="B297" s="13"/>
      <c r="C297" s="13"/>
      <c r="D297" s="13"/>
      <c r="E297" s="13"/>
      <c r="F297" s="13"/>
      <c r="G297" s="13"/>
      <c r="H297" s="13"/>
      <c r="I297" s="38"/>
      <c r="J297" s="19"/>
      <c r="K297" s="19"/>
      <c r="L297" s="19"/>
      <c r="M297" s="21"/>
      <c r="N297" s="21"/>
      <c r="O297" s="21"/>
      <c r="P297" s="21"/>
      <c r="Q297" s="21"/>
      <c r="R297" s="21"/>
      <c r="S297" s="21"/>
      <c r="T297" s="19"/>
      <c r="U297" s="19"/>
      <c r="V297" s="13"/>
      <c r="W297" s="13"/>
      <c r="X297" s="13"/>
      <c r="Y297" s="13"/>
      <c r="Z297" s="13"/>
      <c r="AA297" s="13"/>
      <c r="AB297" s="13"/>
      <c r="AC297" s="13"/>
      <c r="AD297" s="13"/>
      <c r="AE297" s="13"/>
      <c r="AF297" s="13"/>
    </row>
    <row r="298">
      <c r="A298" s="13"/>
      <c r="B298" s="13"/>
      <c r="C298" s="13"/>
      <c r="D298" s="13"/>
      <c r="E298" s="13"/>
      <c r="F298" s="13"/>
      <c r="G298" s="13"/>
      <c r="H298" s="13"/>
      <c r="I298" s="38"/>
      <c r="J298" s="21"/>
      <c r="K298" s="19"/>
      <c r="L298" s="21"/>
      <c r="M298" s="21"/>
      <c r="N298" s="21"/>
      <c r="O298" s="21"/>
      <c r="P298" s="21"/>
      <c r="Q298" s="21"/>
      <c r="R298" s="21"/>
      <c r="S298" s="21"/>
      <c r="T298" s="21"/>
      <c r="U298" s="19"/>
      <c r="V298" s="13"/>
      <c r="W298" s="13"/>
      <c r="X298" s="13"/>
      <c r="Y298" s="13"/>
      <c r="Z298" s="13"/>
      <c r="AA298" s="13"/>
      <c r="AB298" s="13"/>
      <c r="AC298" s="13"/>
      <c r="AD298" s="13"/>
      <c r="AE298" s="13"/>
      <c r="AF298" s="13"/>
    </row>
    <row r="299">
      <c r="A299" s="13"/>
      <c r="B299" s="13"/>
      <c r="C299" s="13"/>
      <c r="D299" s="13"/>
      <c r="E299" s="13"/>
      <c r="F299" s="13"/>
      <c r="G299" s="13"/>
      <c r="H299" s="13"/>
      <c r="I299" s="38"/>
      <c r="J299" s="21"/>
      <c r="K299" s="21"/>
      <c r="L299" s="19"/>
      <c r="M299" s="21"/>
      <c r="N299" s="21"/>
      <c r="O299" s="21"/>
      <c r="P299" s="21"/>
      <c r="Q299" s="21"/>
      <c r="R299" s="21"/>
      <c r="S299" s="21"/>
      <c r="T299" s="21"/>
      <c r="U299" s="19"/>
      <c r="V299" s="13"/>
      <c r="W299" s="13"/>
      <c r="X299" s="13"/>
      <c r="Y299" s="13"/>
      <c r="Z299" s="13"/>
      <c r="AA299" s="13"/>
      <c r="AB299" s="13"/>
      <c r="AC299" s="13"/>
      <c r="AD299" s="13"/>
      <c r="AE299" s="13"/>
      <c r="AF299" s="13"/>
    </row>
    <row r="300">
      <c r="A300" s="13"/>
      <c r="B300" s="13"/>
      <c r="C300" s="13"/>
      <c r="D300" s="13"/>
      <c r="E300" s="13"/>
      <c r="F300" s="13"/>
      <c r="G300" s="13"/>
      <c r="H300" s="13"/>
      <c r="I300" s="38"/>
      <c r="J300" s="19"/>
      <c r="K300" s="21"/>
      <c r="L300" s="19"/>
      <c r="M300" s="21"/>
      <c r="N300" s="19"/>
      <c r="O300" s="21"/>
      <c r="P300" s="21"/>
      <c r="Q300" s="21"/>
      <c r="R300" s="21"/>
      <c r="S300" s="21"/>
      <c r="T300" s="21"/>
      <c r="U300" s="21"/>
      <c r="V300" s="20"/>
      <c r="W300" s="20"/>
      <c r="X300" s="20"/>
      <c r="Y300" s="20"/>
      <c r="Z300" s="20"/>
      <c r="AA300" s="20"/>
      <c r="AB300" s="20"/>
      <c r="AC300" s="20"/>
      <c r="AD300" s="20"/>
      <c r="AE300" s="20"/>
      <c r="AF300" s="20"/>
    </row>
    <row r="301">
      <c r="A301" s="13"/>
      <c r="B301" s="13"/>
      <c r="C301" s="13"/>
      <c r="D301" s="13"/>
      <c r="E301" s="13"/>
      <c r="F301" s="13"/>
      <c r="G301" s="13"/>
      <c r="H301" s="13"/>
      <c r="I301" s="38"/>
      <c r="J301" s="21"/>
      <c r="K301" s="21"/>
      <c r="L301" s="21"/>
      <c r="M301" s="21"/>
      <c r="N301" s="21"/>
      <c r="O301" s="21"/>
      <c r="P301" s="21"/>
      <c r="Q301" s="21"/>
      <c r="R301" s="21"/>
      <c r="S301" s="21"/>
      <c r="T301" s="21"/>
      <c r="U301" s="19"/>
      <c r="V301" s="13"/>
      <c r="W301" s="13"/>
      <c r="X301" s="13"/>
      <c r="Y301" s="13"/>
      <c r="Z301" s="13"/>
      <c r="AA301" s="13"/>
      <c r="AB301" s="13"/>
      <c r="AC301" s="13"/>
      <c r="AD301" s="13"/>
      <c r="AE301" s="13"/>
      <c r="AF301" s="13"/>
    </row>
    <row r="302">
      <c r="A302" s="13"/>
      <c r="B302" s="13"/>
      <c r="C302" s="13"/>
      <c r="D302" s="13"/>
      <c r="E302" s="13"/>
      <c r="F302" s="13"/>
      <c r="G302" s="13"/>
      <c r="H302" s="13"/>
      <c r="I302" s="67"/>
      <c r="J302" s="19"/>
      <c r="K302" s="19"/>
      <c r="L302" s="19"/>
      <c r="M302" s="21"/>
      <c r="N302" s="21"/>
      <c r="O302" s="21"/>
      <c r="P302" s="21"/>
      <c r="Q302" s="21"/>
      <c r="R302" s="21"/>
      <c r="S302" s="21"/>
      <c r="T302" s="19"/>
      <c r="U302" s="19"/>
      <c r="V302" s="13"/>
      <c r="W302" s="13"/>
      <c r="X302" s="13"/>
      <c r="Y302" s="13"/>
      <c r="Z302" s="13"/>
      <c r="AA302" s="13"/>
      <c r="AB302" s="13"/>
      <c r="AC302" s="13"/>
      <c r="AD302" s="13"/>
      <c r="AE302" s="13"/>
      <c r="AF302" s="13"/>
    </row>
    <row r="303">
      <c r="A303" s="13"/>
      <c r="B303" s="13"/>
      <c r="C303" s="13"/>
      <c r="D303" s="20"/>
      <c r="E303" s="20"/>
      <c r="F303" s="20"/>
      <c r="G303" s="20"/>
      <c r="H303" s="13"/>
      <c r="I303" s="38"/>
      <c r="J303" s="21"/>
      <c r="K303" s="21"/>
      <c r="L303" s="21"/>
      <c r="M303" s="21"/>
      <c r="N303" s="19"/>
      <c r="O303" s="21"/>
      <c r="P303" s="21"/>
      <c r="Q303" s="21"/>
      <c r="R303" s="21"/>
      <c r="S303" s="21"/>
      <c r="T303" s="21"/>
      <c r="U303" s="21"/>
      <c r="V303" s="20"/>
      <c r="W303" s="20"/>
      <c r="X303" s="20"/>
      <c r="Y303" s="20"/>
      <c r="Z303" s="20"/>
      <c r="AA303" s="20"/>
      <c r="AB303" s="20"/>
      <c r="AC303" s="20"/>
      <c r="AD303" s="20"/>
      <c r="AE303" s="20"/>
      <c r="AF303" s="20"/>
    </row>
    <row r="304">
      <c r="A304" s="13"/>
      <c r="B304" s="13"/>
      <c r="C304" s="13"/>
      <c r="D304" s="13"/>
      <c r="E304" s="13"/>
      <c r="F304" s="13"/>
      <c r="G304" s="13"/>
      <c r="H304" s="13"/>
      <c r="I304" s="38"/>
      <c r="J304" s="19"/>
      <c r="K304" s="19"/>
      <c r="L304" s="19"/>
      <c r="M304" s="21"/>
      <c r="N304" s="21"/>
      <c r="O304" s="21"/>
      <c r="P304" s="21"/>
      <c r="Q304" s="21"/>
      <c r="R304" s="21"/>
      <c r="S304" s="21"/>
      <c r="T304" s="21"/>
      <c r="U304" s="21"/>
      <c r="V304" s="20"/>
      <c r="W304" s="20"/>
      <c r="X304" s="20"/>
      <c r="Y304" s="20"/>
      <c r="Z304" s="20"/>
      <c r="AA304" s="20"/>
      <c r="AB304" s="20"/>
      <c r="AC304" s="20"/>
      <c r="AD304" s="20"/>
      <c r="AE304" s="20"/>
      <c r="AF304" s="20"/>
    </row>
    <row r="305">
      <c r="A305" s="13"/>
      <c r="B305" s="13"/>
      <c r="C305" s="13"/>
      <c r="D305" s="20"/>
      <c r="E305" s="20"/>
      <c r="F305" s="20"/>
      <c r="G305" s="20"/>
      <c r="H305" s="13"/>
      <c r="I305" s="67"/>
      <c r="J305" s="21"/>
      <c r="K305" s="21"/>
      <c r="L305" s="21"/>
      <c r="M305" s="21"/>
      <c r="N305" s="19"/>
      <c r="O305" s="21"/>
      <c r="P305" s="21"/>
      <c r="Q305" s="21"/>
      <c r="R305" s="21"/>
      <c r="S305" s="21"/>
      <c r="T305" s="21"/>
      <c r="U305" s="21"/>
      <c r="V305" s="20"/>
      <c r="W305" s="20"/>
      <c r="X305" s="20"/>
      <c r="Y305" s="20"/>
      <c r="Z305" s="20"/>
      <c r="AA305" s="20"/>
      <c r="AB305" s="20"/>
      <c r="AC305" s="20"/>
      <c r="AD305" s="20"/>
      <c r="AE305" s="20"/>
      <c r="AF305" s="20"/>
    </row>
    <row r="306">
      <c r="A306" s="13"/>
      <c r="B306" s="13"/>
      <c r="C306" s="13"/>
      <c r="D306" s="13"/>
      <c r="E306" s="13"/>
      <c r="F306" s="13"/>
      <c r="G306" s="13"/>
      <c r="H306" s="13"/>
      <c r="I306" s="38"/>
      <c r="J306" s="21"/>
      <c r="K306" s="21"/>
      <c r="L306" s="21"/>
      <c r="M306" s="21"/>
      <c r="N306" s="19"/>
      <c r="O306" s="21"/>
      <c r="P306" s="21"/>
      <c r="Q306" s="21"/>
      <c r="R306" s="21"/>
      <c r="S306" s="21"/>
      <c r="T306" s="21"/>
      <c r="U306" s="21"/>
      <c r="V306" s="20"/>
      <c r="W306" s="20"/>
      <c r="X306" s="20"/>
      <c r="Y306" s="20"/>
      <c r="Z306" s="20"/>
      <c r="AA306" s="20"/>
      <c r="AB306" s="20"/>
      <c r="AC306" s="20"/>
      <c r="AD306" s="20"/>
      <c r="AE306" s="20"/>
      <c r="AF306" s="20"/>
    </row>
    <row r="307">
      <c r="A307" s="13"/>
      <c r="B307" s="13"/>
      <c r="C307" s="13"/>
      <c r="D307" s="20"/>
      <c r="E307" s="20"/>
      <c r="F307" s="20"/>
      <c r="G307" s="20"/>
      <c r="H307" s="13"/>
      <c r="I307" s="38"/>
      <c r="J307" s="21"/>
      <c r="K307" s="21"/>
      <c r="L307" s="21"/>
      <c r="M307" s="21"/>
      <c r="N307" s="19"/>
      <c r="O307" s="21"/>
      <c r="P307" s="21"/>
      <c r="Q307" s="21"/>
      <c r="R307" s="21"/>
      <c r="S307" s="21"/>
      <c r="T307" s="21"/>
      <c r="U307" s="19"/>
      <c r="V307" s="13"/>
      <c r="W307" s="13"/>
      <c r="X307" s="13"/>
      <c r="Y307" s="13"/>
      <c r="Z307" s="13"/>
      <c r="AA307" s="13"/>
      <c r="AB307" s="13"/>
      <c r="AC307" s="13"/>
      <c r="AD307" s="13"/>
      <c r="AE307" s="13"/>
      <c r="AF307" s="13"/>
    </row>
    <row r="308">
      <c r="A308" s="13"/>
      <c r="B308" s="13"/>
      <c r="C308" s="13"/>
      <c r="D308" s="13"/>
      <c r="E308" s="13"/>
      <c r="F308" s="13"/>
      <c r="G308" s="13"/>
      <c r="H308" s="13"/>
      <c r="I308" s="38"/>
      <c r="J308" s="21"/>
      <c r="K308" s="19"/>
      <c r="L308" s="21"/>
      <c r="M308" s="21"/>
      <c r="N308" s="21"/>
      <c r="O308" s="21"/>
      <c r="P308" s="21"/>
      <c r="Q308" s="21"/>
      <c r="R308" s="21"/>
      <c r="S308" s="21"/>
      <c r="T308" s="21"/>
      <c r="U308" s="19"/>
      <c r="V308" s="13"/>
      <c r="W308" s="13"/>
      <c r="X308" s="13"/>
      <c r="Y308" s="13"/>
      <c r="Z308" s="13"/>
      <c r="AA308" s="13"/>
      <c r="AB308" s="13"/>
      <c r="AC308" s="13"/>
      <c r="AD308" s="13"/>
      <c r="AE308" s="13"/>
      <c r="AF308" s="13"/>
    </row>
    <row r="309">
      <c r="A309" s="13"/>
      <c r="B309" s="13"/>
      <c r="C309" s="13"/>
      <c r="D309" s="13"/>
      <c r="E309" s="13"/>
      <c r="F309" s="13"/>
      <c r="G309" s="13"/>
      <c r="H309" s="13"/>
      <c r="I309" s="67"/>
      <c r="J309" s="19"/>
      <c r="K309" s="19"/>
      <c r="L309" s="19"/>
      <c r="M309" s="21"/>
      <c r="N309" s="21"/>
      <c r="O309" s="21"/>
      <c r="P309" s="21"/>
      <c r="Q309" s="21"/>
      <c r="R309" s="21"/>
      <c r="S309" s="21"/>
      <c r="T309" s="19"/>
      <c r="U309" s="19"/>
      <c r="V309" s="13"/>
      <c r="W309" s="13"/>
      <c r="X309" s="13"/>
      <c r="Y309" s="13"/>
      <c r="Z309" s="13"/>
      <c r="AA309" s="13"/>
      <c r="AB309" s="13"/>
      <c r="AC309" s="13"/>
      <c r="AD309" s="13"/>
      <c r="AE309" s="13"/>
      <c r="AF309" s="13"/>
    </row>
    <row r="310">
      <c r="A310" s="13"/>
      <c r="B310" s="13"/>
      <c r="C310" s="13"/>
      <c r="D310" s="20"/>
      <c r="E310" s="20"/>
      <c r="F310" s="20"/>
      <c r="G310" s="20"/>
      <c r="H310" s="13"/>
      <c r="I310" s="38"/>
      <c r="J310" s="21"/>
      <c r="K310" s="21"/>
      <c r="L310" s="21"/>
      <c r="M310" s="21"/>
      <c r="N310" s="19"/>
      <c r="O310" s="21"/>
      <c r="P310" s="21"/>
      <c r="Q310" s="21"/>
      <c r="R310" s="21"/>
      <c r="S310" s="21"/>
      <c r="T310" s="21"/>
      <c r="U310" s="21"/>
      <c r="V310" s="20"/>
      <c r="W310" s="20"/>
      <c r="X310" s="20"/>
      <c r="Y310" s="20"/>
      <c r="Z310" s="20"/>
      <c r="AA310" s="20"/>
      <c r="AB310" s="20"/>
      <c r="AC310" s="20"/>
      <c r="AD310" s="20"/>
      <c r="AE310" s="20"/>
      <c r="AF310" s="20"/>
    </row>
    <row r="311">
      <c r="A311" s="13"/>
      <c r="B311" s="13"/>
      <c r="C311" s="13"/>
      <c r="D311" s="20"/>
      <c r="E311" s="20"/>
      <c r="F311" s="20"/>
      <c r="G311" s="20"/>
      <c r="H311" s="13"/>
      <c r="I311" s="38"/>
      <c r="J311" s="21"/>
      <c r="K311" s="21"/>
      <c r="L311" s="21"/>
      <c r="M311" s="21"/>
      <c r="N311" s="19"/>
      <c r="O311" s="21"/>
      <c r="P311" s="21"/>
      <c r="Q311" s="21"/>
      <c r="R311" s="21"/>
      <c r="S311" s="21"/>
      <c r="T311" s="21"/>
      <c r="U311" s="21"/>
      <c r="V311" s="20"/>
      <c r="W311" s="20"/>
      <c r="X311" s="20"/>
      <c r="Y311" s="20"/>
      <c r="Z311" s="20"/>
      <c r="AA311" s="20"/>
      <c r="AB311" s="20"/>
      <c r="AC311" s="20"/>
      <c r="AD311" s="20"/>
      <c r="AE311" s="20"/>
      <c r="AF311" s="20"/>
    </row>
    <row r="312">
      <c r="A312" s="13"/>
      <c r="B312" s="13"/>
      <c r="C312" s="13"/>
      <c r="D312" s="20"/>
      <c r="E312" s="20"/>
      <c r="F312" s="20"/>
      <c r="G312" s="20"/>
      <c r="H312" s="13"/>
      <c r="I312" s="67"/>
      <c r="J312" s="19"/>
      <c r="K312" s="19"/>
      <c r="L312" s="19"/>
      <c r="M312" s="21"/>
      <c r="N312" s="21"/>
      <c r="O312" s="21"/>
      <c r="P312" s="21"/>
      <c r="Q312" s="21"/>
      <c r="R312" s="21"/>
      <c r="S312" s="21"/>
      <c r="T312" s="19"/>
      <c r="U312" s="19"/>
      <c r="V312" s="13"/>
      <c r="W312" s="13"/>
      <c r="X312" s="13"/>
      <c r="Y312" s="13"/>
      <c r="Z312" s="13"/>
      <c r="AA312" s="13"/>
      <c r="AB312" s="13"/>
      <c r="AC312" s="13"/>
      <c r="AD312" s="13"/>
      <c r="AE312" s="13"/>
      <c r="AF312" s="13"/>
    </row>
    <row r="313">
      <c r="A313" s="13"/>
      <c r="B313" s="13"/>
      <c r="C313" s="13"/>
      <c r="D313" s="13"/>
      <c r="E313" s="13"/>
      <c r="F313" s="13"/>
      <c r="G313" s="13"/>
      <c r="H313" s="13"/>
      <c r="I313" s="38"/>
      <c r="J313" s="19"/>
      <c r="K313" s="19"/>
      <c r="L313" s="19"/>
      <c r="M313" s="21"/>
      <c r="N313" s="21"/>
      <c r="O313" s="21"/>
      <c r="P313" s="21"/>
      <c r="Q313" s="21"/>
      <c r="R313" s="21"/>
      <c r="S313" s="21"/>
      <c r="T313" s="19"/>
      <c r="U313" s="19"/>
      <c r="V313" s="13"/>
      <c r="W313" s="13"/>
      <c r="X313" s="13"/>
      <c r="Y313" s="13"/>
      <c r="Z313" s="13"/>
      <c r="AA313" s="13"/>
      <c r="AB313" s="13"/>
      <c r="AC313" s="13"/>
      <c r="AD313" s="13"/>
      <c r="AE313" s="13"/>
      <c r="AF313" s="13"/>
    </row>
    <row r="314">
      <c r="A314" s="13"/>
      <c r="B314" s="13"/>
      <c r="C314" s="13"/>
      <c r="D314" s="13"/>
      <c r="E314" s="13"/>
      <c r="F314" s="13"/>
      <c r="G314" s="13"/>
      <c r="H314" s="13"/>
      <c r="I314" s="38"/>
      <c r="J314" s="21"/>
      <c r="K314" s="21"/>
      <c r="L314" s="21"/>
      <c r="M314" s="19"/>
      <c r="N314" s="21"/>
      <c r="O314" s="21"/>
      <c r="P314" s="21"/>
      <c r="Q314" s="21"/>
      <c r="R314" s="21"/>
      <c r="S314" s="21"/>
      <c r="T314" s="21"/>
      <c r="U314" s="21"/>
      <c r="V314" s="20"/>
      <c r="W314" s="20"/>
      <c r="X314" s="20"/>
      <c r="Y314" s="20"/>
      <c r="Z314" s="20"/>
      <c r="AA314" s="20"/>
      <c r="AB314" s="20"/>
      <c r="AC314" s="20"/>
      <c r="AD314" s="20"/>
      <c r="AE314" s="20"/>
      <c r="AF314" s="20"/>
    </row>
    <row r="315">
      <c r="A315" s="13"/>
      <c r="B315" s="13"/>
      <c r="C315" s="13"/>
      <c r="D315" s="20"/>
      <c r="E315" s="20"/>
      <c r="F315" s="20"/>
      <c r="G315" s="20"/>
      <c r="H315" s="13"/>
      <c r="I315" s="38"/>
      <c r="J315" s="21"/>
      <c r="K315" s="21"/>
      <c r="L315" s="21"/>
      <c r="M315" s="21"/>
      <c r="N315" s="19"/>
      <c r="O315" s="21"/>
      <c r="P315" s="21"/>
      <c r="Q315" s="21"/>
      <c r="R315" s="21"/>
      <c r="S315" s="21"/>
      <c r="T315" s="21"/>
      <c r="U315" s="21"/>
      <c r="V315" s="20"/>
      <c r="W315" s="20"/>
      <c r="X315" s="20"/>
      <c r="Y315" s="20"/>
      <c r="Z315" s="20"/>
      <c r="AA315" s="20"/>
      <c r="AB315" s="20"/>
      <c r="AC315" s="20"/>
      <c r="AD315" s="20"/>
      <c r="AE315" s="20"/>
      <c r="AF315" s="20"/>
    </row>
    <row r="316">
      <c r="A316" s="13"/>
      <c r="B316" s="13"/>
      <c r="C316" s="13"/>
      <c r="D316" s="13"/>
      <c r="E316" s="13"/>
      <c r="F316" s="13"/>
      <c r="G316" s="13"/>
      <c r="H316" s="13"/>
      <c r="I316" s="67"/>
      <c r="J316" s="19"/>
      <c r="K316" s="19"/>
      <c r="L316" s="19"/>
      <c r="M316" s="21"/>
      <c r="N316" s="21"/>
      <c r="O316" s="21"/>
      <c r="P316" s="21"/>
      <c r="Q316" s="21"/>
      <c r="R316" s="21"/>
      <c r="S316" s="21"/>
      <c r="T316" s="19"/>
      <c r="U316" s="19"/>
      <c r="V316" s="13"/>
      <c r="W316" s="13"/>
      <c r="X316" s="13"/>
      <c r="Y316" s="13"/>
      <c r="Z316" s="13"/>
      <c r="AA316" s="13"/>
      <c r="AB316" s="13"/>
      <c r="AC316" s="13"/>
      <c r="AD316" s="13"/>
      <c r="AE316" s="13"/>
      <c r="AF316" s="13"/>
    </row>
    <row r="317">
      <c r="A317" s="13"/>
      <c r="B317" s="13"/>
      <c r="C317" s="13"/>
      <c r="D317" s="13"/>
      <c r="E317" s="13"/>
      <c r="F317" s="13"/>
      <c r="G317" s="13"/>
      <c r="H317" s="13"/>
      <c r="I317" s="38"/>
      <c r="J317" s="21"/>
      <c r="K317" s="19"/>
      <c r="L317" s="21"/>
      <c r="M317" s="21"/>
      <c r="N317" s="21"/>
      <c r="O317" s="21"/>
      <c r="P317" s="21"/>
      <c r="Q317" s="21"/>
      <c r="R317" s="21"/>
      <c r="S317" s="21"/>
      <c r="T317" s="21"/>
      <c r="U317" s="19"/>
      <c r="V317" s="13"/>
      <c r="W317" s="13"/>
      <c r="X317" s="13"/>
      <c r="Y317" s="13"/>
      <c r="Z317" s="13"/>
      <c r="AA317" s="13"/>
      <c r="AB317" s="13"/>
      <c r="AC317" s="13"/>
      <c r="AD317" s="13"/>
      <c r="AE317" s="13"/>
      <c r="AF317" s="13"/>
    </row>
    <row r="318">
      <c r="A318" s="13"/>
      <c r="B318" s="13"/>
      <c r="C318" s="13"/>
      <c r="D318" s="13"/>
      <c r="E318" s="13"/>
      <c r="F318" s="13"/>
      <c r="G318" s="13"/>
      <c r="H318" s="13"/>
      <c r="I318" s="38"/>
      <c r="J318" s="21"/>
      <c r="K318" s="19"/>
      <c r="L318" s="21"/>
      <c r="M318" s="21"/>
      <c r="N318" s="21"/>
      <c r="O318" s="21"/>
      <c r="P318" s="21"/>
      <c r="Q318" s="21"/>
      <c r="R318" s="21"/>
      <c r="S318" s="21"/>
      <c r="T318" s="21"/>
      <c r="U318" s="19"/>
      <c r="V318" s="13"/>
      <c r="W318" s="13"/>
      <c r="X318" s="13"/>
      <c r="Y318" s="13"/>
      <c r="Z318" s="13"/>
      <c r="AA318" s="13"/>
      <c r="AB318" s="13"/>
      <c r="AC318" s="13"/>
      <c r="AD318" s="13"/>
      <c r="AE318" s="13"/>
      <c r="AF318" s="13"/>
    </row>
    <row r="319">
      <c r="A319" s="13"/>
      <c r="B319" s="13"/>
      <c r="C319" s="13"/>
      <c r="D319" s="13"/>
      <c r="E319" s="13"/>
      <c r="F319" s="13"/>
      <c r="G319" s="13"/>
      <c r="H319" s="13"/>
      <c r="I319" s="38"/>
      <c r="J319" s="21"/>
      <c r="K319" s="21"/>
      <c r="L319" s="21"/>
      <c r="M319" s="21"/>
      <c r="N319" s="19"/>
      <c r="O319" s="21"/>
      <c r="P319" s="21"/>
      <c r="Q319" s="21"/>
      <c r="R319" s="21"/>
      <c r="S319" s="21"/>
      <c r="T319" s="21"/>
      <c r="U319" s="19"/>
      <c r="V319" s="13"/>
      <c r="W319" s="13"/>
      <c r="X319" s="13"/>
      <c r="Y319" s="13"/>
      <c r="Z319" s="13"/>
      <c r="AA319" s="13"/>
      <c r="AB319" s="13"/>
      <c r="AC319" s="13"/>
      <c r="AD319" s="13"/>
      <c r="AE319" s="13"/>
      <c r="AF319" s="13"/>
    </row>
    <row r="320">
      <c r="A320" s="13"/>
      <c r="B320" s="13"/>
      <c r="C320" s="13"/>
      <c r="D320" s="13"/>
      <c r="E320" s="13"/>
      <c r="F320" s="13"/>
      <c r="G320" s="13"/>
      <c r="H320" s="13"/>
      <c r="I320" s="38"/>
      <c r="J320" s="21"/>
      <c r="K320" s="21"/>
      <c r="L320" s="21"/>
      <c r="M320" s="21"/>
      <c r="N320" s="21"/>
      <c r="O320" s="21"/>
      <c r="P320" s="21"/>
      <c r="Q320" s="21"/>
      <c r="R320" s="21"/>
      <c r="S320" s="21"/>
      <c r="T320" s="21"/>
      <c r="U320" s="19"/>
      <c r="V320" s="13"/>
      <c r="W320" s="13"/>
      <c r="X320" s="13"/>
      <c r="Y320" s="13"/>
      <c r="Z320" s="13"/>
      <c r="AA320" s="13"/>
      <c r="AB320" s="13"/>
      <c r="AC320" s="13"/>
      <c r="AD320" s="13"/>
      <c r="AE320" s="13"/>
      <c r="AF320" s="13"/>
    </row>
    <row r="321">
      <c r="A321" s="13"/>
      <c r="B321" s="13"/>
      <c r="C321" s="13"/>
      <c r="D321" s="20"/>
      <c r="E321" s="20"/>
      <c r="F321" s="20"/>
      <c r="G321" s="20"/>
      <c r="H321" s="13"/>
      <c r="I321" s="38"/>
      <c r="J321" s="21"/>
      <c r="K321" s="21"/>
      <c r="L321" s="21"/>
      <c r="M321" s="21"/>
      <c r="N321" s="19"/>
      <c r="O321" s="21"/>
      <c r="P321" s="21"/>
      <c r="Q321" s="21"/>
      <c r="R321" s="21"/>
      <c r="S321" s="21"/>
      <c r="T321" s="21"/>
      <c r="U321" s="21"/>
      <c r="V321" s="20"/>
      <c r="W321" s="20"/>
      <c r="X321" s="20"/>
      <c r="Y321" s="20"/>
      <c r="Z321" s="20"/>
      <c r="AA321" s="20"/>
      <c r="AB321" s="20"/>
      <c r="AC321" s="20"/>
      <c r="AD321" s="20"/>
      <c r="AE321" s="20"/>
      <c r="AF321" s="20"/>
    </row>
    <row r="322">
      <c r="A322" s="13"/>
      <c r="B322" s="13"/>
      <c r="C322" s="13"/>
      <c r="D322" s="13"/>
      <c r="E322" s="13"/>
      <c r="F322" s="13"/>
      <c r="G322" s="13"/>
      <c r="H322" s="13"/>
      <c r="I322" s="67"/>
      <c r="J322" s="19"/>
      <c r="K322" s="19"/>
      <c r="L322" s="19"/>
      <c r="M322" s="21"/>
      <c r="N322" s="21"/>
      <c r="O322" s="21"/>
      <c r="P322" s="21"/>
      <c r="Q322" s="21"/>
      <c r="R322" s="21"/>
      <c r="S322" s="21"/>
      <c r="T322" s="19"/>
      <c r="U322" s="19"/>
      <c r="V322" s="13"/>
      <c r="W322" s="13"/>
      <c r="X322" s="13"/>
      <c r="Y322" s="13"/>
      <c r="Z322" s="13"/>
      <c r="AA322" s="13"/>
      <c r="AB322" s="13"/>
      <c r="AC322" s="13"/>
      <c r="AD322" s="13"/>
      <c r="AE322" s="13"/>
      <c r="AF322" s="13"/>
    </row>
    <row r="323">
      <c r="A323" s="13"/>
      <c r="B323" s="13"/>
      <c r="C323" s="13"/>
      <c r="D323" s="13"/>
      <c r="E323" s="13"/>
      <c r="F323" s="13"/>
      <c r="G323" s="13"/>
      <c r="H323" s="13"/>
      <c r="I323" s="38"/>
      <c r="J323" s="19"/>
      <c r="K323" s="19"/>
      <c r="L323" s="19"/>
      <c r="M323" s="21"/>
      <c r="N323" s="21"/>
      <c r="O323" s="21"/>
      <c r="P323" s="21"/>
      <c r="Q323" s="21"/>
      <c r="R323" s="21"/>
      <c r="S323" s="21"/>
      <c r="T323" s="19"/>
      <c r="U323" s="19"/>
      <c r="V323" s="13"/>
      <c r="W323" s="13"/>
      <c r="X323" s="13"/>
      <c r="Y323" s="13"/>
      <c r="Z323" s="13"/>
      <c r="AA323" s="13"/>
      <c r="AB323" s="13"/>
      <c r="AC323" s="13"/>
      <c r="AD323" s="13"/>
      <c r="AE323" s="13"/>
      <c r="AF323" s="13"/>
    </row>
    <row r="324">
      <c r="A324" s="13"/>
      <c r="B324" s="13"/>
      <c r="C324" s="13"/>
      <c r="D324" s="20"/>
      <c r="E324" s="20"/>
      <c r="F324" s="20"/>
      <c r="G324" s="20"/>
      <c r="H324" s="13"/>
      <c r="I324" s="38"/>
      <c r="J324" s="21"/>
      <c r="K324" s="21"/>
      <c r="L324" s="21"/>
      <c r="M324" s="21"/>
      <c r="N324" s="19"/>
      <c r="O324" s="21"/>
      <c r="P324" s="21"/>
      <c r="Q324" s="21"/>
      <c r="R324" s="21"/>
      <c r="S324" s="21"/>
      <c r="T324" s="21"/>
      <c r="U324" s="21"/>
      <c r="V324" s="20"/>
      <c r="W324" s="20"/>
      <c r="X324" s="20"/>
      <c r="Y324" s="20"/>
      <c r="Z324" s="20"/>
      <c r="AA324" s="20"/>
      <c r="AB324" s="20"/>
      <c r="AC324" s="20"/>
      <c r="AD324" s="20"/>
      <c r="AE324" s="20"/>
      <c r="AF324" s="20"/>
    </row>
    <row r="325">
      <c r="A325" s="13"/>
      <c r="B325" s="13"/>
      <c r="C325" s="13"/>
      <c r="D325" s="13"/>
      <c r="E325" s="13"/>
      <c r="F325" s="13"/>
      <c r="G325" s="13"/>
      <c r="H325" s="13"/>
      <c r="I325" s="38"/>
      <c r="J325" s="19"/>
      <c r="K325" s="19"/>
      <c r="L325" s="19"/>
      <c r="M325" s="21"/>
      <c r="N325" s="21"/>
      <c r="O325" s="21"/>
      <c r="P325" s="21"/>
      <c r="Q325" s="21"/>
      <c r="R325" s="21"/>
      <c r="S325" s="21"/>
      <c r="T325" s="19"/>
      <c r="U325" s="19"/>
      <c r="V325" s="13"/>
      <c r="W325" s="13"/>
      <c r="X325" s="13"/>
      <c r="Y325" s="13"/>
      <c r="Z325" s="13"/>
      <c r="AA325" s="13"/>
      <c r="AB325" s="13"/>
      <c r="AC325" s="13"/>
      <c r="AD325" s="13"/>
      <c r="AE325" s="13"/>
      <c r="AF325" s="13"/>
    </row>
    <row r="326">
      <c r="A326" s="13"/>
      <c r="B326" s="13"/>
      <c r="C326" s="13"/>
      <c r="D326" s="13"/>
      <c r="E326" s="13"/>
      <c r="F326" s="13"/>
      <c r="G326" s="13"/>
      <c r="H326" s="13"/>
      <c r="I326" s="38"/>
      <c r="J326" s="19"/>
      <c r="K326" s="21"/>
      <c r="L326" s="19"/>
      <c r="M326" s="21"/>
      <c r="N326" s="21"/>
      <c r="O326" s="21"/>
      <c r="P326" s="21"/>
      <c r="Q326" s="21"/>
      <c r="R326" s="21"/>
      <c r="S326" s="21"/>
      <c r="T326" s="21"/>
      <c r="U326" s="21"/>
      <c r="V326" s="20"/>
      <c r="W326" s="20"/>
      <c r="X326" s="20"/>
      <c r="Y326" s="20"/>
      <c r="Z326" s="20"/>
      <c r="AA326" s="20"/>
      <c r="AB326" s="20"/>
      <c r="AC326" s="20"/>
      <c r="AD326" s="20"/>
      <c r="AE326" s="20"/>
      <c r="AF326" s="20"/>
    </row>
    <row r="327">
      <c r="A327" s="13"/>
      <c r="B327" s="13"/>
      <c r="C327" s="13"/>
      <c r="D327" s="20"/>
      <c r="E327" s="20"/>
      <c r="F327" s="20"/>
      <c r="G327" s="20"/>
      <c r="H327" s="13"/>
      <c r="I327" s="38"/>
      <c r="J327" s="21"/>
      <c r="K327" s="21"/>
      <c r="L327" s="21"/>
      <c r="M327" s="21"/>
      <c r="N327" s="19"/>
      <c r="O327" s="21"/>
      <c r="P327" s="21"/>
      <c r="Q327" s="21"/>
      <c r="R327" s="21"/>
      <c r="S327" s="21"/>
      <c r="T327" s="21"/>
      <c r="U327" s="21"/>
      <c r="V327" s="20"/>
      <c r="W327" s="20"/>
      <c r="X327" s="20"/>
      <c r="Y327" s="20"/>
      <c r="Z327" s="20"/>
      <c r="AA327" s="20"/>
      <c r="AB327" s="20"/>
      <c r="AC327" s="20"/>
      <c r="AD327" s="20"/>
      <c r="AE327" s="20"/>
      <c r="AF327" s="20"/>
    </row>
    <row r="328">
      <c r="A328" s="13"/>
      <c r="B328" s="13"/>
      <c r="C328" s="13"/>
      <c r="D328" s="13"/>
      <c r="E328" s="13"/>
      <c r="F328" s="13"/>
      <c r="G328" s="13"/>
      <c r="H328" s="13"/>
      <c r="I328" s="38"/>
      <c r="J328" s="19"/>
      <c r="K328" s="19"/>
      <c r="L328" s="19"/>
      <c r="M328" s="21"/>
      <c r="N328" s="21"/>
      <c r="O328" s="21"/>
      <c r="P328" s="21"/>
      <c r="Q328" s="21"/>
      <c r="R328" s="21"/>
      <c r="S328" s="21"/>
      <c r="T328" s="19"/>
      <c r="U328" s="19"/>
      <c r="V328" s="13"/>
      <c r="W328" s="13"/>
      <c r="X328" s="13"/>
      <c r="Y328" s="13"/>
      <c r="Z328" s="13"/>
      <c r="AA328" s="13"/>
      <c r="AB328" s="13"/>
      <c r="AC328" s="13"/>
      <c r="AD328" s="13"/>
      <c r="AE328" s="13"/>
      <c r="AF328" s="13"/>
    </row>
    <row r="329">
      <c r="A329" s="13"/>
      <c r="B329" s="13"/>
      <c r="C329" s="13"/>
      <c r="D329" s="13"/>
      <c r="E329" s="13"/>
      <c r="F329" s="13"/>
      <c r="G329" s="13"/>
      <c r="H329" s="13"/>
      <c r="I329" s="38"/>
      <c r="J329" s="21"/>
      <c r="K329" s="19"/>
      <c r="L329" s="21"/>
      <c r="M329" s="21"/>
      <c r="N329" s="21"/>
      <c r="O329" s="21"/>
      <c r="P329" s="21"/>
      <c r="Q329" s="21"/>
      <c r="R329" s="21"/>
      <c r="S329" s="21"/>
      <c r="T329" s="21"/>
      <c r="U329" s="21"/>
      <c r="V329" s="20"/>
      <c r="W329" s="20"/>
      <c r="X329" s="20"/>
      <c r="Y329" s="20"/>
      <c r="Z329" s="20"/>
      <c r="AA329" s="20"/>
      <c r="AB329" s="20"/>
      <c r="AC329" s="20"/>
      <c r="AD329" s="20"/>
      <c r="AE329" s="20"/>
      <c r="AF329" s="20"/>
    </row>
    <row r="330">
      <c r="A330" s="13"/>
      <c r="B330" s="13"/>
      <c r="C330" s="13"/>
      <c r="D330" s="20"/>
      <c r="E330" s="20"/>
      <c r="F330" s="20"/>
      <c r="G330" s="20"/>
      <c r="H330" s="13"/>
      <c r="I330" s="67"/>
      <c r="J330" s="19"/>
      <c r="K330" s="21"/>
      <c r="L330" s="21"/>
      <c r="M330" s="21"/>
      <c r="N330" s="19"/>
      <c r="O330" s="21"/>
      <c r="P330" s="21"/>
      <c r="Q330" s="21"/>
      <c r="R330" s="21"/>
      <c r="S330" s="21"/>
      <c r="T330" s="21"/>
      <c r="U330" s="19"/>
      <c r="V330" s="13"/>
      <c r="W330" s="13"/>
      <c r="X330" s="13"/>
      <c r="Y330" s="13"/>
      <c r="Z330" s="13"/>
      <c r="AA330" s="13"/>
      <c r="AB330" s="13"/>
      <c r="AC330" s="13"/>
      <c r="AD330" s="13"/>
      <c r="AE330" s="13"/>
      <c r="AF330" s="13"/>
    </row>
    <row r="331">
      <c r="A331" s="13"/>
      <c r="B331" s="13"/>
      <c r="C331" s="13"/>
      <c r="D331" s="13"/>
      <c r="E331" s="13"/>
      <c r="F331" s="13"/>
      <c r="G331" s="13"/>
      <c r="H331" s="13"/>
      <c r="I331" s="38"/>
      <c r="J331" s="21"/>
      <c r="K331" s="21"/>
      <c r="L331" s="19"/>
      <c r="M331" s="21"/>
      <c r="N331" s="21"/>
      <c r="O331" s="21"/>
      <c r="P331" s="21"/>
      <c r="Q331" s="21"/>
      <c r="R331" s="21"/>
      <c r="S331" s="21"/>
      <c r="T331" s="21"/>
      <c r="U331" s="19"/>
      <c r="V331" s="13"/>
      <c r="W331" s="13"/>
      <c r="X331" s="13"/>
      <c r="Y331" s="13"/>
      <c r="Z331" s="13"/>
      <c r="AA331" s="13"/>
      <c r="AB331" s="13"/>
      <c r="AC331" s="13"/>
      <c r="AD331" s="13"/>
      <c r="AE331" s="13"/>
      <c r="AF331" s="13"/>
    </row>
    <row r="332">
      <c r="A332" s="13"/>
      <c r="B332" s="13"/>
      <c r="C332" s="13"/>
      <c r="D332" s="13"/>
      <c r="E332" s="13"/>
      <c r="F332" s="13"/>
      <c r="G332" s="13"/>
      <c r="H332" s="13"/>
      <c r="I332" s="38"/>
      <c r="J332" s="21"/>
      <c r="K332" s="19"/>
      <c r="L332" s="21"/>
      <c r="M332" s="21"/>
      <c r="N332" s="21"/>
      <c r="O332" s="21"/>
      <c r="P332" s="21"/>
      <c r="Q332" s="21"/>
      <c r="R332" s="21"/>
      <c r="S332" s="21"/>
      <c r="T332" s="21"/>
      <c r="U332" s="19"/>
      <c r="V332" s="13"/>
      <c r="W332" s="13"/>
      <c r="X332" s="13"/>
      <c r="Y332" s="13"/>
      <c r="Z332" s="13"/>
      <c r="AA332" s="13"/>
      <c r="AB332" s="13"/>
      <c r="AC332" s="13"/>
      <c r="AD332" s="13"/>
      <c r="AE332" s="13"/>
      <c r="AF332" s="13"/>
    </row>
    <row r="333">
      <c r="A333" s="13"/>
      <c r="B333" s="13"/>
      <c r="C333" s="13"/>
      <c r="D333" s="13"/>
      <c r="E333" s="13"/>
      <c r="F333" s="13"/>
      <c r="G333" s="13"/>
      <c r="H333" s="13"/>
      <c r="I333" s="38"/>
      <c r="J333" s="19"/>
      <c r="K333" s="19"/>
      <c r="L333" s="21"/>
      <c r="M333" s="21"/>
      <c r="N333" s="21"/>
      <c r="O333" s="21"/>
      <c r="P333" s="21"/>
      <c r="Q333" s="21"/>
      <c r="R333" s="21"/>
      <c r="S333" s="21"/>
      <c r="T333" s="21"/>
      <c r="U333" s="19"/>
      <c r="V333" s="13"/>
      <c r="W333" s="13"/>
      <c r="X333" s="13"/>
      <c r="Y333" s="13"/>
      <c r="Z333" s="13"/>
      <c r="AA333" s="13"/>
      <c r="AB333" s="13"/>
      <c r="AC333" s="13"/>
      <c r="AD333" s="13"/>
      <c r="AE333" s="13"/>
      <c r="AF333" s="13"/>
    </row>
    <row r="334">
      <c r="A334" s="13"/>
      <c r="B334" s="13"/>
      <c r="C334" s="13"/>
      <c r="D334" s="13"/>
      <c r="E334" s="13"/>
      <c r="F334" s="13"/>
      <c r="G334" s="13"/>
      <c r="H334" s="13"/>
      <c r="I334" s="38"/>
      <c r="J334" s="19"/>
      <c r="K334" s="19"/>
      <c r="L334" s="19"/>
      <c r="M334" s="21"/>
      <c r="N334" s="21"/>
      <c r="O334" s="21"/>
      <c r="P334" s="21"/>
      <c r="Q334" s="21"/>
      <c r="R334" s="21"/>
      <c r="S334" s="21"/>
      <c r="T334" s="19"/>
      <c r="U334" s="19"/>
      <c r="V334" s="13"/>
      <c r="W334" s="13"/>
      <c r="X334" s="13"/>
      <c r="Y334" s="13"/>
      <c r="Z334" s="13"/>
      <c r="AA334" s="13"/>
      <c r="AB334" s="13"/>
      <c r="AC334" s="13"/>
      <c r="AD334" s="13"/>
      <c r="AE334" s="13"/>
      <c r="AF334" s="13"/>
    </row>
    <row r="335">
      <c r="A335" s="13"/>
      <c r="B335" s="13"/>
      <c r="C335" s="13"/>
      <c r="D335" s="13"/>
      <c r="E335" s="13"/>
      <c r="F335" s="13"/>
      <c r="G335" s="13"/>
      <c r="H335" s="13"/>
      <c r="I335" s="38"/>
      <c r="J335" s="19"/>
      <c r="K335" s="21"/>
      <c r="L335" s="19"/>
      <c r="M335" s="21"/>
      <c r="N335" s="21"/>
      <c r="O335" s="21"/>
      <c r="P335" s="21"/>
      <c r="Q335" s="21"/>
      <c r="R335" s="21"/>
      <c r="S335" s="21"/>
      <c r="T335" s="21"/>
      <c r="U335" s="21"/>
      <c r="V335" s="20"/>
      <c r="W335" s="20"/>
      <c r="X335" s="20"/>
      <c r="Y335" s="20"/>
      <c r="Z335" s="20"/>
      <c r="AA335" s="20"/>
      <c r="AB335" s="20"/>
      <c r="AC335" s="20"/>
      <c r="AD335" s="20"/>
      <c r="AE335" s="20"/>
      <c r="AF335" s="20"/>
    </row>
    <row r="336">
      <c r="A336" s="13"/>
      <c r="B336" s="13"/>
      <c r="C336" s="13"/>
      <c r="D336" s="13"/>
      <c r="E336" s="13"/>
      <c r="F336" s="13"/>
      <c r="G336" s="13"/>
      <c r="H336" s="13"/>
      <c r="I336" s="38"/>
      <c r="J336" s="19"/>
      <c r="K336" s="19"/>
      <c r="L336" s="19"/>
      <c r="M336" s="21"/>
      <c r="N336" s="21"/>
      <c r="O336" s="21"/>
      <c r="P336" s="21"/>
      <c r="Q336" s="21"/>
      <c r="R336" s="21"/>
      <c r="S336" s="21"/>
      <c r="T336" s="19"/>
      <c r="U336" s="19"/>
      <c r="V336" s="13"/>
      <c r="W336" s="13"/>
      <c r="X336" s="13"/>
      <c r="Y336" s="13"/>
      <c r="Z336" s="13"/>
      <c r="AA336" s="13"/>
      <c r="AB336" s="13"/>
      <c r="AC336" s="13"/>
      <c r="AD336" s="13"/>
      <c r="AE336" s="13"/>
      <c r="AF336" s="13"/>
    </row>
    <row r="337">
      <c r="A337" s="13"/>
      <c r="B337" s="13"/>
      <c r="C337" s="13"/>
      <c r="D337" s="13"/>
      <c r="E337" s="13"/>
      <c r="F337" s="13"/>
      <c r="G337" s="13"/>
      <c r="H337" s="13"/>
      <c r="I337" s="67"/>
      <c r="J337" s="19"/>
      <c r="K337" s="19"/>
      <c r="L337" s="19"/>
      <c r="M337" s="21"/>
      <c r="N337" s="21"/>
      <c r="O337" s="21"/>
      <c r="P337" s="21"/>
      <c r="Q337" s="21"/>
      <c r="R337" s="21"/>
      <c r="S337" s="21"/>
      <c r="T337" s="19"/>
      <c r="U337" s="19"/>
      <c r="V337" s="13"/>
      <c r="W337" s="13"/>
      <c r="X337" s="13"/>
      <c r="Y337" s="13"/>
      <c r="Z337" s="13"/>
      <c r="AA337" s="13"/>
      <c r="AB337" s="13"/>
      <c r="AC337" s="13"/>
      <c r="AD337" s="13"/>
      <c r="AE337" s="13"/>
      <c r="AF337" s="13"/>
    </row>
    <row r="338">
      <c r="A338" s="13"/>
      <c r="B338" s="13"/>
      <c r="C338" s="13"/>
      <c r="D338" s="13"/>
      <c r="E338" s="13"/>
      <c r="F338" s="13"/>
      <c r="G338" s="13"/>
      <c r="H338" s="13"/>
      <c r="I338" s="38"/>
      <c r="J338" s="21"/>
      <c r="K338" s="19"/>
      <c r="L338" s="21"/>
      <c r="M338" s="21"/>
      <c r="N338" s="19"/>
      <c r="O338" s="21"/>
      <c r="P338" s="21"/>
      <c r="Q338" s="21"/>
      <c r="R338" s="21"/>
      <c r="S338" s="21"/>
      <c r="T338" s="21"/>
      <c r="U338" s="21"/>
      <c r="V338" s="20"/>
      <c r="W338" s="20"/>
      <c r="X338" s="20"/>
      <c r="Y338" s="20"/>
      <c r="Z338" s="20"/>
      <c r="AA338" s="20"/>
      <c r="AB338" s="20"/>
      <c r="AC338" s="20"/>
      <c r="AD338" s="20"/>
      <c r="AE338" s="20"/>
      <c r="AF338" s="20"/>
    </row>
    <row r="339">
      <c r="A339" s="13"/>
      <c r="B339" s="13"/>
      <c r="C339" s="13"/>
      <c r="D339" s="13"/>
      <c r="E339" s="13"/>
      <c r="F339" s="13"/>
      <c r="G339" s="13"/>
      <c r="H339" s="13"/>
      <c r="I339" s="38"/>
      <c r="J339" s="19"/>
      <c r="K339" s="19"/>
      <c r="L339" s="19"/>
      <c r="M339" s="21"/>
      <c r="N339" s="21"/>
      <c r="O339" s="21"/>
      <c r="P339" s="21"/>
      <c r="Q339" s="21"/>
      <c r="R339" s="21"/>
      <c r="S339" s="21"/>
      <c r="T339" s="19"/>
      <c r="U339" s="19"/>
      <c r="V339" s="13"/>
      <c r="W339" s="13"/>
      <c r="X339" s="13"/>
      <c r="Y339" s="13"/>
      <c r="Z339" s="13"/>
      <c r="AA339" s="13"/>
      <c r="AB339" s="13"/>
      <c r="AC339" s="13"/>
      <c r="AD339" s="13"/>
      <c r="AE339" s="13"/>
      <c r="AF339" s="13"/>
    </row>
    <row r="340">
      <c r="A340" s="13"/>
      <c r="B340" s="13"/>
      <c r="C340" s="13"/>
      <c r="D340" s="13"/>
      <c r="E340" s="13"/>
      <c r="F340" s="13"/>
      <c r="G340" s="13"/>
      <c r="H340" s="13"/>
      <c r="I340" s="38"/>
      <c r="J340" s="21"/>
      <c r="K340" s="19"/>
      <c r="L340" s="21"/>
      <c r="M340" s="21"/>
      <c r="N340" s="21"/>
      <c r="O340" s="21"/>
      <c r="P340" s="21"/>
      <c r="Q340" s="21"/>
      <c r="R340" s="21"/>
      <c r="S340" s="21"/>
      <c r="T340" s="21"/>
      <c r="U340" s="19"/>
      <c r="V340" s="13"/>
      <c r="W340" s="13"/>
      <c r="X340" s="13"/>
      <c r="Y340" s="13"/>
      <c r="Z340" s="13"/>
      <c r="AA340" s="13"/>
      <c r="AB340" s="13"/>
      <c r="AC340" s="13"/>
      <c r="AD340" s="13"/>
      <c r="AE340" s="13"/>
      <c r="AF340" s="13"/>
    </row>
    <row r="341">
      <c r="A341" s="13"/>
      <c r="B341" s="13"/>
      <c r="C341" s="13"/>
      <c r="D341" s="13"/>
      <c r="E341" s="13"/>
      <c r="F341" s="13"/>
      <c r="G341" s="13"/>
      <c r="H341" s="13"/>
      <c r="I341" s="38"/>
      <c r="J341" s="21"/>
      <c r="K341" s="19"/>
      <c r="L341" s="21"/>
      <c r="M341" s="21"/>
      <c r="N341" s="21"/>
      <c r="O341" s="21"/>
      <c r="P341" s="21"/>
      <c r="Q341" s="21"/>
      <c r="R341" s="21"/>
      <c r="S341" s="21"/>
      <c r="T341" s="21"/>
      <c r="U341" s="19"/>
      <c r="V341" s="13"/>
      <c r="W341" s="13"/>
      <c r="X341" s="13"/>
      <c r="Y341" s="13"/>
      <c r="Z341" s="13"/>
      <c r="AA341" s="13"/>
      <c r="AB341" s="13"/>
      <c r="AC341" s="13"/>
      <c r="AD341" s="13"/>
      <c r="AE341" s="13"/>
      <c r="AF341" s="13"/>
    </row>
    <row r="342">
      <c r="A342" s="13"/>
      <c r="B342" s="13"/>
      <c r="C342" s="13"/>
      <c r="D342" s="13"/>
      <c r="E342" s="13"/>
      <c r="F342" s="13"/>
      <c r="G342" s="13"/>
      <c r="H342" s="13"/>
      <c r="I342" s="38"/>
      <c r="J342" s="19"/>
      <c r="K342" s="19"/>
      <c r="L342" s="19"/>
      <c r="M342" s="21"/>
      <c r="N342" s="21"/>
      <c r="O342" s="21"/>
      <c r="P342" s="21"/>
      <c r="Q342" s="21"/>
      <c r="R342" s="21"/>
      <c r="S342" s="21"/>
      <c r="T342" s="19"/>
      <c r="U342" s="19"/>
      <c r="V342" s="13"/>
      <c r="W342" s="13"/>
      <c r="X342" s="13"/>
      <c r="Y342" s="13"/>
      <c r="Z342" s="13"/>
      <c r="AA342" s="13"/>
      <c r="AB342" s="13"/>
      <c r="AC342" s="13"/>
      <c r="AD342" s="13"/>
      <c r="AE342" s="13"/>
      <c r="AF342" s="13"/>
    </row>
    <row r="343">
      <c r="A343" s="13"/>
      <c r="B343" s="13"/>
      <c r="C343" s="13"/>
      <c r="D343" s="13"/>
      <c r="E343" s="13"/>
      <c r="F343" s="13"/>
      <c r="G343" s="13"/>
      <c r="H343" s="13"/>
      <c r="I343" s="38"/>
      <c r="J343" s="19"/>
      <c r="K343" s="19"/>
      <c r="L343" s="19"/>
      <c r="M343" s="21"/>
      <c r="N343" s="19"/>
      <c r="O343" s="21"/>
      <c r="P343" s="21"/>
      <c r="Q343" s="21"/>
      <c r="R343" s="21"/>
      <c r="S343" s="21"/>
      <c r="T343" s="19"/>
      <c r="U343" s="19"/>
      <c r="V343" s="13"/>
      <c r="W343" s="13"/>
      <c r="X343" s="13"/>
      <c r="Y343" s="13"/>
      <c r="Z343" s="13"/>
      <c r="AA343" s="13"/>
      <c r="AB343" s="13"/>
      <c r="AC343" s="13"/>
      <c r="AD343" s="13"/>
      <c r="AE343" s="13"/>
      <c r="AF343" s="13"/>
    </row>
    <row r="344">
      <c r="A344" s="13"/>
      <c r="B344" s="13"/>
      <c r="C344" s="13"/>
      <c r="D344" s="13"/>
      <c r="E344" s="13"/>
      <c r="F344" s="13"/>
      <c r="G344" s="13"/>
      <c r="H344" s="13"/>
      <c r="I344" s="38"/>
      <c r="J344" s="21"/>
      <c r="K344" s="21"/>
      <c r="L344" s="21"/>
      <c r="M344" s="21"/>
      <c r="N344" s="19"/>
      <c r="O344" s="21"/>
      <c r="P344" s="21"/>
      <c r="Q344" s="21"/>
      <c r="R344" s="21"/>
      <c r="S344" s="21"/>
      <c r="T344" s="21"/>
      <c r="U344" s="19"/>
      <c r="V344" s="13"/>
      <c r="W344" s="13"/>
      <c r="X344" s="13"/>
      <c r="Y344" s="13"/>
      <c r="Z344" s="13"/>
      <c r="AA344" s="13"/>
      <c r="AB344" s="13"/>
      <c r="AC344" s="13"/>
      <c r="AD344" s="13"/>
      <c r="AE344" s="13"/>
      <c r="AF344" s="13"/>
    </row>
    <row r="345">
      <c r="A345" s="13"/>
      <c r="B345" s="13"/>
      <c r="C345" s="13"/>
      <c r="D345" s="13"/>
      <c r="E345" s="13"/>
      <c r="F345" s="13"/>
      <c r="G345" s="13"/>
      <c r="H345" s="13"/>
      <c r="I345" s="38"/>
      <c r="J345" s="21"/>
      <c r="K345" s="21"/>
      <c r="L345" s="21"/>
      <c r="M345" s="21"/>
      <c r="N345" s="19"/>
      <c r="O345" s="21"/>
      <c r="P345" s="21"/>
      <c r="Q345" s="21"/>
      <c r="R345" s="21"/>
      <c r="S345" s="21"/>
      <c r="T345" s="21"/>
      <c r="U345" s="19"/>
      <c r="V345" s="13"/>
      <c r="W345" s="13"/>
      <c r="X345" s="13"/>
      <c r="Y345" s="13"/>
      <c r="Z345" s="13"/>
      <c r="AA345" s="13"/>
      <c r="AB345" s="13"/>
      <c r="AC345" s="13"/>
      <c r="AD345" s="13"/>
      <c r="AE345" s="13"/>
      <c r="AF345" s="13"/>
    </row>
    <row r="346">
      <c r="A346" s="13"/>
      <c r="B346" s="13"/>
      <c r="C346" s="13"/>
      <c r="D346" s="13"/>
      <c r="E346" s="13"/>
      <c r="F346" s="13"/>
      <c r="G346" s="13"/>
      <c r="H346" s="13"/>
      <c r="I346" s="38"/>
      <c r="J346" s="21"/>
      <c r="K346" s="21"/>
      <c r="L346" s="21"/>
      <c r="M346" s="21"/>
      <c r="N346" s="19"/>
      <c r="O346" s="21"/>
      <c r="P346" s="21"/>
      <c r="Q346" s="21"/>
      <c r="R346" s="21"/>
      <c r="S346" s="21"/>
      <c r="T346" s="21"/>
      <c r="U346" s="19"/>
      <c r="V346" s="13"/>
      <c r="W346" s="13"/>
      <c r="X346" s="13"/>
      <c r="Y346" s="13"/>
      <c r="Z346" s="13"/>
      <c r="AA346" s="13"/>
      <c r="AB346" s="13"/>
      <c r="AC346" s="13"/>
      <c r="AD346" s="13"/>
      <c r="AE346" s="13"/>
      <c r="AF346" s="13"/>
    </row>
    <row r="347">
      <c r="A347" s="13"/>
      <c r="B347" s="13"/>
      <c r="C347" s="13"/>
      <c r="D347" s="20"/>
      <c r="E347" s="20"/>
      <c r="F347" s="20"/>
      <c r="G347" s="20"/>
      <c r="H347" s="13"/>
      <c r="I347" s="67"/>
      <c r="J347" s="21"/>
      <c r="K347" s="21"/>
      <c r="L347" s="21"/>
      <c r="M347" s="21"/>
      <c r="N347" s="19"/>
      <c r="O347" s="21"/>
      <c r="P347" s="21"/>
      <c r="Q347" s="21"/>
      <c r="R347" s="21"/>
      <c r="S347" s="21"/>
      <c r="T347" s="21"/>
      <c r="U347" s="19"/>
      <c r="V347" s="13"/>
      <c r="W347" s="13"/>
      <c r="X347" s="13"/>
      <c r="Y347" s="13"/>
      <c r="Z347" s="13"/>
      <c r="AA347" s="13"/>
      <c r="AB347" s="13"/>
      <c r="AC347" s="13"/>
      <c r="AD347" s="13"/>
      <c r="AE347" s="13"/>
      <c r="AF347" s="13"/>
    </row>
    <row r="348">
      <c r="A348" s="13"/>
      <c r="B348" s="13"/>
      <c r="C348" s="13"/>
      <c r="D348" s="13"/>
      <c r="E348" s="13"/>
      <c r="F348" s="13"/>
      <c r="G348" s="13"/>
      <c r="H348" s="13"/>
      <c r="I348" s="38"/>
      <c r="J348" s="21"/>
      <c r="K348" s="19"/>
      <c r="L348" s="21"/>
      <c r="M348" s="21"/>
      <c r="N348" s="21"/>
      <c r="O348" s="21"/>
      <c r="P348" s="21"/>
      <c r="Q348" s="21"/>
      <c r="R348" s="21"/>
      <c r="S348" s="21"/>
      <c r="T348" s="21"/>
      <c r="U348" s="19"/>
      <c r="V348" s="13"/>
      <c r="W348" s="13"/>
      <c r="X348" s="13"/>
      <c r="Y348" s="13"/>
      <c r="Z348" s="13"/>
      <c r="AA348" s="13"/>
      <c r="AB348" s="13"/>
      <c r="AC348" s="13"/>
      <c r="AD348" s="13"/>
      <c r="AE348" s="13"/>
      <c r="AF348" s="13"/>
    </row>
    <row r="349">
      <c r="A349" s="13"/>
      <c r="B349" s="13"/>
      <c r="C349" s="13"/>
      <c r="D349" s="20"/>
      <c r="E349" s="20"/>
      <c r="F349" s="20"/>
      <c r="G349" s="20"/>
      <c r="H349" s="13"/>
      <c r="I349" s="38"/>
      <c r="J349" s="21"/>
      <c r="K349" s="21"/>
      <c r="L349" s="21"/>
      <c r="M349" s="21"/>
      <c r="N349" s="19"/>
      <c r="O349" s="21"/>
      <c r="P349" s="21"/>
      <c r="Q349" s="19"/>
      <c r="R349" s="21"/>
      <c r="S349" s="21"/>
      <c r="T349" s="21"/>
      <c r="U349" s="19"/>
      <c r="V349" s="13"/>
      <c r="W349" s="13"/>
      <c r="X349" s="13"/>
      <c r="Y349" s="13"/>
      <c r="Z349" s="13"/>
      <c r="AA349" s="13"/>
      <c r="AB349" s="13"/>
      <c r="AC349" s="13"/>
      <c r="AD349" s="13"/>
      <c r="AE349" s="13"/>
      <c r="AF349" s="13"/>
    </row>
    <row r="350">
      <c r="A350" s="13"/>
      <c r="B350" s="13"/>
      <c r="C350" s="13"/>
      <c r="D350" s="20"/>
      <c r="E350" s="20"/>
      <c r="F350" s="20"/>
      <c r="G350" s="20"/>
      <c r="H350" s="13"/>
      <c r="I350" s="67"/>
      <c r="J350" s="21"/>
      <c r="K350" s="21"/>
      <c r="L350" s="21"/>
      <c r="M350" s="21"/>
      <c r="N350" s="19"/>
      <c r="O350" s="21"/>
      <c r="P350" s="21"/>
      <c r="Q350" s="21"/>
      <c r="R350" s="21"/>
      <c r="S350" s="21"/>
      <c r="T350" s="21"/>
      <c r="U350" s="19"/>
      <c r="V350" s="13"/>
      <c r="W350" s="13"/>
      <c r="X350" s="13"/>
      <c r="Y350" s="13"/>
      <c r="Z350" s="13"/>
      <c r="AA350" s="13"/>
      <c r="AB350" s="13"/>
      <c r="AC350" s="13"/>
      <c r="AD350" s="13"/>
      <c r="AE350" s="13"/>
      <c r="AF350" s="13"/>
    </row>
    <row r="351">
      <c r="A351" s="20"/>
      <c r="B351" s="20"/>
      <c r="C351" s="20"/>
      <c r="D351" s="20"/>
      <c r="E351" s="20"/>
      <c r="F351" s="20"/>
      <c r="G351" s="20"/>
      <c r="H351" s="20"/>
      <c r="I351" s="20"/>
      <c r="J351" s="20"/>
      <c r="K351" s="19"/>
      <c r="L351" s="20"/>
      <c r="M351" s="20"/>
      <c r="N351" s="20"/>
      <c r="O351" s="20"/>
      <c r="P351" s="20"/>
      <c r="Q351" s="20"/>
      <c r="R351" s="20"/>
      <c r="S351" s="20"/>
      <c r="T351" s="21"/>
      <c r="U351" s="21"/>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19"/>
      <c r="L352" s="20"/>
      <c r="M352" s="20"/>
      <c r="N352" s="13"/>
      <c r="O352" s="20"/>
      <c r="P352" s="20"/>
      <c r="Q352" s="20"/>
      <c r="R352" s="20"/>
      <c r="S352" s="20"/>
      <c r="T352" s="21"/>
      <c r="U352" s="21"/>
      <c r="V352" s="20"/>
      <c r="W352" s="20"/>
      <c r="X352" s="20"/>
      <c r="Y352" s="20"/>
      <c r="Z352" s="20"/>
      <c r="AA352" s="20"/>
      <c r="AB352" s="20"/>
      <c r="AC352" s="20"/>
      <c r="AD352" s="20"/>
      <c r="AE352" s="20"/>
      <c r="AF352" s="20"/>
    </row>
    <row r="353">
      <c r="A353" s="13"/>
      <c r="B353" s="13"/>
      <c r="C353" s="13"/>
      <c r="D353" s="20"/>
      <c r="E353" s="20"/>
      <c r="F353" s="20"/>
      <c r="G353" s="20"/>
      <c r="H353" s="13"/>
      <c r="I353" s="38"/>
      <c r="J353" s="21"/>
      <c r="K353" s="21"/>
      <c r="L353" s="21"/>
      <c r="M353" s="21"/>
      <c r="N353" s="19"/>
      <c r="O353" s="21"/>
      <c r="P353" s="21"/>
      <c r="Q353" s="21"/>
      <c r="R353" s="21"/>
      <c r="S353" s="21"/>
      <c r="T353" s="21"/>
      <c r="U353" s="21"/>
      <c r="V353" s="20"/>
      <c r="W353" s="20"/>
      <c r="X353" s="20"/>
      <c r="Y353" s="20"/>
      <c r="Z353" s="20"/>
      <c r="AA353" s="20"/>
      <c r="AB353" s="20"/>
      <c r="AC353" s="20"/>
      <c r="AD353" s="20"/>
      <c r="AE353" s="20"/>
      <c r="AF353" s="20"/>
    </row>
    <row r="354">
      <c r="A354" s="13"/>
      <c r="B354" s="13"/>
      <c r="C354" s="13"/>
      <c r="D354" s="13"/>
      <c r="E354" s="13"/>
      <c r="F354" s="13"/>
      <c r="G354" s="13"/>
      <c r="H354" s="13"/>
      <c r="I354" s="38"/>
      <c r="J354" s="21"/>
      <c r="K354" s="21"/>
      <c r="L354" s="21"/>
      <c r="M354" s="21"/>
      <c r="N354" s="19"/>
      <c r="O354" s="21"/>
      <c r="P354" s="21"/>
      <c r="Q354" s="21"/>
      <c r="R354" s="21"/>
      <c r="S354" s="21"/>
      <c r="T354" s="21"/>
      <c r="U354" s="19"/>
      <c r="V354" s="13"/>
      <c r="W354" s="13"/>
      <c r="X354" s="13"/>
      <c r="Y354" s="13"/>
      <c r="Z354" s="13"/>
      <c r="AA354" s="13"/>
      <c r="AB354" s="13"/>
      <c r="AC354" s="13"/>
      <c r="AD354" s="13"/>
      <c r="AE354" s="13"/>
      <c r="AF354" s="13"/>
    </row>
    <row r="355">
      <c r="A355" s="13"/>
      <c r="B355" s="13"/>
      <c r="C355" s="13"/>
      <c r="D355" s="13"/>
      <c r="E355" s="13"/>
      <c r="F355" s="13"/>
      <c r="G355" s="13"/>
      <c r="H355" s="13"/>
      <c r="I355" s="38"/>
      <c r="J355" s="19"/>
      <c r="K355" s="19"/>
      <c r="L355" s="21"/>
      <c r="M355" s="21"/>
      <c r="N355" s="21"/>
      <c r="O355" s="21"/>
      <c r="P355" s="21"/>
      <c r="Q355" s="21"/>
      <c r="R355" s="21"/>
      <c r="S355" s="21"/>
      <c r="T355" s="21"/>
      <c r="U355" s="21"/>
      <c r="V355" s="20"/>
      <c r="W355" s="20"/>
      <c r="X355" s="20"/>
      <c r="Y355" s="20"/>
      <c r="Z355" s="20"/>
      <c r="AA355" s="20"/>
      <c r="AB355" s="20"/>
      <c r="AC355" s="20"/>
      <c r="AD355" s="20"/>
      <c r="AE355" s="20"/>
      <c r="AF355" s="20"/>
    </row>
    <row r="356">
      <c r="A356" s="13"/>
      <c r="B356" s="13"/>
      <c r="C356" s="13"/>
      <c r="D356" s="20"/>
      <c r="E356" s="20"/>
      <c r="F356" s="20"/>
      <c r="G356" s="20"/>
      <c r="H356" s="13"/>
      <c r="I356" s="38"/>
      <c r="J356" s="21"/>
      <c r="K356" s="21"/>
      <c r="L356" s="19"/>
      <c r="M356" s="21"/>
      <c r="N356" s="19"/>
      <c r="O356" s="21"/>
      <c r="P356" s="21"/>
      <c r="Q356" s="21"/>
      <c r="R356" s="21"/>
      <c r="S356" s="21"/>
      <c r="T356" s="21"/>
      <c r="U356" s="19"/>
      <c r="V356" s="13"/>
      <c r="W356" s="13"/>
      <c r="X356" s="13"/>
      <c r="Y356" s="13"/>
      <c r="Z356" s="13"/>
      <c r="AA356" s="13"/>
      <c r="AB356" s="13"/>
      <c r="AC356" s="13"/>
      <c r="AD356" s="13"/>
      <c r="AE356" s="13"/>
      <c r="AF356" s="13"/>
    </row>
    <row r="357">
      <c r="A357" s="13"/>
      <c r="B357" s="13"/>
      <c r="C357" s="13"/>
      <c r="D357" s="13"/>
      <c r="E357" s="13"/>
      <c r="F357" s="13"/>
      <c r="G357" s="13"/>
      <c r="H357" s="13"/>
      <c r="I357" s="38"/>
      <c r="J357" s="19"/>
      <c r="K357" s="19"/>
      <c r="L357" s="19"/>
      <c r="M357" s="21"/>
      <c r="N357" s="21"/>
      <c r="O357" s="21"/>
      <c r="P357" s="21"/>
      <c r="Q357" s="21"/>
      <c r="R357" s="21"/>
      <c r="S357" s="21"/>
      <c r="T357" s="19"/>
      <c r="U357" s="19"/>
      <c r="V357" s="13"/>
      <c r="W357" s="13"/>
      <c r="X357" s="13"/>
      <c r="Y357" s="13"/>
      <c r="Z357" s="13"/>
      <c r="AA357" s="13"/>
      <c r="AB357" s="13"/>
      <c r="AC357" s="13"/>
      <c r="AD357" s="13"/>
      <c r="AE357" s="13"/>
      <c r="AF357" s="13"/>
    </row>
    <row r="358">
      <c r="A358" s="13"/>
      <c r="B358" s="13"/>
      <c r="C358" s="13"/>
      <c r="D358" s="13"/>
      <c r="E358" s="13"/>
      <c r="F358" s="13"/>
      <c r="G358" s="13"/>
      <c r="H358" s="13"/>
      <c r="I358" s="38"/>
      <c r="J358" s="21"/>
      <c r="K358" s="21"/>
      <c r="L358" s="21"/>
      <c r="M358" s="19"/>
      <c r="N358" s="21"/>
      <c r="O358" s="21"/>
      <c r="P358" s="21"/>
      <c r="Q358" s="21"/>
      <c r="R358" s="21"/>
      <c r="S358" s="21"/>
      <c r="T358" s="21"/>
      <c r="U358" s="21"/>
      <c r="V358" s="20"/>
      <c r="W358" s="20"/>
      <c r="X358" s="20"/>
      <c r="Y358" s="20"/>
      <c r="Z358" s="20"/>
      <c r="AA358" s="20"/>
      <c r="AB358" s="20"/>
      <c r="AC358" s="20"/>
      <c r="AD358" s="20"/>
      <c r="AE358" s="20"/>
      <c r="AF358" s="20"/>
    </row>
    <row r="359">
      <c r="A359" s="13"/>
      <c r="B359" s="13"/>
      <c r="C359" s="13"/>
      <c r="D359" s="13"/>
      <c r="E359" s="13"/>
      <c r="F359" s="13"/>
      <c r="G359" s="13"/>
      <c r="H359" s="13"/>
      <c r="I359" s="38"/>
      <c r="J359" s="21"/>
      <c r="K359" s="19"/>
      <c r="L359" s="21"/>
      <c r="M359" s="21"/>
      <c r="N359" s="21"/>
      <c r="O359" s="21"/>
      <c r="P359" s="21"/>
      <c r="Q359" s="21"/>
      <c r="R359" s="21"/>
      <c r="S359" s="21"/>
      <c r="T359" s="21"/>
      <c r="U359" s="19"/>
      <c r="V359" s="13"/>
      <c r="W359" s="13"/>
      <c r="X359" s="13"/>
      <c r="Y359" s="13"/>
      <c r="Z359" s="13"/>
      <c r="AA359" s="13"/>
      <c r="AB359" s="13"/>
      <c r="AC359" s="13"/>
      <c r="AD359" s="13"/>
      <c r="AE359" s="13"/>
      <c r="AF359" s="13"/>
    </row>
    <row r="360">
      <c r="A360" s="13"/>
      <c r="B360" s="13"/>
      <c r="C360" s="13"/>
      <c r="D360" s="13"/>
      <c r="E360" s="13"/>
      <c r="F360" s="13"/>
      <c r="G360" s="13"/>
      <c r="H360" s="13"/>
      <c r="I360" s="38"/>
      <c r="J360" s="21"/>
      <c r="K360" s="19"/>
      <c r="L360" s="21"/>
      <c r="M360" s="21"/>
      <c r="N360" s="21"/>
      <c r="O360" s="21"/>
      <c r="P360" s="21"/>
      <c r="Q360" s="21"/>
      <c r="R360" s="21"/>
      <c r="S360" s="21"/>
      <c r="T360" s="21"/>
      <c r="U360" s="19"/>
      <c r="V360" s="13"/>
      <c r="W360" s="13"/>
      <c r="X360" s="13"/>
      <c r="Y360" s="13"/>
      <c r="Z360" s="13"/>
      <c r="AA360" s="13"/>
      <c r="AB360" s="13"/>
      <c r="AC360" s="13"/>
      <c r="AD360" s="13"/>
      <c r="AE360" s="13"/>
      <c r="AF360" s="13"/>
    </row>
    <row r="361">
      <c r="A361" s="13"/>
      <c r="B361" s="13"/>
      <c r="C361" s="13"/>
      <c r="D361" s="13"/>
      <c r="E361" s="13"/>
      <c r="F361" s="13"/>
      <c r="G361" s="13"/>
      <c r="H361" s="13"/>
      <c r="I361" s="38"/>
      <c r="J361" s="21"/>
      <c r="K361" s="21"/>
      <c r="L361" s="21"/>
      <c r="M361" s="21"/>
      <c r="N361" s="19"/>
      <c r="O361" s="21"/>
      <c r="P361" s="21"/>
      <c r="Q361" s="21"/>
      <c r="R361" s="21"/>
      <c r="S361" s="21"/>
      <c r="T361" s="21"/>
      <c r="U361" s="19"/>
      <c r="V361" s="13"/>
      <c r="W361" s="13"/>
      <c r="X361" s="13"/>
      <c r="Y361" s="13"/>
      <c r="Z361" s="13"/>
      <c r="AA361" s="13"/>
      <c r="AB361" s="13"/>
      <c r="AC361" s="13"/>
      <c r="AD361" s="13"/>
      <c r="AE361" s="13"/>
      <c r="AF361" s="13"/>
    </row>
    <row r="362">
      <c r="A362" s="13"/>
      <c r="B362" s="13"/>
      <c r="C362" s="13"/>
      <c r="D362" s="13"/>
      <c r="E362" s="13"/>
      <c r="F362" s="13"/>
      <c r="G362" s="13"/>
      <c r="H362" s="13"/>
      <c r="I362" s="38"/>
      <c r="J362" s="21"/>
      <c r="K362" s="21"/>
      <c r="L362" s="21"/>
      <c r="M362" s="21"/>
      <c r="N362" s="19"/>
      <c r="O362" s="21"/>
      <c r="P362" s="21"/>
      <c r="Q362" s="21"/>
      <c r="R362" s="21"/>
      <c r="S362" s="21"/>
      <c r="T362" s="21"/>
      <c r="U362" s="19"/>
      <c r="V362" s="13"/>
      <c r="W362" s="13"/>
      <c r="X362" s="13"/>
      <c r="Y362" s="13"/>
      <c r="Z362" s="13"/>
      <c r="AA362" s="13"/>
      <c r="AB362" s="13"/>
      <c r="AC362" s="13"/>
      <c r="AD362" s="13"/>
      <c r="AE362" s="13"/>
      <c r="AF362" s="13"/>
    </row>
    <row r="363">
      <c r="A363" s="13"/>
      <c r="B363" s="13"/>
      <c r="C363" s="13"/>
      <c r="D363" s="13"/>
      <c r="E363" s="13"/>
      <c r="F363" s="13"/>
      <c r="G363" s="13"/>
      <c r="H363" s="13"/>
      <c r="I363" s="38"/>
      <c r="J363" s="21"/>
      <c r="K363" s="21"/>
      <c r="L363" s="21"/>
      <c r="M363" s="21"/>
      <c r="N363" s="19"/>
      <c r="O363" s="21"/>
      <c r="P363" s="21"/>
      <c r="Q363" s="21"/>
      <c r="R363" s="21"/>
      <c r="S363" s="21"/>
      <c r="T363" s="21"/>
      <c r="U363" s="19"/>
      <c r="V363" s="13"/>
      <c r="W363" s="13"/>
      <c r="X363" s="13"/>
      <c r="Y363" s="13"/>
      <c r="Z363" s="13"/>
      <c r="AA363" s="13"/>
      <c r="AB363" s="13"/>
      <c r="AC363" s="13"/>
      <c r="AD363" s="13"/>
      <c r="AE363" s="13"/>
      <c r="AF363" s="13"/>
    </row>
    <row r="364">
      <c r="A364" s="13"/>
      <c r="B364" s="13"/>
      <c r="C364" s="13"/>
      <c r="D364" s="13"/>
      <c r="E364" s="13"/>
      <c r="F364" s="13"/>
      <c r="G364" s="13"/>
      <c r="H364" s="13"/>
      <c r="I364" s="38"/>
      <c r="J364" s="19"/>
      <c r="K364" s="19"/>
      <c r="L364" s="19"/>
      <c r="M364" s="21"/>
      <c r="N364" s="21"/>
      <c r="O364" s="21"/>
      <c r="P364" s="21"/>
      <c r="Q364" s="21"/>
      <c r="R364" s="21"/>
      <c r="S364" s="21"/>
      <c r="T364" s="19"/>
      <c r="U364" s="19"/>
      <c r="V364" s="13"/>
      <c r="W364" s="13"/>
      <c r="X364" s="13"/>
      <c r="Y364" s="13"/>
      <c r="Z364" s="13"/>
      <c r="AA364" s="13"/>
      <c r="AB364" s="13"/>
      <c r="AC364" s="13"/>
      <c r="AD364" s="13"/>
      <c r="AE364" s="13"/>
      <c r="AF364" s="13"/>
    </row>
    <row r="365">
      <c r="A365" s="13"/>
      <c r="B365" s="13"/>
      <c r="C365" s="13"/>
      <c r="D365" s="20"/>
      <c r="E365" s="20"/>
      <c r="F365" s="20"/>
      <c r="G365" s="20"/>
      <c r="H365" s="13"/>
      <c r="I365" s="67"/>
      <c r="J365" s="21"/>
      <c r="K365" s="21"/>
      <c r="L365" s="21"/>
      <c r="M365" s="21"/>
      <c r="N365" s="19"/>
      <c r="O365" s="21"/>
      <c r="P365" s="21"/>
      <c r="Q365" s="21"/>
      <c r="R365" s="21"/>
      <c r="S365" s="21"/>
      <c r="T365" s="21"/>
      <c r="U365" s="21"/>
      <c r="V365" s="20"/>
      <c r="W365" s="20"/>
      <c r="X365" s="20"/>
      <c r="Y365" s="20"/>
      <c r="Z365" s="20"/>
      <c r="AA365" s="20"/>
      <c r="AB365" s="20"/>
      <c r="AC365" s="20"/>
      <c r="AD365" s="20"/>
      <c r="AE365" s="20"/>
      <c r="AF365" s="20"/>
    </row>
    <row r="366">
      <c r="A366" s="13"/>
      <c r="B366" s="13"/>
      <c r="C366" s="13"/>
      <c r="D366" s="13"/>
      <c r="E366" s="13"/>
      <c r="F366" s="13"/>
      <c r="G366" s="13"/>
      <c r="H366" s="13"/>
      <c r="I366" s="38"/>
      <c r="J366" s="21"/>
      <c r="K366" s="19"/>
      <c r="L366" s="21"/>
      <c r="M366" s="21"/>
      <c r="N366" s="21"/>
      <c r="O366" s="21"/>
      <c r="P366" s="21"/>
      <c r="Q366" s="21"/>
      <c r="R366" s="21"/>
      <c r="S366" s="21"/>
      <c r="T366" s="21"/>
      <c r="U366" s="19"/>
      <c r="V366" s="13"/>
      <c r="W366" s="13"/>
      <c r="X366" s="13"/>
      <c r="Y366" s="13"/>
      <c r="Z366" s="13"/>
      <c r="AA366" s="13"/>
      <c r="AB366" s="13"/>
      <c r="AC366" s="13"/>
      <c r="AD366" s="13"/>
      <c r="AE366" s="13"/>
      <c r="AF366" s="13"/>
    </row>
    <row r="367">
      <c r="A367" s="13"/>
      <c r="B367" s="13"/>
      <c r="C367" s="13"/>
      <c r="D367" s="20"/>
      <c r="E367" s="20"/>
      <c r="F367" s="20"/>
      <c r="G367" s="20"/>
      <c r="H367" s="13"/>
      <c r="I367" s="67"/>
      <c r="J367" s="21"/>
      <c r="K367" s="21"/>
      <c r="L367" s="21"/>
      <c r="M367" s="21"/>
      <c r="N367" s="19"/>
      <c r="O367" s="21"/>
      <c r="P367" s="21"/>
      <c r="Q367" s="21"/>
      <c r="R367" s="21"/>
      <c r="S367" s="21"/>
      <c r="T367" s="21"/>
      <c r="U367" s="21"/>
      <c r="V367" s="20"/>
      <c r="W367" s="20"/>
      <c r="X367" s="20"/>
      <c r="Y367" s="20"/>
      <c r="Z367" s="20"/>
      <c r="AA367" s="20"/>
      <c r="AB367" s="20"/>
      <c r="AC367" s="20"/>
      <c r="AD367" s="20"/>
      <c r="AE367" s="20"/>
      <c r="AF367" s="20"/>
    </row>
    <row r="368">
      <c r="A368" s="13"/>
      <c r="B368" s="13"/>
      <c r="C368" s="13"/>
      <c r="D368" s="20"/>
      <c r="E368" s="20"/>
      <c r="F368" s="20"/>
      <c r="G368" s="20"/>
      <c r="H368" s="13"/>
      <c r="I368" s="67"/>
      <c r="J368" s="21"/>
      <c r="K368" s="21"/>
      <c r="L368" s="21"/>
      <c r="M368" s="21"/>
      <c r="N368" s="19"/>
      <c r="O368" s="21"/>
      <c r="P368" s="19"/>
      <c r="Q368" s="19"/>
      <c r="R368" s="19"/>
      <c r="S368" s="19"/>
      <c r="T368" s="21"/>
      <c r="U368" s="21"/>
      <c r="V368" s="20"/>
      <c r="W368" s="20"/>
      <c r="X368" s="20"/>
      <c r="Y368" s="20"/>
      <c r="Z368" s="20"/>
      <c r="AA368" s="20"/>
      <c r="AB368" s="20"/>
      <c r="AC368" s="20"/>
      <c r="AD368" s="20"/>
      <c r="AE368" s="20"/>
      <c r="AF368" s="20"/>
    </row>
    <row r="369">
      <c r="A369" s="13"/>
      <c r="B369" s="13"/>
      <c r="C369" s="13"/>
      <c r="D369" s="13"/>
      <c r="E369" s="13"/>
      <c r="F369" s="13"/>
      <c r="G369" s="13"/>
      <c r="H369" s="13"/>
      <c r="I369" s="38"/>
      <c r="J369" s="21"/>
      <c r="K369" s="19"/>
      <c r="L369" s="21"/>
      <c r="M369" s="21"/>
      <c r="N369" s="19"/>
      <c r="O369" s="21"/>
      <c r="P369" s="21"/>
      <c r="Q369" s="21"/>
      <c r="R369" s="21"/>
      <c r="S369" s="21"/>
      <c r="T369" s="21"/>
      <c r="U369" s="19"/>
      <c r="V369" s="13"/>
      <c r="W369" s="13"/>
      <c r="X369" s="13"/>
      <c r="Y369" s="13"/>
      <c r="Z369" s="13"/>
      <c r="AA369" s="13"/>
      <c r="AB369" s="13"/>
      <c r="AC369" s="13"/>
      <c r="AD369" s="13"/>
      <c r="AE369" s="13"/>
      <c r="AF369" s="13"/>
    </row>
    <row r="370">
      <c r="A370" s="13"/>
      <c r="B370" s="13"/>
      <c r="C370" s="13"/>
      <c r="D370" s="13"/>
      <c r="E370" s="13"/>
      <c r="F370" s="13"/>
      <c r="G370" s="13"/>
      <c r="H370" s="13"/>
      <c r="I370" s="38"/>
      <c r="J370" s="21"/>
      <c r="K370" s="19"/>
      <c r="L370" s="21"/>
      <c r="M370" s="21"/>
      <c r="N370" s="19"/>
      <c r="O370" s="21"/>
      <c r="P370" s="21"/>
      <c r="Q370" s="21"/>
      <c r="R370" s="21"/>
      <c r="S370" s="21"/>
      <c r="T370" s="21"/>
      <c r="U370" s="19"/>
      <c r="V370" s="13"/>
      <c r="W370" s="13"/>
      <c r="X370" s="13"/>
      <c r="Y370" s="13"/>
      <c r="Z370" s="13"/>
      <c r="AA370" s="13"/>
      <c r="AB370" s="13"/>
      <c r="AC370" s="13"/>
      <c r="AD370" s="13"/>
      <c r="AE370" s="13"/>
      <c r="AF370" s="13"/>
    </row>
    <row r="371">
      <c r="A371" s="13"/>
      <c r="B371" s="13"/>
      <c r="C371" s="13"/>
      <c r="D371" s="20"/>
      <c r="E371" s="20"/>
      <c r="F371" s="20"/>
      <c r="G371" s="20"/>
      <c r="H371" s="13"/>
      <c r="I371" s="38"/>
      <c r="J371" s="21"/>
      <c r="K371" s="21"/>
      <c r="L371" s="21"/>
      <c r="M371" s="21"/>
      <c r="N371" s="19"/>
      <c r="O371" s="21"/>
      <c r="P371" s="21"/>
      <c r="Q371" s="21"/>
      <c r="R371" s="21"/>
      <c r="S371" s="21"/>
      <c r="T371" s="21"/>
      <c r="U371" s="19"/>
      <c r="V371" s="13"/>
      <c r="W371" s="13"/>
      <c r="X371" s="13"/>
      <c r="Y371" s="13"/>
      <c r="Z371" s="13"/>
      <c r="AA371" s="13"/>
      <c r="AB371" s="13"/>
      <c r="AC371" s="13"/>
      <c r="AD371" s="13"/>
      <c r="AE371" s="13"/>
      <c r="AF371" s="13"/>
    </row>
    <row r="372">
      <c r="A372" s="13"/>
      <c r="B372" s="13"/>
      <c r="C372" s="13"/>
      <c r="D372" s="13"/>
      <c r="E372" s="13"/>
      <c r="F372" s="13"/>
      <c r="G372" s="13"/>
      <c r="H372" s="13"/>
      <c r="I372" s="67"/>
      <c r="J372" s="19"/>
      <c r="K372" s="19"/>
      <c r="L372" s="19"/>
      <c r="M372" s="21"/>
      <c r="N372" s="21"/>
      <c r="O372" s="21"/>
      <c r="P372" s="21"/>
      <c r="Q372" s="21"/>
      <c r="R372" s="21"/>
      <c r="S372" s="21"/>
      <c r="T372" s="19"/>
      <c r="U372" s="19"/>
      <c r="V372" s="13"/>
      <c r="W372" s="13"/>
      <c r="X372" s="13"/>
      <c r="Y372" s="13"/>
      <c r="Z372" s="13"/>
      <c r="AA372" s="13"/>
      <c r="AB372" s="13"/>
      <c r="AC372" s="13"/>
      <c r="AD372" s="13"/>
      <c r="AE372" s="13"/>
      <c r="AF372" s="13"/>
    </row>
    <row r="373">
      <c r="A373" s="13"/>
      <c r="B373" s="13"/>
      <c r="C373" s="13"/>
      <c r="D373" s="13"/>
      <c r="E373" s="13"/>
      <c r="F373" s="13"/>
      <c r="G373" s="13"/>
      <c r="H373" s="13"/>
      <c r="I373" s="38"/>
      <c r="J373" s="21"/>
      <c r="K373" s="19"/>
      <c r="L373" s="21"/>
      <c r="M373" s="21"/>
      <c r="N373" s="21"/>
      <c r="O373" s="21"/>
      <c r="P373" s="21"/>
      <c r="Q373" s="21"/>
      <c r="R373" s="21"/>
      <c r="S373" s="21"/>
      <c r="T373" s="21"/>
      <c r="U373" s="19"/>
      <c r="V373" s="13"/>
      <c r="W373" s="13"/>
      <c r="X373" s="13"/>
      <c r="Y373" s="13"/>
      <c r="Z373" s="13"/>
      <c r="AA373" s="13"/>
      <c r="AB373" s="13"/>
      <c r="AC373" s="13"/>
      <c r="AD373" s="13"/>
      <c r="AE373" s="13"/>
      <c r="AF373" s="13"/>
    </row>
    <row r="374">
      <c r="A374" s="13"/>
      <c r="B374" s="13"/>
      <c r="C374" s="13"/>
      <c r="D374" s="13"/>
      <c r="E374" s="13"/>
      <c r="F374" s="13"/>
      <c r="G374" s="13"/>
      <c r="H374" s="13"/>
      <c r="I374" s="38"/>
      <c r="J374" s="21"/>
      <c r="K374" s="19"/>
      <c r="L374" s="21"/>
      <c r="M374" s="21"/>
      <c r="N374" s="21"/>
      <c r="O374" s="21"/>
      <c r="P374" s="21"/>
      <c r="Q374" s="21"/>
      <c r="R374" s="21"/>
      <c r="S374" s="21"/>
      <c r="T374" s="21"/>
      <c r="U374" s="21"/>
      <c r="V374" s="20"/>
      <c r="W374" s="20"/>
      <c r="X374" s="20"/>
      <c r="Y374" s="20"/>
      <c r="Z374" s="20"/>
      <c r="AA374" s="20"/>
      <c r="AB374" s="20"/>
      <c r="AC374" s="20"/>
      <c r="AD374" s="20"/>
      <c r="AE374" s="20"/>
      <c r="AF374" s="20"/>
    </row>
    <row r="375">
      <c r="A375" s="13"/>
      <c r="B375" s="13"/>
      <c r="C375" s="13"/>
      <c r="D375" s="13"/>
      <c r="E375" s="13"/>
      <c r="F375" s="13"/>
      <c r="G375" s="13"/>
      <c r="H375" s="13"/>
      <c r="I375" s="38"/>
      <c r="J375" s="21"/>
      <c r="K375" s="19"/>
      <c r="L375" s="21"/>
      <c r="M375" s="21"/>
      <c r="N375" s="21"/>
      <c r="O375" s="21"/>
      <c r="P375" s="21"/>
      <c r="Q375" s="21"/>
      <c r="R375" s="21"/>
      <c r="S375" s="21"/>
      <c r="T375" s="21"/>
      <c r="U375" s="19"/>
      <c r="V375" s="13"/>
      <c r="W375" s="13"/>
      <c r="X375" s="13"/>
      <c r="Y375" s="13"/>
      <c r="Z375" s="13"/>
      <c r="AA375" s="13"/>
      <c r="AB375" s="13"/>
      <c r="AC375" s="13"/>
      <c r="AD375" s="13"/>
      <c r="AE375" s="13"/>
      <c r="AF375" s="13"/>
    </row>
    <row r="376">
      <c r="A376" s="13"/>
      <c r="B376" s="13"/>
      <c r="C376" s="13"/>
      <c r="D376" s="20"/>
      <c r="E376" s="20"/>
      <c r="F376" s="20"/>
      <c r="G376" s="20"/>
      <c r="H376" s="13"/>
      <c r="I376" s="67"/>
      <c r="J376" s="21"/>
      <c r="K376" s="19"/>
      <c r="L376" s="21"/>
      <c r="M376" s="21"/>
      <c r="N376" s="21"/>
      <c r="O376" s="21"/>
      <c r="P376" s="21"/>
      <c r="Q376" s="21"/>
      <c r="R376" s="21"/>
      <c r="S376" s="21"/>
      <c r="T376" s="21"/>
      <c r="U376" s="19"/>
      <c r="V376" s="13"/>
      <c r="W376" s="13"/>
      <c r="X376" s="13"/>
      <c r="Y376" s="13"/>
      <c r="Z376" s="13"/>
      <c r="AA376" s="13"/>
      <c r="AB376" s="13"/>
      <c r="AC376" s="13"/>
      <c r="AD376" s="13"/>
      <c r="AE376" s="13"/>
      <c r="AF376" s="13"/>
    </row>
    <row r="377">
      <c r="A377" s="13"/>
      <c r="B377" s="13"/>
      <c r="C377" s="13"/>
      <c r="D377" s="13"/>
      <c r="E377" s="13"/>
      <c r="F377" s="13"/>
      <c r="G377" s="13"/>
      <c r="H377" s="13"/>
      <c r="I377" s="38"/>
      <c r="J377" s="21"/>
      <c r="K377" s="19"/>
      <c r="L377" s="21"/>
      <c r="M377" s="21"/>
      <c r="N377" s="21"/>
      <c r="O377" s="21"/>
      <c r="P377" s="21"/>
      <c r="Q377" s="21"/>
      <c r="R377" s="21"/>
      <c r="S377" s="21"/>
      <c r="T377" s="21"/>
      <c r="U377" s="19"/>
      <c r="V377" s="13"/>
      <c r="W377" s="13"/>
      <c r="X377" s="13"/>
      <c r="Y377" s="13"/>
      <c r="Z377" s="13"/>
      <c r="AA377" s="13"/>
      <c r="AB377" s="13"/>
      <c r="AC377" s="13"/>
      <c r="AD377" s="13"/>
      <c r="AE377" s="13"/>
      <c r="AF377" s="13"/>
    </row>
    <row r="378">
      <c r="A378" s="13"/>
      <c r="B378" s="13"/>
      <c r="C378" s="13"/>
      <c r="D378" s="13"/>
      <c r="E378" s="13"/>
      <c r="F378" s="13"/>
      <c r="G378" s="13"/>
      <c r="H378" s="13"/>
      <c r="I378" s="38"/>
      <c r="J378" s="19"/>
      <c r="K378" s="19"/>
      <c r="L378" s="19"/>
      <c r="M378" s="21"/>
      <c r="N378" s="21"/>
      <c r="O378" s="21"/>
      <c r="P378" s="21"/>
      <c r="Q378" s="21"/>
      <c r="R378" s="21"/>
      <c r="S378" s="21"/>
      <c r="T378" s="19"/>
      <c r="U378" s="19"/>
      <c r="V378" s="13"/>
      <c r="W378" s="13"/>
      <c r="X378" s="13"/>
      <c r="Y378" s="13"/>
      <c r="Z378" s="13"/>
      <c r="AA378" s="13"/>
      <c r="AB378" s="13"/>
      <c r="AC378" s="13"/>
      <c r="AD378" s="13"/>
      <c r="AE378" s="13"/>
      <c r="AF378" s="13"/>
    </row>
    <row r="379">
      <c r="A379" s="13"/>
      <c r="B379" s="13"/>
      <c r="C379" s="13"/>
      <c r="D379" s="20"/>
      <c r="E379" s="20"/>
      <c r="F379" s="20"/>
      <c r="G379" s="20"/>
      <c r="H379" s="13"/>
      <c r="I379" s="67"/>
      <c r="J379" s="21"/>
      <c r="K379" s="21"/>
      <c r="L379" s="21"/>
      <c r="M379" s="21"/>
      <c r="N379" s="21"/>
      <c r="O379" s="21"/>
      <c r="P379" s="21"/>
      <c r="Q379" s="19"/>
      <c r="R379" s="21"/>
      <c r="S379" s="21"/>
      <c r="T379" s="21"/>
      <c r="U379" s="19"/>
      <c r="V379" s="13"/>
      <c r="W379" s="13"/>
      <c r="X379" s="13"/>
      <c r="Y379" s="13"/>
      <c r="Z379" s="13"/>
      <c r="AA379" s="13"/>
      <c r="AB379" s="13"/>
      <c r="AC379" s="13"/>
      <c r="AD379" s="13"/>
      <c r="AE379" s="13"/>
      <c r="AF379" s="13"/>
    </row>
    <row r="380">
      <c r="A380" s="13"/>
      <c r="B380" s="13"/>
      <c r="C380" s="13"/>
      <c r="D380" s="20"/>
      <c r="E380" s="20"/>
      <c r="F380" s="20"/>
      <c r="G380" s="20"/>
      <c r="H380" s="13"/>
      <c r="I380" s="67"/>
      <c r="J380" s="19"/>
      <c r="K380" s="19"/>
      <c r="L380" s="19"/>
      <c r="M380" s="21"/>
      <c r="N380" s="21"/>
      <c r="O380" s="21"/>
      <c r="P380" s="21"/>
      <c r="Q380" s="21"/>
      <c r="R380" s="21"/>
      <c r="S380" s="21"/>
      <c r="T380" s="19"/>
      <c r="U380" s="19"/>
      <c r="V380" s="13"/>
      <c r="W380" s="13"/>
      <c r="X380" s="13"/>
      <c r="Y380" s="13"/>
      <c r="Z380" s="13"/>
      <c r="AA380" s="13"/>
      <c r="AB380" s="13"/>
      <c r="AC380" s="13"/>
      <c r="AD380" s="13"/>
      <c r="AE380" s="13"/>
      <c r="AF380" s="13"/>
    </row>
    <row r="381">
      <c r="A381" s="13"/>
      <c r="B381" s="13"/>
      <c r="C381" s="13"/>
      <c r="D381" s="20"/>
      <c r="E381" s="20"/>
      <c r="F381" s="20"/>
      <c r="G381" s="20"/>
      <c r="H381" s="13"/>
      <c r="I381" s="38"/>
      <c r="J381" s="21"/>
      <c r="K381" s="21"/>
      <c r="L381" s="21"/>
      <c r="M381" s="21"/>
      <c r="N381" s="19"/>
      <c r="O381" s="21"/>
      <c r="P381" s="21"/>
      <c r="Q381" s="21"/>
      <c r="R381" s="21"/>
      <c r="S381" s="21"/>
      <c r="T381" s="21"/>
      <c r="U381" s="21"/>
      <c r="V381" s="20"/>
      <c r="W381" s="20"/>
      <c r="X381" s="20"/>
      <c r="Y381" s="20"/>
      <c r="Z381" s="20"/>
      <c r="AA381" s="20"/>
      <c r="AB381" s="20"/>
      <c r="AC381" s="20"/>
      <c r="AD381" s="20"/>
      <c r="AE381" s="20"/>
      <c r="AF381" s="20"/>
    </row>
    <row r="382">
      <c r="A382" s="13"/>
      <c r="B382" s="13"/>
      <c r="C382" s="13"/>
      <c r="D382" s="13"/>
      <c r="E382" s="13"/>
      <c r="F382" s="13"/>
      <c r="G382" s="13"/>
      <c r="H382" s="13"/>
      <c r="I382" s="38"/>
      <c r="J382" s="21"/>
      <c r="K382" s="21"/>
      <c r="L382" s="21"/>
      <c r="M382" s="21"/>
      <c r="N382" s="19"/>
      <c r="O382" s="21"/>
      <c r="P382" s="21"/>
      <c r="Q382" s="21"/>
      <c r="R382" s="21"/>
      <c r="S382" s="21"/>
      <c r="T382" s="21"/>
      <c r="U382" s="21"/>
      <c r="V382" s="20"/>
      <c r="W382" s="20"/>
      <c r="X382" s="20"/>
      <c r="Y382" s="20"/>
      <c r="Z382" s="20"/>
      <c r="AA382" s="20"/>
      <c r="AB382" s="20"/>
      <c r="AC382" s="20"/>
      <c r="AD382" s="20"/>
      <c r="AE382" s="20"/>
      <c r="AF382" s="20"/>
    </row>
    <row r="383">
      <c r="A383" s="13"/>
      <c r="B383" s="13"/>
      <c r="C383" s="13"/>
      <c r="D383" s="13"/>
      <c r="E383" s="13"/>
      <c r="F383" s="13"/>
      <c r="G383" s="13"/>
      <c r="H383" s="13"/>
      <c r="I383" s="38"/>
      <c r="J383" s="21"/>
      <c r="K383" s="21"/>
      <c r="L383" s="21"/>
      <c r="M383" s="21"/>
      <c r="N383" s="19"/>
      <c r="O383" s="21"/>
      <c r="P383" s="21"/>
      <c r="Q383" s="21"/>
      <c r="R383" s="21"/>
      <c r="S383" s="21"/>
      <c r="T383" s="21"/>
      <c r="U383" s="21"/>
      <c r="V383" s="20"/>
      <c r="W383" s="20"/>
      <c r="X383" s="20"/>
      <c r="Y383" s="20"/>
      <c r="Z383" s="20"/>
      <c r="AA383" s="20"/>
      <c r="AB383" s="20"/>
      <c r="AC383" s="20"/>
      <c r="AD383" s="20"/>
      <c r="AE383" s="20"/>
      <c r="AF383" s="20"/>
    </row>
    <row r="384">
      <c r="A384" s="13"/>
      <c r="B384" s="13"/>
      <c r="C384" s="13"/>
      <c r="D384" s="13"/>
      <c r="E384" s="13"/>
      <c r="F384" s="13"/>
      <c r="G384" s="13"/>
      <c r="H384" s="13"/>
      <c r="I384" s="38"/>
      <c r="J384" s="19"/>
      <c r="K384" s="19"/>
      <c r="L384" s="19"/>
      <c r="M384" s="21"/>
      <c r="N384" s="21"/>
      <c r="O384" s="21"/>
      <c r="P384" s="21"/>
      <c r="Q384" s="21"/>
      <c r="R384" s="21"/>
      <c r="S384" s="21"/>
      <c r="T384" s="21"/>
      <c r="U384" s="21"/>
      <c r="V384" s="20"/>
      <c r="W384" s="20"/>
      <c r="X384" s="20"/>
      <c r="Y384" s="20"/>
      <c r="Z384" s="20"/>
      <c r="AA384" s="20"/>
      <c r="AB384" s="20"/>
      <c r="AC384" s="20"/>
      <c r="AD384" s="20"/>
      <c r="AE384" s="20"/>
      <c r="AF384" s="20"/>
    </row>
    <row r="385">
      <c r="A385" s="13"/>
      <c r="B385" s="13"/>
      <c r="C385" s="13"/>
      <c r="D385" s="13"/>
      <c r="E385" s="13"/>
      <c r="F385" s="13"/>
      <c r="G385" s="13"/>
      <c r="H385" s="13"/>
      <c r="I385" s="38"/>
      <c r="J385" s="21"/>
      <c r="K385" s="19"/>
      <c r="L385" s="21"/>
      <c r="M385" s="21"/>
      <c r="N385" s="21"/>
      <c r="O385" s="21"/>
      <c r="P385" s="21"/>
      <c r="Q385" s="21"/>
      <c r="R385" s="21"/>
      <c r="S385" s="21"/>
      <c r="T385" s="21"/>
      <c r="U385" s="19"/>
      <c r="V385" s="13"/>
      <c r="W385" s="13"/>
      <c r="X385" s="13"/>
      <c r="Y385" s="13"/>
      <c r="Z385" s="13"/>
      <c r="AA385" s="13"/>
      <c r="AB385" s="13"/>
      <c r="AC385" s="13"/>
      <c r="AD385" s="13"/>
      <c r="AE385" s="13"/>
      <c r="AF385" s="13"/>
    </row>
    <row r="386">
      <c r="A386" s="13"/>
      <c r="B386" s="13"/>
      <c r="C386" s="13"/>
      <c r="D386" s="20"/>
      <c r="E386" s="20"/>
      <c r="F386" s="20"/>
      <c r="G386" s="20"/>
      <c r="H386" s="13"/>
      <c r="I386" s="38"/>
      <c r="J386" s="21"/>
      <c r="K386" s="21"/>
      <c r="L386" s="21"/>
      <c r="M386" s="21"/>
      <c r="N386" s="19"/>
      <c r="O386" s="21"/>
      <c r="P386" s="21"/>
      <c r="Q386" s="21"/>
      <c r="R386" s="21"/>
      <c r="S386" s="21"/>
      <c r="T386" s="21"/>
      <c r="U386" s="19"/>
      <c r="V386" s="13"/>
      <c r="W386" s="13"/>
      <c r="X386" s="13"/>
      <c r="Y386" s="13"/>
      <c r="Z386" s="13"/>
      <c r="AA386" s="13"/>
      <c r="AB386" s="13"/>
      <c r="AC386" s="13"/>
      <c r="AD386" s="13"/>
      <c r="AE386" s="13"/>
      <c r="AF386" s="13"/>
    </row>
    <row r="387">
      <c r="A387" s="13"/>
      <c r="B387" s="13"/>
      <c r="C387" s="13"/>
      <c r="D387" s="13"/>
      <c r="E387" s="13"/>
      <c r="F387" s="13"/>
      <c r="G387" s="13"/>
      <c r="H387" s="13"/>
      <c r="I387" s="38"/>
      <c r="J387" s="21"/>
      <c r="K387" s="21"/>
      <c r="L387" s="21"/>
      <c r="M387" s="21"/>
      <c r="N387" s="21"/>
      <c r="O387" s="21"/>
      <c r="P387" s="21"/>
      <c r="Q387" s="21"/>
      <c r="R387" s="21"/>
      <c r="S387" s="21"/>
      <c r="T387" s="21"/>
      <c r="U387" s="19"/>
      <c r="V387" s="13"/>
      <c r="W387" s="13"/>
      <c r="X387" s="13"/>
      <c r="Y387" s="13"/>
      <c r="Z387" s="13"/>
      <c r="AA387" s="13"/>
      <c r="AB387" s="13"/>
      <c r="AC387" s="13"/>
      <c r="AD387" s="13"/>
      <c r="AE387" s="13"/>
      <c r="AF387" s="13"/>
    </row>
    <row r="388">
      <c r="A388" s="13"/>
      <c r="B388" s="13"/>
      <c r="C388" s="13"/>
      <c r="D388" s="20"/>
      <c r="E388" s="20"/>
      <c r="F388" s="20"/>
      <c r="G388" s="20"/>
      <c r="H388" s="13"/>
      <c r="I388" s="67"/>
      <c r="J388" s="21"/>
      <c r="K388" s="19"/>
      <c r="L388" s="21"/>
      <c r="M388" s="21"/>
      <c r="N388" s="21"/>
      <c r="O388" s="21"/>
      <c r="P388" s="21"/>
      <c r="Q388" s="21"/>
      <c r="R388" s="21"/>
      <c r="S388" s="21"/>
      <c r="T388" s="21"/>
      <c r="U388" s="19"/>
      <c r="V388" s="13"/>
      <c r="W388" s="13"/>
      <c r="X388" s="13"/>
      <c r="Y388" s="13"/>
      <c r="Z388" s="13"/>
      <c r="AA388" s="13"/>
      <c r="AB388" s="13"/>
      <c r="AC388" s="13"/>
      <c r="AD388" s="13"/>
      <c r="AE388" s="13"/>
      <c r="AF388" s="13"/>
    </row>
    <row r="389">
      <c r="A389" s="13"/>
      <c r="B389" s="13"/>
      <c r="C389" s="13"/>
      <c r="D389" s="13"/>
      <c r="E389" s="13"/>
      <c r="F389" s="13"/>
      <c r="G389" s="13"/>
      <c r="H389" s="13"/>
      <c r="I389" s="38"/>
      <c r="J389" s="21"/>
      <c r="K389" s="21"/>
      <c r="L389" s="21"/>
      <c r="M389" s="21"/>
      <c r="N389" s="19"/>
      <c r="O389" s="21"/>
      <c r="P389" s="21"/>
      <c r="Q389" s="21"/>
      <c r="R389" s="21"/>
      <c r="S389" s="21"/>
      <c r="T389" s="21"/>
      <c r="U389" s="19"/>
      <c r="V389" s="13"/>
      <c r="W389" s="13"/>
      <c r="X389" s="13"/>
      <c r="Y389" s="13"/>
      <c r="Z389" s="13"/>
      <c r="AA389" s="13"/>
      <c r="AB389" s="13"/>
      <c r="AC389" s="13"/>
      <c r="AD389" s="13"/>
      <c r="AE389" s="13"/>
      <c r="AF389" s="13"/>
    </row>
    <row r="390">
      <c r="A390" s="13"/>
      <c r="B390" s="13"/>
      <c r="C390" s="13"/>
      <c r="D390" s="13"/>
      <c r="E390" s="13"/>
      <c r="F390" s="13"/>
      <c r="G390" s="13"/>
      <c r="H390" s="13"/>
      <c r="I390" s="38"/>
      <c r="J390" s="19"/>
      <c r="K390" s="21"/>
      <c r="L390" s="19"/>
      <c r="M390" s="21"/>
      <c r="N390" s="21"/>
      <c r="O390" s="21"/>
      <c r="P390" s="21"/>
      <c r="Q390" s="21"/>
      <c r="R390" s="21"/>
      <c r="S390" s="21"/>
      <c r="T390" s="21"/>
      <c r="U390" s="21"/>
      <c r="V390" s="20"/>
      <c r="W390" s="20"/>
      <c r="X390" s="20"/>
      <c r="Y390" s="20"/>
      <c r="Z390" s="20"/>
      <c r="AA390" s="20"/>
      <c r="AB390" s="20"/>
      <c r="AC390" s="20"/>
      <c r="AD390" s="20"/>
      <c r="AE390" s="20"/>
      <c r="AF390" s="20"/>
    </row>
    <row r="391">
      <c r="A391" s="13"/>
      <c r="B391" s="13"/>
      <c r="C391" s="13"/>
      <c r="D391" s="13"/>
      <c r="E391" s="13"/>
      <c r="F391" s="13"/>
      <c r="G391" s="13"/>
      <c r="H391" s="13"/>
      <c r="I391" s="38"/>
      <c r="J391" s="21"/>
      <c r="K391" s="21"/>
      <c r="L391" s="21"/>
      <c r="M391" s="21"/>
      <c r="N391" s="19"/>
      <c r="O391" s="21"/>
      <c r="P391" s="21"/>
      <c r="Q391" s="21"/>
      <c r="R391" s="21"/>
      <c r="S391" s="21"/>
      <c r="T391" s="21"/>
      <c r="U391" s="19"/>
      <c r="V391" s="13"/>
      <c r="W391" s="13"/>
      <c r="X391" s="13"/>
      <c r="Y391" s="13"/>
      <c r="Z391" s="13"/>
      <c r="AA391" s="13"/>
      <c r="AB391" s="13"/>
      <c r="AC391" s="13"/>
      <c r="AD391" s="13"/>
      <c r="AE391" s="13"/>
      <c r="AF391" s="13"/>
    </row>
    <row r="392">
      <c r="A392" s="13"/>
      <c r="B392" s="13"/>
      <c r="C392" s="13"/>
      <c r="D392" s="13"/>
      <c r="E392" s="13"/>
      <c r="F392" s="13"/>
      <c r="G392" s="13"/>
      <c r="H392" s="13"/>
      <c r="I392" s="38"/>
      <c r="J392" s="21"/>
      <c r="K392" s="21"/>
      <c r="L392" s="21"/>
      <c r="M392" s="21"/>
      <c r="N392" s="19"/>
      <c r="O392" s="21"/>
      <c r="P392" s="21"/>
      <c r="Q392" s="21"/>
      <c r="R392" s="21"/>
      <c r="S392" s="21"/>
      <c r="T392" s="21"/>
      <c r="U392" s="19"/>
      <c r="V392" s="13"/>
      <c r="W392" s="13"/>
      <c r="X392" s="13"/>
      <c r="Y392" s="13"/>
      <c r="Z392" s="13"/>
      <c r="AA392" s="13"/>
      <c r="AB392" s="13"/>
      <c r="AC392" s="13"/>
      <c r="AD392" s="13"/>
      <c r="AE392" s="13"/>
      <c r="AF392" s="13"/>
    </row>
    <row r="393">
      <c r="A393" s="13"/>
      <c r="B393" s="13"/>
      <c r="C393" s="13"/>
      <c r="D393" s="20"/>
      <c r="E393" s="20"/>
      <c r="F393" s="20"/>
      <c r="G393" s="20"/>
      <c r="H393" s="13"/>
      <c r="I393" s="38"/>
      <c r="J393" s="21"/>
      <c r="K393" s="21"/>
      <c r="L393" s="21"/>
      <c r="M393" s="21"/>
      <c r="N393" s="19"/>
      <c r="O393" s="21"/>
      <c r="P393" s="21"/>
      <c r="Q393" s="21"/>
      <c r="R393" s="21"/>
      <c r="S393" s="21"/>
      <c r="T393" s="21"/>
      <c r="U393" s="21"/>
      <c r="V393" s="20"/>
      <c r="W393" s="20"/>
      <c r="X393" s="20"/>
      <c r="Y393" s="20"/>
      <c r="Z393" s="20"/>
      <c r="AA393" s="20"/>
      <c r="AB393" s="20"/>
      <c r="AC393" s="20"/>
      <c r="AD393" s="20"/>
      <c r="AE393" s="20"/>
      <c r="AF393" s="20"/>
    </row>
    <row r="394">
      <c r="A394" s="13"/>
      <c r="B394" s="13"/>
      <c r="C394" s="13"/>
      <c r="D394" s="13"/>
      <c r="E394" s="13"/>
      <c r="F394" s="13"/>
      <c r="G394" s="13"/>
      <c r="H394" s="13"/>
      <c r="I394" s="38"/>
      <c r="J394" s="21"/>
      <c r="K394" s="21"/>
      <c r="L394" s="21"/>
      <c r="M394" s="21"/>
      <c r="N394" s="21"/>
      <c r="O394" s="21"/>
      <c r="P394" s="21"/>
      <c r="Q394" s="21"/>
      <c r="R394" s="21"/>
      <c r="S394" s="21"/>
      <c r="T394" s="21"/>
      <c r="U394" s="19"/>
      <c r="V394" s="13"/>
      <c r="W394" s="13"/>
      <c r="X394" s="13"/>
      <c r="Y394" s="13"/>
      <c r="Z394" s="13"/>
      <c r="AA394" s="13"/>
      <c r="AB394" s="13"/>
      <c r="AC394" s="13"/>
      <c r="AD394" s="13"/>
      <c r="AE394" s="13"/>
      <c r="AF394" s="13"/>
    </row>
    <row r="395">
      <c r="A395" s="13"/>
      <c r="B395" s="13"/>
      <c r="C395" s="13"/>
      <c r="D395" s="13"/>
      <c r="E395" s="13"/>
      <c r="F395" s="13"/>
      <c r="G395" s="13"/>
      <c r="H395" s="13"/>
      <c r="I395" s="38"/>
      <c r="J395" s="19"/>
      <c r="K395" s="21"/>
      <c r="L395" s="19"/>
      <c r="M395" s="21"/>
      <c r="N395" s="21"/>
      <c r="O395" s="21"/>
      <c r="P395" s="21"/>
      <c r="Q395" s="21"/>
      <c r="R395" s="21"/>
      <c r="S395" s="21"/>
      <c r="T395" s="21"/>
      <c r="U395" s="19"/>
      <c r="V395" s="13"/>
      <c r="W395" s="13"/>
      <c r="X395" s="13"/>
      <c r="Y395" s="13"/>
      <c r="Z395" s="13"/>
      <c r="AA395" s="13"/>
      <c r="AB395" s="13"/>
      <c r="AC395" s="13"/>
      <c r="AD395" s="13"/>
      <c r="AE395" s="13"/>
      <c r="AF395" s="13"/>
    </row>
    <row r="396">
      <c r="A396" s="13"/>
      <c r="B396" s="13"/>
      <c r="C396" s="13"/>
      <c r="D396" s="20"/>
      <c r="E396" s="20"/>
      <c r="F396" s="20"/>
      <c r="G396" s="20"/>
      <c r="H396" s="13"/>
      <c r="I396" s="38"/>
      <c r="J396" s="21"/>
      <c r="K396" s="21"/>
      <c r="L396" s="21"/>
      <c r="M396" s="21"/>
      <c r="N396" s="19"/>
      <c r="O396" s="21"/>
      <c r="P396" s="19"/>
      <c r="Q396" s="19"/>
      <c r="R396" s="19"/>
      <c r="S396" s="19"/>
      <c r="T396" s="21"/>
      <c r="U396" s="19"/>
      <c r="V396" s="13"/>
      <c r="W396" s="13"/>
      <c r="X396" s="13"/>
      <c r="Y396" s="13"/>
      <c r="Z396" s="13"/>
      <c r="AA396" s="13"/>
      <c r="AB396" s="13"/>
      <c r="AC396" s="13"/>
      <c r="AD396" s="13"/>
      <c r="AE396" s="13"/>
      <c r="AF396" s="13"/>
    </row>
    <row r="397">
      <c r="A397" s="13"/>
      <c r="B397" s="13"/>
      <c r="C397" s="13"/>
      <c r="D397" s="20"/>
      <c r="E397" s="20"/>
      <c r="F397" s="20"/>
      <c r="G397" s="20"/>
      <c r="H397" s="13"/>
      <c r="I397" s="38"/>
      <c r="J397" s="21"/>
      <c r="K397" s="21"/>
      <c r="L397" s="21"/>
      <c r="M397" s="21"/>
      <c r="N397" s="19"/>
      <c r="O397" s="21"/>
      <c r="P397" s="21"/>
      <c r="Q397" s="21"/>
      <c r="R397" s="19"/>
      <c r="S397" s="19"/>
      <c r="T397" s="21"/>
      <c r="U397" s="19"/>
      <c r="V397" s="13"/>
      <c r="W397" s="13"/>
      <c r="X397" s="13"/>
      <c r="Y397" s="13"/>
      <c r="Z397" s="13"/>
      <c r="AA397" s="13"/>
      <c r="AB397" s="13"/>
      <c r="AC397" s="13"/>
      <c r="AD397" s="13"/>
      <c r="AE397" s="13"/>
      <c r="AF397" s="13"/>
    </row>
    <row r="398">
      <c r="A398" s="13"/>
      <c r="B398" s="13"/>
      <c r="C398" s="13"/>
      <c r="D398" s="13"/>
      <c r="E398" s="13"/>
      <c r="F398" s="13"/>
      <c r="G398" s="13"/>
      <c r="H398" s="13"/>
      <c r="I398" s="67"/>
      <c r="J398" s="19"/>
      <c r="K398" s="19"/>
      <c r="L398" s="19"/>
      <c r="M398" s="21"/>
      <c r="N398" s="21"/>
      <c r="O398" s="21"/>
      <c r="P398" s="21"/>
      <c r="Q398" s="21"/>
      <c r="R398" s="21"/>
      <c r="S398" s="21"/>
      <c r="T398" s="19"/>
      <c r="U398" s="19"/>
      <c r="V398" s="13"/>
      <c r="W398" s="13"/>
      <c r="X398" s="13"/>
      <c r="Y398" s="13"/>
      <c r="Z398" s="13"/>
      <c r="AA398" s="13"/>
      <c r="AB398" s="13"/>
      <c r="AC398" s="13"/>
      <c r="AD398" s="13"/>
      <c r="AE398" s="13"/>
      <c r="AF398" s="13"/>
    </row>
    <row r="399">
      <c r="A399" s="13"/>
      <c r="B399" s="13"/>
      <c r="C399" s="13"/>
      <c r="D399" s="13"/>
      <c r="E399" s="13"/>
      <c r="F399" s="13"/>
      <c r="G399" s="13"/>
      <c r="H399" s="13"/>
      <c r="I399" s="38"/>
      <c r="J399" s="19"/>
      <c r="K399" s="21"/>
      <c r="L399" s="19"/>
      <c r="M399" s="21"/>
      <c r="N399" s="19"/>
      <c r="O399" s="21"/>
      <c r="P399" s="21"/>
      <c r="Q399" s="21"/>
      <c r="R399" s="21"/>
      <c r="S399" s="21"/>
      <c r="T399" s="21"/>
      <c r="U399" s="21"/>
      <c r="V399" s="20"/>
      <c r="W399" s="20"/>
      <c r="X399" s="20"/>
      <c r="Y399" s="20"/>
      <c r="Z399" s="20"/>
      <c r="AA399" s="20"/>
      <c r="AB399" s="20"/>
      <c r="AC399" s="20"/>
      <c r="AD399" s="20"/>
      <c r="AE399" s="20"/>
      <c r="AF399" s="20"/>
    </row>
    <row r="400">
      <c r="A400" s="13"/>
      <c r="B400" s="13"/>
      <c r="C400" s="13"/>
      <c r="D400" s="13"/>
      <c r="E400" s="13"/>
      <c r="F400" s="13"/>
      <c r="G400" s="13"/>
      <c r="H400" s="13"/>
      <c r="I400" s="67"/>
      <c r="J400" s="19"/>
      <c r="K400" s="19"/>
      <c r="L400" s="19"/>
      <c r="M400" s="21"/>
      <c r="N400" s="21"/>
      <c r="O400" s="21"/>
      <c r="P400" s="21"/>
      <c r="Q400" s="21"/>
      <c r="R400" s="21"/>
      <c r="S400" s="21"/>
      <c r="T400" s="19"/>
      <c r="U400" s="19"/>
      <c r="V400" s="13"/>
      <c r="W400" s="13"/>
      <c r="X400" s="13"/>
      <c r="Y400" s="13"/>
      <c r="Z400" s="13"/>
      <c r="AA400" s="13"/>
      <c r="AB400" s="13"/>
      <c r="AC400" s="13"/>
      <c r="AD400" s="13"/>
      <c r="AE400" s="13"/>
      <c r="AF400" s="13"/>
    </row>
    <row r="401">
      <c r="A401" s="13"/>
      <c r="B401" s="13"/>
      <c r="C401" s="13"/>
      <c r="D401" s="13"/>
      <c r="E401" s="13"/>
      <c r="F401" s="13"/>
      <c r="G401" s="13"/>
      <c r="H401" s="13"/>
      <c r="I401" s="38"/>
      <c r="J401" s="19"/>
      <c r="K401" s="21"/>
      <c r="L401" s="19"/>
      <c r="M401" s="21"/>
      <c r="N401" s="21"/>
      <c r="O401" s="21"/>
      <c r="P401" s="21"/>
      <c r="Q401" s="21"/>
      <c r="R401" s="21"/>
      <c r="S401" s="21"/>
      <c r="T401" s="21"/>
      <c r="U401" s="21"/>
      <c r="V401" s="20"/>
      <c r="W401" s="20"/>
      <c r="X401" s="20"/>
      <c r="Y401" s="20"/>
      <c r="Z401" s="20"/>
      <c r="AA401" s="20"/>
      <c r="AB401" s="20"/>
      <c r="AC401" s="20"/>
      <c r="AD401" s="20"/>
      <c r="AE401" s="20"/>
      <c r="AF401" s="20"/>
    </row>
    <row r="402">
      <c r="A402" s="13"/>
      <c r="B402" s="13"/>
      <c r="C402" s="13"/>
      <c r="D402" s="13"/>
      <c r="E402" s="13"/>
      <c r="F402" s="13"/>
      <c r="G402" s="13"/>
      <c r="H402" s="13"/>
      <c r="I402" s="38"/>
      <c r="J402" s="21"/>
      <c r="K402" s="21"/>
      <c r="L402" s="21"/>
      <c r="M402" s="19"/>
      <c r="N402" s="19"/>
      <c r="O402" s="21"/>
      <c r="P402" s="21"/>
      <c r="Q402" s="21"/>
      <c r="R402" s="21"/>
      <c r="S402" s="21"/>
      <c r="T402" s="21"/>
      <c r="U402" s="21"/>
      <c r="V402" s="20"/>
      <c r="W402" s="20"/>
      <c r="X402" s="20"/>
      <c r="Y402" s="20"/>
      <c r="Z402" s="20"/>
      <c r="AA402" s="20"/>
      <c r="AB402" s="20"/>
      <c r="AC402" s="20"/>
      <c r="AD402" s="20"/>
      <c r="AE402" s="20"/>
      <c r="AF402" s="20"/>
    </row>
    <row r="403">
      <c r="A403" s="13"/>
      <c r="B403" s="13"/>
      <c r="C403" s="13"/>
      <c r="D403" s="13"/>
      <c r="E403" s="13"/>
      <c r="F403" s="13"/>
      <c r="G403" s="13"/>
      <c r="H403" s="13"/>
      <c r="I403" s="38"/>
      <c r="J403" s="21"/>
      <c r="K403" s="21"/>
      <c r="L403" s="21"/>
      <c r="M403" s="19"/>
      <c r="N403" s="19"/>
      <c r="O403" s="21"/>
      <c r="P403" s="21"/>
      <c r="Q403" s="21"/>
      <c r="R403" s="21"/>
      <c r="S403" s="21"/>
      <c r="T403" s="21"/>
      <c r="U403" s="19"/>
      <c r="V403" s="13"/>
      <c r="W403" s="13"/>
      <c r="X403" s="13"/>
      <c r="Y403" s="13"/>
      <c r="Z403" s="13"/>
      <c r="AA403" s="13"/>
      <c r="AB403" s="13"/>
      <c r="AC403" s="13"/>
      <c r="AD403" s="13"/>
      <c r="AE403" s="13"/>
      <c r="AF403" s="13"/>
    </row>
    <row r="404">
      <c r="A404" s="13"/>
      <c r="B404" s="13"/>
      <c r="C404" s="13"/>
      <c r="D404" s="13"/>
      <c r="E404" s="13"/>
      <c r="F404" s="13"/>
      <c r="G404" s="13"/>
      <c r="H404" s="13"/>
      <c r="I404" s="38"/>
      <c r="J404" s="21"/>
      <c r="K404" s="21"/>
      <c r="L404" s="21"/>
      <c r="M404" s="19"/>
      <c r="N404" s="19"/>
      <c r="O404" s="21"/>
      <c r="P404" s="21"/>
      <c r="Q404" s="21"/>
      <c r="R404" s="21"/>
      <c r="S404" s="21"/>
      <c r="T404" s="21"/>
      <c r="U404" s="21"/>
      <c r="V404" s="20"/>
      <c r="W404" s="20"/>
      <c r="X404" s="20"/>
      <c r="Y404" s="20"/>
      <c r="Z404" s="20"/>
      <c r="AA404" s="20"/>
      <c r="AB404" s="20"/>
      <c r="AC404" s="20"/>
      <c r="AD404" s="20"/>
      <c r="AE404" s="20"/>
      <c r="AF404" s="20"/>
    </row>
    <row r="405">
      <c r="A405" s="13"/>
      <c r="B405" s="13"/>
      <c r="C405" s="13"/>
      <c r="D405" s="13"/>
      <c r="E405" s="13"/>
      <c r="F405" s="13"/>
      <c r="G405" s="13"/>
      <c r="H405" s="13"/>
      <c r="I405" s="38"/>
      <c r="J405" s="21"/>
      <c r="K405" s="21"/>
      <c r="L405" s="21"/>
      <c r="M405" s="19"/>
      <c r="N405" s="19"/>
      <c r="O405" s="21"/>
      <c r="P405" s="21"/>
      <c r="Q405" s="21"/>
      <c r="R405" s="21"/>
      <c r="S405" s="21"/>
      <c r="T405" s="21"/>
      <c r="U405" s="19"/>
      <c r="V405" s="13"/>
      <c r="W405" s="13"/>
      <c r="X405" s="13"/>
      <c r="Y405" s="13"/>
      <c r="Z405" s="13"/>
      <c r="AA405" s="13"/>
      <c r="AB405" s="13"/>
      <c r="AC405" s="13"/>
      <c r="AD405" s="13"/>
      <c r="AE405" s="13"/>
      <c r="AF405" s="13"/>
    </row>
    <row r="406">
      <c r="A406" s="13"/>
      <c r="B406" s="13"/>
      <c r="C406" s="13"/>
      <c r="D406" s="13"/>
      <c r="E406" s="13"/>
      <c r="F406" s="13"/>
      <c r="G406" s="13"/>
      <c r="H406" s="13"/>
      <c r="I406" s="38"/>
      <c r="J406" s="21"/>
      <c r="K406" s="21"/>
      <c r="L406" s="21"/>
      <c r="M406" s="21"/>
      <c r="N406" s="19"/>
      <c r="O406" s="21"/>
      <c r="P406" s="21"/>
      <c r="Q406" s="19"/>
      <c r="R406" s="21"/>
      <c r="S406" s="21"/>
      <c r="T406" s="21"/>
      <c r="U406" s="19"/>
      <c r="V406" s="13"/>
      <c r="W406" s="13"/>
      <c r="X406" s="13"/>
      <c r="Y406" s="13"/>
      <c r="Z406" s="13"/>
      <c r="AA406" s="13"/>
      <c r="AB406" s="13"/>
      <c r="AC406" s="13"/>
      <c r="AD406" s="13"/>
      <c r="AE406" s="13"/>
      <c r="AF406" s="13"/>
    </row>
    <row r="407">
      <c r="A407" s="13"/>
      <c r="B407" s="13"/>
      <c r="C407" s="13"/>
      <c r="D407" s="13"/>
      <c r="E407" s="13"/>
      <c r="F407" s="13"/>
      <c r="G407" s="13"/>
      <c r="H407" s="13"/>
      <c r="I407" s="38"/>
      <c r="J407" s="19"/>
      <c r="K407" s="19"/>
      <c r="L407" s="19"/>
      <c r="M407" s="21"/>
      <c r="N407" s="21"/>
      <c r="O407" s="21"/>
      <c r="P407" s="21"/>
      <c r="Q407" s="21"/>
      <c r="R407" s="21"/>
      <c r="S407" s="21"/>
      <c r="T407" s="19"/>
      <c r="U407" s="19"/>
      <c r="V407" s="13"/>
      <c r="W407" s="13"/>
      <c r="X407" s="13"/>
      <c r="Y407" s="13"/>
      <c r="Z407" s="13"/>
      <c r="AA407" s="13"/>
      <c r="AB407" s="13"/>
      <c r="AC407" s="13"/>
      <c r="AD407" s="13"/>
      <c r="AE407" s="13"/>
      <c r="AF407" s="13"/>
    </row>
    <row r="408">
      <c r="A408" s="13"/>
      <c r="B408" s="13"/>
      <c r="C408" s="13"/>
      <c r="D408" s="13"/>
      <c r="E408" s="13"/>
      <c r="F408" s="13"/>
      <c r="G408" s="13"/>
      <c r="H408" s="13"/>
      <c r="I408" s="38"/>
      <c r="J408" s="21"/>
      <c r="K408" s="21"/>
      <c r="L408" s="21"/>
      <c r="M408" s="21"/>
      <c r="N408" s="19"/>
      <c r="O408" s="21"/>
      <c r="P408" s="21"/>
      <c r="Q408" s="21"/>
      <c r="R408" s="21"/>
      <c r="S408" s="21"/>
      <c r="T408" s="21"/>
      <c r="U408" s="21"/>
      <c r="V408" s="20"/>
      <c r="W408" s="20"/>
      <c r="X408" s="20"/>
      <c r="Y408" s="20"/>
      <c r="Z408" s="20"/>
      <c r="AA408" s="20"/>
      <c r="AB408" s="20"/>
      <c r="AC408" s="20"/>
      <c r="AD408" s="20"/>
      <c r="AE408" s="20"/>
      <c r="AF408" s="20"/>
    </row>
    <row r="409">
      <c r="A409" s="13"/>
      <c r="B409" s="13"/>
      <c r="C409" s="13"/>
      <c r="D409" s="13"/>
      <c r="E409" s="13"/>
      <c r="F409" s="13"/>
      <c r="G409" s="13"/>
      <c r="H409" s="13"/>
      <c r="I409" s="38"/>
      <c r="J409" s="19"/>
      <c r="K409" s="21"/>
      <c r="L409" s="19"/>
      <c r="M409" s="21"/>
      <c r="N409" s="21"/>
      <c r="O409" s="21"/>
      <c r="P409" s="21"/>
      <c r="Q409" s="21"/>
      <c r="R409" s="21"/>
      <c r="S409" s="21"/>
      <c r="T409" s="21"/>
      <c r="U409" s="19"/>
      <c r="V409" s="13"/>
      <c r="W409" s="13"/>
      <c r="X409" s="13"/>
      <c r="Y409" s="13"/>
      <c r="Z409" s="13"/>
      <c r="AA409" s="13"/>
      <c r="AB409" s="13"/>
      <c r="AC409" s="13"/>
      <c r="AD409" s="13"/>
      <c r="AE409" s="13"/>
      <c r="AF409" s="13"/>
    </row>
    <row r="410">
      <c r="A410" s="13"/>
      <c r="B410" s="13"/>
      <c r="C410" s="13"/>
      <c r="D410" s="13"/>
      <c r="E410" s="13"/>
      <c r="F410" s="13"/>
      <c r="G410" s="13"/>
      <c r="H410" s="13"/>
      <c r="I410" s="38"/>
      <c r="J410" s="21"/>
      <c r="K410" s="19"/>
      <c r="L410" s="21"/>
      <c r="M410" s="21"/>
      <c r="N410" s="21"/>
      <c r="O410" s="21"/>
      <c r="P410" s="21"/>
      <c r="Q410" s="21"/>
      <c r="R410" s="21"/>
      <c r="S410" s="21"/>
      <c r="T410" s="21"/>
      <c r="U410" s="19"/>
      <c r="V410" s="13"/>
      <c r="W410" s="13"/>
      <c r="X410" s="13"/>
      <c r="Y410" s="13"/>
      <c r="Z410" s="13"/>
      <c r="AA410" s="13"/>
      <c r="AB410" s="13"/>
      <c r="AC410" s="13"/>
      <c r="AD410" s="13"/>
      <c r="AE410" s="13"/>
      <c r="AF410" s="13"/>
    </row>
    <row r="411">
      <c r="A411" s="13"/>
      <c r="B411" s="13"/>
      <c r="C411" s="13"/>
      <c r="D411" s="20"/>
      <c r="E411" s="20"/>
      <c r="F411" s="20"/>
      <c r="G411" s="20"/>
      <c r="H411" s="13"/>
      <c r="I411" s="38"/>
      <c r="J411" s="21"/>
      <c r="K411" s="21"/>
      <c r="L411" s="21"/>
      <c r="M411" s="21"/>
      <c r="N411" s="19"/>
      <c r="O411" s="21"/>
      <c r="P411" s="21"/>
      <c r="Q411" s="21"/>
      <c r="R411" s="21"/>
      <c r="S411" s="21"/>
      <c r="T411" s="21"/>
      <c r="U411" s="21"/>
      <c r="V411" s="20"/>
      <c r="W411" s="20"/>
      <c r="X411" s="20"/>
      <c r="Y411" s="20"/>
      <c r="Z411" s="20"/>
      <c r="AA411" s="20"/>
      <c r="AB411" s="20"/>
      <c r="AC411" s="20"/>
      <c r="AD411" s="20"/>
      <c r="AE411" s="20"/>
      <c r="AF411" s="20"/>
    </row>
    <row r="412">
      <c r="A412" s="13"/>
      <c r="B412" s="13"/>
      <c r="C412" s="13"/>
      <c r="D412" s="13"/>
      <c r="E412" s="13"/>
      <c r="F412" s="13"/>
      <c r="G412" s="13"/>
      <c r="H412" s="13"/>
      <c r="I412" s="38"/>
      <c r="J412" s="21"/>
      <c r="K412" s="21"/>
      <c r="L412" s="21"/>
      <c r="M412" s="21"/>
      <c r="N412" s="19"/>
      <c r="O412" s="21"/>
      <c r="P412" s="21"/>
      <c r="Q412" s="21"/>
      <c r="R412" s="21"/>
      <c r="S412" s="21"/>
      <c r="T412" s="21"/>
      <c r="U412" s="19"/>
      <c r="V412" s="13"/>
      <c r="W412" s="13"/>
      <c r="X412" s="13"/>
      <c r="Y412" s="13"/>
      <c r="Z412" s="13"/>
      <c r="AA412" s="13"/>
      <c r="AB412" s="13"/>
      <c r="AC412" s="13"/>
      <c r="AD412" s="13"/>
      <c r="AE412" s="13"/>
      <c r="AF412" s="13"/>
    </row>
    <row r="413">
      <c r="A413" s="13"/>
      <c r="B413" s="13"/>
      <c r="C413" s="13"/>
      <c r="D413" s="13"/>
      <c r="E413" s="13"/>
      <c r="F413" s="13"/>
      <c r="G413" s="13"/>
      <c r="H413" s="13"/>
      <c r="I413" s="38"/>
      <c r="J413" s="19"/>
      <c r="K413" s="21"/>
      <c r="L413" s="19"/>
      <c r="M413" s="21"/>
      <c r="N413" s="21"/>
      <c r="O413" s="21"/>
      <c r="P413" s="21"/>
      <c r="Q413" s="21"/>
      <c r="R413" s="21"/>
      <c r="S413" s="21"/>
      <c r="T413" s="21"/>
      <c r="U413" s="21"/>
      <c r="V413" s="20"/>
      <c r="W413" s="20"/>
      <c r="X413" s="20"/>
      <c r="Y413" s="20"/>
      <c r="Z413" s="20"/>
      <c r="AA413" s="20"/>
      <c r="AB413" s="20"/>
      <c r="AC413" s="20"/>
      <c r="AD413" s="20"/>
      <c r="AE413" s="20"/>
      <c r="AF413" s="20"/>
    </row>
    <row r="414">
      <c r="A414" s="13"/>
      <c r="B414" s="13"/>
      <c r="C414" s="13"/>
      <c r="D414" s="13"/>
      <c r="E414" s="13"/>
      <c r="F414" s="13"/>
      <c r="G414" s="13"/>
      <c r="H414" s="13"/>
      <c r="I414" s="38"/>
      <c r="J414" s="21"/>
      <c r="K414" s="21"/>
      <c r="L414" s="21"/>
      <c r="M414" s="21"/>
      <c r="N414" s="21"/>
      <c r="O414" s="21"/>
      <c r="P414" s="21"/>
      <c r="Q414" s="21"/>
      <c r="R414" s="21"/>
      <c r="S414" s="21"/>
      <c r="T414" s="21"/>
      <c r="U414" s="19"/>
      <c r="V414" s="13"/>
      <c r="W414" s="13"/>
      <c r="X414" s="13"/>
      <c r="Y414" s="13"/>
      <c r="Z414" s="13"/>
      <c r="AA414" s="13"/>
      <c r="AB414" s="13"/>
      <c r="AC414" s="13"/>
      <c r="AD414" s="13"/>
      <c r="AE414" s="13"/>
      <c r="AF414" s="13"/>
    </row>
    <row r="415">
      <c r="A415" s="13"/>
      <c r="B415" s="13"/>
      <c r="C415" s="13"/>
      <c r="D415" s="13"/>
      <c r="E415" s="13"/>
      <c r="F415" s="13"/>
      <c r="G415" s="13"/>
      <c r="H415" s="13"/>
      <c r="I415" s="67"/>
      <c r="J415" s="19"/>
      <c r="K415" s="19"/>
      <c r="L415" s="19"/>
      <c r="M415" s="21"/>
      <c r="N415" s="19"/>
      <c r="O415" s="21"/>
      <c r="P415" s="21"/>
      <c r="Q415" s="21"/>
      <c r="R415" s="21"/>
      <c r="S415" s="21"/>
      <c r="T415" s="19"/>
      <c r="U415" s="21"/>
      <c r="V415" s="20"/>
      <c r="W415" s="20"/>
      <c r="X415" s="20"/>
      <c r="Y415" s="20"/>
      <c r="Z415" s="20"/>
      <c r="AA415" s="20"/>
      <c r="AB415" s="20"/>
      <c r="AC415" s="20"/>
      <c r="AD415" s="20"/>
      <c r="AE415" s="20"/>
      <c r="AF415" s="20"/>
    </row>
    <row r="416">
      <c r="A416" s="13"/>
      <c r="B416" s="13"/>
      <c r="C416" s="13"/>
      <c r="D416" s="13"/>
      <c r="E416" s="13"/>
      <c r="F416" s="13"/>
      <c r="G416" s="13"/>
      <c r="H416" s="13"/>
      <c r="I416" s="38"/>
      <c r="J416" s="19"/>
      <c r="K416" s="21"/>
      <c r="L416" s="19"/>
      <c r="M416" s="21"/>
      <c r="N416" s="21"/>
      <c r="O416" s="21"/>
      <c r="P416" s="21"/>
      <c r="Q416" s="21"/>
      <c r="R416" s="21"/>
      <c r="S416" s="21"/>
      <c r="T416" s="21"/>
      <c r="U416" s="21"/>
      <c r="V416" s="20"/>
      <c r="W416" s="20"/>
      <c r="X416" s="20"/>
      <c r="Y416" s="20"/>
      <c r="Z416" s="20"/>
      <c r="AA416" s="20"/>
      <c r="AB416" s="20"/>
      <c r="AC416" s="20"/>
      <c r="AD416" s="20"/>
      <c r="AE416" s="20"/>
      <c r="AF416" s="20"/>
    </row>
    <row r="417">
      <c r="A417" s="13"/>
      <c r="B417" s="13"/>
      <c r="C417" s="13"/>
      <c r="D417" s="20"/>
      <c r="E417" s="20"/>
      <c r="F417" s="20"/>
      <c r="G417" s="20"/>
      <c r="H417" s="13"/>
      <c r="I417" s="38"/>
      <c r="J417" s="21"/>
      <c r="K417" s="21"/>
      <c r="L417" s="21"/>
      <c r="M417" s="21"/>
      <c r="N417" s="19"/>
      <c r="O417" s="21"/>
      <c r="P417" s="21"/>
      <c r="Q417" s="21"/>
      <c r="R417" s="21"/>
      <c r="S417" s="21"/>
      <c r="T417" s="21"/>
      <c r="U417" s="21"/>
      <c r="V417" s="20"/>
      <c r="W417" s="20"/>
      <c r="X417" s="20"/>
      <c r="Y417" s="20"/>
      <c r="Z417" s="20"/>
      <c r="AA417" s="20"/>
      <c r="AB417" s="20"/>
      <c r="AC417" s="20"/>
      <c r="AD417" s="20"/>
      <c r="AE417" s="20"/>
      <c r="AF417" s="20"/>
    </row>
    <row r="418">
      <c r="A418" s="13"/>
      <c r="B418" s="13"/>
      <c r="C418" s="13"/>
      <c r="D418" s="20"/>
      <c r="E418" s="20"/>
      <c r="F418" s="20"/>
      <c r="G418" s="20"/>
      <c r="H418" s="13"/>
      <c r="I418" s="38"/>
      <c r="J418" s="21"/>
      <c r="K418" s="21"/>
      <c r="L418" s="21"/>
      <c r="M418" s="21"/>
      <c r="N418" s="19"/>
      <c r="O418" s="21"/>
      <c r="P418" s="21"/>
      <c r="Q418" s="21"/>
      <c r="R418" s="21"/>
      <c r="S418" s="21"/>
      <c r="T418" s="21"/>
      <c r="U418" s="21"/>
      <c r="V418" s="20"/>
      <c r="W418" s="20"/>
      <c r="X418" s="20"/>
      <c r="Y418" s="20"/>
      <c r="Z418" s="20"/>
      <c r="AA418" s="20"/>
      <c r="AB418" s="20"/>
      <c r="AC418" s="20"/>
      <c r="AD418" s="20"/>
      <c r="AE418" s="20"/>
      <c r="AF418" s="20"/>
    </row>
    <row r="419">
      <c r="A419" s="13"/>
      <c r="B419" s="13"/>
      <c r="C419" s="13"/>
      <c r="D419" s="13"/>
      <c r="E419" s="13"/>
      <c r="F419" s="13"/>
      <c r="G419" s="13"/>
      <c r="H419" s="13"/>
      <c r="I419" s="38"/>
      <c r="J419" s="19"/>
      <c r="K419" s="19"/>
      <c r="L419" s="19"/>
      <c r="M419" s="21"/>
      <c r="N419" s="21"/>
      <c r="O419" s="21"/>
      <c r="P419" s="21"/>
      <c r="Q419" s="21"/>
      <c r="R419" s="21"/>
      <c r="S419" s="21"/>
      <c r="T419" s="21"/>
      <c r="U419" s="19"/>
      <c r="V419" s="13"/>
      <c r="W419" s="13"/>
      <c r="X419" s="13"/>
      <c r="Y419" s="13"/>
      <c r="Z419" s="13"/>
      <c r="AA419" s="13"/>
      <c r="AB419" s="13"/>
      <c r="AC419" s="13"/>
      <c r="AD419" s="13"/>
      <c r="AE419" s="13"/>
      <c r="AF419" s="13"/>
    </row>
    <row r="420">
      <c r="A420" s="13"/>
      <c r="B420" s="13"/>
      <c r="C420" s="13"/>
      <c r="D420" s="13"/>
      <c r="E420" s="13"/>
      <c r="F420" s="13"/>
      <c r="G420" s="13"/>
      <c r="H420" s="13"/>
      <c r="I420" s="38"/>
      <c r="J420" s="21"/>
      <c r="K420" s="19"/>
      <c r="L420" s="21"/>
      <c r="M420" s="21"/>
      <c r="N420" s="21"/>
      <c r="O420" s="21"/>
      <c r="P420" s="21"/>
      <c r="Q420" s="21"/>
      <c r="R420" s="21"/>
      <c r="S420" s="21"/>
      <c r="T420" s="21"/>
      <c r="U420" s="19"/>
      <c r="V420" s="13"/>
      <c r="W420" s="13"/>
      <c r="X420" s="13"/>
      <c r="Y420" s="13"/>
      <c r="Z420" s="13"/>
      <c r="AA420" s="13"/>
      <c r="AB420" s="13"/>
      <c r="AC420" s="13"/>
      <c r="AD420" s="13"/>
      <c r="AE420" s="13"/>
      <c r="AF420" s="13"/>
    </row>
    <row r="421">
      <c r="A421" s="13"/>
      <c r="B421" s="13"/>
      <c r="C421" s="13"/>
      <c r="D421" s="13"/>
      <c r="E421" s="13"/>
      <c r="F421" s="13"/>
      <c r="G421" s="13"/>
      <c r="H421" s="13"/>
      <c r="I421" s="38"/>
      <c r="J421" s="19"/>
      <c r="K421" s="19"/>
      <c r="L421" s="19"/>
      <c r="M421" s="21"/>
      <c r="N421" s="21"/>
      <c r="O421" s="21"/>
      <c r="P421" s="21"/>
      <c r="Q421" s="21"/>
      <c r="R421" s="21"/>
      <c r="S421" s="21"/>
      <c r="T421" s="21"/>
      <c r="U421" s="21"/>
      <c r="V421" s="20"/>
      <c r="W421" s="20"/>
      <c r="X421" s="20"/>
      <c r="Y421" s="20"/>
      <c r="Z421" s="20"/>
      <c r="AA421" s="20"/>
      <c r="AB421" s="20"/>
      <c r="AC421" s="20"/>
      <c r="AD421" s="20"/>
      <c r="AE421" s="20"/>
      <c r="AF421" s="20"/>
    </row>
    <row r="422">
      <c r="A422" s="13"/>
      <c r="B422" s="13"/>
      <c r="C422" s="13"/>
      <c r="D422" s="20"/>
      <c r="E422" s="20"/>
      <c r="F422" s="20"/>
      <c r="G422" s="20"/>
      <c r="H422" s="13"/>
      <c r="I422" s="67"/>
      <c r="J422" s="21"/>
      <c r="K422" s="21"/>
      <c r="L422" s="21"/>
      <c r="M422" s="21"/>
      <c r="N422" s="21"/>
      <c r="O422" s="21"/>
      <c r="P422" s="21"/>
      <c r="Q422" s="21"/>
      <c r="R422" s="21"/>
      <c r="S422" s="21"/>
      <c r="T422" s="21"/>
      <c r="U422" s="19"/>
      <c r="V422" s="13"/>
      <c r="W422" s="13"/>
      <c r="X422" s="13"/>
      <c r="Y422" s="13"/>
      <c r="Z422" s="13"/>
      <c r="AA422" s="13"/>
      <c r="AB422" s="13"/>
      <c r="AC422" s="13"/>
      <c r="AD422" s="13"/>
      <c r="AE422" s="13"/>
      <c r="AF422" s="13"/>
    </row>
    <row r="423">
      <c r="A423" s="13"/>
      <c r="B423" s="13"/>
      <c r="C423" s="13"/>
      <c r="D423" s="13"/>
      <c r="E423" s="13"/>
      <c r="F423" s="13"/>
      <c r="G423" s="13"/>
      <c r="H423" s="13"/>
      <c r="I423" s="38"/>
      <c r="J423" s="19"/>
      <c r="K423" s="19"/>
      <c r="L423" s="19"/>
      <c r="M423" s="21"/>
      <c r="N423" s="21"/>
      <c r="O423" s="21"/>
      <c r="P423" s="21"/>
      <c r="Q423" s="21"/>
      <c r="R423" s="21"/>
      <c r="S423" s="21"/>
      <c r="T423" s="21"/>
      <c r="U423" s="19"/>
      <c r="V423" s="13"/>
      <c r="W423" s="13"/>
      <c r="X423" s="13"/>
      <c r="Y423" s="13"/>
      <c r="Z423" s="13"/>
      <c r="AA423" s="13"/>
      <c r="AB423" s="13"/>
      <c r="AC423" s="13"/>
      <c r="AD423" s="13"/>
      <c r="AE423" s="13"/>
      <c r="AF423" s="13"/>
    </row>
    <row r="424">
      <c r="A424" s="13"/>
      <c r="B424" s="13"/>
      <c r="C424" s="13"/>
      <c r="D424" s="13"/>
      <c r="E424" s="13"/>
      <c r="F424" s="13"/>
      <c r="G424" s="13"/>
      <c r="H424" s="13"/>
      <c r="I424" s="38"/>
      <c r="J424" s="19"/>
      <c r="K424" s="19"/>
      <c r="L424" s="19"/>
      <c r="M424" s="21"/>
      <c r="N424" s="21"/>
      <c r="O424" s="21"/>
      <c r="P424" s="21"/>
      <c r="Q424" s="21"/>
      <c r="R424" s="21"/>
      <c r="S424" s="21"/>
      <c r="T424" s="21"/>
      <c r="U424" s="19"/>
      <c r="V424" s="13"/>
      <c r="W424" s="13"/>
      <c r="X424" s="13"/>
      <c r="Y424" s="13"/>
      <c r="Z424" s="13"/>
      <c r="AA424" s="13"/>
      <c r="AB424" s="13"/>
      <c r="AC424" s="13"/>
      <c r="AD424" s="13"/>
      <c r="AE424" s="13"/>
      <c r="AF424" s="13"/>
    </row>
    <row r="425">
      <c r="A425" s="13"/>
      <c r="B425" s="13"/>
      <c r="C425" s="13"/>
      <c r="D425" s="20"/>
      <c r="E425" s="20"/>
      <c r="F425" s="20"/>
      <c r="G425" s="20"/>
      <c r="H425" s="13"/>
      <c r="I425" s="38"/>
      <c r="J425" s="21"/>
      <c r="K425" s="21"/>
      <c r="L425" s="21"/>
      <c r="M425" s="19"/>
      <c r="N425" s="19"/>
      <c r="O425" s="21"/>
      <c r="P425" s="21"/>
      <c r="Q425" s="21"/>
      <c r="R425" s="21"/>
      <c r="S425" s="21"/>
      <c r="T425" s="21"/>
      <c r="U425" s="21"/>
      <c r="V425" s="20"/>
      <c r="W425" s="20"/>
      <c r="X425" s="20"/>
      <c r="Y425" s="20"/>
      <c r="Z425" s="20"/>
      <c r="AA425" s="20"/>
      <c r="AB425" s="20"/>
      <c r="AC425" s="20"/>
      <c r="AD425" s="20"/>
      <c r="AE425" s="20"/>
      <c r="AF425" s="20"/>
    </row>
    <row r="426">
      <c r="A426" s="13"/>
      <c r="B426" s="13"/>
      <c r="C426" s="13"/>
      <c r="D426" s="13"/>
      <c r="E426" s="13"/>
      <c r="F426" s="13"/>
      <c r="G426" s="13"/>
      <c r="H426" s="13"/>
      <c r="I426" s="38"/>
      <c r="J426" s="19"/>
      <c r="K426" s="19"/>
      <c r="L426" s="19"/>
      <c r="M426" s="21"/>
      <c r="N426" s="21"/>
      <c r="O426" s="21"/>
      <c r="P426" s="21"/>
      <c r="Q426" s="21"/>
      <c r="R426" s="21"/>
      <c r="S426" s="21"/>
      <c r="T426" s="21"/>
      <c r="U426" s="21"/>
      <c r="V426" s="20"/>
      <c r="W426" s="20"/>
      <c r="X426" s="20"/>
      <c r="Y426" s="20"/>
      <c r="Z426" s="20"/>
      <c r="AA426" s="20"/>
      <c r="AB426" s="20"/>
      <c r="AC426" s="20"/>
      <c r="AD426" s="20"/>
      <c r="AE426" s="20"/>
      <c r="AF426" s="20"/>
    </row>
    <row r="427">
      <c r="A427" s="13"/>
      <c r="B427" s="13"/>
      <c r="C427" s="13"/>
      <c r="D427" s="13"/>
      <c r="E427" s="13"/>
      <c r="F427" s="13"/>
      <c r="G427" s="13"/>
      <c r="H427" s="13"/>
      <c r="I427" s="38"/>
      <c r="J427" s="19"/>
      <c r="K427" s="19"/>
      <c r="L427" s="21"/>
      <c r="M427" s="21"/>
      <c r="N427" s="19"/>
      <c r="O427" s="21"/>
      <c r="P427" s="21"/>
      <c r="Q427" s="21"/>
      <c r="R427" s="21"/>
      <c r="S427" s="21"/>
      <c r="T427" s="21"/>
      <c r="U427" s="19"/>
      <c r="V427" s="13"/>
      <c r="W427" s="13"/>
      <c r="X427" s="13"/>
      <c r="Y427" s="13"/>
      <c r="Z427" s="13"/>
      <c r="AA427" s="13"/>
      <c r="AB427" s="13"/>
      <c r="AC427" s="13"/>
      <c r="AD427" s="13"/>
      <c r="AE427" s="13"/>
      <c r="AF427" s="13"/>
    </row>
    <row r="428">
      <c r="A428" s="13"/>
      <c r="B428" s="13"/>
      <c r="C428" s="13"/>
      <c r="D428" s="13"/>
      <c r="E428" s="13"/>
      <c r="F428" s="13"/>
      <c r="G428" s="13"/>
      <c r="H428" s="13"/>
      <c r="I428" s="38"/>
      <c r="J428" s="21"/>
      <c r="K428" s="21"/>
      <c r="L428" s="21"/>
      <c r="M428" s="21"/>
      <c r="N428" s="19"/>
      <c r="O428" s="21"/>
      <c r="P428" s="21"/>
      <c r="Q428" s="21"/>
      <c r="R428" s="21"/>
      <c r="S428" s="21"/>
      <c r="T428" s="21"/>
      <c r="U428" s="19"/>
      <c r="V428" s="13"/>
      <c r="W428" s="13"/>
      <c r="X428" s="13"/>
      <c r="Y428" s="13"/>
      <c r="Z428" s="13"/>
      <c r="AA428" s="13"/>
      <c r="AB428" s="13"/>
      <c r="AC428" s="13"/>
      <c r="AD428" s="13"/>
      <c r="AE428" s="13"/>
      <c r="AF428" s="13"/>
    </row>
    <row r="429">
      <c r="A429" s="13"/>
      <c r="B429" s="13"/>
      <c r="C429" s="13"/>
      <c r="D429" s="13"/>
      <c r="E429" s="13"/>
      <c r="F429" s="13"/>
      <c r="G429" s="13"/>
      <c r="H429" s="13"/>
      <c r="I429" s="38"/>
      <c r="J429" s="21"/>
      <c r="K429" s="21"/>
      <c r="L429" s="21"/>
      <c r="M429" s="21"/>
      <c r="N429" s="19"/>
      <c r="O429" s="21"/>
      <c r="P429" s="21"/>
      <c r="Q429" s="21"/>
      <c r="R429" s="21"/>
      <c r="S429" s="21"/>
      <c r="T429" s="21"/>
      <c r="U429" s="19"/>
      <c r="V429" s="13"/>
      <c r="W429" s="13"/>
      <c r="X429" s="13"/>
      <c r="Y429" s="13"/>
      <c r="Z429" s="13"/>
      <c r="AA429" s="13"/>
      <c r="AB429" s="13"/>
      <c r="AC429" s="13"/>
      <c r="AD429" s="13"/>
      <c r="AE429" s="13"/>
      <c r="AF429" s="13"/>
    </row>
    <row r="430">
      <c r="A430" s="13"/>
      <c r="B430" s="13"/>
      <c r="C430" s="13"/>
      <c r="D430" s="13"/>
      <c r="E430" s="13"/>
      <c r="F430" s="13"/>
      <c r="G430" s="13"/>
      <c r="H430" s="13"/>
      <c r="I430" s="38"/>
      <c r="J430" s="21"/>
      <c r="K430" s="21"/>
      <c r="L430" s="21"/>
      <c r="M430" s="21"/>
      <c r="N430" s="19"/>
      <c r="O430" s="21"/>
      <c r="P430" s="21"/>
      <c r="Q430" s="21"/>
      <c r="R430" s="21"/>
      <c r="S430" s="21"/>
      <c r="T430" s="21"/>
      <c r="U430" s="19"/>
      <c r="V430" s="13"/>
      <c r="W430" s="13"/>
      <c r="X430" s="13"/>
      <c r="Y430" s="13"/>
      <c r="Z430" s="13"/>
      <c r="AA430" s="13"/>
      <c r="AB430" s="13"/>
      <c r="AC430" s="13"/>
      <c r="AD430" s="13"/>
      <c r="AE430" s="13"/>
      <c r="AF430" s="13"/>
    </row>
    <row r="431">
      <c r="A431" s="13"/>
      <c r="B431" s="13"/>
      <c r="C431" s="13"/>
      <c r="D431" s="13"/>
      <c r="E431" s="13"/>
      <c r="F431" s="13"/>
      <c r="G431" s="13"/>
      <c r="H431" s="13"/>
      <c r="I431" s="38"/>
      <c r="J431" s="19"/>
      <c r="K431" s="19"/>
      <c r="L431" s="21"/>
      <c r="M431" s="21"/>
      <c r="N431" s="19"/>
      <c r="O431" s="21"/>
      <c r="P431" s="21"/>
      <c r="Q431" s="21"/>
      <c r="R431" s="21"/>
      <c r="S431" s="21"/>
      <c r="T431" s="21"/>
      <c r="U431" s="21"/>
      <c r="V431" s="20"/>
      <c r="W431" s="20"/>
      <c r="X431" s="20"/>
      <c r="Y431" s="20"/>
      <c r="Z431" s="20"/>
      <c r="AA431" s="20"/>
      <c r="AB431" s="20"/>
      <c r="AC431" s="20"/>
      <c r="AD431" s="20"/>
      <c r="AE431" s="20"/>
      <c r="AF431" s="20"/>
    </row>
    <row r="432">
      <c r="A432" s="13"/>
      <c r="B432" s="13"/>
      <c r="C432" s="13"/>
      <c r="D432" s="13"/>
      <c r="E432" s="13"/>
      <c r="F432" s="13"/>
      <c r="G432" s="13"/>
      <c r="H432" s="13"/>
      <c r="I432" s="38"/>
      <c r="J432" s="21"/>
      <c r="K432" s="21"/>
      <c r="L432" s="21"/>
      <c r="M432" s="21"/>
      <c r="N432" s="19"/>
      <c r="O432" s="21"/>
      <c r="P432" s="21"/>
      <c r="Q432" s="21"/>
      <c r="R432" s="21"/>
      <c r="S432" s="21"/>
      <c r="T432" s="21"/>
      <c r="U432" s="19"/>
      <c r="V432" s="13"/>
      <c r="W432" s="13"/>
      <c r="X432" s="13"/>
      <c r="Y432" s="13"/>
      <c r="Z432" s="13"/>
      <c r="AA432" s="13"/>
      <c r="AB432" s="13"/>
      <c r="AC432" s="13"/>
      <c r="AD432" s="13"/>
      <c r="AE432" s="13"/>
      <c r="AF432" s="13"/>
    </row>
    <row r="433">
      <c r="A433" s="13"/>
      <c r="B433" s="13"/>
      <c r="C433" s="13"/>
      <c r="D433" s="13"/>
      <c r="E433" s="13"/>
      <c r="F433" s="13"/>
      <c r="G433" s="13"/>
      <c r="H433" s="13"/>
      <c r="I433" s="38"/>
      <c r="J433" s="21"/>
      <c r="K433" s="21"/>
      <c r="L433" s="21"/>
      <c r="M433" s="21"/>
      <c r="N433" s="19"/>
      <c r="O433" s="21"/>
      <c r="P433" s="21"/>
      <c r="Q433" s="21"/>
      <c r="R433" s="21"/>
      <c r="S433" s="21"/>
      <c r="T433" s="21"/>
      <c r="U433" s="19"/>
      <c r="V433" s="13"/>
      <c r="W433" s="13"/>
      <c r="X433" s="13"/>
      <c r="Y433" s="13"/>
      <c r="Z433" s="13"/>
      <c r="AA433" s="13"/>
      <c r="AB433" s="13"/>
      <c r="AC433" s="13"/>
      <c r="AD433" s="13"/>
      <c r="AE433" s="13"/>
      <c r="AF433" s="13"/>
    </row>
    <row r="434">
      <c r="A434" s="13"/>
      <c r="B434" s="13"/>
      <c r="C434" s="13"/>
      <c r="D434" s="13"/>
      <c r="E434" s="13"/>
      <c r="F434" s="13"/>
      <c r="G434" s="13"/>
      <c r="H434" s="13"/>
      <c r="I434" s="38"/>
      <c r="J434" s="21"/>
      <c r="K434" s="21"/>
      <c r="L434" s="21"/>
      <c r="M434" s="21"/>
      <c r="N434" s="19"/>
      <c r="O434" s="21"/>
      <c r="P434" s="21"/>
      <c r="Q434" s="21"/>
      <c r="R434" s="21"/>
      <c r="S434" s="21"/>
      <c r="T434" s="21"/>
      <c r="U434" s="19"/>
      <c r="V434" s="13"/>
      <c r="W434" s="13"/>
      <c r="X434" s="13"/>
      <c r="Y434" s="13"/>
      <c r="Z434" s="13"/>
      <c r="AA434" s="13"/>
      <c r="AB434" s="13"/>
      <c r="AC434" s="13"/>
      <c r="AD434" s="13"/>
      <c r="AE434" s="13"/>
      <c r="AF434" s="13"/>
    </row>
    <row r="435">
      <c r="A435" s="13"/>
      <c r="B435" s="13"/>
      <c r="C435" s="13"/>
      <c r="D435" s="20"/>
      <c r="E435" s="20"/>
      <c r="F435" s="20"/>
      <c r="G435" s="20"/>
      <c r="H435" s="13"/>
      <c r="I435" s="38"/>
      <c r="J435" s="21"/>
      <c r="K435" s="21"/>
      <c r="L435" s="21"/>
      <c r="M435" s="21"/>
      <c r="N435" s="19"/>
      <c r="O435" s="21"/>
      <c r="P435" s="21"/>
      <c r="Q435" s="21"/>
      <c r="R435" s="21"/>
      <c r="S435" s="21"/>
      <c r="T435" s="21"/>
      <c r="U435" s="21"/>
      <c r="V435" s="20"/>
      <c r="W435" s="20"/>
      <c r="X435" s="20"/>
      <c r="Y435" s="20"/>
      <c r="Z435" s="20"/>
      <c r="AA435" s="20"/>
      <c r="AB435" s="20"/>
      <c r="AC435" s="20"/>
      <c r="AD435" s="20"/>
      <c r="AE435" s="20"/>
      <c r="AF435" s="20"/>
    </row>
    <row r="436">
      <c r="A436" s="13"/>
      <c r="B436" s="13"/>
      <c r="C436" s="13"/>
      <c r="D436" s="13"/>
      <c r="E436" s="13"/>
      <c r="F436" s="13"/>
      <c r="G436" s="13"/>
      <c r="H436" s="13"/>
      <c r="I436" s="38"/>
      <c r="J436" s="21"/>
      <c r="K436" s="21"/>
      <c r="L436" s="21"/>
      <c r="M436" s="21"/>
      <c r="N436" s="19"/>
      <c r="O436" s="21"/>
      <c r="P436" s="21"/>
      <c r="Q436" s="21"/>
      <c r="R436" s="21"/>
      <c r="S436" s="21"/>
      <c r="T436" s="21"/>
      <c r="U436" s="21"/>
      <c r="V436" s="20"/>
      <c r="W436" s="20"/>
      <c r="X436" s="20"/>
      <c r="Y436" s="20"/>
      <c r="Z436" s="20"/>
      <c r="AA436" s="20"/>
      <c r="AB436" s="20"/>
      <c r="AC436" s="20"/>
      <c r="AD436" s="20"/>
      <c r="AE436" s="20"/>
      <c r="AF436" s="20"/>
    </row>
    <row r="437">
      <c r="A437" s="13"/>
      <c r="B437" s="13"/>
      <c r="C437" s="13"/>
      <c r="D437" s="13"/>
      <c r="E437" s="13"/>
      <c r="F437" s="13"/>
      <c r="G437" s="13"/>
      <c r="H437" s="13"/>
      <c r="I437" s="38"/>
      <c r="J437" s="21"/>
      <c r="K437" s="21"/>
      <c r="L437" s="21"/>
      <c r="M437" s="21"/>
      <c r="N437" s="19"/>
      <c r="O437" s="21"/>
      <c r="P437" s="21"/>
      <c r="Q437" s="21"/>
      <c r="R437" s="21"/>
      <c r="S437" s="21"/>
      <c r="T437" s="21"/>
      <c r="U437" s="21"/>
      <c r="V437" s="20"/>
      <c r="W437" s="20"/>
      <c r="X437" s="20"/>
      <c r="Y437" s="20"/>
      <c r="Z437" s="20"/>
      <c r="AA437" s="20"/>
      <c r="AB437" s="20"/>
      <c r="AC437" s="20"/>
      <c r="AD437" s="20"/>
      <c r="AE437" s="20"/>
      <c r="AF437" s="20"/>
    </row>
    <row r="438">
      <c r="A438" s="13"/>
      <c r="B438" s="13"/>
      <c r="C438" s="13"/>
      <c r="D438" s="20"/>
      <c r="E438" s="20"/>
      <c r="F438" s="20"/>
      <c r="G438" s="20"/>
      <c r="H438" s="13"/>
      <c r="I438" s="38"/>
      <c r="J438" s="21"/>
      <c r="K438" s="21"/>
      <c r="L438" s="21"/>
      <c r="M438" s="21"/>
      <c r="N438" s="19"/>
      <c r="O438" s="21"/>
      <c r="P438" s="21"/>
      <c r="Q438" s="21"/>
      <c r="R438" s="21"/>
      <c r="S438" s="21"/>
      <c r="T438" s="21"/>
      <c r="U438" s="21"/>
      <c r="V438" s="20"/>
      <c r="W438" s="20"/>
      <c r="X438" s="20"/>
      <c r="Y438" s="20"/>
      <c r="Z438" s="20"/>
      <c r="AA438" s="20"/>
      <c r="AB438" s="20"/>
      <c r="AC438" s="20"/>
      <c r="AD438" s="20"/>
      <c r="AE438" s="20"/>
      <c r="AF438" s="20"/>
    </row>
    <row r="439">
      <c r="A439" s="13"/>
      <c r="B439" s="13"/>
      <c r="C439" s="13"/>
      <c r="D439" s="13"/>
      <c r="E439" s="13"/>
      <c r="F439" s="13"/>
      <c r="G439" s="13"/>
      <c r="H439" s="13"/>
      <c r="I439" s="67"/>
      <c r="J439" s="19"/>
      <c r="K439" s="19"/>
      <c r="L439" s="19"/>
      <c r="M439" s="21"/>
      <c r="N439" s="21"/>
      <c r="O439" s="21"/>
      <c r="P439" s="21"/>
      <c r="Q439" s="21"/>
      <c r="R439" s="21"/>
      <c r="S439" s="21"/>
      <c r="T439" s="19"/>
      <c r="U439" s="21"/>
      <c r="V439" s="20"/>
      <c r="W439" s="20"/>
      <c r="X439" s="20"/>
      <c r="Y439" s="20"/>
      <c r="Z439" s="20"/>
      <c r="AA439" s="20"/>
      <c r="AB439" s="20"/>
      <c r="AC439" s="20"/>
      <c r="AD439" s="20"/>
      <c r="AE439" s="20"/>
      <c r="AF439" s="20"/>
    </row>
    <row r="440">
      <c r="A440" s="13"/>
      <c r="B440" s="13"/>
      <c r="C440" s="13"/>
      <c r="D440" s="13"/>
      <c r="E440" s="13"/>
      <c r="F440" s="13"/>
      <c r="G440" s="13"/>
      <c r="H440" s="13"/>
      <c r="I440" s="38"/>
      <c r="J440" s="21"/>
      <c r="K440" s="19"/>
      <c r="L440" s="21"/>
      <c r="M440" s="21"/>
      <c r="N440" s="21"/>
      <c r="O440" s="21"/>
      <c r="P440" s="21"/>
      <c r="Q440" s="21"/>
      <c r="R440" s="21"/>
      <c r="S440" s="21"/>
      <c r="T440" s="21"/>
      <c r="U440" s="19"/>
      <c r="V440" s="13"/>
      <c r="W440" s="13"/>
      <c r="X440" s="13"/>
      <c r="Y440" s="13"/>
      <c r="Z440" s="13"/>
      <c r="AA440" s="13"/>
      <c r="AB440" s="13"/>
      <c r="AC440" s="13"/>
      <c r="AD440" s="13"/>
      <c r="AE440" s="13"/>
      <c r="AF440" s="13"/>
    </row>
    <row r="441">
      <c r="A441" s="13"/>
      <c r="B441" s="13"/>
      <c r="C441" s="13"/>
      <c r="D441" s="13"/>
      <c r="E441" s="13"/>
      <c r="F441" s="13"/>
      <c r="G441" s="13"/>
      <c r="H441" s="13"/>
      <c r="I441" s="38"/>
      <c r="J441" s="19"/>
      <c r="K441" s="21"/>
      <c r="L441" s="19"/>
      <c r="M441" s="21"/>
      <c r="N441" s="21"/>
      <c r="O441" s="21"/>
      <c r="P441" s="21"/>
      <c r="Q441" s="21"/>
      <c r="R441" s="21"/>
      <c r="S441" s="21"/>
      <c r="T441" s="21"/>
      <c r="U441" s="19"/>
      <c r="V441" s="13"/>
      <c r="W441" s="13"/>
      <c r="X441" s="13"/>
      <c r="Y441" s="13"/>
      <c r="Z441" s="13"/>
      <c r="AA441" s="13"/>
      <c r="AB441" s="13"/>
      <c r="AC441" s="13"/>
      <c r="AD441" s="13"/>
      <c r="AE441" s="13"/>
      <c r="AF441" s="13"/>
    </row>
    <row r="442">
      <c r="A442" s="13"/>
      <c r="B442" s="13"/>
      <c r="C442" s="13"/>
      <c r="D442" s="13"/>
      <c r="E442" s="13"/>
      <c r="F442" s="13"/>
      <c r="G442" s="13"/>
      <c r="H442" s="13"/>
      <c r="I442" s="38"/>
      <c r="J442" s="19"/>
      <c r="K442" s="19"/>
      <c r="L442" s="19"/>
      <c r="M442" s="21"/>
      <c r="N442" s="19"/>
      <c r="O442" s="21"/>
      <c r="P442" s="21"/>
      <c r="Q442" s="21"/>
      <c r="R442" s="21"/>
      <c r="S442" s="21"/>
      <c r="T442" s="21"/>
      <c r="U442" s="21"/>
      <c r="V442" s="20"/>
      <c r="W442" s="20"/>
      <c r="X442" s="20"/>
      <c r="Y442" s="20"/>
      <c r="Z442" s="20"/>
      <c r="AA442" s="20"/>
      <c r="AB442" s="20"/>
      <c r="AC442" s="20"/>
      <c r="AD442" s="20"/>
      <c r="AE442" s="20"/>
      <c r="AF442" s="20"/>
    </row>
    <row r="443">
      <c r="A443" s="13"/>
      <c r="B443" s="13"/>
      <c r="C443" s="13"/>
      <c r="D443" s="13"/>
      <c r="E443" s="13"/>
      <c r="F443" s="13"/>
      <c r="G443" s="13"/>
      <c r="H443" s="13"/>
      <c r="I443" s="38"/>
      <c r="J443" s="21"/>
      <c r="K443" s="21"/>
      <c r="L443" s="21"/>
      <c r="M443" s="21"/>
      <c r="N443" s="21"/>
      <c r="O443" s="21"/>
      <c r="P443" s="21"/>
      <c r="Q443" s="21"/>
      <c r="R443" s="21"/>
      <c r="S443" s="21"/>
      <c r="T443" s="21"/>
      <c r="U443" s="19"/>
      <c r="V443" s="13"/>
      <c r="W443" s="13"/>
      <c r="X443" s="13"/>
      <c r="Y443" s="13"/>
      <c r="Z443" s="13"/>
      <c r="AA443" s="13"/>
      <c r="AB443" s="13"/>
      <c r="AC443" s="13"/>
      <c r="AD443" s="13"/>
      <c r="AE443" s="13"/>
      <c r="AF443" s="13"/>
    </row>
    <row r="444">
      <c r="A444" s="13"/>
      <c r="B444" s="13"/>
      <c r="C444" s="13"/>
      <c r="D444" s="13"/>
      <c r="E444" s="13"/>
      <c r="F444" s="13"/>
      <c r="G444" s="13"/>
      <c r="H444" s="13"/>
      <c r="I444" s="38"/>
      <c r="J444" s="19"/>
      <c r="K444" s="21"/>
      <c r="L444" s="19"/>
      <c r="M444" s="21"/>
      <c r="N444" s="21"/>
      <c r="O444" s="21"/>
      <c r="P444" s="21"/>
      <c r="Q444" s="21"/>
      <c r="R444" s="21"/>
      <c r="S444" s="21"/>
      <c r="T444" s="21"/>
      <c r="U444" s="21"/>
      <c r="V444" s="20"/>
      <c r="W444" s="20"/>
      <c r="X444" s="20"/>
      <c r="Y444" s="20"/>
      <c r="Z444" s="20"/>
      <c r="AA444" s="20"/>
      <c r="AB444" s="20"/>
      <c r="AC444" s="20"/>
      <c r="AD444" s="20"/>
      <c r="AE444" s="20"/>
      <c r="AF444" s="20"/>
    </row>
    <row r="445">
      <c r="A445" s="13"/>
      <c r="B445" s="13"/>
      <c r="C445" s="13"/>
      <c r="D445" s="13"/>
      <c r="E445" s="13"/>
      <c r="F445" s="13"/>
      <c r="G445" s="13"/>
      <c r="H445" s="13"/>
      <c r="I445" s="67"/>
      <c r="J445" s="21"/>
      <c r="K445" s="21"/>
      <c r="L445" s="21"/>
      <c r="M445" s="21"/>
      <c r="N445" s="21"/>
      <c r="O445" s="21"/>
      <c r="P445" s="21"/>
      <c r="Q445" s="19"/>
      <c r="R445" s="21"/>
      <c r="S445" s="21"/>
      <c r="T445" s="21"/>
      <c r="U445" s="19"/>
      <c r="V445" s="13"/>
      <c r="W445" s="13"/>
      <c r="X445" s="13"/>
      <c r="Y445" s="13"/>
      <c r="Z445" s="13"/>
      <c r="AA445" s="13"/>
      <c r="AB445" s="13"/>
      <c r="AC445" s="13"/>
      <c r="AD445" s="13"/>
      <c r="AE445" s="13"/>
      <c r="AF445" s="13"/>
    </row>
    <row r="446">
      <c r="A446" s="13"/>
      <c r="B446" s="13"/>
      <c r="C446" s="13"/>
      <c r="D446" s="13"/>
      <c r="E446" s="13"/>
      <c r="F446" s="13"/>
      <c r="G446" s="13"/>
      <c r="H446" s="13"/>
      <c r="I446" s="38"/>
      <c r="J446" s="21"/>
      <c r="K446" s="21"/>
      <c r="L446" s="21"/>
      <c r="M446" s="19"/>
      <c r="N446" s="19"/>
      <c r="O446" s="21"/>
      <c r="P446" s="21"/>
      <c r="Q446" s="21"/>
      <c r="R446" s="21"/>
      <c r="S446" s="21"/>
      <c r="T446" s="21"/>
      <c r="U446" s="21"/>
      <c r="V446" s="20"/>
      <c r="W446" s="20"/>
      <c r="X446" s="20"/>
      <c r="Y446" s="20"/>
      <c r="Z446" s="20"/>
      <c r="AA446" s="20"/>
      <c r="AB446" s="20"/>
      <c r="AC446" s="20"/>
      <c r="AD446" s="20"/>
      <c r="AE446" s="20"/>
      <c r="AF446" s="20"/>
    </row>
    <row r="447">
      <c r="A447" s="13"/>
      <c r="B447" s="13"/>
      <c r="C447" s="13"/>
      <c r="D447" s="13"/>
      <c r="E447" s="13"/>
      <c r="F447" s="13"/>
      <c r="G447" s="13"/>
      <c r="H447" s="13"/>
      <c r="I447" s="38"/>
      <c r="J447" s="19"/>
      <c r="K447" s="19"/>
      <c r="L447" s="19"/>
      <c r="M447" s="21"/>
      <c r="N447" s="21"/>
      <c r="O447" s="21"/>
      <c r="P447" s="21"/>
      <c r="Q447" s="21"/>
      <c r="R447" s="21"/>
      <c r="S447" s="21"/>
      <c r="T447" s="21"/>
      <c r="U447" s="21"/>
      <c r="V447" s="20"/>
      <c r="W447" s="20"/>
      <c r="X447" s="20"/>
      <c r="Y447" s="20"/>
      <c r="Z447" s="20"/>
      <c r="AA447" s="20"/>
      <c r="AB447" s="20"/>
      <c r="AC447" s="20"/>
      <c r="AD447" s="20"/>
      <c r="AE447" s="20"/>
      <c r="AF447" s="20"/>
    </row>
    <row r="448">
      <c r="A448" s="13"/>
      <c r="B448" s="13"/>
      <c r="C448" s="13"/>
      <c r="D448" s="13"/>
      <c r="E448" s="13"/>
      <c r="F448" s="13"/>
      <c r="G448" s="13"/>
      <c r="H448" s="13"/>
      <c r="I448" s="38"/>
      <c r="J448" s="21"/>
      <c r="K448" s="19"/>
      <c r="L448" s="21"/>
      <c r="M448" s="21"/>
      <c r="N448" s="19"/>
      <c r="O448" s="21"/>
      <c r="P448" s="21"/>
      <c r="Q448" s="21"/>
      <c r="R448" s="21"/>
      <c r="S448" s="21"/>
      <c r="T448" s="21"/>
      <c r="U448" s="19"/>
      <c r="V448" s="13"/>
      <c r="W448" s="13"/>
      <c r="X448" s="13"/>
      <c r="Y448" s="13"/>
      <c r="Z448" s="13"/>
      <c r="AA448" s="13"/>
      <c r="AB448" s="13"/>
      <c r="AC448" s="13"/>
      <c r="AD448" s="13"/>
      <c r="AE448" s="13"/>
      <c r="AF448" s="13"/>
    </row>
    <row r="449">
      <c r="A449" s="13"/>
      <c r="B449" s="13"/>
      <c r="C449" s="13"/>
      <c r="D449" s="13"/>
      <c r="E449" s="13"/>
      <c r="F449" s="13"/>
      <c r="G449" s="13"/>
      <c r="H449" s="13"/>
      <c r="I449" s="38"/>
      <c r="J449" s="19"/>
      <c r="K449" s="21"/>
      <c r="L449" s="19"/>
      <c r="M449" s="21"/>
      <c r="N449" s="21"/>
      <c r="O449" s="21"/>
      <c r="P449" s="21"/>
      <c r="Q449" s="21"/>
      <c r="R449" s="21"/>
      <c r="S449" s="21"/>
      <c r="T449" s="21"/>
      <c r="U449" s="21"/>
      <c r="V449" s="20"/>
      <c r="W449" s="20"/>
      <c r="X449" s="20"/>
      <c r="Y449" s="20"/>
      <c r="Z449" s="20"/>
      <c r="AA449" s="20"/>
      <c r="AB449" s="20"/>
      <c r="AC449" s="20"/>
      <c r="AD449" s="20"/>
      <c r="AE449" s="20"/>
      <c r="AF449" s="20"/>
    </row>
    <row r="450">
      <c r="A450" s="13"/>
      <c r="B450" s="13"/>
      <c r="C450" s="13"/>
      <c r="D450" s="20"/>
      <c r="E450" s="20"/>
      <c r="F450" s="20"/>
      <c r="G450" s="20"/>
      <c r="H450" s="13"/>
      <c r="I450" s="38"/>
      <c r="J450" s="21"/>
      <c r="K450" s="21"/>
      <c r="L450" s="21"/>
      <c r="M450" s="21"/>
      <c r="N450" s="19"/>
      <c r="O450" s="21"/>
      <c r="P450" s="21"/>
      <c r="Q450" s="21"/>
      <c r="R450" s="21"/>
      <c r="S450" s="21"/>
      <c r="T450" s="21"/>
      <c r="U450" s="19"/>
      <c r="V450" s="13"/>
      <c r="W450" s="13"/>
      <c r="X450" s="13"/>
      <c r="Y450" s="13"/>
      <c r="Z450" s="13"/>
      <c r="AA450" s="13"/>
      <c r="AB450" s="13"/>
      <c r="AC450" s="13"/>
      <c r="AD450" s="13"/>
      <c r="AE450" s="13"/>
      <c r="AF450" s="13"/>
    </row>
    <row r="451">
      <c r="A451" s="13"/>
      <c r="B451" s="13"/>
      <c r="C451" s="13"/>
      <c r="D451" s="13"/>
      <c r="E451" s="13"/>
      <c r="F451" s="13"/>
      <c r="G451" s="13"/>
      <c r="H451" s="13"/>
      <c r="I451" s="38"/>
      <c r="J451" s="19"/>
      <c r="K451" s="19"/>
      <c r="L451" s="19"/>
      <c r="M451" s="21"/>
      <c r="N451" s="21"/>
      <c r="O451" s="21"/>
      <c r="P451" s="21"/>
      <c r="Q451" s="21"/>
      <c r="R451" s="21"/>
      <c r="S451" s="21"/>
      <c r="T451" s="19"/>
      <c r="U451" s="19"/>
      <c r="V451" s="13"/>
      <c r="W451" s="13"/>
      <c r="X451" s="13"/>
      <c r="Y451" s="13"/>
      <c r="Z451" s="13"/>
      <c r="AA451" s="13"/>
      <c r="AB451" s="13"/>
      <c r="AC451" s="13"/>
      <c r="AD451" s="13"/>
      <c r="AE451" s="13"/>
      <c r="AF451" s="13"/>
    </row>
    <row r="452">
      <c r="A452" s="13"/>
      <c r="B452" s="13"/>
      <c r="C452" s="13"/>
      <c r="D452" s="20"/>
      <c r="E452" s="20"/>
      <c r="F452" s="20"/>
      <c r="G452" s="20"/>
      <c r="H452" s="13"/>
      <c r="I452" s="67"/>
      <c r="J452" s="19"/>
      <c r="K452" s="19"/>
      <c r="L452" s="19"/>
      <c r="M452" s="21"/>
      <c r="N452" s="21"/>
      <c r="O452" s="21"/>
      <c r="P452" s="21"/>
      <c r="Q452" s="21"/>
      <c r="R452" s="21"/>
      <c r="S452" s="21"/>
      <c r="T452" s="21"/>
      <c r="U452" s="21"/>
      <c r="V452" s="20"/>
      <c r="W452" s="20"/>
      <c r="X452" s="20"/>
      <c r="Y452" s="20"/>
      <c r="Z452" s="20"/>
      <c r="AA452" s="20"/>
      <c r="AB452" s="20"/>
      <c r="AC452" s="20"/>
      <c r="AD452" s="20"/>
      <c r="AE452" s="20"/>
      <c r="AF452" s="20"/>
    </row>
    <row r="453">
      <c r="A453" s="13"/>
      <c r="B453" s="13"/>
      <c r="C453" s="13"/>
      <c r="D453" s="13"/>
      <c r="E453" s="13"/>
      <c r="F453" s="13"/>
      <c r="G453" s="13"/>
      <c r="H453" s="13"/>
      <c r="I453" s="38"/>
      <c r="J453" s="19"/>
      <c r="K453" s="21"/>
      <c r="L453" s="19"/>
      <c r="M453" s="21"/>
      <c r="N453" s="21"/>
      <c r="O453" s="21"/>
      <c r="P453" s="21"/>
      <c r="Q453" s="21"/>
      <c r="R453" s="21"/>
      <c r="S453" s="21"/>
      <c r="T453" s="21"/>
      <c r="U453" s="21"/>
      <c r="V453" s="20"/>
      <c r="W453" s="20"/>
      <c r="X453" s="20"/>
      <c r="Y453" s="20"/>
      <c r="Z453" s="20"/>
      <c r="AA453" s="20"/>
      <c r="AB453" s="20"/>
      <c r="AC453" s="20"/>
      <c r="AD453" s="20"/>
      <c r="AE453" s="20"/>
      <c r="AF453" s="20"/>
    </row>
    <row r="454">
      <c r="A454" s="13"/>
      <c r="B454" s="13"/>
      <c r="C454" s="13"/>
      <c r="D454" s="13"/>
      <c r="E454" s="13"/>
      <c r="F454" s="13"/>
      <c r="G454" s="13"/>
      <c r="H454" s="13"/>
      <c r="I454" s="38"/>
      <c r="J454" s="19"/>
      <c r="K454" s="21"/>
      <c r="L454" s="19"/>
      <c r="M454" s="21"/>
      <c r="N454" s="21"/>
      <c r="O454" s="21"/>
      <c r="P454" s="21"/>
      <c r="Q454" s="21"/>
      <c r="R454" s="21"/>
      <c r="S454" s="21"/>
      <c r="T454" s="21"/>
      <c r="U454" s="21"/>
      <c r="V454" s="20"/>
      <c r="W454" s="20"/>
      <c r="X454" s="20"/>
      <c r="Y454" s="20"/>
      <c r="Z454" s="20"/>
      <c r="AA454" s="20"/>
      <c r="AB454" s="20"/>
      <c r="AC454" s="20"/>
      <c r="AD454" s="20"/>
      <c r="AE454" s="20"/>
      <c r="AF454" s="20"/>
    </row>
    <row r="455">
      <c r="A455" s="13"/>
      <c r="B455" s="13"/>
      <c r="C455" s="13"/>
      <c r="D455" s="13"/>
      <c r="E455" s="13"/>
      <c r="F455" s="13"/>
      <c r="G455" s="13"/>
      <c r="H455" s="13"/>
      <c r="I455" s="38"/>
      <c r="J455" s="21"/>
      <c r="K455" s="21"/>
      <c r="L455" s="21"/>
      <c r="M455" s="21"/>
      <c r="N455" s="19"/>
      <c r="O455" s="21"/>
      <c r="P455" s="21"/>
      <c r="Q455" s="21"/>
      <c r="R455" s="21"/>
      <c r="S455" s="21"/>
      <c r="T455" s="21"/>
      <c r="U455" s="19"/>
      <c r="V455" s="13"/>
      <c r="W455" s="13"/>
      <c r="X455" s="13"/>
      <c r="Y455" s="13"/>
      <c r="Z455" s="13"/>
      <c r="AA455" s="13"/>
      <c r="AB455" s="13"/>
      <c r="AC455" s="13"/>
      <c r="AD455" s="13"/>
      <c r="AE455" s="13"/>
      <c r="AF455" s="13"/>
    </row>
    <row r="456">
      <c r="A456" s="13"/>
      <c r="B456" s="13"/>
      <c r="C456" s="13"/>
      <c r="D456" s="13"/>
      <c r="E456" s="13"/>
      <c r="F456" s="13"/>
      <c r="G456" s="13"/>
      <c r="H456" s="13"/>
      <c r="I456" s="67"/>
      <c r="J456" s="21"/>
      <c r="K456" s="19"/>
      <c r="L456" s="19"/>
      <c r="M456" s="21"/>
      <c r="N456" s="21"/>
      <c r="O456" s="21"/>
      <c r="P456" s="21"/>
      <c r="Q456" s="21"/>
      <c r="R456" s="21"/>
      <c r="S456" s="21"/>
      <c r="T456" s="21"/>
      <c r="U456" s="19"/>
      <c r="V456" s="13"/>
      <c r="W456" s="13"/>
      <c r="X456" s="13"/>
      <c r="Y456" s="13"/>
      <c r="Z456" s="13"/>
      <c r="AA456" s="13"/>
      <c r="AB456" s="13"/>
      <c r="AC456" s="13"/>
      <c r="AD456" s="13"/>
      <c r="AE456" s="13"/>
      <c r="AF456" s="13"/>
    </row>
    <row r="457">
      <c r="A457" s="13"/>
      <c r="B457" s="13"/>
      <c r="C457" s="13"/>
      <c r="D457" s="13"/>
      <c r="E457" s="13"/>
      <c r="F457" s="13"/>
      <c r="G457" s="13"/>
      <c r="H457" s="13"/>
      <c r="I457" s="38"/>
      <c r="J457" s="19"/>
      <c r="K457" s="19"/>
      <c r="L457" s="19"/>
      <c r="M457" s="21"/>
      <c r="N457" s="21"/>
      <c r="O457" s="21"/>
      <c r="P457" s="21"/>
      <c r="Q457" s="21"/>
      <c r="R457" s="21"/>
      <c r="S457" s="21"/>
      <c r="T457" s="21"/>
      <c r="U457" s="21"/>
      <c r="V457" s="20"/>
      <c r="W457" s="20"/>
      <c r="X457" s="20"/>
      <c r="Y457" s="20"/>
      <c r="Z457" s="20"/>
      <c r="AA457" s="20"/>
      <c r="AB457" s="20"/>
      <c r="AC457" s="20"/>
      <c r="AD457" s="20"/>
      <c r="AE457" s="20"/>
      <c r="AF457" s="20"/>
    </row>
    <row r="458">
      <c r="A458" s="13"/>
      <c r="B458" s="13"/>
      <c r="C458" s="13"/>
      <c r="D458" s="13"/>
      <c r="E458" s="13"/>
      <c r="F458" s="13"/>
      <c r="G458" s="13"/>
      <c r="H458" s="13"/>
      <c r="I458" s="38"/>
      <c r="J458" s="19"/>
      <c r="K458" s="19"/>
      <c r="L458" s="19"/>
      <c r="M458" s="21"/>
      <c r="N458" s="21"/>
      <c r="O458" s="21"/>
      <c r="P458" s="21"/>
      <c r="Q458" s="21"/>
      <c r="R458" s="21"/>
      <c r="S458" s="21"/>
      <c r="T458" s="19"/>
      <c r="U458" s="19"/>
      <c r="V458" s="13"/>
      <c r="W458" s="13"/>
      <c r="X458" s="13"/>
      <c r="Y458" s="13"/>
      <c r="Z458" s="13"/>
      <c r="AA458" s="13"/>
      <c r="AB458" s="13"/>
      <c r="AC458" s="13"/>
      <c r="AD458" s="13"/>
      <c r="AE458" s="13"/>
      <c r="AF458" s="13"/>
    </row>
    <row r="459">
      <c r="A459" s="13"/>
      <c r="B459" s="13"/>
      <c r="C459" s="13"/>
      <c r="D459" s="13"/>
      <c r="E459" s="13"/>
      <c r="F459" s="13"/>
      <c r="G459" s="13"/>
      <c r="H459" s="13"/>
      <c r="I459" s="38"/>
      <c r="J459" s="19"/>
      <c r="K459" s="21"/>
      <c r="L459" s="19"/>
      <c r="M459" s="21"/>
      <c r="N459" s="19"/>
      <c r="O459" s="21"/>
      <c r="P459" s="21"/>
      <c r="Q459" s="21"/>
      <c r="R459" s="21"/>
      <c r="S459" s="21"/>
      <c r="T459" s="21"/>
      <c r="U459" s="21"/>
      <c r="V459" s="20"/>
      <c r="W459" s="20"/>
      <c r="X459" s="20"/>
      <c r="Y459" s="20"/>
      <c r="Z459" s="20"/>
      <c r="AA459" s="20"/>
      <c r="AB459" s="20"/>
      <c r="AC459" s="20"/>
      <c r="AD459" s="20"/>
      <c r="AE459" s="20"/>
      <c r="AF459" s="20"/>
    </row>
    <row r="460">
      <c r="A460" s="13"/>
      <c r="B460" s="13"/>
      <c r="C460" s="13"/>
      <c r="D460" s="20"/>
      <c r="E460" s="20"/>
      <c r="F460" s="20"/>
      <c r="G460" s="20"/>
      <c r="H460" s="13"/>
      <c r="I460" s="38"/>
      <c r="J460" s="21"/>
      <c r="K460" s="21"/>
      <c r="L460" s="21"/>
      <c r="M460" s="21"/>
      <c r="N460" s="21"/>
      <c r="O460" s="21"/>
      <c r="P460" s="21"/>
      <c r="Q460" s="21"/>
      <c r="R460" s="21"/>
      <c r="S460" s="21"/>
      <c r="T460" s="21"/>
      <c r="U460" s="19"/>
      <c r="V460" s="13"/>
      <c r="W460" s="13"/>
      <c r="X460" s="13"/>
      <c r="Y460" s="13"/>
      <c r="Z460" s="13"/>
      <c r="AA460" s="13"/>
      <c r="AB460" s="13"/>
      <c r="AC460" s="13"/>
      <c r="AD460" s="13"/>
      <c r="AE460" s="13"/>
      <c r="AF460" s="13"/>
    </row>
    <row r="461">
      <c r="A461" s="13"/>
      <c r="B461" s="13"/>
      <c r="C461" s="13"/>
      <c r="D461" s="20"/>
      <c r="E461" s="20"/>
      <c r="F461" s="20"/>
      <c r="G461" s="20"/>
      <c r="H461" s="13"/>
      <c r="I461" s="67"/>
      <c r="J461" s="21"/>
      <c r="K461" s="21"/>
      <c r="L461" s="21"/>
      <c r="M461" s="21"/>
      <c r="N461" s="19"/>
      <c r="O461" s="21"/>
      <c r="P461" s="21"/>
      <c r="Q461" s="21"/>
      <c r="R461" s="21"/>
      <c r="S461" s="21"/>
      <c r="T461" s="21"/>
      <c r="U461" s="21"/>
      <c r="V461" s="20"/>
      <c r="W461" s="20"/>
      <c r="X461" s="20"/>
      <c r="Y461" s="20"/>
      <c r="Z461" s="20"/>
      <c r="AA461" s="20"/>
      <c r="AB461" s="20"/>
      <c r="AC461" s="20"/>
      <c r="AD461" s="20"/>
      <c r="AE461" s="20"/>
      <c r="AF461" s="20"/>
    </row>
    <row r="462">
      <c r="A462" s="13"/>
      <c r="B462" s="13"/>
      <c r="C462" s="13"/>
      <c r="D462" s="13"/>
      <c r="E462" s="13"/>
      <c r="F462" s="13"/>
      <c r="G462" s="13"/>
      <c r="H462" s="13"/>
      <c r="I462" s="38"/>
      <c r="J462" s="21"/>
      <c r="K462" s="19"/>
      <c r="L462" s="21"/>
      <c r="M462" s="21"/>
      <c r="N462" s="21"/>
      <c r="O462" s="21"/>
      <c r="P462" s="21"/>
      <c r="Q462" s="21"/>
      <c r="R462" s="21"/>
      <c r="S462" s="21"/>
      <c r="T462" s="21"/>
      <c r="U462" s="19"/>
      <c r="V462" s="13"/>
      <c r="W462" s="13"/>
      <c r="X462" s="13"/>
      <c r="Y462" s="13"/>
      <c r="Z462" s="13"/>
      <c r="AA462" s="13"/>
      <c r="AB462" s="13"/>
      <c r="AC462" s="13"/>
      <c r="AD462" s="13"/>
      <c r="AE462" s="13"/>
      <c r="AF462" s="13"/>
    </row>
    <row r="463">
      <c r="A463" s="13"/>
      <c r="B463" s="13"/>
      <c r="C463" s="13"/>
      <c r="D463" s="13"/>
      <c r="E463" s="13"/>
      <c r="F463" s="13"/>
      <c r="G463" s="13"/>
      <c r="H463" s="13"/>
      <c r="I463" s="67"/>
      <c r="J463" s="19"/>
      <c r="K463" s="19"/>
      <c r="L463" s="19"/>
      <c r="M463" s="21"/>
      <c r="N463" s="19"/>
      <c r="O463" s="21"/>
      <c r="P463" s="21"/>
      <c r="Q463" s="21"/>
      <c r="R463" s="21"/>
      <c r="S463" s="21"/>
      <c r="T463" s="19"/>
      <c r="U463" s="21"/>
      <c r="V463" s="20"/>
      <c r="W463" s="20"/>
      <c r="X463" s="20"/>
      <c r="Y463" s="20"/>
      <c r="Z463" s="20"/>
      <c r="AA463" s="20"/>
      <c r="AB463" s="20"/>
      <c r="AC463" s="20"/>
      <c r="AD463" s="20"/>
      <c r="AE463" s="20"/>
      <c r="AF463" s="20"/>
    </row>
    <row r="464">
      <c r="A464" s="13"/>
      <c r="B464" s="13"/>
      <c r="C464" s="13"/>
      <c r="D464" s="13"/>
      <c r="E464" s="13"/>
      <c r="F464" s="13"/>
      <c r="G464" s="13"/>
      <c r="H464" s="13"/>
      <c r="I464" s="13"/>
      <c r="J464" s="13"/>
      <c r="K464" s="13"/>
      <c r="L464" s="13"/>
      <c r="M464" s="13"/>
      <c r="N464" s="13"/>
      <c r="O464" s="13"/>
      <c r="P464" s="13"/>
      <c r="Q464" s="13"/>
      <c r="R464" s="13"/>
      <c r="S464" s="13"/>
      <c r="T464" s="19"/>
      <c r="U464" s="19"/>
      <c r="V464" s="13"/>
      <c r="W464" s="13"/>
      <c r="X464" s="13"/>
      <c r="Y464" s="13"/>
      <c r="Z464" s="13"/>
      <c r="AA464" s="13"/>
      <c r="AB464" s="13"/>
      <c r="AC464" s="13"/>
      <c r="AD464" s="13"/>
      <c r="AE464" s="13"/>
      <c r="AF464" s="13"/>
    </row>
    <row r="465">
      <c r="A465" s="13"/>
      <c r="B465" s="13"/>
      <c r="C465" s="13"/>
      <c r="D465" s="13"/>
      <c r="E465" s="13"/>
      <c r="F465" s="13"/>
      <c r="G465" s="13"/>
      <c r="H465" s="13"/>
      <c r="I465" s="38"/>
      <c r="J465" s="19"/>
      <c r="K465" s="19"/>
      <c r="L465" s="21"/>
      <c r="M465" s="21"/>
      <c r="N465" s="21"/>
      <c r="O465" s="21"/>
      <c r="P465" s="21"/>
      <c r="Q465" s="21"/>
      <c r="R465" s="21"/>
      <c r="S465" s="21"/>
      <c r="T465" s="21"/>
      <c r="U465" s="21"/>
      <c r="V465" s="20"/>
      <c r="W465" s="20"/>
      <c r="X465" s="20"/>
      <c r="Y465" s="20"/>
      <c r="Z465" s="20"/>
      <c r="AA465" s="20"/>
      <c r="AB465" s="20"/>
      <c r="AC465" s="20"/>
      <c r="AD465" s="20"/>
      <c r="AE465" s="20"/>
      <c r="AF465" s="20"/>
    </row>
    <row r="466">
      <c r="A466" s="13"/>
      <c r="B466" s="13"/>
      <c r="C466" s="13"/>
      <c r="D466" s="13"/>
      <c r="E466" s="13"/>
      <c r="F466" s="13"/>
      <c r="G466" s="13"/>
      <c r="H466" s="13"/>
      <c r="I466" s="38"/>
      <c r="J466" s="21"/>
      <c r="K466" s="19"/>
      <c r="L466" s="21"/>
      <c r="M466" s="21"/>
      <c r="N466" s="21"/>
      <c r="O466" s="21"/>
      <c r="P466" s="21"/>
      <c r="Q466" s="21"/>
      <c r="R466" s="21"/>
      <c r="S466" s="21"/>
      <c r="T466" s="21"/>
      <c r="U466" s="19"/>
      <c r="V466" s="13"/>
      <c r="W466" s="13"/>
      <c r="X466" s="13"/>
      <c r="Y466" s="13"/>
      <c r="Z466" s="13"/>
      <c r="AA466" s="13"/>
      <c r="AB466" s="13"/>
      <c r="AC466" s="13"/>
      <c r="AD466" s="13"/>
      <c r="AE466" s="13"/>
      <c r="AF466" s="13"/>
    </row>
    <row r="467">
      <c r="A467" s="13"/>
      <c r="B467" s="13"/>
      <c r="C467" s="13"/>
      <c r="D467" s="13"/>
      <c r="E467" s="13"/>
      <c r="F467" s="13"/>
      <c r="G467" s="13"/>
      <c r="H467" s="13"/>
      <c r="I467" s="38"/>
      <c r="J467" s="21"/>
      <c r="K467" s="21"/>
      <c r="L467" s="21"/>
      <c r="M467" s="21"/>
      <c r="N467" s="19"/>
      <c r="O467" s="21"/>
      <c r="P467" s="21"/>
      <c r="Q467" s="21"/>
      <c r="R467" s="21"/>
      <c r="S467" s="21"/>
      <c r="T467" s="21"/>
      <c r="U467" s="19"/>
      <c r="V467" s="13"/>
      <c r="W467" s="13"/>
      <c r="X467" s="13"/>
      <c r="Y467" s="13"/>
      <c r="Z467" s="13"/>
      <c r="AA467" s="13"/>
      <c r="AB467" s="13"/>
      <c r="AC467" s="13"/>
      <c r="AD467" s="13"/>
      <c r="AE467" s="13"/>
      <c r="AF467" s="13"/>
    </row>
    <row r="468">
      <c r="A468" s="13"/>
      <c r="B468" s="13"/>
      <c r="C468" s="13"/>
      <c r="D468" s="13"/>
      <c r="E468" s="13"/>
      <c r="F468" s="13"/>
      <c r="G468" s="13"/>
      <c r="H468" s="13"/>
      <c r="I468" s="38"/>
      <c r="J468" s="19"/>
      <c r="K468" s="19"/>
      <c r="L468" s="19"/>
      <c r="M468" s="21"/>
      <c r="N468" s="21"/>
      <c r="O468" s="21"/>
      <c r="P468" s="21"/>
      <c r="Q468" s="21"/>
      <c r="R468" s="21"/>
      <c r="S468" s="21"/>
      <c r="T468" s="21"/>
      <c r="U468" s="21"/>
      <c r="V468" s="20"/>
      <c r="W468" s="20"/>
      <c r="X468" s="20"/>
      <c r="Y468" s="20"/>
      <c r="Z468" s="20"/>
      <c r="AA468" s="20"/>
      <c r="AB468" s="20"/>
      <c r="AC468" s="20"/>
      <c r="AD468" s="20"/>
      <c r="AE468" s="20"/>
      <c r="AF468" s="20"/>
    </row>
    <row r="469">
      <c r="A469" s="13"/>
      <c r="B469" s="13"/>
      <c r="C469" s="13"/>
      <c r="D469" s="13"/>
      <c r="E469" s="13"/>
      <c r="F469" s="13"/>
      <c r="G469" s="13"/>
      <c r="H469" s="13"/>
      <c r="I469" s="38"/>
      <c r="J469" s="19"/>
      <c r="K469" s="21"/>
      <c r="L469" s="19"/>
      <c r="M469" s="21"/>
      <c r="N469" s="21"/>
      <c r="O469" s="21"/>
      <c r="P469" s="21"/>
      <c r="Q469" s="21"/>
      <c r="R469" s="21"/>
      <c r="S469" s="21"/>
      <c r="T469" s="21"/>
      <c r="U469" s="21"/>
      <c r="V469" s="20"/>
      <c r="W469" s="20"/>
      <c r="X469" s="20"/>
      <c r="Y469" s="20"/>
      <c r="Z469" s="20"/>
      <c r="AA469" s="20"/>
      <c r="AB469" s="20"/>
      <c r="AC469" s="20"/>
      <c r="AD469" s="20"/>
      <c r="AE469" s="20"/>
      <c r="AF469" s="20"/>
    </row>
    <row r="470">
      <c r="A470" s="13"/>
      <c r="B470" s="13"/>
      <c r="C470" s="13"/>
      <c r="D470" s="20"/>
      <c r="E470" s="20"/>
      <c r="F470" s="20"/>
      <c r="G470" s="20"/>
      <c r="H470" s="13"/>
      <c r="I470" s="67"/>
      <c r="J470" s="21"/>
      <c r="K470" s="21"/>
      <c r="L470" s="21"/>
      <c r="M470" s="21"/>
      <c r="N470" s="19"/>
      <c r="O470" s="21"/>
      <c r="P470" s="21"/>
      <c r="Q470" s="21"/>
      <c r="R470" s="19"/>
      <c r="S470" s="19"/>
      <c r="T470" s="21"/>
      <c r="U470" s="19"/>
      <c r="V470" s="13"/>
      <c r="W470" s="13"/>
      <c r="X470" s="13"/>
      <c r="Y470" s="13"/>
      <c r="Z470" s="13"/>
      <c r="AA470" s="13"/>
      <c r="AB470" s="13"/>
      <c r="AC470" s="13"/>
      <c r="AD470" s="13"/>
      <c r="AE470" s="13"/>
      <c r="AF470" s="13"/>
    </row>
    <row r="471">
      <c r="A471" s="13"/>
      <c r="B471" s="13"/>
      <c r="C471" s="13"/>
      <c r="D471" s="13"/>
      <c r="E471" s="13"/>
      <c r="F471" s="13"/>
      <c r="G471" s="13"/>
      <c r="H471" s="13"/>
      <c r="I471" s="38"/>
      <c r="J471" s="19"/>
      <c r="K471" s="19"/>
      <c r="L471" s="19"/>
      <c r="M471" s="21"/>
      <c r="N471" s="21"/>
      <c r="O471" s="21"/>
      <c r="P471" s="21"/>
      <c r="Q471" s="21"/>
      <c r="R471" s="21"/>
      <c r="S471" s="21"/>
      <c r="T471" s="21"/>
      <c r="U471" s="21"/>
      <c r="V471" s="20"/>
      <c r="W471" s="20"/>
      <c r="X471" s="20"/>
      <c r="Y471" s="20"/>
      <c r="Z471" s="20"/>
      <c r="AA471" s="20"/>
      <c r="AB471" s="20"/>
      <c r="AC471" s="20"/>
      <c r="AD471" s="20"/>
      <c r="AE471" s="20"/>
      <c r="AF471" s="20"/>
    </row>
    <row r="472">
      <c r="A472" s="13"/>
      <c r="B472" s="13"/>
      <c r="C472" s="13"/>
      <c r="D472" s="13"/>
      <c r="E472" s="13"/>
      <c r="F472" s="13"/>
      <c r="G472" s="13"/>
      <c r="H472" s="13"/>
      <c r="I472" s="38"/>
      <c r="J472" s="19"/>
      <c r="K472" s="19"/>
      <c r="L472" s="19"/>
      <c r="M472" s="21"/>
      <c r="N472" s="21"/>
      <c r="O472" s="21"/>
      <c r="P472" s="21"/>
      <c r="Q472" s="21"/>
      <c r="R472" s="21"/>
      <c r="S472" s="21"/>
      <c r="T472" s="19"/>
      <c r="U472" s="19"/>
      <c r="V472" s="13"/>
      <c r="W472" s="13"/>
      <c r="X472" s="13"/>
      <c r="Y472" s="13"/>
      <c r="Z472" s="13"/>
      <c r="AA472" s="13"/>
      <c r="AB472" s="13"/>
      <c r="AC472" s="13"/>
      <c r="AD472" s="13"/>
      <c r="AE472" s="13"/>
      <c r="AF472" s="13"/>
    </row>
    <row r="473">
      <c r="A473" s="13"/>
      <c r="B473" s="13"/>
      <c r="C473" s="13"/>
      <c r="D473" s="20"/>
      <c r="E473" s="20"/>
      <c r="F473" s="20"/>
      <c r="G473" s="20"/>
      <c r="H473" s="13"/>
      <c r="I473" s="67"/>
      <c r="J473" s="19"/>
      <c r="K473" s="19"/>
      <c r="L473" s="19"/>
      <c r="M473" s="21"/>
      <c r="N473" s="21"/>
      <c r="O473" s="21"/>
      <c r="P473" s="21"/>
      <c r="Q473" s="21"/>
      <c r="R473" s="21"/>
      <c r="S473" s="21"/>
      <c r="T473" s="19"/>
      <c r="U473" s="19"/>
      <c r="V473" s="13"/>
      <c r="W473" s="13"/>
      <c r="X473" s="13"/>
      <c r="Y473" s="13"/>
      <c r="Z473" s="13"/>
      <c r="AA473" s="13"/>
      <c r="AB473" s="13"/>
      <c r="AC473" s="13"/>
      <c r="AD473" s="13"/>
      <c r="AE473" s="13"/>
      <c r="AF473" s="13"/>
    </row>
    <row r="474">
      <c r="A474" s="13"/>
      <c r="B474" s="13"/>
      <c r="C474" s="13"/>
      <c r="D474" s="13"/>
      <c r="E474" s="13"/>
      <c r="F474" s="13"/>
      <c r="G474" s="13"/>
      <c r="H474" s="13"/>
      <c r="I474" s="38"/>
      <c r="J474" s="21"/>
      <c r="K474" s="19"/>
      <c r="L474" s="21"/>
      <c r="M474" s="21"/>
      <c r="N474" s="21"/>
      <c r="O474" s="21"/>
      <c r="P474" s="21"/>
      <c r="Q474" s="21"/>
      <c r="R474" s="21"/>
      <c r="S474" s="21"/>
      <c r="T474" s="21"/>
      <c r="U474" s="19"/>
      <c r="V474" s="13"/>
      <c r="W474" s="13"/>
      <c r="X474" s="13"/>
      <c r="Y474" s="13"/>
      <c r="Z474" s="13"/>
      <c r="AA474" s="13"/>
      <c r="AB474" s="13"/>
      <c r="AC474" s="13"/>
      <c r="AD474" s="13"/>
      <c r="AE474" s="13"/>
      <c r="AF474" s="13"/>
    </row>
    <row r="475">
      <c r="A475" s="13"/>
      <c r="B475" s="13"/>
      <c r="C475" s="13"/>
      <c r="D475" s="13"/>
      <c r="E475" s="13"/>
      <c r="F475" s="13"/>
      <c r="G475" s="13"/>
      <c r="H475" s="13"/>
      <c r="I475" s="38"/>
      <c r="J475" s="21"/>
      <c r="K475" s="21"/>
      <c r="L475" s="21"/>
      <c r="M475" s="19"/>
      <c r="N475" s="21"/>
      <c r="O475" s="21"/>
      <c r="P475" s="21"/>
      <c r="Q475" s="21"/>
      <c r="R475" s="21"/>
      <c r="S475" s="21"/>
      <c r="T475" s="21"/>
      <c r="U475" s="21"/>
      <c r="V475" s="20"/>
      <c r="W475" s="20"/>
      <c r="X475" s="20"/>
      <c r="Y475" s="20"/>
      <c r="Z475" s="20"/>
      <c r="AA475" s="20"/>
      <c r="AB475" s="20"/>
      <c r="AC475" s="20"/>
      <c r="AD475" s="20"/>
      <c r="AE475" s="20"/>
      <c r="AF475" s="20"/>
    </row>
    <row r="476">
      <c r="A476" s="13"/>
      <c r="B476" s="13"/>
      <c r="C476" s="13"/>
      <c r="D476" s="20"/>
      <c r="E476" s="20"/>
      <c r="F476" s="20"/>
      <c r="G476" s="20"/>
      <c r="H476" s="13"/>
      <c r="I476" s="67"/>
      <c r="J476" s="21"/>
      <c r="K476" s="21"/>
      <c r="L476" s="21"/>
      <c r="M476" s="19"/>
      <c r="N476" s="19"/>
      <c r="O476" s="21"/>
      <c r="P476" s="21"/>
      <c r="Q476" s="21"/>
      <c r="R476" s="21"/>
      <c r="S476" s="21"/>
      <c r="T476" s="21"/>
      <c r="U476" s="21"/>
      <c r="V476" s="20"/>
      <c r="W476" s="20"/>
      <c r="X476" s="20"/>
      <c r="Y476" s="20"/>
      <c r="Z476" s="20"/>
      <c r="AA476" s="20"/>
      <c r="AB476" s="20"/>
      <c r="AC476" s="20"/>
      <c r="AD476" s="20"/>
      <c r="AE476" s="20"/>
      <c r="AF476" s="20"/>
    </row>
    <row r="477">
      <c r="A477" s="13"/>
      <c r="B477" s="13"/>
      <c r="C477" s="13"/>
      <c r="D477" s="13"/>
      <c r="E477" s="13"/>
      <c r="F477" s="13"/>
      <c r="G477" s="13"/>
      <c r="H477" s="13"/>
      <c r="I477" s="38"/>
      <c r="J477" s="19"/>
      <c r="K477" s="19"/>
      <c r="L477" s="19"/>
      <c r="M477" s="21"/>
      <c r="N477" s="21"/>
      <c r="O477" s="21"/>
      <c r="P477" s="21"/>
      <c r="Q477" s="21"/>
      <c r="R477" s="21"/>
      <c r="S477" s="21"/>
      <c r="T477" s="21"/>
      <c r="U477" s="21"/>
      <c r="V477" s="20"/>
      <c r="W477" s="20"/>
      <c r="X477" s="20"/>
      <c r="Y477" s="20"/>
      <c r="Z477" s="20"/>
      <c r="AA477" s="20"/>
      <c r="AB477" s="20"/>
      <c r="AC477" s="20"/>
      <c r="AD477" s="20"/>
      <c r="AE477" s="20"/>
      <c r="AF477" s="20"/>
    </row>
    <row r="478">
      <c r="A478" s="13"/>
      <c r="B478" s="13"/>
      <c r="C478" s="13"/>
      <c r="D478" s="13"/>
      <c r="E478" s="13"/>
      <c r="F478" s="13"/>
      <c r="G478" s="13"/>
      <c r="H478" s="13"/>
      <c r="I478" s="38"/>
      <c r="J478" s="21"/>
      <c r="K478" s="19"/>
      <c r="L478" s="21"/>
      <c r="M478" s="21"/>
      <c r="N478" s="21"/>
      <c r="O478" s="21"/>
      <c r="P478" s="21"/>
      <c r="Q478" s="21"/>
      <c r="R478" s="21"/>
      <c r="S478" s="21"/>
      <c r="T478" s="21"/>
      <c r="U478" s="19"/>
      <c r="V478" s="13"/>
      <c r="W478" s="13"/>
      <c r="X478" s="13"/>
      <c r="Y478" s="13"/>
      <c r="Z478" s="13"/>
      <c r="AA478" s="13"/>
      <c r="AB478" s="13"/>
      <c r="AC478" s="13"/>
      <c r="AD478" s="13"/>
      <c r="AE478" s="13"/>
      <c r="AF478" s="13"/>
    </row>
    <row r="479">
      <c r="A479" s="13"/>
      <c r="B479" s="13"/>
      <c r="C479" s="13"/>
      <c r="D479" s="13"/>
      <c r="E479" s="13"/>
      <c r="F479" s="13"/>
      <c r="G479" s="13"/>
      <c r="H479" s="13"/>
      <c r="I479" s="38"/>
      <c r="J479" s="19"/>
      <c r="K479" s="19"/>
      <c r="L479" s="19"/>
      <c r="M479" s="21"/>
      <c r="N479" s="21"/>
      <c r="O479" s="21"/>
      <c r="P479" s="21"/>
      <c r="Q479" s="21"/>
      <c r="R479" s="19"/>
      <c r="S479" s="19"/>
      <c r="T479" s="19"/>
      <c r="U479" s="19"/>
      <c r="V479" s="13"/>
      <c r="W479" s="13"/>
      <c r="X479" s="13"/>
      <c r="Y479" s="13"/>
      <c r="Z479" s="13"/>
      <c r="AA479" s="13"/>
      <c r="AB479" s="13"/>
      <c r="AC479" s="13"/>
      <c r="AD479" s="13"/>
      <c r="AE479" s="13"/>
      <c r="AF479" s="13"/>
    </row>
    <row r="480">
      <c r="A480" s="13"/>
      <c r="B480" s="13"/>
      <c r="C480" s="13"/>
      <c r="D480" s="13"/>
      <c r="E480" s="13"/>
      <c r="F480" s="13"/>
      <c r="G480" s="13"/>
      <c r="H480" s="13"/>
      <c r="I480" s="38"/>
      <c r="J480" s="21"/>
      <c r="K480" s="19"/>
      <c r="L480" s="21"/>
      <c r="M480" s="21"/>
      <c r="N480" s="21"/>
      <c r="O480" s="21"/>
      <c r="P480" s="21"/>
      <c r="Q480" s="21"/>
      <c r="R480" s="21"/>
      <c r="S480" s="21"/>
      <c r="T480" s="21"/>
      <c r="U480" s="19"/>
      <c r="V480" s="13"/>
      <c r="W480" s="13"/>
      <c r="X480" s="13"/>
      <c r="Y480" s="13"/>
      <c r="Z480" s="13"/>
      <c r="AA480" s="13"/>
      <c r="AB480" s="13"/>
      <c r="AC480" s="13"/>
      <c r="AD480" s="13"/>
      <c r="AE480" s="13"/>
      <c r="AF480" s="13"/>
    </row>
    <row r="481">
      <c r="A481" s="13"/>
      <c r="B481" s="13"/>
      <c r="C481" s="13"/>
      <c r="D481" s="20"/>
      <c r="E481" s="20"/>
      <c r="F481" s="20"/>
      <c r="G481" s="20"/>
      <c r="H481" s="13"/>
      <c r="I481" s="38"/>
      <c r="J481" s="21"/>
      <c r="K481" s="21"/>
      <c r="L481" s="21"/>
      <c r="M481" s="21"/>
      <c r="N481" s="19"/>
      <c r="O481" s="21"/>
      <c r="P481" s="21"/>
      <c r="Q481" s="21"/>
      <c r="R481" s="21"/>
      <c r="S481" s="21"/>
      <c r="T481" s="21"/>
      <c r="U481" s="21"/>
      <c r="V481" s="20"/>
      <c r="W481" s="20"/>
      <c r="X481" s="20"/>
      <c r="Y481" s="20"/>
      <c r="Z481" s="20"/>
      <c r="AA481" s="20"/>
      <c r="AB481" s="20"/>
      <c r="AC481" s="20"/>
      <c r="AD481" s="20"/>
      <c r="AE481" s="20"/>
      <c r="AF481" s="20"/>
    </row>
    <row r="482">
      <c r="A482" s="13"/>
      <c r="B482" s="13"/>
      <c r="C482" s="13"/>
      <c r="D482" s="13"/>
      <c r="E482" s="13"/>
      <c r="F482" s="13"/>
      <c r="G482" s="13"/>
      <c r="H482" s="13"/>
      <c r="I482" s="38"/>
      <c r="J482" s="19"/>
      <c r="K482" s="19"/>
      <c r="L482" s="19"/>
      <c r="M482" s="21"/>
      <c r="N482" s="21"/>
      <c r="O482" s="21"/>
      <c r="P482" s="21"/>
      <c r="Q482" s="21"/>
      <c r="R482" s="21"/>
      <c r="S482" s="21"/>
      <c r="T482" s="21"/>
      <c r="U482" s="21"/>
      <c r="V482" s="20"/>
      <c r="W482" s="20"/>
      <c r="X482" s="20"/>
      <c r="Y482" s="20"/>
      <c r="Z482" s="20"/>
      <c r="AA482" s="20"/>
      <c r="AB482" s="20"/>
      <c r="AC482" s="20"/>
      <c r="AD482" s="20"/>
      <c r="AE482" s="20"/>
      <c r="AF482" s="20"/>
    </row>
    <row r="483">
      <c r="A483" s="13"/>
      <c r="B483" s="13"/>
      <c r="C483" s="13"/>
      <c r="D483" s="13"/>
      <c r="E483" s="13"/>
      <c r="F483" s="13"/>
      <c r="G483" s="13"/>
      <c r="H483" s="13"/>
      <c r="I483" s="38"/>
      <c r="J483" s="19"/>
      <c r="K483" s="19"/>
      <c r="L483" s="19"/>
      <c r="M483" s="21"/>
      <c r="N483" s="21"/>
      <c r="O483" s="21"/>
      <c r="P483" s="21"/>
      <c r="Q483" s="21"/>
      <c r="R483" s="21"/>
      <c r="S483" s="21"/>
      <c r="T483" s="19"/>
      <c r="U483" s="19"/>
      <c r="V483" s="13"/>
      <c r="W483" s="13"/>
      <c r="X483" s="13"/>
      <c r="Y483" s="13"/>
      <c r="Z483" s="13"/>
      <c r="AA483" s="13"/>
      <c r="AB483" s="13"/>
      <c r="AC483" s="13"/>
      <c r="AD483" s="13"/>
      <c r="AE483" s="13"/>
      <c r="AF483" s="13"/>
    </row>
    <row r="484">
      <c r="A484" s="13"/>
      <c r="B484" s="13"/>
      <c r="C484" s="13"/>
      <c r="D484" s="13"/>
      <c r="E484" s="13"/>
      <c r="F484" s="13"/>
      <c r="G484" s="13"/>
      <c r="H484" s="13"/>
      <c r="I484" s="38"/>
      <c r="J484" s="19"/>
      <c r="K484" s="19"/>
      <c r="L484" s="19"/>
      <c r="M484" s="21"/>
      <c r="N484" s="21"/>
      <c r="O484" s="21"/>
      <c r="P484" s="21"/>
      <c r="Q484" s="21"/>
      <c r="R484" s="21"/>
      <c r="S484" s="21"/>
      <c r="T484" s="21"/>
      <c r="U484" s="21"/>
      <c r="V484" s="20"/>
      <c r="W484" s="20"/>
      <c r="X484" s="20"/>
      <c r="Y484" s="20"/>
      <c r="Z484" s="20"/>
      <c r="AA484" s="20"/>
      <c r="AB484" s="20"/>
      <c r="AC484" s="20"/>
      <c r="AD484" s="20"/>
      <c r="AE484" s="20"/>
      <c r="AF484" s="20"/>
    </row>
    <row r="485">
      <c r="A485" s="13"/>
      <c r="B485" s="13"/>
      <c r="C485" s="13"/>
      <c r="D485" s="20"/>
      <c r="E485" s="20"/>
      <c r="F485" s="20"/>
      <c r="G485" s="20"/>
      <c r="H485" s="13"/>
      <c r="I485" s="38"/>
      <c r="J485" s="21"/>
      <c r="K485" s="21"/>
      <c r="L485" s="21"/>
      <c r="M485" s="21"/>
      <c r="N485" s="19"/>
      <c r="O485" s="21"/>
      <c r="P485" s="21"/>
      <c r="Q485" s="21"/>
      <c r="R485" s="21"/>
      <c r="S485" s="21"/>
      <c r="T485" s="21"/>
      <c r="U485" s="21"/>
      <c r="V485" s="20"/>
      <c r="W485" s="20"/>
      <c r="X485" s="20"/>
      <c r="Y485" s="20"/>
      <c r="Z485" s="20"/>
      <c r="AA485" s="20"/>
      <c r="AB485" s="20"/>
      <c r="AC485" s="20"/>
      <c r="AD485" s="20"/>
      <c r="AE485" s="20"/>
      <c r="AF485" s="20"/>
    </row>
    <row r="486">
      <c r="A486" s="13"/>
      <c r="B486" s="13"/>
      <c r="C486" s="13"/>
      <c r="D486" s="20"/>
      <c r="E486" s="20"/>
      <c r="F486" s="20"/>
      <c r="G486" s="20"/>
      <c r="H486" s="13"/>
      <c r="I486" s="38"/>
      <c r="J486" s="21"/>
      <c r="K486" s="21"/>
      <c r="L486" s="21"/>
      <c r="M486" s="21"/>
      <c r="N486" s="19"/>
      <c r="O486" s="21"/>
      <c r="P486" s="21"/>
      <c r="Q486" s="21"/>
      <c r="R486" s="21"/>
      <c r="S486" s="21"/>
      <c r="T486" s="21"/>
      <c r="U486" s="21"/>
      <c r="V486" s="20"/>
      <c r="W486" s="20"/>
      <c r="X486" s="20"/>
      <c r="Y486" s="20"/>
      <c r="Z486" s="20"/>
      <c r="AA486" s="20"/>
      <c r="AB486" s="20"/>
      <c r="AC486" s="20"/>
      <c r="AD486" s="20"/>
      <c r="AE486" s="20"/>
      <c r="AF486" s="20"/>
    </row>
    <row r="487">
      <c r="A487" s="13"/>
      <c r="B487" s="13"/>
      <c r="C487" s="13"/>
      <c r="D487" s="13"/>
      <c r="E487" s="13"/>
      <c r="F487" s="13"/>
      <c r="G487" s="13"/>
      <c r="H487" s="13"/>
      <c r="I487" s="38"/>
      <c r="J487" s="19"/>
      <c r="K487" s="19"/>
      <c r="L487" s="19"/>
      <c r="M487" s="21"/>
      <c r="N487" s="21"/>
      <c r="O487" s="21"/>
      <c r="P487" s="21"/>
      <c r="Q487" s="21"/>
      <c r="R487" s="21"/>
      <c r="S487" s="21"/>
      <c r="T487" s="21"/>
      <c r="U487" s="21"/>
      <c r="V487" s="20"/>
      <c r="W487" s="20"/>
      <c r="X487" s="20"/>
      <c r="Y487" s="20"/>
      <c r="Z487" s="20"/>
      <c r="AA487" s="20"/>
      <c r="AB487" s="20"/>
      <c r="AC487" s="20"/>
      <c r="AD487" s="20"/>
      <c r="AE487" s="20"/>
      <c r="AF487" s="20"/>
    </row>
    <row r="488">
      <c r="A488" s="13"/>
      <c r="B488" s="13"/>
      <c r="C488" s="13"/>
      <c r="D488" s="13"/>
      <c r="E488" s="13"/>
      <c r="F488" s="13"/>
      <c r="G488" s="13"/>
      <c r="H488" s="13"/>
      <c r="I488" s="38"/>
      <c r="J488" s="19"/>
      <c r="K488" s="19"/>
      <c r="L488" s="19"/>
      <c r="M488" s="21"/>
      <c r="N488" s="21"/>
      <c r="O488" s="21"/>
      <c r="P488" s="21"/>
      <c r="Q488" s="21"/>
      <c r="R488" s="21"/>
      <c r="S488" s="21"/>
      <c r="T488" s="19"/>
      <c r="U488" s="19"/>
      <c r="V488" s="13"/>
      <c r="W488" s="13"/>
      <c r="X488" s="13"/>
      <c r="Y488" s="13"/>
      <c r="Z488" s="13"/>
      <c r="AA488" s="13"/>
      <c r="AB488" s="13"/>
      <c r="AC488" s="13"/>
      <c r="AD488" s="13"/>
      <c r="AE488" s="13"/>
      <c r="AF488" s="13"/>
    </row>
    <row r="489">
      <c r="A489" s="13"/>
      <c r="B489" s="13"/>
      <c r="C489" s="13"/>
      <c r="D489" s="13"/>
      <c r="E489" s="13"/>
      <c r="F489" s="13"/>
      <c r="G489" s="13"/>
      <c r="H489" s="13"/>
      <c r="I489" s="38"/>
      <c r="J489" s="19"/>
      <c r="K489" s="19"/>
      <c r="L489" s="19"/>
      <c r="M489" s="21"/>
      <c r="N489" s="21"/>
      <c r="O489" s="21"/>
      <c r="P489" s="21"/>
      <c r="Q489" s="21"/>
      <c r="R489" s="21"/>
      <c r="S489" s="21"/>
      <c r="T489" s="21"/>
      <c r="U489" s="21"/>
      <c r="V489" s="20"/>
      <c r="W489" s="20"/>
      <c r="X489" s="20"/>
      <c r="Y489" s="20"/>
      <c r="Z489" s="20"/>
      <c r="AA489" s="20"/>
      <c r="AB489" s="20"/>
      <c r="AC489" s="20"/>
      <c r="AD489" s="20"/>
      <c r="AE489" s="20"/>
      <c r="AF489" s="20"/>
    </row>
    <row r="490">
      <c r="A490" s="13"/>
      <c r="B490" s="13"/>
      <c r="C490" s="13"/>
      <c r="D490" s="13"/>
      <c r="E490" s="13"/>
      <c r="F490" s="13"/>
      <c r="G490" s="13"/>
      <c r="H490" s="13"/>
      <c r="I490" s="38"/>
      <c r="J490" s="19"/>
      <c r="K490" s="19"/>
      <c r="L490" s="21"/>
      <c r="M490" s="21"/>
      <c r="N490" s="21"/>
      <c r="O490" s="21"/>
      <c r="P490" s="21"/>
      <c r="Q490" s="21"/>
      <c r="R490" s="21"/>
      <c r="S490" s="21"/>
      <c r="T490" s="21"/>
      <c r="U490" s="21"/>
      <c r="V490" s="20"/>
      <c r="W490" s="20"/>
      <c r="X490" s="20"/>
      <c r="Y490" s="20"/>
      <c r="Z490" s="20"/>
      <c r="AA490" s="20"/>
      <c r="AB490" s="20"/>
      <c r="AC490" s="20"/>
      <c r="AD490" s="20"/>
      <c r="AE490" s="20"/>
      <c r="AF490" s="20"/>
    </row>
    <row r="491">
      <c r="A491" s="13"/>
      <c r="B491" s="13"/>
      <c r="C491" s="13"/>
      <c r="D491" s="20"/>
      <c r="E491" s="20"/>
      <c r="F491" s="20"/>
      <c r="G491" s="20"/>
      <c r="H491" s="13"/>
      <c r="I491" s="38"/>
      <c r="J491" s="21"/>
      <c r="K491" s="19"/>
      <c r="L491" s="21"/>
      <c r="M491" s="21"/>
      <c r="N491" s="21"/>
      <c r="O491" s="21"/>
      <c r="P491" s="21"/>
      <c r="Q491" s="21"/>
      <c r="R491" s="21"/>
      <c r="S491" s="21"/>
      <c r="T491" s="21"/>
      <c r="U491" s="19"/>
      <c r="V491" s="13"/>
      <c r="W491" s="13"/>
      <c r="X491" s="13"/>
      <c r="Y491" s="13"/>
      <c r="Z491" s="13"/>
      <c r="AA491" s="13"/>
      <c r="AB491" s="13"/>
      <c r="AC491" s="13"/>
      <c r="AD491" s="13"/>
      <c r="AE491" s="13"/>
      <c r="AF491" s="13"/>
    </row>
    <row r="492">
      <c r="A492" s="13"/>
      <c r="B492" s="13"/>
      <c r="C492" s="13"/>
      <c r="D492" s="13"/>
      <c r="E492" s="13"/>
      <c r="F492" s="13"/>
      <c r="G492" s="13"/>
      <c r="H492" s="13"/>
      <c r="I492" s="38"/>
      <c r="J492" s="21"/>
      <c r="K492" s="21"/>
      <c r="L492" s="21"/>
      <c r="M492" s="21"/>
      <c r="N492" s="21"/>
      <c r="O492" s="19"/>
      <c r="P492" s="21"/>
      <c r="Q492" s="21"/>
      <c r="R492" s="21"/>
      <c r="S492" s="21"/>
      <c r="T492" s="21"/>
      <c r="U492" s="21"/>
      <c r="V492" s="20"/>
      <c r="W492" s="20"/>
      <c r="X492" s="20"/>
      <c r="Y492" s="20"/>
      <c r="Z492" s="20"/>
      <c r="AA492" s="20"/>
      <c r="AB492" s="20"/>
      <c r="AC492" s="20"/>
      <c r="AD492" s="20"/>
      <c r="AE492" s="20"/>
      <c r="AF492" s="20"/>
    </row>
    <row r="493">
      <c r="A493" s="13"/>
      <c r="B493" s="13"/>
      <c r="C493" s="13"/>
      <c r="D493" s="13"/>
      <c r="E493" s="13"/>
      <c r="F493" s="13"/>
      <c r="G493" s="13"/>
      <c r="H493" s="13"/>
      <c r="I493" s="38"/>
      <c r="J493" s="21"/>
      <c r="K493" s="19"/>
      <c r="L493" s="21"/>
      <c r="M493" s="21"/>
      <c r="N493" s="21"/>
      <c r="O493" s="21"/>
      <c r="P493" s="21"/>
      <c r="Q493" s="21"/>
      <c r="R493" s="21"/>
      <c r="S493" s="21"/>
      <c r="T493" s="21"/>
      <c r="U493" s="19"/>
      <c r="V493" s="13"/>
      <c r="W493" s="13"/>
      <c r="X493" s="13"/>
      <c r="Y493" s="13"/>
      <c r="Z493" s="13"/>
      <c r="AA493" s="13"/>
      <c r="AB493" s="13"/>
      <c r="AC493" s="13"/>
      <c r="AD493" s="13"/>
      <c r="AE493" s="13"/>
      <c r="AF493" s="13"/>
    </row>
    <row r="494">
      <c r="A494" s="13"/>
      <c r="B494" s="13"/>
      <c r="C494" s="13"/>
      <c r="D494" s="13"/>
      <c r="E494" s="13"/>
      <c r="F494" s="13"/>
      <c r="G494" s="13"/>
      <c r="H494" s="13"/>
      <c r="I494" s="38"/>
      <c r="J494" s="19"/>
      <c r="K494" s="21"/>
      <c r="L494" s="19"/>
      <c r="M494" s="21"/>
      <c r="N494" s="19"/>
      <c r="O494" s="21"/>
      <c r="P494" s="21"/>
      <c r="Q494" s="21"/>
      <c r="R494" s="21"/>
      <c r="S494" s="21"/>
      <c r="T494" s="21"/>
      <c r="U494" s="21"/>
      <c r="V494" s="20"/>
      <c r="W494" s="20"/>
      <c r="X494" s="20"/>
      <c r="Y494" s="20"/>
      <c r="Z494" s="20"/>
      <c r="AA494" s="20"/>
      <c r="AB494" s="20"/>
      <c r="AC494" s="20"/>
      <c r="AD494" s="20"/>
      <c r="AE494" s="20"/>
      <c r="AF494" s="20"/>
    </row>
    <row r="495">
      <c r="A495" s="13"/>
      <c r="B495" s="13"/>
      <c r="C495" s="13"/>
      <c r="D495" s="20"/>
      <c r="E495" s="20"/>
      <c r="F495" s="20"/>
      <c r="G495" s="20"/>
      <c r="H495" s="13"/>
      <c r="I495" s="67"/>
      <c r="J495" s="19"/>
      <c r="K495" s="19"/>
      <c r="L495" s="19"/>
      <c r="M495" s="21"/>
      <c r="N495" s="21"/>
      <c r="O495" s="21"/>
      <c r="P495" s="21"/>
      <c r="Q495" s="21"/>
      <c r="R495" s="21"/>
      <c r="S495" s="21"/>
      <c r="T495" s="19"/>
      <c r="U495" s="19"/>
      <c r="V495" s="13"/>
      <c r="W495" s="13"/>
      <c r="X495" s="13"/>
      <c r="Y495" s="13"/>
      <c r="Z495" s="13"/>
      <c r="AA495" s="13"/>
      <c r="AB495" s="13"/>
      <c r="AC495" s="13"/>
      <c r="AD495" s="13"/>
      <c r="AE495" s="13"/>
      <c r="AF495" s="13"/>
    </row>
    <row r="496">
      <c r="A496" s="13"/>
      <c r="B496" s="13"/>
      <c r="C496" s="13"/>
      <c r="D496" s="13"/>
      <c r="E496" s="13"/>
      <c r="F496" s="13"/>
      <c r="G496" s="13"/>
      <c r="H496" s="13"/>
      <c r="I496" s="38"/>
      <c r="J496" s="19"/>
      <c r="K496" s="19"/>
      <c r="L496" s="19"/>
      <c r="M496" s="21"/>
      <c r="N496" s="21"/>
      <c r="O496" s="21"/>
      <c r="P496" s="21"/>
      <c r="Q496" s="21"/>
      <c r="R496" s="21"/>
      <c r="S496" s="21"/>
      <c r="T496" s="19"/>
      <c r="U496" s="21"/>
      <c r="V496" s="20"/>
      <c r="W496" s="20"/>
      <c r="X496" s="20"/>
      <c r="Y496" s="20"/>
      <c r="Z496" s="20"/>
      <c r="AA496" s="20"/>
      <c r="AB496" s="20"/>
      <c r="AC496" s="20"/>
      <c r="AD496" s="20"/>
      <c r="AE496" s="20"/>
      <c r="AF496" s="20"/>
    </row>
    <row r="497">
      <c r="A497" s="13"/>
      <c r="B497" s="13"/>
      <c r="C497" s="13"/>
      <c r="D497" s="13"/>
      <c r="E497" s="13"/>
      <c r="F497" s="13"/>
      <c r="G497" s="13"/>
      <c r="H497" s="13"/>
      <c r="I497" s="38"/>
      <c r="J497" s="19"/>
      <c r="K497" s="19"/>
      <c r="L497" s="19"/>
      <c r="M497" s="21"/>
      <c r="N497" s="21"/>
      <c r="O497" s="21"/>
      <c r="P497" s="21"/>
      <c r="Q497" s="21"/>
      <c r="R497" s="21"/>
      <c r="S497" s="21"/>
      <c r="T497" s="19"/>
      <c r="U497" s="19"/>
      <c r="V497" s="13"/>
      <c r="W497" s="13"/>
      <c r="X497" s="13"/>
      <c r="Y497" s="13"/>
      <c r="Z497" s="13"/>
      <c r="AA497" s="13"/>
      <c r="AB497" s="13"/>
      <c r="AC497" s="13"/>
      <c r="AD497" s="13"/>
      <c r="AE497" s="13"/>
      <c r="AF497" s="13"/>
    </row>
    <row r="498">
      <c r="A498" s="13"/>
      <c r="B498" s="13"/>
      <c r="C498" s="13"/>
      <c r="D498" s="13"/>
      <c r="E498" s="13"/>
      <c r="F498" s="13"/>
      <c r="G498" s="13"/>
      <c r="H498" s="13"/>
      <c r="I498" s="38"/>
      <c r="J498" s="21"/>
      <c r="K498" s="21"/>
      <c r="L498" s="21"/>
      <c r="M498" s="21"/>
      <c r="N498" s="19"/>
      <c r="O498" s="21"/>
      <c r="P498" s="21"/>
      <c r="Q498" s="21"/>
      <c r="R498" s="21"/>
      <c r="S498" s="21"/>
      <c r="T498" s="21"/>
      <c r="U498" s="19"/>
      <c r="V498" s="13"/>
      <c r="W498" s="13"/>
      <c r="X498" s="13"/>
      <c r="Y498" s="13"/>
      <c r="Z498" s="13"/>
      <c r="AA498" s="13"/>
      <c r="AB498" s="13"/>
      <c r="AC498" s="13"/>
      <c r="AD498" s="13"/>
      <c r="AE498" s="13"/>
      <c r="AF498" s="13"/>
    </row>
    <row r="499">
      <c r="A499" s="13"/>
      <c r="B499" s="13"/>
      <c r="C499" s="13"/>
      <c r="D499" s="20"/>
      <c r="E499" s="20"/>
      <c r="F499" s="20"/>
      <c r="G499" s="20"/>
      <c r="H499" s="13"/>
      <c r="I499" s="67"/>
      <c r="J499" s="21"/>
      <c r="K499" s="21"/>
      <c r="L499" s="21"/>
      <c r="M499" s="21"/>
      <c r="N499" s="21"/>
      <c r="O499" s="19"/>
      <c r="P499" s="21"/>
      <c r="Q499" s="19"/>
      <c r="R499" s="21"/>
      <c r="S499" s="21"/>
      <c r="T499" s="21"/>
      <c r="U499" s="19"/>
      <c r="V499" s="13"/>
      <c r="W499" s="13"/>
      <c r="X499" s="13"/>
      <c r="Y499" s="13"/>
      <c r="Z499" s="13"/>
      <c r="AA499" s="13"/>
      <c r="AB499" s="13"/>
      <c r="AC499" s="13"/>
      <c r="AD499" s="13"/>
      <c r="AE499" s="13"/>
      <c r="AF499" s="13"/>
    </row>
    <row r="500">
      <c r="A500" s="13"/>
      <c r="B500" s="13"/>
      <c r="C500" s="13"/>
      <c r="D500" s="13"/>
      <c r="E500" s="13"/>
      <c r="F500" s="13"/>
      <c r="G500" s="13"/>
      <c r="H500" s="13"/>
      <c r="I500" s="38"/>
      <c r="J500" s="19"/>
      <c r="K500" s="19"/>
      <c r="L500" s="19"/>
      <c r="M500" s="21"/>
      <c r="N500" s="21"/>
      <c r="O500" s="21"/>
      <c r="P500" s="21"/>
      <c r="Q500" s="21"/>
      <c r="R500" s="21"/>
      <c r="S500" s="21"/>
      <c r="T500" s="19"/>
      <c r="U500" s="19"/>
      <c r="V500" s="13"/>
      <c r="W500" s="13"/>
      <c r="X500" s="13"/>
      <c r="Y500" s="13"/>
      <c r="Z500" s="13"/>
      <c r="AA500" s="13"/>
      <c r="AB500" s="13"/>
      <c r="AC500" s="13"/>
      <c r="AD500" s="13"/>
      <c r="AE500" s="13"/>
      <c r="AF500" s="13"/>
    </row>
    <row r="501">
      <c r="A501" s="13"/>
      <c r="B501" s="13"/>
      <c r="C501" s="13"/>
      <c r="D501" s="13"/>
      <c r="E501" s="13"/>
      <c r="F501" s="13"/>
      <c r="G501" s="13"/>
      <c r="H501" s="13"/>
      <c r="I501" s="38"/>
      <c r="J501" s="21"/>
      <c r="K501" s="19"/>
      <c r="L501" s="21"/>
      <c r="M501" s="21"/>
      <c r="N501" s="21"/>
      <c r="O501" s="21"/>
      <c r="P501" s="21"/>
      <c r="Q501" s="21"/>
      <c r="R501" s="21"/>
      <c r="S501" s="21"/>
      <c r="T501" s="21"/>
      <c r="U501" s="19"/>
      <c r="V501" s="13"/>
      <c r="W501" s="13"/>
      <c r="X501" s="13"/>
      <c r="Y501" s="13"/>
      <c r="Z501" s="13"/>
      <c r="AA501" s="13"/>
      <c r="AB501" s="13"/>
      <c r="AC501" s="13"/>
      <c r="AD501" s="13"/>
      <c r="AE501" s="13"/>
      <c r="AF501" s="13"/>
    </row>
    <row r="502">
      <c r="A502" s="13"/>
      <c r="B502" s="13"/>
      <c r="C502" s="13"/>
      <c r="D502" s="13"/>
      <c r="E502" s="13"/>
      <c r="F502" s="13"/>
      <c r="G502" s="13"/>
      <c r="H502" s="13"/>
      <c r="I502" s="67"/>
      <c r="J502" s="19"/>
      <c r="K502" s="19"/>
      <c r="L502" s="19"/>
      <c r="M502" s="21"/>
      <c r="N502" s="21"/>
      <c r="O502" s="21"/>
      <c r="P502" s="21"/>
      <c r="Q502" s="21"/>
      <c r="R502" s="21"/>
      <c r="S502" s="21"/>
      <c r="T502" s="19"/>
      <c r="U502" s="19"/>
      <c r="V502" s="13"/>
      <c r="W502" s="13"/>
      <c r="X502" s="13"/>
      <c r="Y502" s="13"/>
      <c r="Z502" s="13"/>
      <c r="AA502" s="13"/>
      <c r="AB502" s="13"/>
      <c r="AC502" s="13"/>
      <c r="AD502" s="13"/>
      <c r="AE502" s="13"/>
      <c r="AF502" s="13"/>
    </row>
    <row r="503">
      <c r="A503" s="13"/>
      <c r="B503" s="13"/>
      <c r="C503" s="13"/>
      <c r="D503" s="13"/>
      <c r="E503" s="13"/>
      <c r="F503" s="13"/>
      <c r="G503" s="13"/>
      <c r="H503" s="13"/>
      <c r="I503" s="38"/>
      <c r="J503" s="19"/>
      <c r="K503" s="19"/>
      <c r="L503" s="19"/>
      <c r="M503" s="21"/>
      <c r="N503" s="19"/>
      <c r="O503" s="21"/>
      <c r="P503" s="21"/>
      <c r="Q503" s="21"/>
      <c r="R503" s="21"/>
      <c r="S503" s="21"/>
      <c r="T503" s="19"/>
      <c r="U503" s="21"/>
      <c r="V503" s="20"/>
      <c r="W503" s="20"/>
      <c r="X503" s="20"/>
      <c r="Y503" s="20"/>
      <c r="Z503" s="20"/>
      <c r="AA503" s="20"/>
      <c r="AB503" s="20"/>
      <c r="AC503" s="20"/>
      <c r="AD503" s="20"/>
      <c r="AE503" s="20"/>
      <c r="AF503" s="20"/>
    </row>
    <row r="504">
      <c r="A504" s="13"/>
      <c r="B504" s="13"/>
      <c r="C504" s="13"/>
      <c r="D504" s="13"/>
      <c r="E504" s="13"/>
      <c r="F504" s="13"/>
      <c r="G504" s="13"/>
      <c r="H504" s="13"/>
      <c r="I504" s="38"/>
      <c r="J504" s="21"/>
      <c r="K504" s="21"/>
      <c r="L504" s="21"/>
      <c r="M504" s="21"/>
      <c r="N504" s="19"/>
      <c r="O504" s="21"/>
      <c r="P504" s="21"/>
      <c r="Q504" s="21"/>
      <c r="R504" s="21"/>
      <c r="S504" s="21"/>
      <c r="T504" s="21"/>
      <c r="U504" s="19"/>
      <c r="V504" s="13"/>
      <c r="W504" s="13"/>
      <c r="X504" s="13"/>
      <c r="Y504" s="13"/>
      <c r="Z504" s="13"/>
      <c r="AA504" s="13"/>
      <c r="AB504" s="13"/>
      <c r="AC504" s="13"/>
      <c r="AD504" s="13"/>
      <c r="AE504" s="13"/>
      <c r="AF504" s="13"/>
    </row>
    <row r="505">
      <c r="A505" s="13"/>
      <c r="B505" s="13"/>
      <c r="C505" s="13"/>
      <c r="D505" s="13"/>
      <c r="E505" s="13"/>
      <c r="F505" s="13"/>
      <c r="G505" s="13"/>
      <c r="H505" s="13"/>
      <c r="I505" s="38"/>
      <c r="J505" s="21"/>
      <c r="K505" s="21"/>
      <c r="L505" s="21"/>
      <c r="M505" s="21"/>
      <c r="N505" s="21"/>
      <c r="O505" s="21"/>
      <c r="P505" s="21"/>
      <c r="Q505" s="21"/>
      <c r="R505" s="19"/>
      <c r="S505" s="19"/>
      <c r="T505" s="21"/>
      <c r="U505" s="19"/>
      <c r="V505" s="13"/>
      <c r="W505" s="13"/>
      <c r="X505" s="13"/>
      <c r="Y505" s="13"/>
      <c r="Z505" s="13"/>
      <c r="AA505" s="13"/>
      <c r="AB505" s="13"/>
      <c r="AC505" s="13"/>
      <c r="AD505" s="13"/>
      <c r="AE505" s="13"/>
      <c r="AF505" s="13"/>
    </row>
    <row r="506">
      <c r="A506" s="13"/>
      <c r="B506" s="13"/>
      <c r="C506" s="13"/>
      <c r="D506" s="13"/>
      <c r="E506" s="13"/>
      <c r="F506" s="13"/>
      <c r="G506" s="13"/>
      <c r="H506" s="13"/>
      <c r="I506" s="38"/>
      <c r="J506" s="21"/>
      <c r="K506" s="21"/>
      <c r="L506" s="21"/>
      <c r="M506" s="21"/>
      <c r="N506" s="19"/>
      <c r="O506" s="21"/>
      <c r="P506" s="21"/>
      <c r="Q506" s="21"/>
      <c r="R506" s="21"/>
      <c r="S506" s="21"/>
      <c r="T506" s="21"/>
      <c r="U506" s="19"/>
      <c r="V506" s="13"/>
      <c r="W506" s="13"/>
      <c r="X506" s="13"/>
      <c r="Y506" s="13"/>
      <c r="Z506" s="13"/>
      <c r="AA506" s="13"/>
      <c r="AB506" s="13"/>
      <c r="AC506" s="13"/>
      <c r="AD506" s="13"/>
      <c r="AE506" s="13"/>
      <c r="AF506" s="13"/>
    </row>
    <row r="507">
      <c r="A507" s="13"/>
      <c r="B507" s="13"/>
      <c r="C507" s="13"/>
      <c r="D507" s="20"/>
      <c r="E507" s="20"/>
      <c r="F507" s="20"/>
      <c r="G507" s="20"/>
      <c r="H507" s="13"/>
      <c r="I507" s="38"/>
      <c r="J507" s="21"/>
      <c r="K507" s="21"/>
      <c r="L507" s="21"/>
      <c r="M507" s="21"/>
      <c r="N507" s="21"/>
      <c r="O507" s="21"/>
      <c r="P507" s="21"/>
      <c r="Q507" s="19"/>
      <c r="R507" s="21"/>
      <c r="S507" s="21"/>
      <c r="T507" s="21"/>
      <c r="U507" s="19"/>
      <c r="V507" s="13"/>
      <c r="W507" s="13"/>
      <c r="X507" s="13"/>
      <c r="Y507" s="13"/>
      <c r="Z507" s="13"/>
      <c r="AA507" s="13"/>
      <c r="AB507" s="13"/>
      <c r="AC507" s="13"/>
      <c r="AD507" s="13"/>
      <c r="AE507" s="13"/>
      <c r="AF507" s="13"/>
    </row>
    <row r="508">
      <c r="A508" s="13"/>
      <c r="B508" s="13"/>
      <c r="C508" s="13"/>
      <c r="D508" s="13"/>
      <c r="E508" s="13"/>
      <c r="F508" s="13"/>
      <c r="G508" s="13"/>
      <c r="H508" s="13"/>
      <c r="I508" s="38"/>
      <c r="J508" s="19"/>
      <c r="K508" s="19"/>
      <c r="L508" s="19"/>
      <c r="M508" s="21"/>
      <c r="N508" s="21"/>
      <c r="O508" s="21"/>
      <c r="P508" s="21"/>
      <c r="Q508" s="21"/>
      <c r="R508" s="21"/>
      <c r="S508" s="21"/>
      <c r="T508" s="19"/>
      <c r="U508" s="19"/>
      <c r="V508" s="13"/>
      <c r="W508" s="13"/>
      <c r="X508" s="13"/>
      <c r="Y508" s="13"/>
      <c r="Z508" s="13"/>
      <c r="AA508" s="13"/>
      <c r="AB508" s="13"/>
      <c r="AC508" s="13"/>
      <c r="AD508" s="13"/>
      <c r="AE508" s="13"/>
      <c r="AF508" s="13"/>
    </row>
    <row r="509">
      <c r="A509" s="13"/>
      <c r="B509" s="13"/>
      <c r="C509" s="13"/>
      <c r="D509" s="20"/>
      <c r="E509" s="20"/>
      <c r="F509" s="20"/>
      <c r="G509" s="20"/>
      <c r="H509" s="13"/>
      <c r="I509" s="38"/>
      <c r="J509" s="21"/>
      <c r="K509" s="21"/>
      <c r="L509" s="21"/>
      <c r="M509" s="21"/>
      <c r="N509" s="19"/>
      <c r="O509" s="21"/>
      <c r="P509" s="21"/>
      <c r="Q509" s="21"/>
      <c r="R509" s="21"/>
      <c r="S509" s="21"/>
      <c r="T509" s="21"/>
      <c r="U509" s="21"/>
      <c r="V509" s="20"/>
      <c r="W509" s="20"/>
      <c r="X509" s="20"/>
      <c r="Y509" s="20"/>
      <c r="Z509" s="20"/>
      <c r="AA509" s="20"/>
      <c r="AB509" s="20"/>
      <c r="AC509" s="20"/>
      <c r="AD509" s="20"/>
      <c r="AE509" s="20"/>
      <c r="AF509" s="20"/>
    </row>
    <row r="510">
      <c r="A510" s="13"/>
      <c r="B510" s="13"/>
      <c r="C510" s="13"/>
      <c r="D510" s="20"/>
      <c r="E510" s="20"/>
      <c r="F510" s="20"/>
      <c r="G510" s="20"/>
      <c r="H510" s="13"/>
      <c r="I510" s="38"/>
      <c r="J510" s="21"/>
      <c r="K510" s="21"/>
      <c r="L510" s="21"/>
      <c r="M510" s="21"/>
      <c r="N510" s="19"/>
      <c r="O510" s="21"/>
      <c r="P510" s="21"/>
      <c r="Q510" s="21"/>
      <c r="R510" s="21"/>
      <c r="S510" s="21"/>
      <c r="T510" s="21"/>
      <c r="U510" s="21"/>
      <c r="V510" s="20"/>
      <c r="W510" s="20"/>
      <c r="X510" s="20"/>
      <c r="Y510" s="20"/>
      <c r="Z510" s="20"/>
      <c r="AA510" s="20"/>
      <c r="AB510" s="20"/>
      <c r="AC510" s="20"/>
      <c r="AD510" s="20"/>
      <c r="AE510" s="20"/>
      <c r="AF510" s="20"/>
    </row>
    <row r="511">
      <c r="A511" s="20"/>
      <c r="B511" s="20"/>
      <c r="C511" s="20"/>
      <c r="D511" s="20"/>
      <c r="E511" s="20"/>
      <c r="F511" s="20"/>
      <c r="G511" s="20"/>
      <c r="H511" s="20"/>
      <c r="I511" s="20"/>
      <c r="J511" s="21"/>
      <c r="K511" s="21"/>
      <c r="L511" s="21"/>
      <c r="M511" s="21"/>
      <c r="N511" s="21"/>
      <c r="O511" s="21"/>
      <c r="P511" s="21"/>
      <c r="Q511" s="21"/>
      <c r="R511" s="21"/>
      <c r="S511" s="21"/>
      <c r="T511" s="21"/>
      <c r="U511" s="21"/>
      <c r="V511" s="20"/>
      <c r="W511" s="20"/>
      <c r="X511" s="20"/>
      <c r="Y511" s="20"/>
      <c r="Z511" s="20"/>
      <c r="AA511" s="20"/>
      <c r="AB511" s="20"/>
      <c r="AC511" s="20"/>
      <c r="AD511" s="20"/>
      <c r="AE511" s="20"/>
      <c r="AF511" s="20"/>
    </row>
    <row r="512">
      <c r="A512" s="20"/>
      <c r="B512" s="20"/>
      <c r="C512" s="20"/>
      <c r="D512" s="20"/>
      <c r="E512" s="20"/>
      <c r="F512" s="20"/>
      <c r="G512" s="20"/>
      <c r="H512" s="20"/>
      <c r="I512" s="20"/>
      <c r="J512" s="21"/>
      <c r="K512" s="21"/>
      <c r="L512" s="21"/>
      <c r="M512" s="21"/>
      <c r="N512" s="21"/>
      <c r="O512" s="21"/>
      <c r="P512" s="21"/>
      <c r="Q512" s="21"/>
      <c r="R512" s="21"/>
      <c r="S512" s="21"/>
      <c r="T512" s="21"/>
      <c r="U512" s="21"/>
      <c r="V512" s="20"/>
      <c r="W512" s="20"/>
      <c r="X512" s="20"/>
      <c r="Y512" s="20"/>
      <c r="Z512" s="20"/>
      <c r="AA512" s="20"/>
      <c r="AB512" s="20"/>
      <c r="AC512" s="20"/>
      <c r="AD512" s="20"/>
      <c r="AE512" s="20"/>
      <c r="AF512" s="20"/>
    </row>
    <row r="513">
      <c r="A513" s="20"/>
      <c r="B513" s="20"/>
      <c r="C513" s="20"/>
      <c r="D513" s="20"/>
      <c r="E513" s="20"/>
      <c r="F513" s="20"/>
      <c r="G513" s="20"/>
      <c r="H513" s="20"/>
      <c r="I513" s="20"/>
      <c r="J513" s="21"/>
      <c r="K513" s="21"/>
      <c r="L513" s="21"/>
      <c r="M513" s="21"/>
      <c r="N513" s="21"/>
      <c r="O513" s="21"/>
      <c r="P513" s="21"/>
      <c r="Q513" s="21"/>
      <c r="R513" s="21"/>
      <c r="S513" s="21"/>
      <c r="T513" s="21"/>
      <c r="U513" s="21"/>
      <c r="V513" s="20"/>
      <c r="W513" s="20"/>
      <c r="X513" s="20"/>
      <c r="Y513" s="20"/>
      <c r="Z513" s="20"/>
      <c r="AA513" s="20"/>
      <c r="AB513" s="20"/>
      <c r="AC513" s="20"/>
      <c r="AD513" s="20"/>
      <c r="AE513" s="20"/>
      <c r="AF513" s="20"/>
    </row>
    <row r="514">
      <c r="A514" s="20"/>
      <c r="B514" s="20"/>
      <c r="C514" s="20"/>
      <c r="D514" s="20"/>
      <c r="E514" s="20"/>
      <c r="F514" s="20"/>
      <c r="G514" s="20"/>
      <c r="H514" s="20"/>
      <c r="I514" s="20"/>
      <c r="J514" s="21"/>
      <c r="K514" s="21"/>
      <c r="L514" s="21"/>
      <c r="M514" s="21"/>
      <c r="N514" s="21"/>
      <c r="O514" s="21"/>
      <c r="P514" s="21"/>
      <c r="Q514" s="21"/>
      <c r="R514" s="21"/>
      <c r="S514" s="21"/>
      <c r="T514" s="21"/>
      <c r="U514" s="21"/>
      <c r="V514" s="20"/>
      <c r="W514" s="20"/>
      <c r="X514" s="20"/>
      <c r="Y514" s="20"/>
      <c r="Z514" s="20"/>
      <c r="AA514" s="20"/>
      <c r="AB514" s="20"/>
      <c r="AC514" s="20"/>
      <c r="AD514" s="20"/>
      <c r="AE514" s="20"/>
      <c r="AF514" s="20"/>
    </row>
    <row r="515">
      <c r="A515" s="20"/>
      <c r="B515" s="20"/>
      <c r="C515" s="20"/>
      <c r="D515" s="20"/>
      <c r="E515" s="20"/>
      <c r="F515" s="20"/>
      <c r="G515" s="20"/>
      <c r="H515" s="20"/>
      <c r="I515" s="20"/>
      <c r="J515" s="21"/>
      <c r="K515" s="21"/>
      <c r="L515" s="21"/>
      <c r="M515" s="21"/>
      <c r="N515" s="21"/>
      <c r="O515" s="21"/>
      <c r="P515" s="21"/>
      <c r="Q515" s="21"/>
      <c r="R515" s="21"/>
      <c r="S515" s="21"/>
      <c r="T515" s="21"/>
      <c r="U515" s="21"/>
      <c r="V515" s="20"/>
      <c r="W515" s="20"/>
      <c r="X515" s="20"/>
      <c r="Y515" s="20"/>
      <c r="Z515" s="20"/>
      <c r="AA515" s="20"/>
      <c r="AB515" s="20"/>
      <c r="AC515" s="20"/>
      <c r="AD515" s="20"/>
      <c r="AE515" s="20"/>
      <c r="AF515" s="20"/>
    </row>
    <row r="516">
      <c r="A516" s="20"/>
      <c r="B516" s="20"/>
      <c r="C516" s="20"/>
      <c r="D516" s="20"/>
      <c r="E516" s="20"/>
      <c r="F516" s="20"/>
      <c r="G516" s="20"/>
      <c r="H516" s="20"/>
      <c r="I516" s="20"/>
      <c r="J516" s="21"/>
      <c r="K516" s="21"/>
      <c r="L516" s="21"/>
      <c r="M516" s="21"/>
      <c r="N516" s="21"/>
      <c r="O516" s="21"/>
      <c r="P516" s="21"/>
      <c r="Q516" s="21"/>
      <c r="R516" s="21"/>
      <c r="S516" s="21"/>
      <c r="T516" s="21"/>
      <c r="U516" s="21"/>
      <c r="V516" s="20"/>
      <c r="W516" s="20"/>
      <c r="X516" s="20"/>
      <c r="Y516" s="20"/>
      <c r="Z516" s="20"/>
      <c r="AA516" s="20"/>
      <c r="AB516" s="20"/>
      <c r="AC516" s="20"/>
      <c r="AD516" s="20"/>
      <c r="AE516" s="20"/>
      <c r="AF516" s="20"/>
    </row>
    <row r="517">
      <c r="A517" s="20"/>
      <c r="B517" s="20"/>
      <c r="C517" s="20"/>
      <c r="D517" s="20"/>
      <c r="E517" s="20"/>
      <c r="F517" s="20"/>
      <c r="G517" s="20"/>
      <c r="H517" s="20"/>
      <c r="I517" s="20"/>
      <c r="J517" s="21"/>
      <c r="K517" s="21"/>
      <c r="L517" s="21"/>
      <c r="M517" s="21"/>
      <c r="N517" s="21"/>
      <c r="O517" s="21"/>
      <c r="P517" s="21"/>
      <c r="Q517" s="21"/>
      <c r="R517" s="21"/>
      <c r="S517" s="21"/>
      <c r="T517" s="21"/>
      <c r="U517" s="21"/>
      <c r="V517" s="20"/>
      <c r="W517" s="20"/>
      <c r="X517" s="20"/>
      <c r="Y517" s="20"/>
      <c r="Z517" s="20"/>
      <c r="AA517" s="20"/>
      <c r="AB517" s="20"/>
      <c r="AC517" s="20"/>
      <c r="AD517" s="20"/>
      <c r="AE517" s="20"/>
      <c r="AF517" s="20"/>
    </row>
    <row r="518">
      <c r="A518" s="20"/>
      <c r="B518" s="20"/>
      <c r="C518" s="20"/>
      <c r="D518" s="20"/>
      <c r="E518" s="20"/>
      <c r="F518" s="20"/>
      <c r="G518" s="20"/>
      <c r="H518" s="20"/>
      <c r="I518" s="20"/>
      <c r="J518" s="21"/>
      <c r="K518" s="21"/>
      <c r="L518" s="21"/>
      <c r="M518" s="21"/>
      <c r="N518" s="21"/>
      <c r="O518" s="21"/>
      <c r="P518" s="21"/>
      <c r="Q518" s="21"/>
      <c r="R518" s="21"/>
      <c r="S518" s="21"/>
      <c r="T518" s="21"/>
      <c r="U518" s="21"/>
      <c r="V518" s="20"/>
      <c r="W518" s="20"/>
      <c r="X518" s="20"/>
      <c r="Y518" s="20"/>
      <c r="Z518" s="20"/>
      <c r="AA518" s="20"/>
      <c r="AB518" s="20"/>
      <c r="AC518" s="20"/>
      <c r="AD518" s="20"/>
      <c r="AE518" s="20"/>
      <c r="AF518" s="20"/>
    </row>
    <row r="519">
      <c r="A519" s="20"/>
      <c r="B519" s="20"/>
      <c r="C519" s="20"/>
      <c r="D519" s="20"/>
      <c r="E519" s="20"/>
      <c r="F519" s="20"/>
      <c r="G519" s="20"/>
      <c r="H519" s="20"/>
      <c r="I519" s="20"/>
      <c r="J519" s="21"/>
      <c r="K519" s="21"/>
      <c r="L519" s="21"/>
      <c r="M519" s="21"/>
      <c r="N519" s="21"/>
      <c r="O519" s="21"/>
      <c r="P519" s="21"/>
      <c r="Q519" s="21"/>
      <c r="R519" s="21"/>
      <c r="S519" s="21"/>
      <c r="T519" s="21"/>
      <c r="U519" s="21"/>
      <c r="V519" s="20"/>
      <c r="W519" s="20"/>
      <c r="X519" s="20"/>
      <c r="Y519" s="20"/>
      <c r="Z519" s="20"/>
      <c r="AA519" s="20"/>
      <c r="AB519" s="20"/>
      <c r="AC519" s="20"/>
      <c r="AD519" s="20"/>
      <c r="AE519" s="20"/>
      <c r="AF519" s="20"/>
    </row>
    <row r="520">
      <c r="A520" s="20"/>
      <c r="B520" s="20"/>
      <c r="C520" s="20"/>
      <c r="D520" s="20"/>
      <c r="E520" s="20"/>
      <c r="F520" s="20"/>
      <c r="G520" s="20"/>
      <c r="H520" s="20"/>
      <c r="I520" s="20"/>
      <c r="J520" s="21"/>
      <c r="K520" s="21"/>
      <c r="L520" s="21"/>
      <c r="M520" s="21"/>
      <c r="N520" s="21"/>
      <c r="O520" s="21"/>
      <c r="P520" s="21"/>
      <c r="Q520" s="21"/>
      <c r="R520" s="21"/>
      <c r="S520" s="21"/>
      <c r="T520" s="21"/>
      <c r="U520" s="21"/>
      <c r="V520" s="20"/>
      <c r="W520" s="20"/>
      <c r="X520" s="20"/>
      <c r="Y520" s="20"/>
      <c r="Z520" s="20"/>
      <c r="AA520" s="20"/>
      <c r="AB520" s="20"/>
      <c r="AC520" s="20"/>
      <c r="AD520" s="20"/>
      <c r="AE520" s="20"/>
      <c r="AF520" s="20"/>
    </row>
    <row r="521">
      <c r="A521" s="20"/>
      <c r="B521" s="20"/>
      <c r="C521" s="20"/>
      <c r="D521" s="20"/>
      <c r="E521" s="20"/>
      <c r="F521" s="20"/>
      <c r="G521" s="20"/>
      <c r="H521" s="20"/>
      <c r="I521" s="20"/>
      <c r="J521" s="21"/>
      <c r="K521" s="21"/>
      <c r="L521" s="21"/>
      <c r="M521" s="21"/>
      <c r="N521" s="21"/>
      <c r="O521" s="21"/>
      <c r="P521" s="21"/>
      <c r="Q521" s="21"/>
      <c r="R521" s="21"/>
      <c r="S521" s="21"/>
      <c r="T521" s="21"/>
      <c r="U521" s="21"/>
      <c r="V521" s="20"/>
      <c r="W521" s="20"/>
      <c r="X521" s="20"/>
      <c r="Y521" s="20"/>
      <c r="Z521" s="20"/>
      <c r="AA521" s="20"/>
      <c r="AB521" s="20"/>
      <c r="AC521" s="20"/>
      <c r="AD521" s="20"/>
      <c r="AE521" s="20"/>
      <c r="AF521" s="20"/>
    </row>
    <row r="522">
      <c r="A522" s="20"/>
      <c r="B522" s="20"/>
      <c r="C522" s="20"/>
      <c r="D522" s="20"/>
      <c r="E522" s="20"/>
      <c r="F522" s="20"/>
      <c r="G522" s="20"/>
      <c r="H522" s="20"/>
      <c r="I522" s="20"/>
      <c r="J522" s="21"/>
      <c r="K522" s="21"/>
      <c r="L522" s="21"/>
      <c r="M522" s="21"/>
      <c r="N522" s="21"/>
      <c r="O522" s="21"/>
      <c r="P522" s="21"/>
      <c r="Q522" s="21"/>
      <c r="R522" s="21"/>
      <c r="S522" s="21"/>
      <c r="T522" s="21"/>
      <c r="U522" s="21"/>
      <c r="V522" s="20"/>
      <c r="W522" s="20"/>
      <c r="X522" s="20"/>
      <c r="Y522" s="20"/>
      <c r="Z522" s="20"/>
      <c r="AA522" s="20"/>
      <c r="AB522" s="20"/>
      <c r="AC522" s="20"/>
      <c r="AD522" s="20"/>
      <c r="AE522" s="20"/>
      <c r="AF522" s="20"/>
    </row>
    <row r="523">
      <c r="A523" s="20"/>
      <c r="B523" s="20"/>
      <c r="C523" s="20"/>
      <c r="D523" s="20"/>
      <c r="E523" s="20"/>
      <c r="F523" s="20"/>
      <c r="G523" s="20"/>
      <c r="H523" s="20"/>
      <c r="I523" s="20"/>
      <c r="J523" s="21"/>
      <c r="K523" s="21"/>
      <c r="L523" s="21"/>
      <c r="M523" s="21"/>
      <c r="N523" s="21"/>
      <c r="O523" s="21"/>
      <c r="P523" s="21"/>
      <c r="Q523" s="21"/>
      <c r="R523" s="21"/>
      <c r="S523" s="21"/>
      <c r="T523" s="21"/>
      <c r="U523" s="21"/>
      <c r="V523" s="20"/>
      <c r="W523" s="20"/>
      <c r="X523" s="20"/>
      <c r="Y523" s="20"/>
      <c r="Z523" s="20"/>
      <c r="AA523" s="20"/>
      <c r="AB523" s="20"/>
      <c r="AC523" s="20"/>
      <c r="AD523" s="20"/>
      <c r="AE523" s="20"/>
      <c r="AF523" s="20"/>
    </row>
    <row r="524">
      <c r="A524" s="20"/>
      <c r="B524" s="20"/>
      <c r="C524" s="20"/>
      <c r="D524" s="20"/>
      <c r="E524" s="20"/>
      <c r="F524" s="20"/>
      <c r="G524" s="20"/>
      <c r="H524" s="20"/>
      <c r="I524" s="20"/>
      <c r="J524" s="21"/>
      <c r="K524" s="21"/>
      <c r="L524" s="21"/>
      <c r="M524" s="21"/>
      <c r="N524" s="21"/>
      <c r="O524" s="21"/>
      <c r="P524" s="21"/>
      <c r="Q524" s="21"/>
      <c r="R524" s="21"/>
      <c r="S524" s="21"/>
      <c r="T524" s="21"/>
      <c r="U524" s="21"/>
      <c r="V524" s="20"/>
      <c r="W524" s="20"/>
      <c r="X524" s="20"/>
      <c r="Y524" s="20"/>
      <c r="Z524" s="20"/>
      <c r="AA524" s="20"/>
      <c r="AB524" s="20"/>
      <c r="AC524" s="20"/>
      <c r="AD524" s="20"/>
      <c r="AE524" s="20"/>
      <c r="AF524" s="20"/>
    </row>
    <row r="525">
      <c r="A525" s="20"/>
      <c r="B525" s="20"/>
      <c r="C525" s="20"/>
      <c r="D525" s="20"/>
      <c r="E525" s="20"/>
      <c r="F525" s="20"/>
      <c r="G525" s="20"/>
      <c r="H525" s="20"/>
      <c r="I525" s="20"/>
      <c r="J525" s="21"/>
      <c r="K525" s="21"/>
      <c r="L525" s="21"/>
      <c r="M525" s="21"/>
      <c r="N525" s="21"/>
      <c r="O525" s="21"/>
      <c r="P525" s="21"/>
      <c r="Q525" s="21"/>
      <c r="R525" s="21"/>
      <c r="S525" s="21"/>
      <c r="T525" s="21"/>
      <c r="U525" s="21"/>
      <c r="V525" s="20"/>
      <c r="W525" s="20"/>
      <c r="X525" s="20"/>
      <c r="Y525" s="20"/>
      <c r="Z525" s="20"/>
      <c r="AA525" s="20"/>
      <c r="AB525" s="20"/>
      <c r="AC525" s="20"/>
      <c r="AD525" s="20"/>
      <c r="AE525" s="20"/>
      <c r="AF525" s="20"/>
    </row>
    <row r="526">
      <c r="A526" s="20"/>
      <c r="B526" s="20"/>
      <c r="C526" s="20"/>
      <c r="D526" s="20"/>
      <c r="E526" s="20"/>
      <c r="F526" s="20"/>
      <c r="G526" s="20"/>
      <c r="H526" s="20"/>
      <c r="I526" s="20"/>
      <c r="J526" s="21"/>
      <c r="K526" s="21"/>
      <c r="L526" s="21"/>
      <c r="M526" s="21"/>
      <c r="N526" s="21"/>
      <c r="O526" s="21"/>
      <c r="P526" s="21"/>
      <c r="Q526" s="21"/>
      <c r="R526" s="21"/>
      <c r="S526" s="21"/>
      <c r="T526" s="21"/>
      <c r="U526" s="21"/>
      <c r="V526" s="20"/>
      <c r="W526" s="20"/>
      <c r="X526" s="20"/>
      <c r="Y526" s="20"/>
      <c r="Z526" s="20"/>
      <c r="AA526" s="20"/>
      <c r="AB526" s="20"/>
      <c r="AC526" s="20"/>
      <c r="AD526" s="20"/>
      <c r="AE526" s="20"/>
      <c r="AF526" s="20"/>
    </row>
    <row r="527">
      <c r="A527" s="20"/>
      <c r="B527" s="20"/>
      <c r="C527" s="20"/>
      <c r="D527" s="20"/>
      <c r="E527" s="20"/>
      <c r="F527" s="20"/>
      <c r="G527" s="20"/>
      <c r="H527" s="20"/>
      <c r="I527" s="20"/>
      <c r="J527" s="21"/>
      <c r="K527" s="21"/>
      <c r="L527" s="21"/>
      <c r="M527" s="21"/>
      <c r="N527" s="21"/>
      <c r="O527" s="21"/>
      <c r="P527" s="21"/>
      <c r="Q527" s="21"/>
      <c r="R527" s="21"/>
      <c r="S527" s="21"/>
      <c r="T527" s="21"/>
      <c r="U527" s="21"/>
      <c r="V527" s="20"/>
      <c r="W527" s="20"/>
      <c r="X527" s="20"/>
      <c r="Y527" s="20"/>
      <c r="Z527" s="20"/>
      <c r="AA527" s="20"/>
      <c r="AB527" s="20"/>
      <c r="AC527" s="20"/>
      <c r="AD527" s="20"/>
      <c r="AE527" s="20"/>
      <c r="AF527" s="20"/>
    </row>
    <row r="528">
      <c r="A528" s="20"/>
      <c r="B528" s="20"/>
      <c r="C528" s="20"/>
      <c r="D528" s="20"/>
      <c r="E528" s="20"/>
      <c r="F528" s="20"/>
      <c r="G528" s="20"/>
      <c r="H528" s="20"/>
      <c r="I528" s="20"/>
      <c r="J528" s="21"/>
      <c r="K528" s="21"/>
      <c r="L528" s="21"/>
      <c r="M528" s="21"/>
      <c r="N528" s="21"/>
      <c r="O528" s="21"/>
      <c r="P528" s="21"/>
      <c r="Q528" s="21"/>
      <c r="R528" s="21"/>
      <c r="S528" s="21"/>
      <c r="T528" s="21"/>
      <c r="U528" s="21"/>
      <c r="V528" s="20"/>
      <c r="W528" s="20"/>
      <c r="X528" s="20"/>
      <c r="Y528" s="20"/>
      <c r="Z528" s="20"/>
      <c r="AA528" s="20"/>
      <c r="AB528" s="20"/>
      <c r="AC528" s="20"/>
      <c r="AD528" s="20"/>
      <c r="AE528" s="20"/>
      <c r="AF528" s="20"/>
    </row>
    <row r="529">
      <c r="A529" s="20"/>
      <c r="B529" s="20"/>
      <c r="C529" s="20"/>
      <c r="D529" s="20"/>
      <c r="E529" s="20"/>
      <c r="F529" s="20"/>
      <c r="G529" s="20"/>
      <c r="H529" s="20"/>
      <c r="I529" s="20"/>
      <c r="J529" s="21"/>
      <c r="K529" s="21"/>
      <c r="L529" s="21"/>
      <c r="M529" s="21"/>
      <c r="N529" s="21"/>
      <c r="O529" s="21"/>
      <c r="P529" s="21"/>
      <c r="Q529" s="21"/>
      <c r="R529" s="21"/>
      <c r="S529" s="21"/>
      <c r="T529" s="21"/>
      <c r="U529" s="21"/>
      <c r="V529" s="20"/>
      <c r="W529" s="20"/>
      <c r="X529" s="20"/>
      <c r="Y529" s="20"/>
      <c r="Z529" s="20"/>
      <c r="AA529" s="20"/>
      <c r="AB529" s="20"/>
      <c r="AC529" s="20"/>
      <c r="AD529" s="20"/>
      <c r="AE529" s="20"/>
      <c r="AF529" s="20"/>
    </row>
    <row r="530">
      <c r="A530" s="20"/>
      <c r="B530" s="20"/>
      <c r="C530" s="20"/>
      <c r="D530" s="20"/>
      <c r="E530" s="20"/>
      <c r="F530" s="20"/>
      <c r="G530" s="20"/>
      <c r="H530" s="20"/>
      <c r="I530" s="20"/>
      <c r="J530" s="21"/>
      <c r="K530" s="21"/>
      <c r="L530" s="21"/>
      <c r="M530" s="21"/>
      <c r="N530" s="21"/>
      <c r="O530" s="21"/>
      <c r="P530" s="21"/>
      <c r="Q530" s="21"/>
      <c r="R530" s="21"/>
      <c r="S530" s="21"/>
      <c r="T530" s="21"/>
      <c r="U530" s="21"/>
      <c r="V530" s="20"/>
      <c r="W530" s="20"/>
      <c r="X530" s="20"/>
      <c r="Y530" s="20"/>
      <c r="Z530" s="20"/>
      <c r="AA530" s="20"/>
      <c r="AB530" s="20"/>
      <c r="AC530" s="20"/>
      <c r="AD530" s="20"/>
      <c r="AE530" s="20"/>
      <c r="AF530" s="20"/>
    </row>
    <row r="531">
      <c r="A531" s="20"/>
      <c r="B531" s="20"/>
      <c r="C531" s="20"/>
      <c r="D531" s="20"/>
      <c r="E531" s="20"/>
      <c r="F531" s="20"/>
      <c r="G531" s="20"/>
      <c r="H531" s="20"/>
      <c r="I531" s="20"/>
      <c r="J531" s="21"/>
      <c r="K531" s="21"/>
      <c r="L531" s="21"/>
      <c r="M531" s="21"/>
      <c r="N531" s="21"/>
      <c r="O531" s="21"/>
      <c r="P531" s="21"/>
      <c r="Q531" s="21"/>
      <c r="R531" s="21"/>
      <c r="S531" s="21"/>
      <c r="T531" s="21"/>
      <c r="U531" s="21"/>
      <c r="V531" s="20"/>
      <c r="W531" s="20"/>
      <c r="X531" s="20"/>
      <c r="Y531" s="20"/>
      <c r="Z531" s="20"/>
      <c r="AA531" s="20"/>
      <c r="AB531" s="20"/>
      <c r="AC531" s="20"/>
      <c r="AD531" s="20"/>
      <c r="AE531" s="20"/>
      <c r="AF531" s="20"/>
    </row>
    <row r="532">
      <c r="A532" s="20"/>
      <c r="B532" s="20"/>
      <c r="C532" s="20"/>
      <c r="D532" s="20"/>
      <c r="E532" s="20"/>
      <c r="F532" s="20"/>
      <c r="G532" s="20"/>
      <c r="H532" s="20"/>
      <c r="I532" s="20"/>
      <c r="J532" s="21"/>
      <c r="K532" s="21"/>
      <c r="L532" s="21"/>
      <c r="M532" s="21"/>
      <c r="N532" s="21"/>
      <c r="O532" s="21"/>
      <c r="P532" s="21"/>
      <c r="Q532" s="21"/>
      <c r="R532" s="21"/>
      <c r="S532" s="21"/>
      <c r="T532" s="21"/>
      <c r="U532" s="21"/>
      <c r="V532" s="20"/>
      <c r="W532" s="20"/>
      <c r="X532" s="20"/>
      <c r="Y532" s="20"/>
      <c r="Z532" s="20"/>
      <c r="AA532" s="20"/>
      <c r="AB532" s="20"/>
      <c r="AC532" s="20"/>
      <c r="AD532" s="20"/>
      <c r="AE532" s="20"/>
      <c r="AF532" s="20"/>
    </row>
    <row r="533">
      <c r="A533" s="20"/>
      <c r="B533" s="20"/>
      <c r="C533" s="20"/>
      <c r="D533" s="20"/>
      <c r="E533" s="20"/>
      <c r="F533" s="20"/>
      <c r="G533" s="20"/>
      <c r="H533" s="20"/>
      <c r="I533" s="20"/>
      <c r="J533" s="21"/>
      <c r="K533" s="21"/>
      <c r="L533" s="21"/>
      <c r="M533" s="21"/>
      <c r="N533" s="21"/>
      <c r="O533" s="21"/>
      <c r="P533" s="21"/>
      <c r="Q533" s="21"/>
      <c r="R533" s="21"/>
      <c r="S533" s="21"/>
      <c r="T533" s="21"/>
      <c r="U533" s="21"/>
      <c r="V533" s="20"/>
      <c r="W533" s="20"/>
      <c r="X533" s="20"/>
      <c r="Y533" s="20"/>
      <c r="Z533" s="20"/>
      <c r="AA533" s="20"/>
      <c r="AB533" s="20"/>
      <c r="AC533" s="20"/>
      <c r="AD533" s="20"/>
      <c r="AE533" s="20"/>
      <c r="AF533" s="20"/>
    </row>
    <row r="534">
      <c r="A534" s="20"/>
      <c r="B534" s="20"/>
      <c r="C534" s="20"/>
      <c r="D534" s="20"/>
      <c r="E534" s="20"/>
      <c r="F534" s="20"/>
      <c r="G534" s="20"/>
      <c r="H534" s="20"/>
      <c r="I534" s="20"/>
      <c r="J534" s="21"/>
      <c r="K534" s="21"/>
      <c r="L534" s="21"/>
      <c r="M534" s="21"/>
      <c r="N534" s="21"/>
      <c r="O534" s="21"/>
      <c r="P534" s="21"/>
      <c r="Q534" s="21"/>
      <c r="R534" s="21"/>
      <c r="S534" s="21"/>
      <c r="T534" s="21"/>
      <c r="U534" s="21"/>
      <c r="V534" s="20"/>
      <c r="W534" s="20"/>
      <c r="X534" s="20"/>
      <c r="Y534" s="20"/>
      <c r="Z534" s="20"/>
      <c r="AA534" s="20"/>
      <c r="AB534" s="20"/>
      <c r="AC534" s="20"/>
      <c r="AD534" s="20"/>
      <c r="AE534" s="20"/>
      <c r="AF534" s="20"/>
    </row>
    <row r="535">
      <c r="A535" s="20"/>
      <c r="B535" s="20"/>
      <c r="C535" s="20"/>
      <c r="D535" s="20"/>
      <c r="E535" s="20"/>
      <c r="F535" s="20"/>
      <c r="G535" s="20"/>
      <c r="H535" s="20"/>
      <c r="I535" s="20"/>
      <c r="J535" s="21"/>
      <c r="K535" s="21"/>
      <c r="L535" s="21"/>
      <c r="M535" s="21"/>
      <c r="N535" s="21"/>
      <c r="O535" s="21"/>
      <c r="P535" s="21"/>
      <c r="Q535" s="21"/>
      <c r="R535" s="21"/>
      <c r="S535" s="21"/>
      <c r="T535" s="21"/>
      <c r="U535" s="21"/>
      <c r="V535" s="20"/>
      <c r="W535" s="20"/>
      <c r="X535" s="20"/>
      <c r="Y535" s="20"/>
      <c r="Z535" s="20"/>
      <c r="AA535" s="20"/>
      <c r="AB535" s="20"/>
      <c r="AC535" s="20"/>
      <c r="AD535" s="20"/>
      <c r="AE535" s="20"/>
      <c r="AF535" s="20"/>
    </row>
    <row r="536">
      <c r="A536" s="20"/>
      <c r="B536" s="20"/>
      <c r="C536" s="20"/>
      <c r="D536" s="20"/>
      <c r="E536" s="20"/>
      <c r="F536" s="20"/>
      <c r="G536" s="20"/>
      <c r="H536" s="20"/>
      <c r="I536" s="20"/>
      <c r="J536" s="21"/>
      <c r="K536" s="21"/>
      <c r="L536" s="21"/>
      <c r="M536" s="21"/>
      <c r="N536" s="21"/>
      <c r="O536" s="21"/>
      <c r="P536" s="21"/>
      <c r="Q536" s="21"/>
      <c r="R536" s="21"/>
      <c r="S536" s="21"/>
      <c r="T536" s="21"/>
      <c r="U536" s="21"/>
      <c r="V536" s="20"/>
      <c r="W536" s="20"/>
      <c r="X536" s="20"/>
      <c r="Y536" s="20"/>
      <c r="Z536" s="20"/>
      <c r="AA536" s="20"/>
      <c r="AB536" s="20"/>
      <c r="AC536" s="20"/>
      <c r="AD536" s="20"/>
      <c r="AE536" s="20"/>
      <c r="AF536" s="20"/>
    </row>
    <row r="537">
      <c r="A537" s="20"/>
      <c r="B537" s="20"/>
      <c r="C537" s="20"/>
      <c r="D537" s="20"/>
      <c r="E537" s="20"/>
      <c r="F537" s="20"/>
      <c r="G537" s="20"/>
      <c r="H537" s="20"/>
      <c r="I537" s="20"/>
      <c r="J537" s="21"/>
      <c r="K537" s="21"/>
      <c r="L537" s="21"/>
      <c r="M537" s="21"/>
      <c r="N537" s="21"/>
      <c r="O537" s="21"/>
      <c r="P537" s="21"/>
      <c r="Q537" s="21"/>
      <c r="R537" s="21"/>
      <c r="S537" s="21"/>
      <c r="T537" s="21"/>
      <c r="U537" s="21"/>
      <c r="V537" s="20"/>
      <c r="W537" s="20"/>
      <c r="X537" s="20"/>
      <c r="Y537" s="20"/>
      <c r="Z537" s="20"/>
      <c r="AA537" s="20"/>
      <c r="AB537" s="20"/>
      <c r="AC537" s="20"/>
      <c r="AD537" s="20"/>
      <c r="AE537" s="20"/>
      <c r="AF537" s="20"/>
    </row>
    <row r="538">
      <c r="A538" s="20"/>
      <c r="B538" s="20"/>
      <c r="C538" s="20"/>
      <c r="D538" s="20"/>
      <c r="E538" s="20"/>
      <c r="F538" s="20"/>
      <c r="G538" s="20"/>
      <c r="H538" s="20"/>
      <c r="I538" s="20"/>
      <c r="J538" s="21"/>
      <c r="K538" s="21"/>
      <c r="L538" s="21"/>
      <c r="M538" s="21"/>
      <c r="N538" s="21"/>
      <c r="O538" s="21"/>
      <c r="P538" s="21"/>
      <c r="Q538" s="21"/>
      <c r="R538" s="21"/>
      <c r="S538" s="21"/>
      <c r="T538" s="21"/>
      <c r="U538" s="21"/>
      <c r="V538" s="20"/>
      <c r="W538" s="20"/>
      <c r="X538" s="20"/>
      <c r="Y538" s="20"/>
      <c r="Z538" s="20"/>
      <c r="AA538" s="20"/>
      <c r="AB538" s="20"/>
      <c r="AC538" s="20"/>
      <c r="AD538" s="20"/>
      <c r="AE538" s="20"/>
      <c r="AF538" s="20"/>
    </row>
    <row r="539">
      <c r="A539" s="20"/>
      <c r="B539" s="20"/>
      <c r="C539" s="20"/>
      <c r="D539" s="20"/>
      <c r="E539" s="20"/>
      <c r="F539" s="20"/>
      <c r="G539" s="20"/>
      <c r="H539" s="20"/>
      <c r="I539" s="20"/>
      <c r="J539" s="21"/>
      <c r="K539" s="21"/>
      <c r="L539" s="21"/>
      <c r="M539" s="21"/>
      <c r="N539" s="21"/>
      <c r="O539" s="21"/>
      <c r="P539" s="21"/>
      <c r="Q539" s="21"/>
      <c r="R539" s="21"/>
      <c r="S539" s="21"/>
      <c r="T539" s="21"/>
      <c r="U539" s="21"/>
      <c r="V539" s="20"/>
      <c r="W539" s="20"/>
      <c r="X539" s="20"/>
      <c r="Y539" s="20"/>
      <c r="Z539" s="20"/>
      <c r="AA539" s="20"/>
      <c r="AB539" s="20"/>
      <c r="AC539" s="20"/>
      <c r="AD539" s="20"/>
      <c r="AE539" s="20"/>
      <c r="AF539" s="20"/>
    </row>
    <row r="540">
      <c r="A540" s="20"/>
      <c r="B540" s="20"/>
      <c r="C540" s="20"/>
      <c r="D540" s="20"/>
      <c r="E540" s="20"/>
      <c r="F540" s="20"/>
      <c r="G540" s="20"/>
      <c r="H540" s="20"/>
      <c r="I540" s="20"/>
      <c r="J540" s="21"/>
      <c r="K540" s="21"/>
      <c r="L540" s="21"/>
      <c r="M540" s="21"/>
      <c r="N540" s="21"/>
      <c r="O540" s="21"/>
      <c r="P540" s="21"/>
      <c r="Q540" s="21"/>
      <c r="R540" s="21"/>
      <c r="S540" s="21"/>
      <c r="T540" s="21"/>
      <c r="U540" s="21"/>
      <c r="V540" s="20"/>
      <c r="W540" s="20"/>
      <c r="X540" s="20"/>
      <c r="Y540" s="20"/>
      <c r="Z540" s="20"/>
      <c r="AA540" s="20"/>
      <c r="AB540" s="20"/>
      <c r="AC540" s="20"/>
      <c r="AD540" s="20"/>
      <c r="AE540" s="20"/>
      <c r="AF540" s="20"/>
    </row>
    <row r="541">
      <c r="A541" s="20"/>
      <c r="B541" s="20"/>
      <c r="C541" s="20"/>
      <c r="D541" s="20"/>
      <c r="E541" s="20"/>
      <c r="F541" s="20"/>
      <c r="G541" s="20"/>
      <c r="H541" s="20"/>
      <c r="I541" s="20"/>
      <c r="J541" s="21"/>
      <c r="K541" s="21"/>
      <c r="L541" s="21"/>
      <c r="M541" s="21"/>
      <c r="N541" s="21"/>
      <c r="O541" s="21"/>
      <c r="P541" s="21"/>
      <c r="Q541" s="21"/>
      <c r="R541" s="21"/>
      <c r="S541" s="21"/>
      <c r="T541" s="21"/>
      <c r="U541" s="21"/>
      <c r="V541" s="20"/>
      <c r="W541" s="20"/>
      <c r="X541" s="20"/>
      <c r="Y541" s="20"/>
      <c r="Z541" s="20"/>
      <c r="AA541" s="20"/>
      <c r="AB541" s="20"/>
      <c r="AC541" s="20"/>
      <c r="AD541" s="20"/>
      <c r="AE541" s="20"/>
      <c r="AF541" s="20"/>
    </row>
    <row r="542">
      <c r="A542" s="20"/>
      <c r="B542" s="20"/>
      <c r="C542" s="20"/>
      <c r="D542" s="20"/>
      <c r="E542" s="20"/>
      <c r="F542" s="20"/>
      <c r="G542" s="20"/>
      <c r="H542" s="20"/>
      <c r="I542" s="20"/>
      <c r="J542" s="21"/>
      <c r="K542" s="21"/>
      <c r="L542" s="21"/>
      <c r="M542" s="21"/>
      <c r="N542" s="21"/>
      <c r="O542" s="21"/>
      <c r="P542" s="21"/>
      <c r="Q542" s="21"/>
      <c r="R542" s="21"/>
      <c r="S542" s="21"/>
      <c r="T542" s="21"/>
      <c r="U542" s="21"/>
      <c r="V542" s="20"/>
      <c r="W542" s="20"/>
      <c r="X542" s="20"/>
      <c r="Y542" s="20"/>
      <c r="Z542" s="20"/>
      <c r="AA542" s="20"/>
      <c r="AB542" s="20"/>
      <c r="AC542" s="20"/>
      <c r="AD542" s="20"/>
      <c r="AE542" s="20"/>
      <c r="AF542" s="20"/>
    </row>
    <row r="543">
      <c r="A543" s="20"/>
      <c r="B543" s="20"/>
      <c r="C543" s="20"/>
      <c r="D543" s="20"/>
      <c r="E543" s="20"/>
      <c r="F543" s="20"/>
      <c r="G543" s="20"/>
      <c r="H543" s="20"/>
      <c r="I543" s="20"/>
      <c r="J543" s="21"/>
      <c r="K543" s="21"/>
      <c r="L543" s="21"/>
      <c r="M543" s="21"/>
      <c r="N543" s="21"/>
      <c r="O543" s="21"/>
      <c r="P543" s="21"/>
      <c r="Q543" s="21"/>
      <c r="R543" s="21"/>
      <c r="S543" s="21"/>
      <c r="T543" s="21"/>
      <c r="U543" s="21"/>
      <c r="V543" s="20"/>
      <c r="W543" s="20"/>
      <c r="X543" s="20"/>
      <c r="Y543" s="20"/>
      <c r="Z543" s="20"/>
      <c r="AA543" s="20"/>
      <c r="AB543" s="20"/>
      <c r="AC543" s="20"/>
      <c r="AD543" s="20"/>
      <c r="AE543" s="20"/>
      <c r="AF543" s="20"/>
    </row>
    <row r="544">
      <c r="A544" s="20"/>
      <c r="B544" s="20"/>
      <c r="C544" s="20"/>
      <c r="D544" s="20"/>
      <c r="E544" s="20"/>
      <c r="F544" s="20"/>
      <c r="G544" s="20"/>
      <c r="H544" s="20"/>
      <c r="I544" s="20"/>
      <c r="J544" s="21"/>
      <c r="K544" s="21"/>
      <c r="L544" s="21"/>
      <c r="M544" s="21"/>
      <c r="N544" s="21"/>
      <c r="O544" s="21"/>
      <c r="P544" s="21"/>
      <c r="Q544" s="21"/>
      <c r="R544" s="21"/>
      <c r="S544" s="21"/>
      <c r="T544" s="21"/>
      <c r="U544" s="21"/>
      <c r="V544" s="20"/>
      <c r="W544" s="20"/>
      <c r="X544" s="20"/>
      <c r="Y544" s="20"/>
      <c r="Z544" s="20"/>
      <c r="AA544" s="20"/>
      <c r="AB544" s="20"/>
      <c r="AC544" s="20"/>
      <c r="AD544" s="20"/>
      <c r="AE544" s="20"/>
      <c r="AF544" s="20"/>
    </row>
    <row r="545">
      <c r="A545" s="20"/>
      <c r="B545" s="20"/>
      <c r="C545" s="20"/>
      <c r="D545" s="20"/>
      <c r="E545" s="20"/>
      <c r="F545" s="20"/>
      <c r="G545" s="20"/>
      <c r="H545" s="20"/>
      <c r="I545" s="20"/>
      <c r="J545" s="21"/>
      <c r="K545" s="21"/>
      <c r="L545" s="21"/>
      <c r="M545" s="21"/>
      <c r="N545" s="21"/>
      <c r="O545" s="21"/>
      <c r="P545" s="21"/>
      <c r="Q545" s="21"/>
      <c r="R545" s="21"/>
      <c r="S545" s="21"/>
      <c r="T545" s="21"/>
      <c r="U545" s="21"/>
      <c r="V545" s="20"/>
      <c r="W545" s="20"/>
      <c r="X545" s="20"/>
      <c r="Y545" s="20"/>
      <c r="Z545" s="20"/>
      <c r="AA545" s="20"/>
      <c r="AB545" s="20"/>
      <c r="AC545" s="20"/>
      <c r="AD545" s="20"/>
      <c r="AE545" s="20"/>
      <c r="AF545" s="20"/>
    </row>
    <row r="546">
      <c r="A546" s="20"/>
      <c r="B546" s="20"/>
      <c r="C546" s="20"/>
      <c r="D546" s="20"/>
      <c r="E546" s="20"/>
      <c r="F546" s="20"/>
      <c r="G546" s="20"/>
      <c r="H546" s="20"/>
      <c r="I546" s="20"/>
      <c r="J546" s="21"/>
      <c r="K546" s="21"/>
      <c r="L546" s="21"/>
      <c r="M546" s="21"/>
      <c r="N546" s="21"/>
      <c r="O546" s="21"/>
      <c r="P546" s="21"/>
      <c r="Q546" s="21"/>
      <c r="R546" s="21"/>
      <c r="S546" s="21"/>
      <c r="T546" s="21"/>
      <c r="U546" s="21"/>
      <c r="V546" s="20"/>
      <c r="W546" s="20"/>
      <c r="X546" s="20"/>
      <c r="Y546" s="20"/>
      <c r="Z546" s="20"/>
      <c r="AA546" s="20"/>
      <c r="AB546" s="20"/>
      <c r="AC546" s="20"/>
      <c r="AD546" s="20"/>
      <c r="AE546" s="20"/>
      <c r="AF546" s="20"/>
    </row>
    <row r="547">
      <c r="A547" s="20"/>
      <c r="B547" s="20"/>
      <c r="C547" s="20"/>
      <c r="D547" s="20"/>
      <c r="E547" s="20"/>
      <c r="F547" s="20"/>
      <c r="G547" s="20"/>
      <c r="H547" s="20"/>
      <c r="I547" s="20"/>
      <c r="J547" s="21"/>
      <c r="K547" s="21"/>
      <c r="L547" s="21"/>
      <c r="M547" s="21"/>
      <c r="N547" s="21"/>
      <c r="O547" s="21"/>
      <c r="P547" s="21"/>
      <c r="Q547" s="21"/>
      <c r="R547" s="21"/>
      <c r="S547" s="21"/>
      <c r="T547" s="21"/>
      <c r="U547" s="21"/>
      <c r="V547" s="20"/>
      <c r="W547" s="20"/>
      <c r="X547" s="20"/>
      <c r="Y547" s="20"/>
      <c r="Z547" s="20"/>
      <c r="AA547" s="20"/>
      <c r="AB547" s="20"/>
      <c r="AC547" s="20"/>
      <c r="AD547" s="20"/>
      <c r="AE547" s="20"/>
      <c r="AF547" s="20"/>
    </row>
    <row r="548">
      <c r="A548" s="20"/>
      <c r="B548" s="20"/>
      <c r="C548" s="20"/>
      <c r="D548" s="20"/>
      <c r="E548" s="20"/>
      <c r="F548" s="20"/>
      <c r="G548" s="20"/>
      <c r="H548" s="20"/>
      <c r="I548" s="20"/>
      <c r="J548" s="21"/>
      <c r="K548" s="21"/>
      <c r="L548" s="21"/>
      <c r="M548" s="21"/>
      <c r="N548" s="21"/>
      <c r="O548" s="21"/>
      <c r="P548" s="21"/>
      <c r="Q548" s="21"/>
      <c r="R548" s="21"/>
      <c r="S548" s="21"/>
      <c r="T548" s="21"/>
      <c r="U548" s="21"/>
      <c r="V548" s="20"/>
      <c r="W548" s="20"/>
      <c r="X548" s="20"/>
      <c r="Y548" s="20"/>
      <c r="Z548" s="20"/>
      <c r="AA548" s="20"/>
      <c r="AB548" s="20"/>
      <c r="AC548" s="20"/>
      <c r="AD548" s="20"/>
      <c r="AE548" s="20"/>
      <c r="AF548" s="20"/>
    </row>
    <row r="549">
      <c r="A549" s="20"/>
      <c r="B549" s="20"/>
      <c r="C549" s="20"/>
      <c r="D549" s="20"/>
      <c r="E549" s="20"/>
      <c r="F549" s="20"/>
      <c r="G549" s="20"/>
      <c r="H549" s="20"/>
      <c r="I549" s="20"/>
      <c r="J549" s="21"/>
      <c r="K549" s="21"/>
      <c r="L549" s="21"/>
      <c r="M549" s="21"/>
      <c r="N549" s="21"/>
      <c r="O549" s="21"/>
      <c r="P549" s="21"/>
      <c r="Q549" s="21"/>
      <c r="R549" s="21"/>
      <c r="S549" s="21"/>
      <c r="T549" s="21"/>
      <c r="U549" s="21"/>
      <c r="V549" s="20"/>
      <c r="W549" s="20"/>
      <c r="X549" s="20"/>
      <c r="Y549" s="20"/>
      <c r="Z549" s="20"/>
      <c r="AA549" s="20"/>
      <c r="AB549" s="20"/>
      <c r="AC549" s="20"/>
      <c r="AD549" s="20"/>
      <c r="AE549" s="20"/>
      <c r="AF549" s="20"/>
    </row>
    <row r="550">
      <c r="A550" s="20"/>
      <c r="B550" s="20"/>
      <c r="C550" s="20"/>
      <c r="D550" s="20"/>
      <c r="E550" s="20"/>
      <c r="F550" s="20"/>
      <c r="G550" s="20"/>
      <c r="H550" s="20"/>
      <c r="I550" s="20"/>
      <c r="J550" s="21"/>
      <c r="K550" s="21"/>
      <c r="L550" s="21"/>
      <c r="M550" s="21"/>
      <c r="N550" s="21"/>
      <c r="O550" s="21"/>
      <c r="P550" s="21"/>
      <c r="Q550" s="21"/>
      <c r="R550" s="21"/>
      <c r="S550" s="21"/>
      <c r="T550" s="21"/>
      <c r="U550" s="21"/>
      <c r="V550" s="20"/>
      <c r="W550" s="20"/>
      <c r="X550" s="20"/>
      <c r="Y550" s="20"/>
      <c r="Z550" s="20"/>
      <c r="AA550" s="20"/>
      <c r="AB550" s="20"/>
      <c r="AC550" s="20"/>
      <c r="AD550" s="20"/>
      <c r="AE550" s="20"/>
      <c r="AF550" s="20"/>
    </row>
    <row r="551">
      <c r="A551" s="20"/>
      <c r="B551" s="20"/>
      <c r="C551" s="20"/>
      <c r="D551" s="20"/>
      <c r="E551" s="20"/>
      <c r="F551" s="20"/>
      <c r="G551" s="20"/>
      <c r="H551" s="20"/>
      <c r="I551" s="20"/>
      <c r="J551" s="21"/>
      <c r="K551" s="21"/>
      <c r="L551" s="21"/>
      <c r="M551" s="21"/>
      <c r="N551" s="21"/>
      <c r="O551" s="21"/>
      <c r="P551" s="21"/>
      <c r="Q551" s="21"/>
      <c r="R551" s="21"/>
      <c r="S551" s="21"/>
      <c r="T551" s="21"/>
      <c r="U551" s="21"/>
      <c r="V551" s="20"/>
      <c r="W551" s="20"/>
      <c r="X551" s="20"/>
      <c r="Y551" s="20"/>
      <c r="Z551" s="20"/>
      <c r="AA551" s="20"/>
      <c r="AB551" s="20"/>
      <c r="AC551" s="20"/>
      <c r="AD551" s="20"/>
      <c r="AE551" s="20"/>
      <c r="AF551" s="20"/>
    </row>
    <row r="552">
      <c r="A552" s="20"/>
      <c r="B552" s="20"/>
      <c r="C552" s="20"/>
      <c r="D552" s="20"/>
      <c r="E552" s="20"/>
      <c r="F552" s="20"/>
      <c r="G552" s="20"/>
      <c r="H552" s="20"/>
      <c r="I552" s="20"/>
      <c r="J552" s="21"/>
      <c r="K552" s="21"/>
      <c r="L552" s="21"/>
      <c r="M552" s="21"/>
      <c r="N552" s="21"/>
      <c r="O552" s="21"/>
      <c r="P552" s="21"/>
      <c r="Q552" s="21"/>
      <c r="R552" s="21"/>
      <c r="S552" s="21"/>
      <c r="T552" s="21"/>
      <c r="U552" s="21"/>
      <c r="V552" s="20"/>
      <c r="W552" s="20"/>
      <c r="X552" s="20"/>
      <c r="Y552" s="20"/>
      <c r="Z552" s="20"/>
      <c r="AA552" s="20"/>
      <c r="AB552" s="20"/>
      <c r="AC552" s="20"/>
      <c r="AD552" s="20"/>
      <c r="AE552" s="20"/>
      <c r="AF552" s="20"/>
    </row>
    <row r="553">
      <c r="A553" s="20"/>
      <c r="B553" s="20"/>
      <c r="C553" s="20"/>
      <c r="D553" s="20"/>
      <c r="E553" s="20"/>
      <c r="F553" s="20"/>
      <c r="G553" s="20"/>
      <c r="H553" s="20"/>
      <c r="I553" s="20"/>
      <c r="J553" s="21"/>
      <c r="K553" s="21"/>
      <c r="L553" s="21"/>
      <c r="M553" s="21"/>
      <c r="N553" s="21"/>
      <c r="O553" s="21"/>
      <c r="P553" s="21"/>
      <c r="Q553" s="21"/>
      <c r="R553" s="21"/>
      <c r="S553" s="21"/>
      <c r="T553" s="21"/>
      <c r="U553" s="21"/>
      <c r="V553" s="20"/>
      <c r="W553" s="20"/>
      <c r="X553" s="20"/>
      <c r="Y553" s="20"/>
      <c r="Z553" s="20"/>
      <c r="AA553" s="20"/>
      <c r="AB553" s="20"/>
      <c r="AC553" s="20"/>
      <c r="AD553" s="20"/>
      <c r="AE553" s="20"/>
      <c r="AF553" s="20"/>
    </row>
    <row r="554">
      <c r="A554" s="20"/>
      <c r="B554" s="20"/>
      <c r="C554" s="20"/>
      <c r="D554" s="20"/>
      <c r="E554" s="20"/>
      <c r="F554" s="20"/>
      <c r="G554" s="20"/>
      <c r="H554" s="20"/>
      <c r="I554" s="20"/>
      <c r="J554" s="21"/>
      <c r="K554" s="21"/>
      <c r="L554" s="21"/>
      <c r="M554" s="21"/>
      <c r="N554" s="21"/>
      <c r="O554" s="21"/>
      <c r="P554" s="21"/>
      <c r="Q554" s="21"/>
      <c r="R554" s="21"/>
      <c r="S554" s="21"/>
      <c r="T554" s="21"/>
      <c r="U554" s="21"/>
      <c r="V554" s="20"/>
      <c r="W554" s="20"/>
      <c r="X554" s="20"/>
      <c r="Y554" s="20"/>
      <c r="Z554" s="20"/>
      <c r="AA554" s="20"/>
      <c r="AB554" s="20"/>
      <c r="AC554" s="20"/>
      <c r="AD554" s="20"/>
      <c r="AE554" s="20"/>
      <c r="AF554" s="20"/>
    </row>
    <row r="555">
      <c r="A555" s="20"/>
      <c r="B555" s="20"/>
      <c r="C555" s="20"/>
      <c r="D555" s="20"/>
      <c r="E555" s="20"/>
      <c r="F555" s="20"/>
      <c r="G555" s="20"/>
      <c r="H555" s="20"/>
      <c r="I555" s="20"/>
      <c r="J555" s="21"/>
      <c r="K555" s="21"/>
      <c r="L555" s="21"/>
      <c r="M555" s="21"/>
      <c r="N555" s="21"/>
      <c r="O555" s="21"/>
      <c r="P555" s="21"/>
      <c r="Q555" s="21"/>
      <c r="R555" s="21"/>
      <c r="S555" s="21"/>
      <c r="T555" s="21"/>
      <c r="U555" s="21"/>
      <c r="V555" s="20"/>
      <c r="W555" s="20"/>
      <c r="X555" s="20"/>
      <c r="Y555" s="20"/>
      <c r="Z555" s="20"/>
      <c r="AA555" s="20"/>
      <c r="AB555" s="20"/>
      <c r="AC555" s="20"/>
      <c r="AD555" s="20"/>
      <c r="AE555" s="20"/>
      <c r="AF555" s="20"/>
    </row>
    <row r="556">
      <c r="A556" s="20"/>
      <c r="B556" s="20"/>
      <c r="C556" s="20"/>
      <c r="D556" s="20"/>
      <c r="E556" s="20"/>
      <c r="F556" s="20"/>
      <c r="G556" s="20"/>
      <c r="H556" s="20"/>
      <c r="I556" s="20"/>
      <c r="J556" s="21"/>
      <c r="K556" s="21"/>
      <c r="L556" s="21"/>
      <c r="M556" s="21"/>
      <c r="N556" s="21"/>
      <c r="O556" s="21"/>
      <c r="P556" s="21"/>
      <c r="Q556" s="21"/>
      <c r="R556" s="21"/>
      <c r="S556" s="21"/>
      <c r="T556" s="21"/>
      <c r="U556" s="21"/>
      <c r="V556" s="20"/>
      <c r="W556" s="20"/>
      <c r="X556" s="20"/>
      <c r="Y556" s="20"/>
      <c r="Z556" s="20"/>
      <c r="AA556" s="20"/>
      <c r="AB556" s="20"/>
      <c r="AC556" s="20"/>
      <c r="AD556" s="20"/>
      <c r="AE556" s="20"/>
      <c r="AF556" s="20"/>
    </row>
    <row r="557">
      <c r="A557" s="20"/>
      <c r="B557" s="20"/>
      <c r="C557" s="20"/>
      <c r="D557" s="20"/>
      <c r="E557" s="20"/>
      <c r="F557" s="20"/>
      <c r="G557" s="20"/>
      <c r="H557" s="20"/>
      <c r="I557" s="20"/>
      <c r="J557" s="21"/>
      <c r="K557" s="21"/>
      <c r="L557" s="21"/>
      <c r="M557" s="21"/>
      <c r="N557" s="21"/>
      <c r="O557" s="21"/>
      <c r="P557" s="21"/>
      <c r="Q557" s="21"/>
      <c r="R557" s="21"/>
      <c r="S557" s="21"/>
      <c r="T557" s="21"/>
      <c r="U557" s="21"/>
      <c r="V557" s="20"/>
      <c r="W557" s="20"/>
      <c r="X557" s="20"/>
      <c r="Y557" s="20"/>
      <c r="Z557" s="20"/>
      <c r="AA557" s="20"/>
      <c r="AB557" s="20"/>
      <c r="AC557" s="20"/>
      <c r="AD557" s="20"/>
      <c r="AE557" s="20"/>
      <c r="AF557" s="20"/>
    </row>
    <row r="558">
      <c r="A558" s="20"/>
      <c r="B558" s="20"/>
      <c r="C558" s="20"/>
      <c r="D558" s="20"/>
      <c r="E558" s="20"/>
      <c r="F558" s="20"/>
      <c r="G558" s="20"/>
      <c r="H558" s="20"/>
      <c r="I558" s="20"/>
      <c r="J558" s="21"/>
      <c r="K558" s="21"/>
      <c r="L558" s="21"/>
      <c r="M558" s="21"/>
      <c r="N558" s="21"/>
      <c r="O558" s="21"/>
      <c r="P558" s="21"/>
      <c r="Q558" s="21"/>
      <c r="R558" s="21"/>
      <c r="S558" s="21"/>
      <c r="T558" s="21"/>
      <c r="U558" s="21"/>
      <c r="V558" s="20"/>
      <c r="W558" s="20"/>
      <c r="X558" s="20"/>
      <c r="Y558" s="20"/>
      <c r="Z558" s="20"/>
      <c r="AA558" s="20"/>
      <c r="AB558" s="20"/>
      <c r="AC558" s="20"/>
      <c r="AD558" s="20"/>
      <c r="AE558" s="20"/>
      <c r="AF558" s="20"/>
    </row>
    <row r="559">
      <c r="A559" s="20"/>
      <c r="B559" s="20"/>
      <c r="C559" s="20"/>
      <c r="D559" s="20"/>
      <c r="E559" s="20"/>
      <c r="F559" s="20"/>
      <c r="G559" s="20"/>
      <c r="H559" s="20"/>
      <c r="I559" s="20"/>
      <c r="J559" s="21"/>
      <c r="K559" s="21"/>
      <c r="L559" s="21"/>
      <c r="M559" s="21"/>
      <c r="N559" s="21"/>
      <c r="O559" s="21"/>
      <c r="P559" s="21"/>
      <c r="Q559" s="21"/>
      <c r="R559" s="21"/>
      <c r="S559" s="21"/>
      <c r="T559" s="21"/>
      <c r="U559" s="21"/>
      <c r="V559" s="20"/>
      <c r="W559" s="20"/>
      <c r="X559" s="20"/>
      <c r="Y559" s="20"/>
      <c r="Z559" s="20"/>
      <c r="AA559" s="20"/>
      <c r="AB559" s="20"/>
      <c r="AC559" s="20"/>
      <c r="AD559" s="20"/>
      <c r="AE559" s="20"/>
      <c r="AF559" s="20"/>
    </row>
    <row r="560">
      <c r="A560" s="20"/>
      <c r="B560" s="20"/>
      <c r="C560" s="20"/>
      <c r="D560" s="20"/>
      <c r="E560" s="20"/>
      <c r="F560" s="20"/>
      <c r="G560" s="20"/>
      <c r="H560" s="20"/>
      <c r="I560" s="20"/>
      <c r="J560" s="21"/>
      <c r="K560" s="21"/>
      <c r="L560" s="21"/>
      <c r="M560" s="21"/>
      <c r="N560" s="21"/>
      <c r="O560" s="21"/>
      <c r="P560" s="21"/>
      <c r="Q560" s="21"/>
      <c r="R560" s="21"/>
      <c r="S560" s="21"/>
      <c r="T560" s="21"/>
      <c r="U560" s="21"/>
      <c r="V560" s="20"/>
      <c r="W560" s="20"/>
      <c r="X560" s="20"/>
      <c r="Y560" s="20"/>
      <c r="Z560" s="20"/>
      <c r="AA560" s="20"/>
      <c r="AB560" s="20"/>
      <c r="AC560" s="20"/>
      <c r="AD560" s="20"/>
      <c r="AE560" s="20"/>
      <c r="AF560" s="20"/>
    </row>
    <row r="561">
      <c r="A561" s="20"/>
      <c r="B561" s="20"/>
      <c r="C561" s="20"/>
      <c r="D561" s="20"/>
      <c r="E561" s="20"/>
      <c r="F561" s="20"/>
      <c r="G561" s="20"/>
      <c r="H561" s="20"/>
      <c r="I561" s="20"/>
      <c r="J561" s="21"/>
      <c r="K561" s="21"/>
      <c r="L561" s="21"/>
      <c r="M561" s="21"/>
      <c r="N561" s="21"/>
      <c r="O561" s="21"/>
      <c r="P561" s="21"/>
      <c r="Q561" s="21"/>
      <c r="R561" s="21"/>
      <c r="S561" s="21"/>
      <c r="T561" s="21"/>
      <c r="U561" s="21"/>
      <c r="V561" s="20"/>
      <c r="W561" s="20"/>
      <c r="X561" s="20"/>
      <c r="Y561" s="20"/>
      <c r="Z561" s="20"/>
      <c r="AA561" s="20"/>
      <c r="AB561" s="20"/>
      <c r="AC561" s="20"/>
      <c r="AD561" s="20"/>
      <c r="AE561" s="20"/>
      <c r="AF561" s="20"/>
    </row>
    <row r="562">
      <c r="A562" s="20"/>
      <c r="B562" s="20"/>
      <c r="C562" s="20"/>
      <c r="D562" s="20"/>
      <c r="E562" s="20"/>
      <c r="F562" s="20"/>
      <c r="G562" s="20"/>
      <c r="H562" s="20"/>
      <c r="I562" s="20"/>
      <c r="J562" s="21"/>
      <c r="K562" s="21"/>
      <c r="L562" s="21"/>
      <c r="M562" s="21"/>
      <c r="N562" s="21"/>
      <c r="O562" s="21"/>
      <c r="P562" s="21"/>
      <c r="Q562" s="21"/>
      <c r="R562" s="21"/>
      <c r="S562" s="21"/>
      <c r="T562" s="21"/>
      <c r="U562" s="21"/>
      <c r="V562" s="20"/>
      <c r="W562" s="20"/>
      <c r="X562" s="20"/>
      <c r="Y562" s="20"/>
      <c r="Z562" s="20"/>
      <c r="AA562" s="20"/>
      <c r="AB562" s="20"/>
      <c r="AC562" s="20"/>
      <c r="AD562" s="20"/>
      <c r="AE562" s="20"/>
      <c r="AF562" s="20"/>
    </row>
    <row r="563">
      <c r="A563" s="20"/>
      <c r="B563" s="20"/>
      <c r="C563" s="20"/>
      <c r="D563" s="20"/>
      <c r="E563" s="20"/>
      <c r="F563" s="20"/>
      <c r="G563" s="20"/>
      <c r="H563" s="20"/>
      <c r="I563" s="20"/>
      <c r="J563" s="21"/>
      <c r="K563" s="21"/>
      <c r="L563" s="21"/>
      <c r="M563" s="21"/>
      <c r="N563" s="21"/>
      <c r="O563" s="21"/>
      <c r="P563" s="21"/>
      <c r="Q563" s="21"/>
      <c r="R563" s="21"/>
      <c r="S563" s="21"/>
      <c r="T563" s="21"/>
      <c r="U563" s="21"/>
      <c r="V563" s="20"/>
      <c r="W563" s="20"/>
      <c r="X563" s="20"/>
      <c r="Y563" s="20"/>
      <c r="Z563" s="20"/>
      <c r="AA563" s="20"/>
      <c r="AB563" s="20"/>
      <c r="AC563" s="20"/>
      <c r="AD563" s="20"/>
      <c r="AE563" s="20"/>
      <c r="AF563" s="20"/>
    </row>
    <row r="564">
      <c r="A564" s="20"/>
      <c r="B564" s="20"/>
      <c r="C564" s="20"/>
      <c r="D564" s="20"/>
      <c r="E564" s="20"/>
      <c r="F564" s="20"/>
      <c r="G564" s="20"/>
      <c r="H564" s="20"/>
      <c r="I564" s="20"/>
      <c r="J564" s="21"/>
      <c r="K564" s="21"/>
      <c r="L564" s="21"/>
      <c r="M564" s="21"/>
      <c r="N564" s="21"/>
      <c r="O564" s="21"/>
      <c r="P564" s="21"/>
      <c r="Q564" s="21"/>
      <c r="R564" s="21"/>
      <c r="S564" s="21"/>
      <c r="T564" s="21"/>
      <c r="U564" s="21"/>
      <c r="V564" s="20"/>
      <c r="W564" s="20"/>
      <c r="X564" s="20"/>
      <c r="Y564" s="20"/>
      <c r="Z564" s="20"/>
      <c r="AA564" s="20"/>
      <c r="AB564" s="20"/>
      <c r="AC564" s="20"/>
      <c r="AD564" s="20"/>
      <c r="AE564" s="20"/>
      <c r="AF564" s="20"/>
    </row>
    <row r="565">
      <c r="A565" s="20"/>
      <c r="B565" s="20"/>
      <c r="C565" s="20"/>
      <c r="D565" s="20"/>
      <c r="E565" s="20"/>
      <c r="F565" s="20"/>
      <c r="G565" s="20"/>
      <c r="H565" s="20"/>
      <c r="I565" s="20"/>
      <c r="J565" s="21"/>
      <c r="K565" s="21"/>
      <c r="L565" s="21"/>
      <c r="M565" s="21"/>
      <c r="N565" s="21"/>
      <c r="O565" s="21"/>
      <c r="P565" s="21"/>
      <c r="Q565" s="21"/>
      <c r="R565" s="21"/>
      <c r="S565" s="21"/>
      <c r="T565" s="21"/>
      <c r="U565" s="21"/>
      <c r="V565" s="20"/>
      <c r="W565" s="20"/>
      <c r="X565" s="20"/>
      <c r="Y565" s="20"/>
      <c r="Z565" s="20"/>
      <c r="AA565" s="20"/>
      <c r="AB565" s="20"/>
      <c r="AC565" s="20"/>
      <c r="AD565" s="20"/>
      <c r="AE565" s="20"/>
      <c r="AF565" s="20"/>
    </row>
    <row r="566">
      <c r="A566" s="20"/>
      <c r="B566" s="20"/>
      <c r="C566" s="20"/>
      <c r="D566" s="20"/>
      <c r="E566" s="20"/>
      <c r="F566" s="20"/>
      <c r="G566" s="20"/>
      <c r="H566" s="20"/>
      <c r="I566" s="20"/>
      <c r="J566" s="21"/>
      <c r="K566" s="21"/>
      <c r="L566" s="21"/>
      <c r="M566" s="21"/>
      <c r="N566" s="21"/>
      <c r="O566" s="21"/>
      <c r="P566" s="21"/>
      <c r="Q566" s="21"/>
      <c r="R566" s="21"/>
      <c r="S566" s="21"/>
      <c r="T566" s="21"/>
      <c r="U566" s="21"/>
      <c r="V566" s="20"/>
      <c r="W566" s="20"/>
      <c r="X566" s="20"/>
      <c r="Y566" s="20"/>
      <c r="Z566" s="20"/>
      <c r="AA566" s="20"/>
      <c r="AB566" s="20"/>
      <c r="AC566" s="20"/>
      <c r="AD566" s="20"/>
      <c r="AE566" s="20"/>
      <c r="AF566" s="20"/>
    </row>
    <row r="567">
      <c r="A567" s="20"/>
      <c r="B567" s="20"/>
      <c r="C567" s="20"/>
      <c r="D567" s="20"/>
      <c r="E567" s="20"/>
      <c r="F567" s="20"/>
      <c r="G567" s="20"/>
      <c r="H567" s="20"/>
      <c r="I567" s="20"/>
      <c r="J567" s="21"/>
      <c r="K567" s="21"/>
      <c r="L567" s="21"/>
      <c r="M567" s="21"/>
      <c r="N567" s="21"/>
      <c r="O567" s="21"/>
      <c r="P567" s="21"/>
      <c r="Q567" s="21"/>
      <c r="R567" s="21"/>
      <c r="S567" s="21"/>
      <c r="T567" s="21"/>
      <c r="U567" s="21"/>
      <c r="V567" s="20"/>
      <c r="W567" s="20"/>
      <c r="X567" s="20"/>
      <c r="Y567" s="20"/>
      <c r="Z567" s="20"/>
      <c r="AA567" s="20"/>
      <c r="AB567" s="20"/>
      <c r="AC567" s="20"/>
      <c r="AD567" s="20"/>
      <c r="AE567" s="20"/>
      <c r="AF567" s="20"/>
    </row>
    <row r="568">
      <c r="A568" s="20"/>
      <c r="B568" s="20"/>
      <c r="C568" s="20"/>
      <c r="D568" s="20"/>
      <c r="E568" s="20"/>
      <c r="F568" s="20"/>
      <c r="G568" s="20"/>
      <c r="H568" s="20"/>
      <c r="I568" s="20"/>
      <c r="J568" s="21"/>
      <c r="K568" s="21"/>
      <c r="L568" s="21"/>
      <c r="M568" s="21"/>
      <c r="N568" s="21"/>
      <c r="O568" s="21"/>
      <c r="P568" s="21"/>
      <c r="Q568" s="21"/>
      <c r="R568" s="21"/>
      <c r="S568" s="21"/>
      <c r="T568" s="21"/>
      <c r="U568" s="21"/>
      <c r="V568" s="20"/>
      <c r="W568" s="20"/>
      <c r="X568" s="20"/>
      <c r="Y568" s="20"/>
      <c r="Z568" s="20"/>
      <c r="AA568" s="20"/>
      <c r="AB568" s="20"/>
      <c r="AC568" s="20"/>
      <c r="AD568" s="20"/>
      <c r="AE568" s="20"/>
      <c r="AF568" s="20"/>
    </row>
    <row r="569">
      <c r="A569" s="20"/>
      <c r="B569" s="20"/>
      <c r="C569" s="20"/>
      <c r="D569" s="20"/>
      <c r="E569" s="20"/>
      <c r="F569" s="20"/>
      <c r="G569" s="20"/>
      <c r="H569" s="20"/>
      <c r="I569" s="20"/>
      <c r="J569" s="21"/>
      <c r="K569" s="21"/>
      <c r="L569" s="21"/>
      <c r="M569" s="21"/>
      <c r="N569" s="21"/>
      <c r="O569" s="21"/>
      <c r="P569" s="21"/>
      <c r="Q569" s="21"/>
      <c r="R569" s="21"/>
      <c r="S569" s="21"/>
      <c r="T569" s="21"/>
      <c r="U569" s="21"/>
      <c r="V569" s="20"/>
      <c r="W569" s="20"/>
      <c r="X569" s="20"/>
      <c r="Y569" s="20"/>
      <c r="Z569" s="20"/>
      <c r="AA569" s="20"/>
      <c r="AB569" s="20"/>
      <c r="AC569" s="20"/>
      <c r="AD569" s="20"/>
      <c r="AE569" s="20"/>
      <c r="AF569" s="20"/>
    </row>
    <row r="570">
      <c r="A570" s="20"/>
      <c r="B570" s="20"/>
      <c r="C570" s="20"/>
      <c r="D570" s="20"/>
      <c r="E570" s="20"/>
      <c r="F570" s="20"/>
      <c r="G570" s="20"/>
      <c r="H570" s="20"/>
      <c r="I570" s="20"/>
      <c r="J570" s="21"/>
      <c r="K570" s="21"/>
      <c r="L570" s="21"/>
      <c r="M570" s="21"/>
      <c r="N570" s="21"/>
      <c r="O570" s="21"/>
      <c r="P570" s="21"/>
      <c r="Q570" s="21"/>
      <c r="R570" s="21"/>
      <c r="S570" s="21"/>
      <c r="T570" s="21"/>
      <c r="U570" s="21"/>
      <c r="V570" s="20"/>
      <c r="W570" s="20"/>
      <c r="X570" s="20"/>
      <c r="Y570" s="20"/>
      <c r="Z570" s="20"/>
      <c r="AA570" s="20"/>
      <c r="AB570" s="20"/>
      <c r="AC570" s="20"/>
      <c r="AD570" s="20"/>
      <c r="AE570" s="20"/>
      <c r="AF570" s="20"/>
    </row>
    <row r="571">
      <c r="A571" s="20"/>
      <c r="B571" s="20"/>
      <c r="C571" s="20"/>
      <c r="D571" s="20"/>
      <c r="E571" s="20"/>
      <c r="F571" s="20"/>
      <c r="G571" s="20"/>
      <c r="H571" s="20"/>
      <c r="I571" s="20"/>
      <c r="J571" s="21"/>
      <c r="K571" s="21"/>
      <c r="L571" s="21"/>
      <c r="M571" s="21"/>
      <c r="N571" s="21"/>
      <c r="O571" s="21"/>
      <c r="P571" s="21"/>
      <c r="Q571" s="21"/>
      <c r="R571" s="21"/>
      <c r="S571" s="21"/>
      <c r="T571" s="21"/>
      <c r="U571" s="21"/>
      <c r="V571" s="20"/>
      <c r="W571" s="20"/>
      <c r="X571" s="20"/>
      <c r="Y571" s="20"/>
      <c r="Z571" s="20"/>
      <c r="AA571" s="20"/>
      <c r="AB571" s="20"/>
      <c r="AC571" s="20"/>
      <c r="AD571" s="20"/>
      <c r="AE571" s="20"/>
      <c r="AF571" s="20"/>
    </row>
    <row r="572">
      <c r="A572" s="20"/>
      <c r="B572" s="20"/>
      <c r="C572" s="20"/>
      <c r="D572" s="20"/>
      <c r="E572" s="20"/>
      <c r="F572" s="20"/>
      <c r="G572" s="20"/>
      <c r="H572" s="20"/>
      <c r="I572" s="20"/>
      <c r="J572" s="21"/>
      <c r="K572" s="21"/>
      <c r="L572" s="21"/>
      <c r="M572" s="21"/>
      <c r="N572" s="21"/>
      <c r="O572" s="21"/>
      <c r="P572" s="21"/>
      <c r="Q572" s="21"/>
      <c r="R572" s="21"/>
      <c r="S572" s="21"/>
      <c r="T572" s="21"/>
      <c r="U572" s="21"/>
      <c r="V572" s="20"/>
      <c r="W572" s="20"/>
      <c r="X572" s="20"/>
      <c r="Y572" s="20"/>
      <c r="Z572" s="20"/>
      <c r="AA572" s="20"/>
      <c r="AB572" s="20"/>
      <c r="AC572" s="20"/>
      <c r="AD572" s="20"/>
      <c r="AE572" s="20"/>
      <c r="AF572" s="20"/>
    </row>
    <row r="573">
      <c r="A573" s="20"/>
      <c r="B573" s="20"/>
      <c r="C573" s="20"/>
      <c r="D573" s="20"/>
      <c r="E573" s="20"/>
      <c r="F573" s="20"/>
      <c r="G573" s="20"/>
      <c r="H573" s="20"/>
      <c r="I573" s="20"/>
      <c r="J573" s="21"/>
      <c r="K573" s="21"/>
      <c r="L573" s="21"/>
      <c r="M573" s="21"/>
      <c r="N573" s="21"/>
      <c r="O573" s="21"/>
      <c r="P573" s="21"/>
      <c r="Q573" s="21"/>
      <c r="R573" s="21"/>
      <c r="S573" s="21"/>
      <c r="T573" s="21"/>
      <c r="U573" s="21"/>
      <c r="V573" s="20"/>
      <c r="W573" s="20"/>
      <c r="X573" s="20"/>
      <c r="Y573" s="20"/>
      <c r="Z573" s="20"/>
      <c r="AA573" s="20"/>
      <c r="AB573" s="20"/>
      <c r="AC573" s="20"/>
      <c r="AD573" s="20"/>
      <c r="AE573" s="20"/>
      <c r="AF573" s="20"/>
    </row>
    <row r="574">
      <c r="A574" s="20"/>
      <c r="B574" s="20"/>
      <c r="C574" s="20"/>
      <c r="D574" s="20"/>
      <c r="E574" s="20"/>
      <c r="F574" s="20"/>
      <c r="G574" s="20"/>
      <c r="H574" s="20"/>
      <c r="I574" s="20"/>
      <c r="J574" s="21"/>
      <c r="K574" s="21"/>
      <c r="L574" s="21"/>
      <c r="M574" s="21"/>
      <c r="N574" s="21"/>
      <c r="O574" s="21"/>
      <c r="P574" s="21"/>
      <c r="Q574" s="21"/>
      <c r="R574" s="21"/>
      <c r="S574" s="21"/>
      <c r="T574" s="21"/>
      <c r="U574" s="21"/>
      <c r="V574" s="20"/>
      <c r="W574" s="20"/>
      <c r="X574" s="20"/>
      <c r="Y574" s="20"/>
      <c r="Z574" s="20"/>
      <c r="AA574" s="20"/>
      <c r="AB574" s="20"/>
      <c r="AC574" s="20"/>
      <c r="AD574" s="20"/>
      <c r="AE574" s="20"/>
      <c r="AF574" s="20"/>
    </row>
    <row r="575">
      <c r="A575" s="20"/>
      <c r="B575" s="20"/>
      <c r="C575" s="20"/>
      <c r="D575" s="20"/>
      <c r="E575" s="20"/>
      <c r="F575" s="20"/>
      <c r="G575" s="20"/>
      <c r="H575" s="20"/>
      <c r="I575" s="20"/>
      <c r="J575" s="21"/>
      <c r="K575" s="21"/>
      <c r="L575" s="21"/>
      <c r="M575" s="21"/>
      <c r="N575" s="21"/>
      <c r="O575" s="21"/>
      <c r="P575" s="21"/>
      <c r="Q575" s="21"/>
      <c r="R575" s="21"/>
      <c r="S575" s="21"/>
      <c r="T575" s="21"/>
      <c r="U575" s="21"/>
      <c r="V575" s="20"/>
      <c r="W575" s="20"/>
      <c r="X575" s="20"/>
      <c r="Y575" s="20"/>
      <c r="Z575" s="20"/>
      <c r="AA575" s="20"/>
      <c r="AB575" s="20"/>
      <c r="AC575" s="20"/>
      <c r="AD575" s="20"/>
      <c r="AE575" s="20"/>
      <c r="AF575" s="20"/>
    </row>
    <row r="576">
      <c r="A576" s="20"/>
      <c r="B576" s="20"/>
      <c r="C576" s="20"/>
      <c r="D576" s="20"/>
      <c r="E576" s="20"/>
      <c r="F576" s="20"/>
      <c r="G576" s="20"/>
      <c r="H576" s="20"/>
      <c r="I576" s="20"/>
      <c r="J576" s="21"/>
      <c r="K576" s="21"/>
      <c r="L576" s="21"/>
      <c r="M576" s="21"/>
      <c r="N576" s="21"/>
      <c r="O576" s="21"/>
      <c r="P576" s="21"/>
      <c r="Q576" s="21"/>
      <c r="R576" s="21"/>
      <c r="S576" s="21"/>
      <c r="T576" s="21"/>
      <c r="U576" s="21"/>
      <c r="V576" s="20"/>
      <c r="W576" s="20"/>
      <c r="X576" s="20"/>
      <c r="Y576" s="20"/>
      <c r="Z576" s="20"/>
      <c r="AA576" s="20"/>
      <c r="AB576" s="20"/>
      <c r="AC576" s="20"/>
      <c r="AD576" s="20"/>
      <c r="AE576" s="20"/>
      <c r="AF576" s="20"/>
    </row>
    <row r="577">
      <c r="A577" s="20"/>
      <c r="B577" s="20"/>
      <c r="C577" s="20"/>
      <c r="D577" s="20"/>
      <c r="E577" s="20"/>
      <c r="F577" s="20"/>
      <c r="G577" s="20"/>
      <c r="H577" s="20"/>
      <c r="I577" s="20"/>
      <c r="J577" s="21"/>
      <c r="K577" s="21"/>
      <c r="L577" s="21"/>
      <c r="M577" s="21"/>
      <c r="N577" s="21"/>
      <c r="O577" s="21"/>
      <c r="P577" s="21"/>
      <c r="Q577" s="21"/>
      <c r="R577" s="21"/>
      <c r="S577" s="21"/>
      <c r="T577" s="21"/>
      <c r="U577" s="21"/>
      <c r="V577" s="20"/>
      <c r="W577" s="20"/>
      <c r="X577" s="20"/>
      <c r="Y577" s="20"/>
      <c r="Z577" s="20"/>
      <c r="AA577" s="20"/>
      <c r="AB577" s="20"/>
      <c r="AC577" s="20"/>
      <c r="AD577" s="20"/>
      <c r="AE577" s="20"/>
      <c r="AF577" s="20"/>
    </row>
    <row r="578">
      <c r="A578" s="20"/>
      <c r="B578" s="20"/>
      <c r="C578" s="20"/>
      <c r="D578" s="20"/>
      <c r="E578" s="20"/>
      <c r="F578" s="20"/>
      <c r="G578" s="20"/>
      <c r="H578" s="20"/>
      <c r="I578" s="20"/>
      <c r="J578" s="21"/>
      <c r="K578" s="21"/>
      <c r="L578" s="21"/>
      <c r="M578" s="21"/>
      <c r="N578" s="21"/>
      <c r="O578" s="21"/>
      <c r="P578" s="21"/>
      <c r="Q578" s="21"/>
      <c r="R578" s="21"/>
      <c r="S578" s="21"/>
      <c r="T578" s="21"/>
      <c r="U578" s="21"/>
      <c r="V578" s="20"/>
      <c r="W578" s="20"/>
      <c r="X578" s="20"/>
      <c r="Y578" s="20"/>
      <c r="Z578" s="20"/>
      <c r="AA578" s="20"/>
      <c r="AB578" s="20"/>
      <c r="AC578" s="20"/>
      <c r="AD578" s="20"/>
      <c r="AE578" s="20"/>
      <c r="AF578" s="20"/>
    </row>
    <row r="579">
      <c r="A579" s="20"/>
      <c r="B579" s="20"/>
      <c r="C579" s="20"/>
      <c r="D579" s="20"/>
      <c r="E579" s="20"/>
      <c r="F579" s="20"/>
      <c r="G579" s="20"/>
      <c r="H579" s="20"/>
      <c r="I579" s="20"/>
      <c r="J579" s="21"/>
      <c r="K579" s="21"/>
      <c r="L579" s="21"/>
      <c r="M579" s="21"/>
      <c r="N579" s="21"/>
      <c r="O579" s="21"/>
      <c r="P579" s="21"/>
      <c r="Q579" s="21"/>
      <c r="R579" s="21"/>
      <c r="S579" s="21"/>
      <c r="T579" s="21"/>
      <c r="U579" s="21"/>
      <c r="V579" s="20"/>
      <c r="W579" s="20"/>
      <c r="X579" s="20"/>
      <c r="Y579" s="20"/>
      <c r="Z579" s="20"/>
      <c r="AA579" s="20"/>
      <c r="AB579" s="20"/>
      <c r="AC579" s="20"/>
      <c r="AD579" s="20"/>
      <c r="AE579" s="20"/>
      <c r="AF579" s="20"/>
    </row>
    <row r="580">
      <c r="A580" s="20"/>
      <c r="B580" s="20"/>
      <c r="C580" s="20"/>
      <c r="D580" s="20"/>
      <c r="E580" s="20"/>
      <c r="F580" s="20"/>
      <c r="G580" s="20"/>
      <c r="H580" s="20"/>
      <c r="I580" s="20"/>
      <c r="J580" s="21"/>
      <c r="K580" s="21"/>
      <c r="L580" s="21"/>
      <c r="M580" s="21"/>
      <c r="N580" s="21"/>
      <c r="O580" s="21"/>
      <c r="P580" s="21"/>
      <c r="Q580" s="21"/>
      <c r="R580" s="21"/>
      <c r="S580" s="21"/>
      <c r="T580" s="21"/>
      <c r="U580" s="21"/>
      <c r="V580" s="20"/>
      <c r="W580" s="20"/>
      <c r="X580" s="20"/>
      <c r="Y580" s="20"/>
      <c r="Z580" s="20"/>
      <c r="AA580" s="20"/>
      <c r="AB580" s="20"/>
      <c r="AC580" s="20"/>
      <c r="AD580" s="20"/>
      <c r="AE580" s="20"/>
      <c r="AF580" s="20"/>
    </row>
    <row r="581">
      <c r="A581" s="20"/>
      <c r="B581" s="20"/>
      <c r="C581" s="20"/>
      <c r="D581" s="20"/>
      <c r="E581" s="20"/>
      <c r="F581" s="20"/>
      <c r="G581" s="20"/>
      <c r="H581" s="20"/>
      <c r="I581" s="20"/>
      <c r="J581" s="21"/>
      <c r="K581" s="21"/>
      <c r="L581" s="21"/>
      <c r="M581" s="21"/>
      <c r="N581" s="21"/>
      <c r="O581" s="21"/>
      <c r="P581" s="21"/>
      <c r="Q581" s="21"/>
      <c r="R581" s="21"/>
      <c r="S581" s="21"/>
      <c r="T581" s="21"/>
      <c r="U581" s="21"/>
      <c r="V581" s="20"/>
      <c r="W581" s="20"/>
      <c r="X581" s="20"/>
      <c r="Y581" s="20"/>
      <c r="Z581" s="20"/>
      <c r="AA581" s="20"/>
      <c r="AB581" s="20"/>
      <c r="AC581" s="20"/>
      <c r="AD581" s="20"/>
      <c r="AE581" s="20"/>
      <c r="AF581" s="20"/>
    </row>
    <row r="582">
      <c r="A582" s="20"/>
      <c r="B582" s="20"/>
      <c r="C582" s="20"/>
      <c r="D582" s="20"/>
      <c r="E582" s="20"/>
      <c r="F582" s="20"/>
      <c r="G582" s="20"/>
      <c r="H582" s="20"/>
      <c r="I582" s="20"/>
      <c r="J582" s="21"/>
      <c r="K582" s="21"/>
      <c r="L582" s="21"/>
      <c r="M582" s="21"/>
      <c r="N582" s="21"/>
      <c r="O582" s="21"/>
      <c r="P582" s="21"/>
      <c r="Q582" s="21"/>
      <c r="R582" s="21"/>
      <c r="S582" s="21"/>
      <c r="T582" s="21"/>
      <c r="U582" s="21"/>
      <c r="V582" s="20"/>
      <c r="W582" s="20"/>
      <c r="X582" s="20"/>
      <c r="Y582" s="20"/>
      <c r="Z582" s="20"/>
      <c r="AA582" s="20"/>
      <c r="AB582" s="20"/>
      <c r="AC582" s="20"/>
      <c r="AD582" s="20"/>
      <c r="AE582" s="20"/>
      <c r="AF582" s="20"/>
    </row>
    <row r="583">
      <c r="A583" s="20"/>
      <c r="B583" s="20"/>
      <c r="C583" s="20"/>
      <c r="D583" s="20"/>
      <c r="E583" s="20"/>
      <c r="F583" s="20"/>
      <c r="G583" s="20"/>
      <c r="H583" s="20"/>
      <c r="I583" s="20"/>
      <c r="J583" s="21"/>
      <c r="K583" s="21"/>
      <c r="L583" s="21"/>
      <c r="M583" s="21"/>
      <c r="N583" s="21"/>
      <c r="O583" s="21"/>
      <c r="P583" s="21"/>
      <c r="Q583" s="21"/>
      <c r="R583" s="21"/>
      <c r="S583" s="21"/>
      <c r="T583" s="21"/>
      <c r="U583" s="21"/>
      <c r="V583" s="20"/>
      <c r="W583" s="20"/>
      <c r="X583" s="20"/>
      <c r="Y583" s="20"/>
      <c r="Z583" s="20"/>
      <c r="AA583" s="20"/>
      <c r="AB583" s="20"/>
      <c r="AC583" s="20"/>
      <c r="AD583" s="20"/>
      <c r="AE583" s="20"/>
      <c r="AF583" s="20"/>
    </row>
    <row r="584">
      <c r="A584" s="20"/>
      <c r="B584" s="20"/>
      <c r="C584" s="20"/>
      <c r="D584" s="20"/>
      <c r="E584" s="20"/>
      <c r="F584" s="20"/>
      <c r="G584" s="20"/>
      <c r="H584" s="20"/>
      <c r="I584" s="20"/>
      <c r="J584" s="21"/>
      <c r="K584" s="21"/>
      <c r="L584" s="21"/>
      <c r="M584" s="21"/>
      <c r="N584" s="21"/>
      <c r="O584" s="21"/>
      <c r="P584" s="21"/>
      <c r="Q584" s="21"/>
      <c r="R584" s="21"/>
      <c r="S584" s="21"/>
      <c r="T584" s="21"/>
      <c r="U584" s="21"/>
      <c r="V584" s="20"/>
      <c r="W584" s="20"/>
      <c r="X584" s="20"/>
      <c r="Y584" s="20"/>
      <c r="Z584" s="20"/>
      <c r="AA584" s="20"/>
      <c r="AB584" s="20"/>
      <c r="AC584" s="20"/>
      <c r="AD584" s="20"/>
      <c r="AE584" s="20"/>
      <c r="AF584" s="20"/>
    </row>
    <row r="585">
      <c r="A585" s="20"/>
      <c r="B585" s="20"/>
      <c r="C585" s="20"/>
      <c r="D585" s="20"/>
      <c r="E585" s="20"/>
      <c r="F585" s="20"/>
      <c r="G585" s="20"/>
      <c r="H585" s="20"/>
      <c r="I585" s="20"/>
      <c r="J585" s="21"/>
      <c r="K585" s="21"/>
      <c r="L585" s="21"/>
      <c r="M585" s="21"/>
      <c r="N585" s="21"/>
      <c r="O585" s="21"/>
      <c r="P585" s="21"/>
      <c r="Q585" s="21"/>
      <c r="R585" s="21"/>
      <c r="S585" s="21"/>
      <c r="T585" s="21"/>
      <c r="U585" s="21"/>
      <c r="V585" s="20"/>
      <c r="W585" s="20"/>
      <c r="X585" s="20"/>
      <c r="Y585" s="20"/>
      <c r="Z585" s="20"/>
      <c r="AA585" s="20"/>
      <c r="AB585" s="20"/>
      <c r="AC585" s="20"/>
      <c r="AD585" s="20"/>
      <c r="AE585" s="20"/>
      <c r="AF585" s="20"/>
    </row>
    <row r="586">
      <c r="A586" s="20"/>
      <c r="B586" s="20"/>
      <c r="C586" s="20"/>
      <c r="D586" s="20"/>
      <c r="E586" s="20"/>
      <c r="F586" s="20"/>
      <c r="G586" s="20"/>
      <c r="H586" s="20"/>
      <c r="I586" s="20"/>
      <c r="J586" s="21"/>
      <c r="K586" s="21"/>
      <c r="L586" s="21"/>
      <c r="M586" s="21"/>
      <c r="N586" s="21"/>
      <c r="O586" s="21"/>
      <c r="P586" s="21"/>
      <c r="Q586" s="21"/>
      <c r="R586" s="21"/>
      <c r="S586" s="21"/>
      <c r="T586" s="21"/>
      <c r="U586" s="21"/>
      <c r="V586" s="20"/>
      <c r="W586" s="20"/>
      <c r="X586" s="20"/>
      <c r="Y586" s="20"/>
      <c r="Z586" s="20"/>
      <c r="AA586" s="20"/>
      <c r="AB586" s="20"/>
      <c r="AC586" s="20"/>
      <c r="AD586" s="20"/>
      <c r="AE586" s="20"/>
      <c r="AF586" s="20"/>
    </row>
    <row r="587">
      <c r="A587" s="20"/>
      <c r="B587" s="20"/>
      <c r="C587" s="20"/>
      <c r="D587" s="20"/>
      <c r="E587" s="20"/>
      <c r="F587" s="20"/>
      <c r="G587" s="20"/>
      <c r="H587" s="20"/>
      <c r="I587" s="20"/>
      <c r="J587" s="21"/>
      <c r="K587" s="21"/>
      <c r="L587" s="21"/>
      <c r="M587" s="21"/>
      <c r="N587" s="21"/>
      <c r="O587" s="21"/>
      <c r="P587" s="21"/>
      <c r="Q587" s="21"/>
      <c r="R587" s="21"/>
      <c r="S587" s="21"/>
      <c r="T587" s="21"/>
      <c r="U587" s="21"/>
      <c r="V587" s="20"/>
      <c r="W587" s="20"/>
      <c r="X587" s="20"/>
      <c r="Y587" s="20"/>
      <c r="Z587" s="20"/>
      <c r="AA587" s="20"/>
      <c r="AB587" s="20"/>
      <c r="AC587" s="20"/>
      <c r="AD587" s="20"/>
      <c r="AE587" s="20"/>
      <c r="AF587" s="20"/>
    </row>
    <row r="588">
      <c r="A588" s="20"/>
      <c r="B588" s="20"/>
      <c r="C588" s="20"/>
      <c r="D588" s="20"/>
      <c r="E588" s="20"/>
      <c r="F588" s="20"/>
      <c r="G588" s="20"/>
      <c r="H588" s="20"/>
      <c r="I588" s="20"/>
      <c r="J588" s="21"/>
      <c r="K588" s="21"/>
      <c r="L588" s="21"/>
      <c r="M588" s="21"/>
      <c r="N588" s="21"/>
      <c r="O588" s="21"/>
      <c r="P588" s="21"/>
      <c r="Q588" s="21"/>
      <c r="R588" s="21"/>
      <c r="S588" s="21"/>
      <c r="T588" s="21"/>
      <c r="U588" s="21"/>
      <c r="V588" s="20"/>
      <c r="W588" s="20"/>
      <c r="X588" s="20"/>
      <c r="Y588" s="20"/>
      <c r="Z588" s="20"/>
      <c r="AA588" s="20"/>
      <c r="AB588" s="20"/>
      <c r="AC588" s="20"/>
      <c r="AD588" s="20"/>
      <c r="AE588" s="20"/>
      <c r="AF588" s="20"/>
    </row>
    <row r="589">
      <c r="A589" s="20"/>
      <c r="B589" s="20"/>
      <c r="C589" s="20"/>
      <c r="D589" s="20"/>
      <c r="E589" s="20"/>
      <c r="F589" s="20"/>
      <c r="G589" s="20"/>
      <c r="H589" s="20"/>
      <c r="I589" s="20"/>
      <c r="J589" s="21"/>
      <c r="K589" s="21"/>
      <c r="L589" s="21"/>
      <c r="M589" s="21"/>
      <c r="N589" s="21"/>
      <c r="O589" s="21"/>
      <c r="P589" s="21"/>
      <c r="Q589" s="21"/>
      <c r="R589" s="21"/>
      <c r="S589" s="21"/>
      <c r="T589" s="21"/>
      <c r="U589" s="21"/>
      <c r="V589" s="20"/>
      <c r="W589" s="20"/>
      <c r="X589" s="20"/>
      <c r="Y589" s="20"/>
      <c r="Z589" s="20"/>
      <c r="AA589" s="20"/>
      <c r="AB589" s="20"/>
      <c r="AC589" s="20"/>
      <c r="AD589" s="20"/>
      <c r="AE589" s="20"/>
      <c r="AF589" s="20"/>
    </row>
    <row r="590">
      <c r="A590" s="20"/>
      <c r="B590" s="20"/>
      <c r="C590" s="20"/>
      <c r="D590" s="20"/>
      <c r="E590" s="20"/>
      <c r="F590" s="20"/>
      <c r="G590" s="20"/>
      <c r="H590" s="20"/>
      <c r="I590" s="20"/>
      <c r="J590" s="21"/>
      <c r="K590" s="21"/>
      <c r="L590" s="21"/>
      <c r="M590" s="21"/>
      <c r="N590" s="21"/>
      <c r="O590" s="21"/>
      <c r="P590" s="21"/>
      <c r="Q590" s="21"/>
      <c r="R590" s="21"/>
      <c r="S590" s="21"/>
      <c r="T590" s="21"/>
      <c r="U590" s="21"/>
      <c r="V590" s="20"/>
      <c r="W590" s="20"/>
      <c r="X590" s="20"/>
      <c r="Y590" s="20"/>
      <c r="Z590" s="20"/>
      <c r="AA590" s="20"/>
      <c r="AB590" s="20"/>
      <c r="AC590" s="20"/>
      <c r="AD590" s="20"/>
      <c r="AE590" s="20"/>
      <c r="AF590" s="20"/>
    </row>
    <row r="591">
      <c r="A591" s="20"/>
      <c r="B591" s="20"/>
      <c r="C591" s="20"/>
      <c r="D591" s="20"/>
      <c r="E591" s="20"/>
      <c r="F591" s="20"/>
      <c r="G591" s="20"/>
      <c r="H591" s="20"/>
      <c r="I591" s="20"/>
      <c r="J591" s="21"/>
      <c r="K591" s="21"/>
      <c r="L591" s="21"/>
      <c r="M591" s="21"/>
      <c r="N591" s="21"/>
      <c r="O591" s="21"/>
      <c r="P591" s="21"/>
      <c r="Q591" s="21"/>
      <c r="R591" s="21"/>
      <c r="S591" s="21"/>
      <c r="T591" s="21"/>
      <c r="U591" s="21"/>
      <c r="V591" s="20"/>
      <c r="W591" s="20"/>
      <c r="X591" s="20"/>
      <c r="Y591" s="20"/>
      <c r="Z591" s="20"/>
      <c r="AA591" s="20"/>
      <c r="AB591" s="20"/>
      <c r="AC591" s="20"/>
      <c r="AD591" s="20"/>
      <c r="AE591" s="20"/>
      <c r="AF591" s="20"/>
    </row>
    <row r="592">
      <c r="A592" s="20"/>
      <c r="B592" s="20"/>
      <c r="C592" s="20"/>
      <c r="D592" s="20"/>
      <c r="E592" s="20"/>
      <c r="F592" s="20"/>
      <c r="G592" s="20"/>
      <c r="H592" s="20"/>
      <c r="I592" s="20"/>
      <c r="J592" s="21"/>
      <c r="K592" s="21"/>
      <c r="L592" s="21"/>
      <c r="M592" s="21"/>
      <c r="N592" s="21"/>
      <c r="O592" s="21"/>
      <c r="P592" s="21"/>
      <c r="Q592" s="21"/>
      <c r="R592" s="21"/>
      <c r="S592" s="21"/>
      <c r="T592" s="21"/>
      <c r="U592" s="21"/>
      <c r="V592" s="20"/>
      <c r="W592" s="20"/>
      <c r="X592" s="20"/>
      <c r="Y592" s="20"/>
      <c r="Z592" s="20"/>
      <c r="AA592" s="20"/>
      <c r="AB592" s="20"/>
      <c r="AC592" s="20"/>
      <c r="AD592" s="20"/>
      <c r="AE592" s="20"/>
      <c r="AF592" s="20"/>
    </row>
    <row r="593">
      <c r="A593" s="20"/>
      <c r="B593" s="20"/>
      <c r="C593" s="20"/>
      <c r="D593" s="20"/>
      <c r="E593" s="20"/>
      <c r="F593" s="20"/>
      <c r="G593" s="20"/>
      <c r="H593" s="20"/>
      <c r="I593" s="20"/>
      <c r="J593" s="21"/>
      <c r="K593" s="21"/>
      <c r="L593" s="21"/>
      <c r="M593" s="21"/>
      <c r="N593" s="21"/>
      <c r="O593" s="21"/>
      <c r="P593" s="21"/>
      <c r="Q593" s="21"/>
      <c r="R593" s="21"/>
      <c r="S593" s="21"/>
      <c r="T593" s="21"/>
      <c r="U593" s="21"/>
      <c r="V593" s="20"/>
      <c r="W593" s="20"/>
      <c r="X593" s="20"/>
      <c r="Y593" s="20"/>
      <c r="Z593" s="20"/>
      <c r="AA593" s="20"/>
      <c r="AB593" s="20"/>
      <c r="AC593" s="20"/>
      <c r="AD593" s="20"/>
      <c r="AE593" s="20"/>
      <c r="AF593" s="20"/>
    </row>
    <row r="594">
      <c r="A594" s="20"/>
      <c r="B594" s="20"/>
      <c r="C594" s="20"/>
      <c r="D594" s="20"/>
      <c r="E594" s="20"/>
      <c r="F594" s="20"/>
      <c r="G594" s="20"/>
      <c r="H594" s="20"/>
      <c r="I594" s="20"/>
      <c r="J594" s="21"/>
      <c r="K594" s="21"/>
      <c r="L594" s="21"/>
      <c r="M594" s="21"/>
      <c r="N594" s="21"/>
      <c r="O594" s="21"/>
      <c r="P594" s="21"/>
      <c r="Q594" s="21"/>
      <c r="R594" s="21"/>
      <c r="S594" s="21"/>
      <c r="T594" s="21"/>
      <c r="U594" s="21"/>
      <c r="V594" s="20"/>
      <c r="W594" s="20"/>
      <c r="X594" s="20"/>
      <c r="Y594" s="20"/>
      <c r="Z594" s="20"/>
      <c r="AA594" s="20"/>
      <c r="AB594" s="20"/>
      <c r="AC594" s="20"/>
      <c r="AD594" s="20"/>
      <c r="AE594" s="20"/>
      <c r="AF594" s="20"/>
    </row>
    <row r="595">
      <c r="A595" s="20"/>
      <c r="B595" s="20"/>
      <c r="C595" s="20"/>
      <c r="D595" s="20"/>
      <c r="E595" s="20"/>
      <c r="F595" s="20"/>
      <c r="G595" s="20"/>
      <c r="H595" s="20"/>
      <c r="I595" s="20"/>
      <c r="J595" s="21"/>
      <c r="K595" s="21"/>
      <c r="L595" s="21"/>
      <c r="M595" s="21"/>
      <c r="N595" s="21"/>
      <c r="O595" s="21"/>
      <c r="P595" s="21"/>
      <c r="Q595" s="21"/>
      <c r="R595" s="21"/>
      <c r="S595" s="21"/>
      <c r="T595" s="21"/>
      <c r="U595" s="21"/>
      <c r="V595" s="20"/>
      <c r="W595" s="20"/>
      <c r="X595" s="20"/>
      <c r="Y595" s="20"/>
      <c r="Z595" s="20"/>
      <c r="AA595" s="20"/>
      <c r="AB595" s="20"/>
      <c r="AC595" s="20"/>
      <c r="AD595" s="20"/>
      <c r="AE595" s="20"/>
      <c r="AF595" s="20"/>
    </row>
    <row r="596">
      <c r="A596" s="20"/>
      <c r="B596" s="20"/>
      <c r="C596" s="20"/>
      <c r="D596" s="20"/>
      <c r="E596" s="20"/>
      <c r="F596" s="20"/>
      <c r="G596" s="20"/>
      <c r="H596" s="20"/>
      <c r="I596" s="20"/>
      <c r="J596" s="21"/>
      <c r="K596" s="21"/>
      <c r="L596" s="21"/>
      <c r="M596" s="21"/>
      <c r="N596" s="21"/>
      <c r="O596" s="21"/>
      <c r="P596" s="21"/>
      <c r="Q596" s="21"/>
      <c r="R596" s="21"/>
      <c r="S596" s="21"/>
      <c r="T596" s="21"/>
      <c r="U596" s="21"/>
      <c r="V596" s="20"/>
      <c r="W596" s="20"/>
      <c r="X596" s="20"/>
      <c r="Y596" s="20"/>
      <c r="Z596" s="20"/>
      <c r="AA596" s="20"/>
      <c r="AB596" s="20"/>
      <c r="AC596" s="20"/>
      <c r="AD596" s="20"/>
      <c r="AE596" s="20"/>
      <c r="AF596" s="20"/>
    </row>
    <row r="597">
      <c r="A597" s="20"/>
      <c r="B597" s="20"/>
      <c r="C597" s="20"/>
      <c r="D597" s="20"/>
      <c r="E597" s="20"/>
      <c r="F597" s="20"/>
      <c r="G597" s="20"/>
      <c r="H597" s="20"/>
      <c r="I597" s="20"/>
      <c r="J597" s="21"/>
      <c r="K597" s="21"/>
      <c r="L597" s="21"/>
      <c r="M597" s="21"/>
      <c r="N597" s="21"/>
      <c r="O597" s="21"/>
      <c r="P597" s="21"/>
      <c r="Q597" s="21"/>
      <c r="R597" s="21"/>
      <c r="S597" s="21"/>
      <c r="T597" s="21"/>
      <c r="U597" s="21"/>
      <c r="V597" s="20"/>
      <c r="W597" s="20"/>
      <c r="X597" s="20"/>
      <c r="Y597" s="20"/>
      <c r="Z597" s="20"/>
      <c r="AA597" s="20"/>
      <c r="AB597" s="20"/>
      <c r="AC597" s="20"/>
      <c r="AD597" s="20"/>
      <c r="AE597" s="20"/>
      <c r="AF597" s="20"/>
    </row>
    <row r="598">
      <c r="A598" s="20"/>
      <c r="B598" s="20"/>
      <c r="C598" s="20"/>
      <c r="D598" s="20"/>
      <c r="E598" s="20"/>
      <c r="F598" s="20"/>
      <c r="G598" s="20"/>
      <c r="H598" s="20"/>
      <c r="I598" s="20"/>
      <c r="J598" s="21"/>
      <c r="K598" s="21"/>
      <c r="L598" s="21"/>
      <c r="M598" s="21"/>
      <c r="N598" s="21"/>
      <c r="O598" s="21"/>
      <c r="P598" s="21"/>
      <c r="Q598" s="21"/>
      <c r="R598" s="21"/>
      <c r="S598" s="21"/>
      <c r="T598" s="21"/>
      <c r="U598" s="21"/>
      <c r="V598" s="20"/>
      <c r="W598" s="20"/>
      <c r="X598" s="20"/>
      <c r="Y598" s="20"/>
      <c r="Z598" s="20"/>
      <c r="AA598" s="20"/>
      <c r="AB598" s="20"/>
      <c r="AC598" s="20"/>
      <c r="AD598" s="20"/>
      <c r="AE598" s="20"/>
      <c r="AF598" s="20"/>
    </row>
    <row r="599">
      <c r="A599" s="20"/>
      <c r="B599" s="20"/>
      <c r="C599" s="20"/>
      <c r="D599" s="20"/>
      <c r="E599" s="20"/>
      <c r="F599" s="20"/>
      <c r="G599" s="20"/>
      <c r="H599" s="20"/>
      <c r="I599" s="20"/>
      <c r="J599" s="21"/>
      <c r="K599" s="21"/>
      <c r="L599" s="21"/>
      <c r="M599" s="21"/>
      <c r="N599" s="21"/>
      <c r="O599" s="21"/>
      <c r="P599" s="21"/>
      <c r="Q599" s="21"/>
      <c r="R599" s="21"/>
      <c r="S599" s="21"/>
      <c r="T599" s="21"/>
      <c r="U599" s="21"/>
      <c r="V599" s="20"/>
      <c r="W599" s="20"/>
      <c r="X599" s="20"/>
      <c r="Y599" s="20"/>
      <c r="Z599" s="20"/>
      <c r="AA599" s="20"/>
      <c r="AB599" s="20"/>
      <c r="AC599" s="20"/>
      <c r="AD599" s="20"/>
      <c r="AE599" s="20"/>
      <c r="AF599" s="20"/>
    </row>
    <row r="600">
      <c r="A600" s="20"/>
      <c r="B600" s="20"/>
      <c r="C600" s="20"/>
      <c r="D600" s="20"/>
      <c r="E600" s="20"/>
      <c r="F600" s="20"/>
      <c r="G600" s="20"/>
      <c r="H600" s="20"/>
      <c r="I600" s="20"/>
      <c r="J600" s="21"/>
      <c r="K600" s="21"/>
      <c r="L600" s="21"/>
      <c r="M600" s="21"/>
      <c r="N600" s="21"/>
      <c r="O600" s="21"/>
      <c r="P600" s="21"/>
      <c r="Q600" s="21"/>
      <c r="R600" s="21"/>
      <c r="S600" s="21"/>
      <c r="T600" s="21"/>
      <c r="U600" s="21"/>
      <c r="V600" s="20"/>
      <c r="W600" s="20"/>
      <c r="X600" s="20"/>
      <c r="Y600" s="20"/>
      <c r="Z600" s="20"/>
      <c r="AA600" s="20"/>
      <c r="AB600" s="20"/>
      <c r="AC600" s="20"/>
      <c r="AD600" s="20"/>
      <c r="AE600" s="20"/>
      <c r="AF600" s="20"/>
    </row>
    <row r="601">
      <c r="A601" s="20"/>
      <c r="B601" s="20"/>
      <c r="C601" s="20"/>
      <c r="D601" s="20"/>
      <c r="E601" s="20"/>
      <c r="F601" s="20"/>
      <c r="G601" s="20"/>
      <c r="H601" s="20"/>
      <c r="I601" s="20"/>
      <c r="J601" s="21"/>
      <c r="K601" s="21"/>
      <c r="L601" s="21"/>
      <c r="M601" s="21"/>
      <c r="N601" s="21"/>
      <c r="O601" s="21"/>
      <c r="P601" s="21"/>
      <c r="Q601" s="21"/>
      <c r="R601" s="21"/>
      <c r="S601" s="21"/>
      <c r="T601" s="21"/>
      <c r="U601" s="21"/>
      <c r="V601" s="20"/>
      <c r="W601" s="20"/>
      <c r="X601" s="20"/>
      <c r="Y601" s="20"/>
      <c r="Z601" s="20"/>
      <c r="AA601" s="20"/>
      <c r="AB601" s="20"/>
      <c r="AC601" s="20"/>
      <c r="AD601" s="20"/>
      <c r="AE601" s="20"/>
      <c r="AF601" s="20"/>
    </row>
    <row r="602">
      <c r="A602" s="20"/>
      <c r="B602" s="20"/>
      <c r="C602" s="20"/>
      <c r="D602" s="20"/>
      <c r="E602" s="20"/>
      <c r="F602" s="20"/>
      <c r="G602" s="20"/>
      <c r="H602" s="20"/>
      <c r="I602" s="20"/>
      <c r="J602" s="21"/>
      <c r="K602" s="21"/>
      <c r="L602" s="21"/>
      <c r="M602" s="21"/>
      <c r="N602" s="21"/>
      <c r="O602" s="21"/>
      <c r="P602" s="21"/>
      <c r="Q602" s="21"/>
      <c r="R602" s="21"/>
      <c r="S602" s="21"/>
      <c r="T602" s="21"/>
      <c r="U602" s="21"/>
      <c r="V602" s="20"/>
      <c r="W602" s="20"/>
      <c r="X602" s="20"/>
      <c r="Y602" s="20"/>
      <c r="Z602" s="20"/>
      <c r="AA602" s="20"/>
      <c r="AB602" s="20"/>
      <c r="AC602" s="20"/>
      <c r="AD602" s="20"/>
      <c r="AE602" s="20"/>
      <c r="AF602" s="20"/>
    </row>
    <row r="603">
      <c r="A603" s="20"/>
      <c r="B603" s="20"/>
      <c r="C603" s="20"/>
      <c r="D603" s="20"/>
      <c r="E603" s="20"/>
      <c r="F603" s="20"/>
      <c r="G603" s="20"/>
      <c r="H603" s="20"/>
      <c r="I603" s="20"/>
      <c r="J603" s="21"/>
      <c r="K603" s="21"/>
      <c r="L603" s="21"/>
      <c r="M603" s="21"/>
      <c r="N603" s="21"/>
      <c r="O603" s="21"/>
      <c r="P603" s="21"/>
      <c r="Q603" s="21"/>
      <c r="R603" s="21"/>
      <c r="S603" s="21"/>
      <c r="T603" s="21"/>
      <c r="U603" s="21"/>
      <c r="V603" s="20"/>
      <c r="W603" s="20"/>
      <c r="X603" s="20"/>
      <c r="Y603" s="20"/>
      <c r="Z603" s="20"/>
      <c r="AA603" s="20"/>
      <c r="AB603" s="20"/>
      <c r="AC603" s="20"/>
      <c r="AD603" s="20"/>
      <c r="AE603" s="20"/>
      <c r="AF603" s="20"/>
    </row>
    <row r="604">
      <c r="A604" s="20"/>
      <c r="B604" s="20"/>
      <c r="C604" s="20"/>
      <c r="D604" s="20"/>
      <c r="E604" s="20"/>
      <c r="F604" s="20"/>
      <c r="G604" s="20"/>
      <c r="H604" s="20"/>
      <c r="I604" s="20"/>
      <c r="J604" s="21"/>
      <c r="K604" s="21"/>
      <c r="L604" s="21"/>
      <c r="M604" s="21"/>
      <c r="N604" s="21"/>
      <c r="O604" s="21"/>
      <c r="P604" s="21"/>
      <c r="Q604" s="21"/>
      <c r="R604" s="21"/>
      <c r="S604" s="21"/>
      <c r="T604" s="21"/>
      <c r="U604" s="21"/>
      <c r="V604" s="20"/>
      <c r="W604" s="20"/>
      <c r="X604" s="20"/>
      <c r="Y604" s="20"/>
      <c r="Z604" s="20"/>
      <c r="AA604" s="20"/>
      <c r="AB604" s="20"/>
      <c r="AC604" s="20"/>
      <c r="AD604" s="20"/>
      <c r="AE604" s="20"/>
      <c r="AF604" s="20"/>
    </row>
    <row r="605">
      <c r="A605" s="20"/>
      <c r="B605" s="20"/>
      <c r="C605" s="20"/>
      <c r="D605" s="20"/>
      <c r="E605" s="20"/>
      <c r="F605" s="20"/>
      <c r="G605" s="20"/>
      <c r="H605" s="20"/>
      <c r="I605" s="20"/>
      <c r="J605" s="21"/>
      <c r="K605" s="21"/>
      <c r="L605" s="21"/>
      <c r="M605" s="21"/>
      <c r="N605" s="21"/>
      <c r="O605" s="21"/>
      <c r="P605" s="21"/>
      <c r="Q605" s="21"/>
      <c r="R605" s="21"/>
      <c r="S605" s="21"/>
      <c r="T605" s="21"/>
      <c r="U605" s="21"/>
      <c r="V605" s="20"/>
      <c r="W605" s="20"/>
      <c r="X605" s="20"/>
      <c r="Y605" s="20"/>
      <c r="Z605" s="20"/>
      <c r="AA605" s="20"/>
      <c r="AB605" s="20"/>
      <c r="AC605" s="20"/>
      <c r="AD605" s="20"/>
      <c r="AE605" s="20"/>
      <c r="AF605" s="20"/>
    </row>
    <row r="606">
      <c r="A606" s="20"/>
      <c r="B606" s="20"/>
      <c r="C606" s="20"/>
      <c r="D606" s="20"/>
      <c r="E606" s="20"/>
      <c r="F606" s="20"/>
      <c r="G606" s="20"/>
      <c r="H606" s="20"/>
      <c r="I606" s="20"/>
      <c r="J606" s="21"/>
      <c r="K606" s="21"/>
      <c r="L606" s="21"/>
      <c r="M606" s="21"/>
      <c r="N606" s="21"/>
      <c r="O606" s="21"/>
      <c r="P606" s="21"/>
      <c r="Q606" s="21"/>
      <c r="R606" s="21"/>
      <c r="S606" s="21"/>
      <c r="T606" s="21"/>
      <c r="U606" s="21"/>
      <c r="V606" s="20"/>
      <c r="W606" s="20"/>
      <c r="X606" s="20"/>
      <c r="Y606" s="20"/>
      <c r="Z606" s="20"/>
      <c r="AA606" s="20"/>
      <c r="AB606" s="20"/>
      <c r="AC606" s="20"/>
      <c r="AD606" s="20"/>
      <c r="AE606" s="20"/>
      <c r="AF606" s="20"/>
    </row>
    <row r="607">
      <c r="A607" s="20"/>
      <c r="B607" s="20"/>
      <c r="C607" s="20"/>
      <c r="D607" s="20"/>
      <c r="E607" s="20"/>
      <c r="F607" s="20"/>
      <c r="G607" s="20"/>
      <c r="H607" s="20"/>
      <c r="I607" s="20"/>
      <c r="J607" s="21"/>
      <c r="K607" s="21"/>
      <c r="L607" s="21"/>
      <c r="M607" s="21"/>
      <c r="N607" s="21"/>
      <c r="O607" s="21"/>
      <c r="P607" s="21"/>
      <c r="Q607" s="21"/>
      <c r="R607" s="21"/>
      <c r="S607" s="21"/>
      <c r="T607" s="21"/>
      <c r="U607" s="21"/>
      <c r="V607" s="20"/>
      <c r="W607" s="20"/>
      <c r="X607" s="20"/>
      <c r="Y607" s="20"/>
      <c r="Z607" s="20"/>
      <c r="AA607" s="20"/>
      <c r="AB607" s="20"/>
      <c r="AC607" s="20"/>
      <c r="AD607" s="20"/>
      <c r="AE607" s="20"/>
      <c r="AF607" s="20"/>
    </row>
    <row r="608">
      <c r="A608" s="20"/>
      <c r="B608" s="20"/>
      <c r="C608" s="20"/>
      <c r="D608" s="20"/>
      <c r="E608" s="20"/>
      <c r="F608" s="20"/>
      <c r="G608" s="20"/>
      <c r="H608" s="20"/>
      <c r="I608" s="20"/>
      <c r="J608" s="21"/>
      <c r="K608" s="21"/>
      <c r="L608" s="21"/>
      <c r="M608" s="21"/>
      <c r="N608" s="21"/>
      <c r="O608" s="21"/>
      <c r="P608" s="21"/>
      <c r="Q608" s="21"/>
      <c r="R608" s="21"/>
      <c r="S608" s="21"/>
      <c r="T608" s="21"/>
      <c r="U608" s="21"/>
      <c r="V608" s="20"/>
      <c r="W608" s="20"/>
      <c r="X608" s="20"/>
      <c r="Y608" s="20"/>
      <c r="Z608" s="20"/>
      <c r="AA608" s="20"/>
      <c r="AB608" s="20"/>
      <c r="AC608" s="20"/>
      <c r="AD608" s="20"/>
      <c r="AE608" s="20"/>
      <c r="AF608" s="20"/>
    </row>
    <row r="609">
      <c r="A609" s="20"/>
      <c r="B609" s="20"/>
      <c r="C609" s="20"/>
      <c r="D609" s="20"/>
      <c r="E609" s="20"/>
      <c r="F609" s="20"/>
      <c r="G609" s="20"/>
      <c r="H609" s="20"/>
      <c r="I609" s="20"/>
      <c r="J609" s="21"/>
      <c r="K609" s="21"/>
      <c r="L609" s="21"/>
      <c r="M609" s="21"/>
      <c r="N609" s="21"/>
      <c r="O609" s="21"/>
      <c r="P609" s="21"/>
      <c r="Q609" s="21"/>
      <c r="R609" s="21"/>
      <c r="S609" s="21"/>
      <c r="T609" s="21"/>
      <c r="U609" s="21"/>
      <c r="V609" s="20"/>
      <c r="W609" s="20"/>
      <c r="X609" s="20"/>
      <c r="Y609" s="20"/>
      <c r="Z609" s="20"/>
      <c r="AA609" s="20"/>
      <c r="AB609" s="20"/>
      <c r="AC609" s="20"/>
      <c r="AD609" s="20"/>
      <c r="AE609" s="20"/>
      <c r="AF609" s="20"/>
    </row>
    <row r="610">
      <c r="A610" s="20"/>
      <c r="B610" s="20"/>
      <c r="C610" s="20"/>
      <c r="D610" s="20"/>
      <c r="E610" s="20"/>
      <c r="F610" s="20"/>
      <c r="G610" s="20"/>
      <c r="H610" s="20"/>
      <c r="I610" s="20"/>
      <c r="J610" s="21"/>
      <c r="K610" s="21"/>
      <c r="L610" s="21"/>
      <c r="M610" s="21"/>
      <c r="N610" s="21"/>
      <c r="O610" s="21"/>
      <c r="P610" s="21"/>
      <c r="Q610" s="21"/>
      <c r="R610" s="21"/>
      <c r="S610" s="21"/>
      <c r="T610" s="21"/>
      <c r="U610" s="21"/>
      <c r="V610" s="20"/>
      <c r="W610" s="20"/>
      <c r="X610" s="20"/>
      <c r="Y610" s="20"/>
      <c r="Z610" s="20"/>
      <c r="AA610" s="20"/>
      <c r="AB610" s="20"/>
      <c r="AC610" s="20"/>
      <c r="AD610" s="20"/>
      <c r="AE610" s="20"/>
      <c r="AF610" s="20"/>
    </row>
    <row r="611">
      <c r="A611" s="20"/>
      <c r="B611" s="20"/>
      <c r="C611" s="20"/>
      <c r="D611" s="20"/>
      <c r="E611" s="20"/>
      <c r="F611" s="20"/>
      <c r="G611" s="20"/>
      <c r="H611" s="20"/>
      <c r="I611" s="20"/>
      <c r="J611" s="21"/>
      <c r="K611" s="21"/>
      <c r="L611" s="21"/>
      <c r="M611" s="21"/>
      <c r="N611" s="21"/>
      <c r="O611" s="21"/>
      <c r="P611" s="21"/>
      <c r="Q611" s="21"/>
      <c r="R611" s="21"/>
      <c r="S611" s="21"/>
      <c r="T611" s="21"/>
      <c r="U611" s="21"/>
      <c r="V611" s="20"/>
      <c r="W611" s="20"/>
      <c r="X611" s="20"/>
      <c r="Y611" s="20"/>
      <c r="Z611" s="20"/>
      <c r="AA611" s="20"/>
      <c r="AB611" s="20"/>
      <c r="AC611" s="20"/>
      <c r="AD611" s="20"/>
      <c r="AE611" s="20"/>
      <c r="AF611" s="20"/>
    </row>
    <row r="612">
      <c r="A612" s="20"/>
      <c r="B612" s="20"/>
      <c r="C612" s="20"/>
      <c r="D612" s="20"/>
      <c r="E612" s="20"/>
      <c r="F612" s="20"/>
      <c r="G612" s="20"/>
      <c r="H612" s="20"/>
      <c r="I612" s="20"/>
      <c r="J612" s="21"/>
      <c r="K612" s="21"/>
      <c r="L612" s="21"/>
      <c r="M612" s="21"/>
      <c r="N612" s="21"/>
      <c r="O612" s="21"/>
      <c r="P612" s="21"/>
      <c r="Q612" s="21"/>
      <c r="R612" s="21"/>
      <c r="S612" s="21"/>
      <c r="T612" s="21"/>
      <c r="U612" s="21"/>
      <c r="V612" s="20"/>
      <c r="W612" s="20"/>
      <c r="X612" s="20"/>
      <c r="Y612" s="20"/>
      <c r="Z612" s="20"/>
      <c r="AA612" s="20"/>
      <c r="AB612" s="20"/>
      <c r="AC612" s="20"/>
      <c r="AD612" s="20"/>
      <c r="AE612" s="20"/>
      <c r="AF612" s="20"/>
    </row>
    <row r="613">
      <c r="A613" s="20"/>
      <c r="B613" s="20"/>
      <c r="C613" s="20"/>
      <c r="D613" s="20"/>
      <c r="E613" s="20"/>
      <c r="F613" s="20"/>
      <c r="G613" s="20"/>
      <c r="H613" s="20"/>
      <c r="I613" s="20"/>
      <c r="J613" s="21"/>
      <c r="K613" s="21"/>
      <c r="L613" s="21"/>
      <c r="M613" s="21"/>
      <c r="N613" s="21"/>
      <c r="O613" s="21"/>
      <c r="P613" s="21"/>
      <c r="Q613" s="21"/>
      <c r="R613" s="21"/>
      <c r="S613" s="21"/>
      <c r="T613" s="21"/>
      <c r="U613" s="21"/>
      <c r="V613" s="20"/>
      <c r="W613" s="20"/>
      <c r="X613" s="20"/>
      <c r="Y613" s="20"/>
      <c r="Z613" s="20"/>
      <c r="AA613" s="20"/>
      <c r="AB613" s="20"/>
      <c r="AC613" s="20"/>
      <c r="AD613" s="20"/>
      <c r="AE613" s="20"/>
      <c r="AF613" s="20"/>
    </row>
    <row r="614">
      <c r="A614" s="20"/>
      <c r="B614" s="20"/>
      <c r="C614" s="20"/>
      <c r="D614" s="20"/>
      <c r="E614" s="20"/>
      <c r="F614" s="20"/>
      <c r="G614" s="20"/>
      <c r="H614" s="20"/>
      <c r="I614" s="20"/>
      <c r="J614" s="21"/>
      <c r="K614" s="21"/>
      <c r="L614" s="21"/>
      <c r="M614" s="21"/>
      <c r="N614" s="21"/>
      <c r="O614" s="21"/>
      <c r="P614" s="21"/>
      <c r="Q614" s="21"/>
      <c r="R614" s="21"/>
      <c r="S614" s="21"/>
      <c r="T614" s="21"/>
      <c r="U614" s="21"/>
      <c r="V614" s="20"/>
      <c r="W614" s="20"/>
      <c r="X614" s="20"/>
      <c r="Y614" s="20"/>
      <c r="Z614" s="20"/>
      <c r="AA614" s="20"/>
      <c r="AB614" s="20"/>
      <c r="AC614" s="20"/>
      <c r="AD614" s="20"/>
      <c r="AE614" s="20"/>
      <c r="AF614" s="20"/>
    </row>
    <row r="615">
      <c r="A615" s="20"/>
      <c r="B615" s="20"/>
      <c r="C615" s="20"/>
      <c r="D615" s="20"/>
      <c r="E615" s="20"/>
      <c r="F615" s="20"/>
      <c r="G615" s="20"/>
      <c r="H615" s="20"/>
      <c r="I615" s="20"/>
      <c r="J615" s="21"/>
      <c r="K615" s="21"/>
      <c r="L615" s="21"/>
      <c r="M615" s="21"/>
      <c r="N615" s="21"/>
      <c r="O615" s="21"/>
      <c r="P615" s="21"/>
      <c r="Q615" s="21"/>
      <c r="R615" s="21"/>
      <c r="S615" s="21"/>
      <c r="T615" s="21"/>
      <c r="U615" s="21"/>
      <c r="V615" s="20"/>
      <c r="W615" s="20"/>
      <c r="X615" s="20"/>
      <c r="Y615" s="20"/>
      <c r="Z615" s="20"/>
      <c r="AA615" s="20"/>
      <c r="AB615" s="20"/>
      <c r="AC615" s="20"/>
      <c r="AD615" s="20"/>
      <c r="AE615" s="20"/>
      <c r="AF615" s="20"/>
    </row>
    <row r="616">
      <c r="A616" s="20"/>
      <c r="B616" s="20"/>
      <c r="C616" s="20"/>
      <c r="D616" s="20"/>
      <c r="E616" s="20"/>
      <c r="F616" s="20"/>
      <c r="G616" s="20"/>
      <c r="H616" s="20"/>
      <c r="I616" s="20"/>
      <c r="J616" s="21"/>
      <c r="K616" s="21"/>
      <c r="L616" s="21"/>
      <c r="M616" s="21"/>
      <c r="N616" s="21"/>
      <c r="O616" s="21"/>
      <c r="P616" s="21"/>
      <c r="Q616" s="21"/>
      <c r="R616" s="21"/>
      <c r="S616" s="21"/>
      <c r="T616" s="21"/>
      <c r="U616" s="21"/>
      <c r="V616" s="20"/>
      <c r="W616" s="20"/>
      <c r="X616" s="20"/>
      <c r="Y616" s="20"/>
      <c r="Z616" s="20"/>
      <c r="AA616" s="20"/>
      <c r="AB616" s="20"/>
      <c r="AC616" s="20"/>
      <c r="AD616" s="20"/>
      <c r="AE616" s="20"/>
      <c r="AF616" s="20"/>
    </row>
    <row r="617">
      <c r="A617" s="20"/>
      <c r="B617" s="20"/>
      <c r="C617" s="20"/>
      <c r="D617" s="20"/>
      <c r="E617" s="20"/>
      <c r="F617" s="20"/>
      <c r="G617" s="20"/>
      <c r="H617" s="20"/>
      <c r="I617" s="20"/>
      <c r="J617" s="21"/>
      <c r="K617" s="21"/>
      <c r="L617" s="21"/>
      <c r="M617" s="21"/>
      <c r="N617" s="21"/>
      <c r="O617" s="21"/>
      <c r="P617" s="21"/>
      <c r="Q617" s="21"/>
      <c r="R617" s="21"/>
      <c r="S617" s="21"/>
      <c r="T617" s="21"/>
      <c r="U617" s="21"/>
      <c r="V617" s="20"/>
      <c r="W617" s="20"/>
      <c r="X617" s="20"/>
      <c r="Y617" s="20"/>
      <c r="Z617" s="20"/>
      <c r="AA617" s="20"/>
      <c r="AB617" s="20"/>
      <c r="AC617" s="20"/>
      <c r="AD617" s="20"/>
      <c r="AE617" s="20"/>
      <c r="AF617" s="20"/>
    </row>
    <row r="618">
      <c r="A618" s="20"/>
      <c r="B618" s="20"/>
      <c r="C618" s="20"/>
      <c r="D618" s="20"/>
      <c r="E618" s="20"/>
      <c r="F618" s="20"/>
      <c r="G618" s="20"/>
      <c r="H618" s="20"/>
      <c r="I618" s="20"/>
      <c r="J618" s="21"/>
      <c r="K618" s="21"/>
      <c r="L618" s="21"/>
      <c r="M618" s="21"/>
      <c r="N618" s="21"/>
      <c r="O618" s="21"/>
      <c r="P618" s="21"/>
      <c r="Q618" s="21"/>
      <c r="R618" s="21"/>
      <c r="S618" s="21"/>
      <c r="T618" s="21"/>
      <c r="U618" s="21"/>
      <c r="V618" s="20"/>
      <c r="W618" s="20"/>
      <c r="X618" s="20"/>
      <c r="Y618" s="20"/>
      <c r="Z618" s="20"/>
      <c r="AA618" s="20"/>
      <c r="AB618" s="20"/>
      <c r="AC618" s="20"/>
      <c r="AD618" s="20"/>
      <c r="AE618" s="20"/>
      <c r="AF618" s="20"/>
    </row>
    <row r="619">
      <c r="A619" s="20"/>
      <c r="B619" s="20"/>
      <c r="C619" s="20"/>
      <c r="D619" s="20"/>
      <c r="E619" s="20"/>
      <c r="F619" s="20"/>
      <c r="G619" s="20"/>
      <c r="H619" s="20"/>
      <c r="I619" s="20"/>
      <c r="J619" s="21"/>
      <c r="K619" s="21"/>
      <c r="L619" s="21"/>
      <c r="M619" s="21"/>
      <c r="N619" s="21"/>
      <c r="O619" s="21"/>
      <c r="P619" s="21"/>
      <c r="Q619" s="21"/>
      <c r="R619" s="21"/>
      <c r="S619" s="21"/>
      <c r="T619" s="21"/>
      <c r="U619" s="21"/>
      <c r="V619" s="20"/>
      <c r="W619" s="20"/>
      <c r="X619" s="20"/>
      <c r="Y619" s="20"/>
      <c r="Z619" s="20"/>
      <c r="AA619" s="20"/>
      <c r="AB619" s="20"/>
      <c r="AC619" s="20"/>
      <c r="AD619" s="20"/>
      <c r="AE619" s="20"/>
      <c r="AF619" s="20"/>
    </row>
    <row r="620">
      <c r="A620" s="20"/>
      <c r="B620" s="20"/>
      <c r="C620" s="20"/>
      <c r="D620" s="20"/>
      <c r="E620" s="20"/>
      <c r="F620" s="20"/>
      <c r="G620" s="20"/>
      <c r="H620" s="20"/>
      <c r="I620" s="20"/>
      <c r="J620" s="21"/>
      <c r="K620" s="21"/>
      <c r="L620" s="21"/>
      <c r="M620" s="21"/>
      <c r="N620" s="21"/>
      <c r="O620" s="21"/>
      <c r="P620" s="21"/>
      <c r="Q620" s="21"/>
      <c r="R620" s="21"/>
      <c r="S620" s="21"/>
      <c r="T620" s="21"/>
      <c r="U620" s="21"/>
      <c r="V620" s="20"/>
      <c r="W620" s="20"/>
      <c r="X620" s="20"/>
      <c r="Y620" s="20"/>
      <c r="Z620" s="20"/>
      <c r="AA620" s="20"/>
      <c r="AB620" s="20"/>
      <c r="AC620" s="20"/>
      <c r="AD620" s="20"/>
      <c r="AE620" s="20"/>
      <c r="AF620" s="20"/>
    </row>
    <row r="621">
      <c r="A621" s="20"/>
      <c r="B621" s="20"/>
      <c r="C621" s="20"/>
      <c r="D621" s="20"/>
      <c r="E621" s="20"/>
      <c r="F621" s="20"/>
      <c r="G621" s="20"/>
      <c r="H621" s="20"/>
      <c r="I621" s="20"/>
      <c r="J621" s="21"/>
      <c r="K621" s="21"/>
      <c r="L621" s="21"/>
      <c r="M621" s="21"/>
      <c r="N621" s="21"/>
      <c r="O621" s="21"/>
      <c r="P621" s="21"/>
      <c r="Q621" s="21"/>
      <c r="R621" s="21"/>
      <c r="S621" s="21"/>
      <c r="T621" s="21"/>
      <c r="U621" s="21"/>
      <c r="V621" s="20"/>
      <c r="W621" s="20"/>
      <c r="X621" s="20"/>
      <c r="Y621" s="20"/>
      <c r="Z621" s="20"/>
      <c r="AA621" s="20"/>
      <c r="AB621" s="20"/>
      <c r="AC621" s="20"/>
      <c r="AD621" s="20"/>
      <c r="AE621" s="20"/>
      <c r="AF621" s="20"/>
    </row>
    <row r="622">
      <c r="A622" s="20"/>
      <c r="B622" s="20"/>
      <c r="C622" s="20"/>
      <c r="D622" s="20"/>
      <c r="E622" s="20"/>
      <c r="F622" s="20"/>
      <c r="G622" s="20"/>
      <c r="H622" s="20"/>
      <c r="I622" s="20"/>
      <c r="J622" s="21"/>
      <c r="K622" s="21"/>
      <c r="L622" s="21"/>
      <c r="M622" s="21"/>
      <c r="N622" s="21"/>
      <c r="O622" s="21"/>
      <c r="P622" s="21"/>
      <c r="Q622" s="21"/>
      <c r="R622" s="21"/>
      <c r="S622" s="21"/>
      <c r="T622" s="21"/>
      <c r="U622" s="21"/>
      <c r="V622" s="20"/>
      <c r="W622" s="20"/>
      <c r="X622" s="20"/>
      <c r="Y622" s="20"/>
      <c r="Z622" s="20"/>
      <c r="AA622" s="20"/>
      <c r="AB622" s="20"/>
      <c r="AC622" s="20"/>
      <c r="AD622" s="20"/>
      <c r="AE622" s="20"/>
      <c r="AF622" s="20"/>
    </row>
    <row r="623">
      <c r="A623" s="20"/>
      <c r="B623" s="20"/>
      <c r="C623" s="20"/>
      <c r="D623" s="20"/>
      <c r="E623" s="20"/>
      <c r="F623" s="20"/>
      <c r="G623" s="20"/>
      <c r="H623" s="20"/>
      <c r="I623" s="20"/>
      <c r="J623" s="21"/>
      <c r="K623" s="21"/>
      <c r="L623" s="21"/>
      <c r="M623" s="21"/>
      <c r="N623" s="21"/>
      <c r="O623" s="21"/>
      <c r="P623" s="21"/>
      <c r="Q623" s="21"/>
      <c r="R623" s="21"/>
      <c r="S623" s="21"/>
      <c r="T623" s="21"/>
      <c r="U623" s="21"/>
      <c r="V623" s="20"/>
      <c r="W623" s="20"/>
      <c r="X623" s="20"/>
      <c r="Y623" s="20"/>
      <c r="Z623" s="20"/>
      <c r="AA623" s="20"/>
      <c r="AB623" s="20"/>
      <c r="AC623" s="20"/>
      <c r="AD623" s="20"/>
      <c r="AE623" s="20"/>
      <c r="AF623" s="20"/>
    </row>
    <row r="624">
      <c r="A624" s="20"/>
      <c r="B624" s="20"/>
      <c r="C624" s="20"/>
      <c r="D624" s="20"/>
      <c r="E624" s="20"/>
      <c r="F624" s="20"/>
      <c r="G624" s="20"/>
      <c r="H624" s="20"/>
      <c r="I624" s="20"/>
      <c r="J624" s="21"/>
      <c r="K624" s="21"/>
      <c r="L624" s="21"/>
      <c r="M624" s="21"/>
      <c r="N624" s="21"/>
      <c r="O624" s="21"/>
      <c r="P624" s="21"/>
      <c r="Q624" s="21"/>
      <c r="R624" s="21"/>
      <c r="S624" s="21"/>
      <c r="T624" s="21"/>
      <c r="U624" s="21"/>
      <c r="V624" s="20"/>
      <c r="W624" s="20"/>
      <c r="X624" s="20"/>
      <c r="Y624" s="20"/>
      <c r="Z624" s="20"/>
      <c r="AA624" s="20"/>
      <c r="AB624" s="20"/>
      <c r="AC624" s="20"/>
      <c r="AD624" s="20"/>
      <c r="AE624" s="20"/>
      <c r="AF624" s="20"/>
    </row>
    <row r="625">
      <c r="A625" s="20"/>
      <c r="B625" s="20"/>
      <c r="C625" s="20"/>
      <c r="D625" s="20"/>
      <c r="E625" s="20"/>
      <c r="F625" s="20"/>
      <c r="G625" s="20"/>
      <c r="H625" s="20"/>
      <c r="I625" s="20"/>
      <c r="J625" s="21"/>
      <c r="K625" s="21"/>
      <c r="L625" s="21"/>
      <c r="M625" s="21"/>
      <c r="N625" s="21"/>
      <c r="O625" s="21"/>
      <c r="P625" s="21"/>
      <c r="Q625" s="21"/>
      <c r="R625" s="21"/>
      <c r="S625" s="21"/>
      <c r="T625" s="21"/>
      <c r="U625" s="21"/>
      <c r="V625" s="20"/>
      <c r="W625" s="20"/>
      <c r="X625" s="20"/>
      <c r="Y625" s="20"/>
      <c r="Z625" s="20"/>
      <c r="AA625" s="20"/>
      <c r="AB625" s="20"/>
      <c r="AC625" s="20"/>
      <c r="AD625" s="20"/>
      <c r="AE625" s="20"/>
      <c r="AF625" s="20"/>
    </row>
    <row r="626">
      <c r="A626" s="20"/>
      <c r="B626" s="20"/>
      <c r="C626" s="20"/>
      <c r="D626" s="20"/>
      <c r="E626" s="20"/>
      <c r="F626" s="20"/>
      <c r="G626" s="20"/>
      <c r="H626" s="20"/>
      <c r="I626" s="20"/>
      <c r="J626" s="21"/>
      <c r="K626" s="21"/>
      <c r="L626" s="21"/>
      <c r="M626" s="21"/>
      <c r="N626" s="21"/>
      <c r="O626" s="21"/>
      <c r="P626" s="21"/>
      <c r="Q626" s="21"/>
      <c r="R626" s="21"/>
      <c r="S626" s="21"/>
      <c r="T626" s="21"/>
      <c r="U626" s="21"/>
      <c r="V626" s="20"/>
      <c r="W626" s="20"/>
      <c r="X626" s="20"/>
      <c r="Y626" s="20"/>
      <c r="Z626" s="20"/>
      <c r="AA626" s="20"/>
      <c r="AB626" s="20"/>
      <c r="AC626" s="20"/>
      <c r="AD626" s="20"/>
      <c r="AE626" s="20"/>
      <c r="AF626" s="20"/>
    </row>
    <row r="627">
      <c r="A627" s="20"/>
      <c r="B627" s="20"/>
      <c r="C627" s="20"/>
      <c r="D627" s="20"/>
      <c r="E627" s="20"/>
      <c r="F627" s="20"/>
      <c r="G627" s="20"/>
      <c r="H627" s="20"/>
      <c r="I627" s="20"/>
      <c r="J627" s="21"/>
      <c r="K627" s="21"/>
      <c r="L627" s="21"/>
      <c r="M627" s="21"/>
      <c r="N627" s="21"/>
      <c r="O627" s="21"/>
      <c r="P627" s="21"/>
      <c r="Q627" s="21"/>
      <c r="R627" s="21"/>
      <c r="S627" s="21"/>
      <c r="T627" s="21"/>
      <c r="U627" s="21"/>
      <c r="V627" s="20"/>
      <c r="W627" s="20"/>
      <c r="X627" s="20"/>
      <c r="Y627" s="20"/>
      <c r="Z627" s="20"/>
      <c r="AA627" s="20"/>
      <c r="AB627" s="20"/>
      <c r="AC627" s="20"/>
      <c r="AD627" s="20"/>
      <c r="AE627" s="20"/>
      <c r="AF627" s="20"/>
    </row>
    <row r="628">
      <c r="A628" s="20"/>
      <c r="B628" s="20"/>
      <c r="C628" s="20"/>
      <c r="D628" s="20"/>
      <c r="E628" s="20"/>
      <c r="F628" s="20"/>
      <c r="G628" s="20"/>
      <c r="H628" s="20"/>
      <c r="I628" s="20"/>
      <c r="J628" s="21"/>
      <c r="K628" s="21"/>
      <c r="L628" s="21"/>
      <c r="M628" s="21"/>
      <c r="N628" s="21"/>
      <c r="O628" s="21"/>
      <c r="P628" s="21"/>
      <c r="Q628" s="21"/>
      <c r="R628" s="21"/>
      <c r="S628" s="21"/>
      <c r="T628" s="21"/>
      <c r="U628" s="21"/>
      <c r="V628" s="20"/>
      <c r="W628" s="20"/>
      <c r="X628" s="20"/>
      <c r="Y628" s="20"/>
      <c r="Z628" s="20"/>
      <c r="AA628" s="20"/>
      <c r="AB628" s="20"/>
      <c r="AC628" s="20"/>
      <c r="AD628" s="20"/>
      <c r="AE628" s="20"/>
      <c r="AF628" s="20"/>
    </row>
    <row r="629">
      <c r="A629" s="20"/>
      <c r="B629" s="20"/>
      <c r="C629" s="20"/>
      <c r="D629" s="20"/>
      <c r="E629" s="20"/>
      <c r="F629" s="20"/>
      <c r="G629" s="20"/>
      <c r="H629" s="20"/>
      <c r="I629" s="20"/>
      <c r="J629" s="21"/>
      <c r="K629" s="21"/>
      <c r="L629" s="21"/>
      <c r="M629" s="21"/>
      <c r="N629" s="21"/>
      <c r="O629" s="21"/>
      <c r="P629" s="21"/>
      <c r="Q629" s="21"/>
      <c r="R629" s="21"/>
      <c r="S629" s="21"/>
      <c r="T629" s="21"/>
      <c r="U629" s="21"/>
      <c r="V629" s="20"/>
      <c r="W629" s="20"/>
      <c r="X629" s="20"/>
      <c r="Y629" s="20"/>
      <c r="Z629" s="20"/>
      <c r="AA629" s="20"/>
      <c r="AB629" s="20"/>
      <c r="AC629" s="20"/>
      <c r="AD629" s="20"/>
      <c r="AE629" s="20"/>
      <c r="AF629" s="20"/>
    </row>
    <row r="630">
      <c r="A630" s="20"/>
      <c r="B630" s="20"/>
      <c r="C630" s="20"/>
      <c r="D630" s="20"/>
      <c r="E630" s="20"/>
      <c r="F630" s="20"/>
      <c r="G630" s="20"/>
      <c r="H630" s="20"/>
      <c r="I630" s="20"/>
      <c r="J630" s="21"/>
      <c r="K630" s="21"/>
      <c r="L630" s="21"/>
      <c r="M630" s="21"/>
      <c r="N630" s="21"/>
      <c r="O630" s="21"/>
      <c r="P630" s="21"/>
      <c r="Q630" s="21"/>
      <c r="R630" s="21"/>
      <c r="S630" s="21"/>
      <c r="T630" s="21"/>
      <c r="U630" s="21"/>
      <c r="V630" s="20"/>
      <c r="W630" s="20"/>
      <c r="X630" s="20"/>
      <c r="Y630" s="20"/>
      <c r="Z630" s="20"/>
      <c r="AA630" s="20"/>
      <c r="AB630" s="20"/>
      <c r="AC630" s="20"/>
      <c r="AD630" s="20"/>
      <c r="AE630" s="20"/>
      <c r="AF630" s="20"/>
    </row>
    <row r="631">
      <c r="A631" s="20"/>
      <c r="B631" s="20"/>
      <c r="C631" s="20"/>
      <c r="D631" s="20"/>
      <c r="E631" s="20"/>
      <c r="F631" s="20"/>
      <c r="G631" s="20"/>
      <c r="H631" s="20"/>
      <c r="I631" s="20"/>
      <c r="J631" s="21"/>
      <c r="K631" s="21"/>
      <c r="L631" s="21"/>
      <c r="M631" s="21"/>
      <c r="N631" s="21"/>
      <c r="O631" s="21"/>
      <c r="P631" s="21"/>
      <c r="Q631" s="21"/>
      <c r="R631" s="21"/>
      <c r="S631" s="21"/>
      <c r="T631" s="21"/>
      <c r="U631" s="21"/>
      <c r="V631" s="20"/>
      <c r="W631" s="20"/>
      <c r="X631" s="20"/>
      <c r="Y631" s="20"/>
      <c r="Z631" s="20"/>
      <c r="AA631" s="20"/>
      <c r="AB631" s="20"/>
      <c r="AC631" s="20"/>
      <c r="AD631" s="20"/>
      <c r="AE631" s="20"/>
      <c r="AF631" s="20"/>
    </row>
    <row r="632">
      <c r="A632" s="20"/>
      <c r="B632" s="20"/>
      <c r="C632" s="20"/>
      <c r="D632" s="20"/>
      <c r="E632" s="20"/>
      <c r="F632" s="20"/>
      <c r="G632" s="20"/>
      <c r="H632" s="20"/>
      <c r="I632" s="20"/>
      <c r="J632" s="21"/>
      <c r="K632" s="21"/>
      <c r="L632" s="21"/>
      <c r="M632" s="21"/>
      <c r="N632" s="21"/>
      <c r="O632" s="21"/>
      <c r="P632" s="21"/>
      <c r="Q632" s="21"/>
      <c r="R632" s="21"/>
      <c r="S632" s="21"/>
      <c r="T632" s="21"/>
      <c r="U632" s="21"/>
      <c r="V632" s="20"/>
      <c r="W632" s="20"/>
      <c r="X632" s="20"/>
      <c r="Y632" s="20"/>
      <c r="Z632" s="20"/>
      <c r="AA632" s="20"/>
      <c r="AB632" s="20"/>
      <c r="AC632" s="20"/>
      <c r="AD632" s="20"/>
      <c r="AE632" s="20"/>
      <c r="AF632" s="20"/>
    </row>
    <row r="633">
      <c r="A633" s="20"/>
      <c r="B633" s="20"/>
      <c r="C633" s="20"/>
      <c r="D633" s="20"/>
      <c r="E633" s="20"/>
      <c r="F633" s="20"/>
      <c r="G633" s="20"/>
      <c r="H633" s="20"/>
      <c r="I633" s="20"/>
      <c r="J633" s="21"/>
      <c r="K633" s="21"/>
      <c r="L633" s="21"/>
      <c r="M633" s="21"/>
      <c r="N633" s="21"/>
      <c r="O633" s="21"/>
      <c r="P633" s="21"/>
      <c r="Q633" s="21"/>
      <c r="R633" s="21"/>
      <c r="S633" s="21"/>
      <c r="T633" s="21"/>
      <c r="U633" s="21"/>
      <c r="V633" s="20"/>
      <c r="W633" s="20"/>
      <c r="X633" s="20"/>
      <c r="Y633" s="20"/>
      <c r="Z633" s="20"/>
      <c r="AA633" s="20"/>
      <c r="AB633" s="20"/>
      <c r="AC633" s="20"/>
      <c r="AD633" s="20"/>
      <c r="AE633" s="20"/>
      <c r="AF633" s="20"/>
    </row>
    <row r="634">
      <c r="A634" s="20"/>
      <c r="B634" s="20"/>
      <c r="C634" s="20"/>
      <c r="D634" s="20"/>
      <c r="E634" s="20"/>
      <c r="F634" s="20"/>
      <c r="G634" s="20"/>
      <c r="H634" s="20"/>
      <c r="I634" s="20"/>
      <c r="J634" s="21"/>
      <c r="K634" s="21"/>
      <c r="L634" s="21"/>
      <c r="M634" s="21"/>
      <c r="N634" s="21"/>
      <c r="O634" s="21"/>
      <c r="P634" s="21"/>
      <c r="Q634" s="21"/>
      <c r="R634" s="21"/>
      <c r="S634" s="21"/>
      <c r="T634" s="21"/>
      <c r="U634" s="21"/>
      <c r="V634" s="20"/>
      <c r="W634" s="20"/>
      <c r="X634" s="20"/>
      <c r="Y634" s="20"/>
      <c r="Z634" s="20"/>
      <c r="AA634" s="20"/>
      <c r="AB634" s="20"/>
      <c r="AC634" s="20"/>
      <c r="AD634" s="20"/>
      <c r="AE634" s="20"/>
      <c r="AF634" s="20"/>
    </row>
    <row r="635">
      <c r="A635" s="20"/>
      <c r="B635" s="20"/>
      <c r="C635" s="20"/>
      <c r="D635" s="20"/>
      <c r="E635" s="20"/>
      <c r="F635" s="20"/>
      <c r="G635" s="20"/>
      <c r="H635" s="20"/>
      <c r="I635" s="20"/>
      <c r="J635" s="21"/>
      <c r="K635" s="21"/>
      <c r="L635" s="21"/>
      <c r="M635" s="21"/>
      <c r="N635" s="21"/>
      <c r="O635" s="21"/>
      <c r="P635" s="21"/>
      <c r="Q635" s="21"/>
      <c r="R635" s="21"/>
      <c r="S635" s="21"/>
      <c r="T635" s="21"/>
      <c r="U635" s="21"/>
      <c r="V635" s="20"/>
      <c r="W635" s="20"/>
      <c r="X635" s="20"/>
      <c r="Y635" s="20"/>
      <c r="Z635" s="20"/>
      <c r="AA635" s="20"/>
      <c r="AB635" s="20"/>
      <c r="AC635" s="20"/>
      <c r="AD635" s="20"/>
      <c r="AE635" s="20"/>
      <c r="AF635" s="20"/>
    </row>
    <row r="636">
      <c r="A636" s="20"/>
      <c r="B636" s="20"/>
      <c r="C636" s="20"/>
      <c r="D636" s="20"/>
      <c r="E636" s="20"/>
      <c r="F636" s="20"/>
      <c r="G636" s="20"/>
      <c r="H636" s="20"/>
      <c r="I636" s="20"/>
      <c r="J636" s="21"/>
      <c r="K636" s="21"/>
      <c r="L636" s="21"/>
      <c r="M636" s="21"/>
      <c r="N636" s="21"/>
      <c r="O636" s="21"/>
      <c r="P636" s="21"/>
      <c r="Q636" s="21"/>
      <c r="R636" s="21"/>
      <c r="S636" s="21"/>
      <c r="T636" s="21"/>
      <c r="U636" s="21"/>
      <c r="V636" s="20"/>
      <c r="W636" s="20"/>
      <c r="X636" s="20"/>
      <c r="Y636" s="20"/>
      <c r="Z636" s="20"/>
      <c r="AA636" s="20"/>
      <c r="AB636" s="20"/>
      <c r="AC636" s="20"/>
      <c r="AD636" s="20"/>
      <c r="AE636" s="20"/>
      <c r="AF636" s="20"/>
    </row>
    <row r="637">
      <c r="A637" s="20"/>
      <c r="B637" s="20"/>
      <c r="C637" s="20"/>
      <c r="D637" s="20"/>
      <c r="E637" s="20"/>
      <c r="F637" s="20"/>
      <c r="G637" s="20"/>
      <c r="H637" s="20"/>
      <c r="I637" s="20"/>
      <c r="J637" s="21"/>
      <c r="K637" s="21"/>
      <c r="L637" s="21"/>
      <c r="M637" s="21"/>
      <c r="N637" s="21"/>
      <c r="O637" s="21"/>
      <c r="P637" s="21"/>
      <c r="Q637" s="21"/>
      <c r="R637" s="21"/>
      <c r="S637" s="21"/>
      <c r="T637" s="21"/>
      <c r="U637" s="21"/>
      <c r="V637" s="20"/>
      <c r="W637" s="20"/>
      <c r="X637" s="20"/>
      <c r="Y637" s="20"/>
      <c r="Z637" s="20"/>
      <c r="AA637" s="20"/>
      <c r="AB637" s="20"/>
      <c r="AC637" s="20"/>
      <c r="AD637" s="20"/>
      <c r="AE637" s="20"/>
      <c r="AF637" s="20"/>
    </row>
    <row r="638">
      <c r="A638" s="20"/>
      <c r="B638" s="20"/>
      <c r="C638" s="20"/>
      <c r="D638" s="20"/>
      <c r="E638" s="20"/>
      <c r="F638" s="20"/>
      <c r="G638" s="20"/>
      <c r="H638" s="20"/>
      <c r="I638" s="20"/>
      <c r="J638" s="21"/>
      <c r="K638" s="21"/>
      <c r="L638" s="21"/>
      <c r="M638" s="21"/>
      <c r="N638" s="21"/>
      <c r="O638" s="21"/>
      <c r="P638" s="21"/>
      <c r="Q638" s="21"/>
      <c r="R638" s="21"/>
      <c r="S638" s="21"/>
      <c r="T638" s="21"/>
      <c r="U638" s="21"/>
      <c r="V638" s="20"/>
      <c r="W638" s="20"/>
      <c r="X638" s="20"/>
      <c r="Y638" s="20"/>
      <c r="Z638" s="20"/>
      <c r="AA638" s="20"/>
      <c r="AB638" s="20"/>
      <c r="AC638" s="20"/>
      <c r="AD638" s="20"/>
      <c r="AE638" s="20"/>
      <c r="AF638" s="20"/>
    </row>
    <row r="639">
      <c r="A639" s="20"/>
      <c r="B639" s="20"/>
      <c r="C639" s="20"/>
      <c r="D639" s="20"/>
      <c r="E639" s="20"/>
      <c r="F639" s="20"/>
      <c r="G639" s="20"/>
      <c r="H639" s="20"/>
      <c r="I639" s="20"/>
      <c r="J639" s="21"/>
      <c r="K639" s="21"/>
      <c r="L639" s="21"/>
      <c r="M639" s="21"/>
      <c r="N639" s="21"/>
      <c r="O639" s="21"/>
      <c r="P639" s="21"/>
      <c r="Q639" s="21"/>
      <c r="R639" s="21"/>
      <c r="S639" s="21"/>
      <c r="T639" s="21"/>
      <c r="U639" s="21"/>
      <c r="V639" s="20"/>
      <c r="W639" s="20"/>
      <c r="X639" s="20"/>
      <c r="Y639" s="20"/>
      <c r="Z639" s="20"/>
      <c r="AA639" s="20"/>
      <c r="AB639" s="20"/>
      <c r="AC639" s="20"/>
      <c r="AD639" s="20"/>
      <c r="AE639" s="20"/>
      <c r="AF639" s="20"/>
    </row>
    <row r="640">
      <c r="A640" s="20"/>
      <c r="B640" s="20"/>
      <c r="C640" s="20"/>
      <c r="D640" s="20"/>
      <c r="E640" s="20"/>
      <c r="F640" s="20"/>
      <c r="G640" s="20"/>
      <c r="H640" s="20"/>
      <c r="I640" s="20"/>
      <c r="J640" s="21"/>
      <c r="K640" s="21"/>
      <c r="L640" s="21"/>
      <c r="M640" s="21"/>
      <c r="N640" s="21"/>
      <c r="O640" s="21"/>
      <c r="P640" s="21"/>
      <c r="Q640" s="21"/>
      <c r="R640" s="21"/>
      <c r="S640" s="21"/>
      <c r="T640" s="21"/>
      <c r="U640" s="21"/>
      <c r="V640" s="20"/>
      <c r="W640" s="20"/>
      <c r="X640" s="20"/>
      <c r="Y640" s="20"/>
      <c r="Z640" s="20"/>
      <c r="AA640" s="20"/>
      <c r="AB640" s="20"/>
      <c r="AC640" s="20"/>
      <c r="AD640" s="20"/>
      <c r="AE640" s="20"/>
      <c r="AF640" s="20"/>
    </row>
    <row r="641">
      <c r="A641" s="20"/>
      <c r="B641" s="20"/>
      <c r="C641" s="20"/>
      <c r="D641" s="20"/>
      <c r="E641" s="20"/>
      <c r="F641" s="20"/>
      <c r="G641" s="20"/>
      <c r="H641" s="20"/>
      <c r="I641" s="20"/>
      <c r="J641" s="21"/>
      <c r="K641" s="21"/>
      <c r="L641" s="21"/>
      <c r="M641" s="21"/>
      <c r="N641" s="21"/>
      <c r="O641" s="21"/>
      <c r="P641" s="21"/>
      <c r="Q641" s="21"/>
      <c r="R641" s="21"/>
      <c r="S641" s="21"/>
      <c r="T641" s="21"/>
      <c r="U641" s="21"/>
      <c r="V641" s="20"/>
      <c r="W641" s="20"/>
      <c r="X641" s="20"/>
      <c r="Y641" s="20"/>
      <c r="Z641" s="20"/>
      <c r="AA641" s="20"/>
      <c r="AB641" s="20"/>
      <c r="AC641" s="20"/>
      <c r="AD641" s="20"/>
      <c r="AE641" s="20"/>
      <c r="AF641" s="20"/>
    </row>
    <row r="642">
      <c r="A642" s="20"/>
      <c r="B642" s="20"/>
      <c r="C642" s="20"/>
      <c r="D642" s="20"/>
      <c r="E642" s="20"/>
      <c r="F642" s="20"/>
      <c r="G642" s="20"/>
      <c r="H642" s="20"/>
      <c r="I642" s="20"/>
      <c r="J642" s="21"/>
      <c r="K642" s="21"/>
      <c r="L642" s="21"/>
      <c r="M642" s="21"/>
      <c r="N642" s="21"/>
      <c r="O642" s="21"/>
      <c r="P642" s="21"/>
      <c r="Q642" s="21"/>
      <c r="R642" s="21"/>
      <c r="S642" s="21"/>
      <c r="T642" s="21"/>
      <c r="U642" s="21"/>
      <c r="V642" s="20"/>
      <c r="W642" s="20"/>
      <c r="X642" s="20"/>
      <c r="Y642" s="20"/>
      <c r="Z642" s="20"/>
      <c r="AA642" s="20"/>
      <c r="AB642" s="20"/>
      <c r="AC642" s="20"/>
      <c r="AD642" s="20"/>
      <c r="AE642" s="20"/>
      <c r="AF642" s="20"/>
    </row>
    <row r="643">
      <c r="A643" s="20"/>
      <c r="B643" s="20"/>
      <c r="C643" s="20"/>
      <c r="D643" s="20"/>
      <c r="E643" s="20"/>
      <c r="F643" s="20"/>
      <c r="G643" s="20"/>
      <c r="H643" s="20"/>
      <c r="I643" s="20"/>
      <c r="J643" s="21"/>
      <c r="K643" s="21"/>
      <c r="L643" s="21"/>
      <c r="M643" s="21"/>
      <c r="N643" s="21"/>
      <c r="O643" s="21"/>
      <c r="P643" s="21"/>
      <c r="Q643" s="21"/>
      <c r="R643" s="21"/>
      <c r="S643" s="21"/>
      <c r="T643" s="21"/>
      <c r="U643" s="21"/>
      <c r="V643" s="20"/>
      <c r="W643" s="20"/>
      <c r="X643" s="20"/>
      <c r="Y643" s="20"/>
      <c r="Z643" s="20"/>
      <c r="AA643" s="20"/>
      <c r="AB643" s="20"/>
      <c r="AC643" s="20"/>
      <c r="AD643" s="20"/>
      <c r="AE643" s="20"/>
      <c r="AF643" s="20"/>
    </row>
    <row r="644">
      <c r="A644" s="20"/>
      <c r="B644" s="20"/>
      <c r="C644" s="20"/>
      <c r="D644" s="20"/>
      <c r="E644" s="20"/>
      <c r="F644" s="20"/>
      <c r="G644" s="20"/>
      <c r="H644" s="20"/>
      <c r="I644" s="20"/>
      <c r="J644" s="21"/>
      <c r="K644" s="21"/>
      <c r="L644" s="21"/>
      <c r="M644" s="21"/>
      <c r="N644" s="21"/>
      <c r="O644" s="21"/>
      <c r="P644" s="21"/>
      <c r="Q644" s="21"/>
      <c r="R644" s="21"/>
      <c r="S644" s="21"/>
      <c r="T644" s="21"/>
      <c r="U644" s="21"/>
      <c r="V644" s="20"/>
      <c r="W644" s="20"/>
      <c r="X644" s="20"/>
      <c r="Y644" s="20"/>
      <c r="Z644" s="20"/>
      <c r="AA644" s="20"/>
      <c r="AB644" s="20"/>
      <c r="AC644" s="20"/>
      <c r="AD644" s="20"/>
      <c r="AE644" s="20"/>
      <c r="AF644" s="20"/>
    </row>
    <row r="645">
      <c r="A645" s="20"/>
      <c r="B645" s="20"/>
      <c r="C645" s="20"/>
      <c r="D645" s="20"/>
      <c r="E645" s="20"/>
      <c r="F645" s="20"/>
      <c r="G645" s="20"/>
      <c r="H645" s="20"/>
      <c r="I645" s="20"/>
      <c r="J645" s="21"/>
      <c r="K645" s="21"/>
      <c r="L645" s="21"/>
      <c r="M645" s="21"/>
      <c r="N645" s="21"/>
      <c r="O645" s="21"/>
      <c r="P645" s="21"/>
      <c r="Q645" s="21"/>
      <c r="R645" s="21"/>
      <c r="S645" s="21"/>
      <c r="T645" s="21"/>
      <c r="U645" s="21"/>
      <c r="V645" s="20"/>
      <c r="W645" s="20"/>
      <c r="X645" s="20"/>
      <c r="Y645" s="20"/>
      <c r="Z645" s="20"/>
      <c r="AA645" s="20"/>
      <c r="AB645" s="20"/>
      <c r="AC645" s="20"/>
      <c r="AD645" s="20"/>
      <c r="AE645" s="20"/>
      <c r="AF645" s="20"/>
    </row>
    <row r="646">
      <c r="A646" s="20"/>
      <c r="B646" s="20"/>
      <c r="C646" s="20"/>
      <c r="D646" s="20"/>
      <c r="E646" s="20"/>
      <c r="F646" s="20"/>
      <c r="G646" s="20"/>
      <c r="H646" s="20"/>
      <c r="I646" s="20"/>
      <c r="J646" s="21"/>
      <c r="K646" s="21"/>
      <c r="L646" s="21"/>
      <c r="M646" s="21"/>
      <c r="N646" s="21"/>
      <c r="O646" s="21"/>
      <c r="P646" s="21"/>
      <c r="Q646" s="21"/>
      <c r="R646" s="21"/>
      <c r="S646" s="21"/>
      <c r="T646" s="21"/>
      <c r="U646" s="21"/>
      <c r="V646" s="20"/>
      <c r="W646" s="20"/>
      <c r="X646" s="20"/>
      <c r="Y646" s="20"/>
      <c r="Z646" s="20"/>
      <c r="AA646" s="20"/>
      <c r="AB646" s="20"/>
      <c r="AC646" s="20"/>
      <c r="AD646" s="20"/>
      <c r="AE646" s="20"/>
      <c r="AF646" s="20"/>
    </row>
    <row r="647">
      <c r="A647" s="20"/>
      <c r="B647" s="20"/>
      <c r="C647" s="20"/>
      <c r="D647" s="20"/>
      <c r="E647" s="20"/>
      <c r="F647" s="20"/>
      <c r="G647" s="20"/>
      <c r="H647" s="20"/>
      <c r="I647" s="20"/>
      <c r="J647" s="21"/>
      <c r="K647" s="21"/>
      <c r="L647" s="21"/>
      <c r="M647" s="21"/>
      <c r="N647" s="21"/>
      <c r="O647" s="21"/>
      <c r="P647" s="21"/>
      <c r="Q647" s="21"/>
      <c r="R647" s="21"/>
      <c r="S647" s="21"/>
      <c r="T647" s="21"/>
      <c r="U647" s="21"/>
      <c r="V647" s="20"/>
      <c r="W647" s="20"/>
      <c r="X647" s="20"/>
      <c r="Y647" s="20"/>
      <c r="Z647" s="20"/>
      <c r="AA647" s="20"/>
      <c r="AB647" s="20"/>
      <c r="AC647" s="20"/>
      <c r="AD647" s="20"/>
      <c r="AE647" s="20"/>
      <c r="AF647" s="20"/>
    </row>
    <row r="648">
      <c r="A648" s="20"/>
      <c r="B648" s="20"/>
      <c r="C648" s="20"/>
      <c r="D648" s="20"/>
      <c r="E648" s="20"/>
      <c r="F648" s="20"/>
      <c r="G648" s="20"/>
      <c r="H648" s="20"/>
      <c r="I648" s="20"/>
      <c r="J648" s="21"/>
      <c r="K648" s="21"/>
      <c r="L648" s="21"/>
      <c r="M648" s="21"/>
      <c r="N648" s="21"/>
      <c r="O648" s="21"/>
      <c r="P648" s="21"/>
      <c r="Q648" s="21"/>
      <c r="R648" s="21"/>
      <c r="S648" s="21"/>
      <c r="T648" s="21"/>
      <c r="U648" s="21"/>
      <c r="V648" s="20"/>
      <c r="W648" s="20"/>
      <c r="X648" s="20"/>
      <c r="Y648" s="20"/>
      <c r="Z648" s="20"/>
      <c r="AA648" s="20"/>
      <c r="AB648" s="20"/>
      <c r="AC648" s="20"/>
      <c r="AD648" s="20"/>
      <c r="AE648" s="20"/>
      <c r="AF648" s="20"/>
    </row>
    <row r="649">
      <c r="A649" s="20"/>
      <c r="B649" s="20"/>
      <c r="C649" s="20"/>
      <c r="D649" s="20"/>
      <c r="E649" s="20"/>
      <c r="F649" s="20"/>
      <c r="G649" s="20"/>
      <c r="H649" s="20"/>
      <c r="I649" s="20"/>
      <c r="J649" s="21"/>
      <c r="K649" s="21"/>
      <c r="L649" s="21"/>
      <c r="M649" s="21"/>
      <c r="N649" s="21"/>
      <c r="O649" s="21"/>
      <c r="P649" s="21"/>
      <c r="Q649" s="21"/>
      <c r="R649" s="21"/>
      <c r="S649" s="21"/>
      <c r="T649" s="21"/>
      <c r="U649" s="21"/>
      <c r="V649" s="20"/>
      <c r="W649" s="20"/>
      <c r="X649" s="20"/>
      <c r="Y649" s="20"/>
      <c r="Z649" s="20"/>
      <c r="AA649" s="20"/>
      <c r="AB649" s="20"/>
      <c r="AC649" s="20"/>
      <c r="AD649" s="20"/>
      <c r="AE649" s="20"/>
      <c r="AF649" s="20"/>
    </row>
    <row r="650">
      <c r="A650" s="20"/>
      <c r="B650" s="20"/>
      <c r="C650" s="20"/>
      <c r="D650" s="20"/>
      <c r="E650" s="20"/>
      <c r="F650" s="20"/>
      <c r="G650" s="20"/>
      <c r="H650" s="20"/>
      <c r="I650" s="20"/>
      <c r="J650" s="21"/>
      <c r="K650" s="21"/>
      <c r="L650" s="21"/>
      <c r="M650" s="21"/>
      <c r="N650" s="21"/>
      <c r="O650" s="21"/>
      <c r="P650" s="21"/>
      <c r="Q650" s="21"/>
      <c r="R650" s="21"/>
      <c r="S650" s="21"/>
      <c r="T650" s="21"/>
      <c r="U650" s="21"/>
      <c r="V650" s="20"/>
      <c r="W650" s="20"/>
      <c r="X650" s="20"/>
      <c r="Y650" s="20"/>
      <c r="Z650" s="20"/>
      <c r="AA650" s="20"/>
      <c r="AB650" s="20"/>
      <c r="AC650" s="20"/>
      <c r="AD650" s="20"/>
      <c r="AE650" s="20"/>
      <c r="AF650" s="20"/>
    </row>
    <row r="651">
      <c r="A651" s="20"/>
      <c r="B651" s="20"/>
      <c r="C651" s="20"/>
      <c r="D651" s="20"/>
      <c r="E651" s="20"/>
      <c r="F651" s="20"/>
      <c r="G651" s="20"/>
      <c r="H651" s="20"/>
      <c r="I651" s="20"/>
      <c r="J651" s="21"/>
      <c r="K651" s="21"/>
      <c r="L651" s="21"/>
      <c r="M651" s="21"/>
      <c r="N651" s="21"/>
      <c r="O651" s="21"/>
      <c r="P651" s="21"/>
      <c r="Q651" s="21"/>
      <c r="R651" s="21"/>
      <c r="S651" s="21"/>
      <c r="T651" s="21"/>
      <c r="U651" s="21"/>
      <c r="V651" s="20"/>
      <c r="W651" s="20"/>
      <c r="X651" s="20"/>
      <c r="Y651" s="20"/>
      <c r="Z651" s="20"/>
      <c r="AA651" s="20"/>
      <c r="AB651" s="20"/>
      <c r="AC651" s="20"/>
      <c r="AD651" s="20"/>
      <c r="AE651" s="20"/>
      <c r="AF651" s="20"/>
    </row>
    <row r="652">
      <c r="A652" s="20"/>
      <c r="B652" s="20"/>
      <c r="C652" s="20"/>
      <c r="D652" s="20"/>
      <c r="E652" s="20"/>
      <c r="F652" s="20"/>
      <c r="G652" s="20"/>
      <c r="H652" s="20"/>
      <c r="I652" s="20"/>
      <c r="J652" s="21"/>
      <c r="K652" s="21"/>
      <c r="L652" s="21"/>
      <c r="M652" s="21"/>
      <c r="N652" s="21"/>
      <c r="O652" s="21"/>
      <c r="P652" s="21"/>
      <c r="Q652" s="21"/>
      <c r="R652" s="21"/>
      <c r="S652" s="21"/>
      <c r="T652" s="21"/>
      <c r="U652" s="21"/>
      <c r="V652" s="20"/>
      <c r="W652" s="20"/>
      <c r="X652" s="20"/>
      <c r="Y652" s="20"/>
      <c r="Z652" s="20"/>
      <c r="AA652" s="20"/>
      <c r="AB652" s="20"/>
      <c r="AC652" s="20"/>
      <c r="AD652" s="20"/>
      <c r="AE652" s="20"/>
      <c r="AF652" s="20"/>
    </row>
    <row r="653">
      <c r="A653" s="20"/>
      <c r="B653" s="20"/>
      <c r="C653" s="20"/>
      <c r="D653" s="20"/>
      <c r="E653" s="20"/>
      <c r="F653" s="20"/>
      <c r="G653" s="20"/>
      <c r="H653" s="20"/>
      <c r="I653" s="20"/>
      <c r="J653" s="21"/>
      <c r="K653" s="21"/>
      <c r="L653" s="21"/>
      <c r="M653" s="21"/>
      <c r="N653" s="21"/>
      <c r="O653" s="21"/>
      <c r="P653" s="21"/>
      <c r="Q653" s="21"/>
      <c r="R653" s="21"/>
      <c r="S653" s="21"/>
      <c r="T653" s="21"/>
      <c r="U653" s="21"/>
      <c r="V653" s="20"/>
      <c r="W653" s="20"/>
      <c r="X653" s="20"/>
      <c r="Y653" s="20"/>
      <c r="Z653" s="20"/>
      <c r="AA653" s="20"/>
      <c r="AB653" s="20"/>
      <c r="AC653" s="20"/>
      <c r="AD653" s="20"/>
      <c r="AE653" s="20"/>
      <c r="AF653" s="20"/>
    </row>
    <row r="654">
      <c r="A654" s="20"/>
      <c r="B654" s="20"/>
      <c r="C654" s="20"/>
      <c r="D654" s="20"/>
      <c r="E654" s="20"/>
      <c r="F654" s="20"/>
      <c r="G654" s="20"/>
      <c r="H654" s="20"/>
      <c r="I654" s="20"/>
      <c r="J654" s="21"/>
      <c r="K654" s="21"/>
      <c r="L654" s="21"/>
      <c r="M654" s="21"/>
      <c r="N654" s="21"/>
      <c r="O654" s="21"/>
      <c r="P654" s="21"/>
      <c r="Q654" s="21"/>
      <c r="R654" s="21"/>
      <c r="S654" s="21"/>
      <c r="T654" s="21"/>
      <c r="U654" s="21"/>
      <c r="V654" s="20"/>
      <c r="W654" s="20"/>
      <c r="X654" s="20"/>
      <c r="Y654" s="20"/>
      <c r="Z654" s="20"/>
      <c r="AA654" s="20"/>
      <c r="AB654" s="20"/>
      <c r="AC654" s="20"/>
      <c r="AD654" s="20"/>
      <c r="AE654" s="20"/>
      <c r="AF654" s="20"/>
    </row>
    <row r="655">
      <c r="A655" s="20"/>
      <c r="B655" s="20"/>
      <c r="C655" s="20"/>
      <c r="D655" s="20"/>
      <c r="E655" s="20"/>
      <c r="F655" s="20"/>
      <c r="G655" s="20"/>
      <c r="H655" s="20"/>
      <c r="I655" s="20"/>
      <c r="J655" s="21"/>
      <c r="K655" s="21"/>
      <c r="L655" s="21"/>
      <c r="M655" s="21"/>
      <c r="N655" s="21"/>
      <c r="O655" s="21"/>
      <c r="P655" s="21"/>
      <c r="Q655" s="21"/>
      <c r="R655" s="21"/>
      <c r="S655" s="21"/>
      <c r="T655" s="21"/>
      <c r="U655" s="21"/>
      <c r="V655" s="20"/>
      <c r="W655" s="20"/>
      <c r="X655" s="20"/>
      <c r="Y655" s="20"/>
      <c r="Z655" s="20"/>
      <c r="AA655" s="20"/>
      <c r="AB655" s="20"/>
      <c r="AC655" s="20"/>
      <c r="AD655" s="20"/>
      <c r="AE655" s="20"/>
      <c r="AF655" s="20"/>
    </row>
    <row r="656">
      <c r="A656" s="20"/>
      <c r="B656" s="20"/>
      <c r="C656" s="20"/>
      <c r="D656" s="20"/>
      <c r="E656" s="20"/>
      <c r="F656" s="20"/>
      <c r="G656" s="20"/>
      <c r="H656" s="20"/>
      <c r="I656" s="20"/>
      <c r="J656" s="21"/>
      <c r="K656" s="21"/>
      <c r="L656" s="21"/>
      <c r="M656" s="21"/>
      <c r="N656" s="21"/>
      <c r="O656" s="21"/>
      <c r="P656" s="21"/>
      <c r="Q656" s="21"/>
      <c r="R656" s="21"/>
      <c r="S656" s="21"/>
      <c r="T656" s="21"/>
      <c r="U656" s="21"/>
      <c r="V656" s="20"/>
      <c r="W656" s="20"/>
      <c r="X656" s="20"/>
      <c r="Y656" s="20"/>
      <c r="Z656" s="20"/>
      <c r="AA656" s="20"/>
      <c r="AB656" s="20"/>
      <c r="AC656" s="20"/>
      <c r="AD656" s="20"/>
      <c r="AE656" s="20"/>
      <c r="AF656" s="20"/>
    </row>
    <row r="657">
      <c r="A657" s="20"/>
      <c r="B657" s="20"/>
      <c r="C657" s="20"/>
      <c r="D657" s="20"/>
      <c r="E657" s="20"/>
      <c r="F657" s="20"/>
      <c r="G657" s="20"/>
      <c r="H657" s="20"/>
      <c r="I657" s="20"/>
      <c r="J657" s="21"/>
      <c r="K657" s="21"/>
      <c r="L657" s="21"/>
      <c r="M657" s="21"/>
      <c r="N657" s="21"/>
      <c r="O657" s="21"/>
      <c r="P657" s="21"/>
      <c r="Q657" s="21"/>
      <c r="R657" s="21"/>
      <c r="S657" s="21"/>
      <c r="T657" s="21"/>
      <c r="U657" s="21"/>
      <c r="V657" s="20"/>
      <c r="W657" s="20"/>
      <c r="X657" s="20"/>
      <c r="Y657" s="20"/>
      <c r="Z657" s="20"/>
      <c r="AA657" s="20"/>
      <c r="AB657" s="20"/>
      <c r="AC657" s="20"/>
      <c r="AD657" s="20"/>
      <c r="AE657" s="20"/>
      <c r="AF657" s="20"/>
    </row>
    <row r="658">
      <c r="A658" s="20"/>
      <c r="B658" s="20"/>
      <c r="C658" s="20"/>
      <c r="D658" s="20"/>
      <c r="E658" s="20"/>
      <c r="F658" s="20"/>
      <c r="G658" s="20"/>
      <c r="H658" s="20"/>
      <c r="I658" s="20"/>
      <c r="J658" s="21"/>
      <c r="K658" s="21"/>
      <c r="L658" s="21"/>
      <c r="M658" s="21"/>
      <c r="N658" s="21"/>
      <c r="O658" s="21"/>
      <c r="P658" s="21"/>
      <c r="Q658" s="21"/>
      <c r="R658" s="21"/>
      <c r="S658" s="21"/>
      <c r="T658" s="21"/>
      <c r="U658" s="21"/>
      <c r="V658" s="20"/>
      <c r="W658" s="20"/>
      <c r="X658" s="20"/>
      <c r="Y658" s="20"/>
      <c r="Z658" s="20"/>
      <c r="AA658" s="20"/>
      <c r="AB658" s="20"/>
      <c r="AC658" s="20"/>
      <c r="AD658" s="20"/>
      <c r="AE658" s="20"/>
      <c r="AF658" s="20"/>
    </row>
    <row r="659">
      <c r="A659" s="20"/>
      <c r="B659" s="20"/>
      <c r="C659" s="20"/>
      <c r="D659" s="20"/>
      <c r="E659" s="20"/>
      <c r="F659" s="20"/>
      <c r="G659" s="20"/>
      <c r="H659" s="20"/>
      <c r="I659" s="20"/>
      <c r="J659" s="21"/>
      <c r="K659" s="21"/>
      <c r="L659" s="21"/>
      <c r="M659" s="21"/>
      <c r="N659" s="21"/>
      <c r="O659" s="21"/>
      <c r="P659" s="21"/>
      <c r="Q659" s="21"/>
      <c r="R659" s="21"/>
      <c r="S659" s="21"/>
      <c r="T659" s="21"/>
      <c r="U659" s="21"/>
      <c r="V659" s="20"/>
      <c r="W659" s="20"/>
      <c r="X659" s="20"/>
      <c r="Y659" s="20"/>
      <c r="Z659" s="20"/>
      <c r="AA659" s="20"/>
      <c r="AB659" s="20"/>
      <c r="AC659" s="20"/>
      <c r="AD659" s="20"/>
      <c r="AE659" s="20"/>
      <c r="AF659" s="20"/>
    </row>
    <row r="660">
      <c r="A660" s="20"/>
      <c r="B660" s="20"/>
      <c r="C660" s="20"/>
      <c r="D660" s="20"/>
      <c r="E660" s="20"/>
      <c r="F660" s="20"/>
      <c r="G660" s="20"/>
      <c r="H660" s="20"/>
      <c r="I660" s="20"/>
      <c r="J660" s="21"/>
      <c r="K660" s="21"/>
      <c r="L660" s="21"/>
      <c r="M660" s="21"/>
      <c r="N660" s="21"/>
      <c r="O660" s="21"/>
      <c r="P660" s="21"/>
      <c r="Q660" s="21"/>
      <c r="R660" s="21"/>
      <c r="S660" s="21"/>
      <c r="T660" s="21"/>
      <c r="U660" s="21"/>
      <c r="V660" s="20"/>
      <c r="W660" s="20"/>
      <c r="X660" s="20"/>
      <c r="Y660" s="20"/>
      <c r="Z660" s="20"/>
      <c r="AA660" s="20"/>
      <c r="AB660" s="20"/>
      <c r="AC660" s="20"/>
      <c r="AD660" s="20"/>
      <c r="AE660" s="20"/>
      <c r="AF660" s="20"/>
    </row>
    <row r="661">
      <c r="A661" s="20"/>
      <c r="B661" s="20"/>
      <c r="C661" s="20"/>
      <c r="D661" s="20"/>
      <c r="E661" s="20"/>
      <c r="F661" s="20"/>
      <c r="G661" s="20"/>
      <c r="H661" s="20"/>
      <c r="I661" s="20"/>
      <c r="J661" s="21"/>
      <c r="K661" s="21"/>
      <c r="L661" s="21"/>
      <c r="M661" s="21"/>
      <c r="N661" s="21"/>
      <c r="O661" s="21"/>
      <c r="P661" s="21"/>
      <c r="Q661" s="21"/>
      <c r="R661" s="21"/>
      <c r="S661" s="21"/>
      <c r="T661" s="21"/>
      <c r="U661" s="21"/>
      <c r="V661" s="20"/>
      <c r="W661" s="20"/>
      <c r="X661" s="20"/>
      <c r="Y661" s="20"/>
      <c r="Z661" s="20"/>
      <c r="AA661" s="20"/>
      <c r="AB661" s="20"/>
      <c r="AC661" s="20"/>
      <c r="AD661" s="20"/>
      <c r="AE661" s="20"/>
      <c r="AF661" s="20"/>
    </row>
    <row r="662">
      <c r="A662" s="20"/>
      <c r="B662" s="20"/>
      <c r="C662" s="20"/>
      <c r="D662" s="20"/>
      <c r="E662" s="20"/>
      <c r="F662" s="20"/>
      <c r="G662" s="20"/>
      <c r="H662" s="20"/>
      <c r="I662" s="20"/>
      <c r="J662" s="21"/>
      <c r="K662" s="21"/>
      <c r="L662" s="21"/>
      <c r="M662" s="21"/>
      <c r="N662" s="21"/>
      <c r="O662" s="21"/>
      <c r="P662" s="21"/>
      <c r="Q662" s="21"/>
      <c r="R662" s="21"/>
      <c r="S662" s="21"/>
      <c r="T662" s="21"/>
      <c r="U662" s="21"/>
      <c r="V662" s="20"/>
      <c r="W662" s="20"/>
      <c r="X662" s="20"/>
      <c r="Y662" s="20"/>
      <c r="Z662" s="20"/>
      <c r="AA662" s="20"/>
      <c r="AB662" s="20"/>
      <c r="AC662" s="20"/>
      <c r="AD662" s="20"/>
      <c r="AE662" s="20"/>
      <c r="AF662" s="20"/>
    </row>
    <row r="663">
      <c r="A663" s="20"/>
      <c r="B663" s="20"/>
      <c r="C663" s="20"/>
      <c r="D663" s="20"/>
      <c r="E663" s="20"/>
      <c r="F663" s="20"/>
      <c r="G663" s="20"/>
      <c r="H663" s="20"/>
      <c r="I663" s="20"/>
      <c r="J663" s="21"/>
      <c r="K663" s="21"/>
      <c r="L663" s="21"/>
      <c r="M663" s="21"/>
      <c r="N663" s="21"/>
      <c r="O663" s="21"/>
      <c r="P663" s="21"/>
      <c r="Q663" s="21"/>
      <c r="R663" s="21"/>
      <c r="S663" s="21"/>
      <c r="T663" s="21"/>
      <c r="U663" s="21"/>
      <c r="V663" s="20"/>
      <c r="W663" s="20"/>
      <c r="X663" s="20"/>
      <c r="Y663" s="20"/>
      <c r="Z663" s="20"/>
      <c r="AA663" s="20"/>
      <c r="AB663" s="20"/>
      <c r="AC663" s="20"/>
      <c r="AD663" s="20"/>
      <c r="AE663" s="20"/>
      <c r="AF663" s="20"/>
    </row>
    <row r="664">
      <c r="A664" s="20"/>
      <c r="B664" s="20"/>
      <c r="C664" s="20"/>
      <c r="D664" s="20"/>
      <c r="E664" s="20"/>
      <c r="F664" s="20"/>
      <c r="G664" s="20"/>
      <c r="H664" s="20"/>
      <c r="I664" s="20"/>
      <c r="J664" s="21"/>
      <c r="K664" s="21"/>
      <c r="L664" s="21"/>
      <c r="M664" s="21"/>
      <c r="N664" s="21"/>
      <c r="O664" s="21"/>
      <c r="P664" s="21"/>
      <c r="Q664" s="21"/>
      <c r="R664" s="21"/>
      <c r="S664" s="21"/>
      <c r="T664" s="21"/>
      <c r="U664" s="21"/>
      <c r="V664" s="20"/>
      <c r="W664" s="20"/>
      <c r="X664" s="20"/>
      <c r="Y664" s="20"/>
      <c r="Z664" s="20"/>
      <c r="AA664" s="20"/>
      <c r="AB664" s="20"/>
      <c r="AC664" s="20"/>
      <c r="AD664" s="20"/>
      <c r="AE664" s="20"/>
      <c r="AF664" s="20"/>
    </row>
    <row r="665">
      <c r="A665" s="20"/>
      <c r="B665" s="20"/>
      <c r="C665" s="20"/>
      <c r="D665" s="20"/>
      <c r="E665" s="20"/>
      <c r="F665" s="20"/>
      <c r="G665" s="20"/>
      <c r="H665" s="20"/>
      <c r="I665" s="20"/>
      <c r="J665" s="21"/>
      <c r="K665" s="21"/>
      <c r="L665" s="21"/>
      <c r="M665" s="21"/>
      <c r="N665" s="21"/>
      <c r="O665" s="21"/>
      <c r="P665" s="21"/>
      <c r="Q665" s="21"/>
      <c r="R665" s="21"/>
      <c r="S665" s="21"/>
      <c r="T665" s="21"/>
      <c r="U665" s="21"/>
      <c r="V665" s="20"/>
      <c r="W665" s="20"/>
      <c r="X665" s="20"/>
      <c r="Y665" s="20"/>
      <c r="Z665" s="20"/>
      <c r="AA665" s="20"/>
      <c r="AB665" s="20"/>
      <c r="AC665" s="20"/>
      <c r="AD665" s="20"/>
      <c r="AE665" s="20"/>
      <c r="AF665" s="20"/>
    </row>
    <row r="666">
      <c r="A666" s="20"/>
      <c r="B666" s="20"/>
      <c r="C666" s="20"/>
      <c r="D666" s="20"/>
      <c r="E666" s="20"/>
      <c r="F666" s="20"/>
      <c r="G666" s="20"/>
      <c r="H666" s="20"/>
      <c r="I666" s="20"/>
      <c r="J666" s="21"/>
      <c r="K666" s="21"/>
      <c r="L666" s="21"/>
      <c r="M666" s="21"/>
      <c r="N666" s="21"/>
      <c r="O666" s="21"/>
      <c r="P666" s="21"/>
      <c r="Q666" s="21"/>
      <c r="R666" s="21"/>
      <c r="S666" s="21"/>
      <c r="T666" s="21"/>
      <c r="U666" s="21"/>
      <c r="V666" s="20"/>
      <c r="W666" s="20"/>
      <c r="X666" s="20"/>
      <c r="Y666" s="20"/>
      <c r="Z666" s="20"/>
      <c r="AA666" s="20"/>
      <c r="AB666" s="20"/>
      <c r="AC666" s="20"/>
      <c r="AD666" s="20"/>
      <c r="AE666" s="20"/>
      <c r="AF666" s="20"/>
    </row>
    <row r="667">
      <c r="A667" s="20"/>
      <c r="B667" s="20"/>
      <c r="C667" s="20"/>
      <c r="D667" s="20"/>
      <c r="E667" s="20"/>
      <c r="F667" s="20"/>
      <c r="G667" s="20"/>
      <c r="H667" s="20"/>
      <c r="I667" s="20"/>
      <c r="J667" s="21"/>
      <c r="K667" s="21"/>
      <c r="L667" s="21"/>
      <c r="M667" s="21"/>
      <c r="N667" s="21"/>
      <c r="O667" s="21"/>
      <c r="P667" s="21"/>
      <c r="Q667" s="21"/>
      <c r="R667" s="21"/>
      <c r="S667" s="21"/>
      <c r="T667" s="21"/>
      <c r="U667" s="21"/>
      <c r="V667" s="20"/>
      <c r="W667" s="20"/>
      <c r="X667" s="20"/>
      <c r="Y667" s="20"/>
      <c r="Z667" s="20"/>
      <c r="AA667" s="20"/>
      <c r="AB667" s="20"/>
      <c r="AC667" s="20"/>
      <c r="AD667" s="20"/>
      <c r="AE667" s="20"/>
      <c r="AF667" s="20"/>
    </row>
    <row r="668">
      <c r="A668" s="20"/>
      <c r="B668" s="20"/>
      <c r="C668" s="20"/>
      <c r="D668" s="20"/>
      <c r="E668" s="20"/>
      <c r="F668" s="20"/>
      <c r="G668" s="20"/>
      <c r="H668" s="20"/>
      <c r="I668" s="20"/>
      <c r="J668" s="21"/>
      <c r="K668" s="21"/>
      <c r="L668" s="21"/>
      <c r="M668" s="21"/>
      <c r="N668" s="21"/>
      <c r="O668" s="21"/>
      <c r="P668" s="21"/>
      <c r="Q668" s="21"/>
      <c r="R668" s="21"/>
      <c r="S668" s="21"/>
      <c r="T668" s="21"/>
      <c r="U668" s="21"/>
      <c r="V668" s="20"/>
      <c r="W668" s="20"/>
      <c r="X668" s="20"/>
      <c r="Y668" s="20"/>
      <c r="Z668" s="20"/>
      <c r="AA668" s="20"/>
      <c r="AB668" s="20"/>
      <c r="AC668" s="20"/>
      <c r="AD668" s="20"/>
      <c r="AE668" s="20"/>
      <c r="AF668" s="20"/>
    </row>
    <row r="669">
      <c r="A669" s="20"/>
      <c r="B669" s="20"/>
      <c r="C669" s="20"/>
      <c r="D669" s="20"/>
      <c r="E669" s="20"/>
      <c r="F669" s="20"/>
      <c r="G669" s="20"/>
      <c r="H669" s="20"/>
      <c r="I669" s="20"/>
      <c r="J669" s="21"/>
      <c r="K669" s="21"/>
      <c r="L669" s="21"/>
      <c r="M669" s="21"/>
      <c r="N669" s="21"/>
      <c r="O669" s="21"/>
      <c r="P669" s="21"/>
      <c r="Q669" s="21"/>
      <c r="R669" s="21"/>
      <c r="S669" s="21"/>
      <c r="T669" s="21"/>
      <c r="U669" s="21"/>
      <c r="V669" s="20"/>
      <c r="W669" s="20"/>
      <c r="X669" s="20"/>
      <c r="Y669" s="20"/>
      <c r="Z669" s="20"/>
      <c r="AA669" s="20"/>
      <c r="AB669" s="20"/>
      <c r="AC669" s="20"/>
      <c r="AD669" s="20"/>
      <c r="AE669" s="20"/>
      <c r="AF669" s="20"/>
    </row>
    <row r="670">
      <c r="A670" s="20"/>
      <c r="B670" s="20"/>
      <c r="C670" s="20"/>
      <c r="D670" s="20"/>
      <c r="E670" s="20"/>
      <c r="F670" s="20"/>
      <c r="G670" s="20"/>
      <c r="H670" s="20"/>
      <c r="I670" s="20"/>
      <c r="J670" s="21"/>
      <c r="K670" s="21"/>
      <c r="L670" s="21"/>
      <c r="M670" s="21"/>
      <c r="N670" s="21"/>
      <c r="O670" s="21"/>
      <c r="P670" s="21"/>
      <c r="Q670" s="21"/>
      <c r="R670" s="21"/>
      <c r="S670" s="21"/>
      <c r="T670" s="21"/>
      <c r="U670" s="21"/>
      <c r="V670" s="20"/>
      <c r="W670" s="20"/>
      <c r="X670" s="20"/>
      <c r="Y670" s="20"/>
      <c r="Z670" s="20"/>
      <c r="AA670" s="20"/>
      <c r="AB670" s="20"/>
      <c r="AC670" s="20"/>
      <c r="AD670" s="20"/>
      <c r="AE670" s="20"/>
      <c r="AF670" s="20"/>
    </row>
    <row r="671">
      <c r="A671" s="20"/>
      <c r="B671" s="20"/>
      <c r="C671" s="20"/>
      <c r="D671" s="20"/>
      <c r="E671" s="20"/>
      <c r="F671" s="20"/>
      <c r="G671" s="20"/>
      <c r="H671" s="20"/>
      <c r="I671" s="20"/>
      <c r="J671" s="21"/>
      <c r="K671" s="21"/>
      <c r="L671" s="21"/>
      <c r="M671" s="21"/>
      <c r="N671" s="21"/>
      <c r="O671" s="21"/>
      <c r="P671" s="21"/>
      <c r="Q671" s="21"/>
      <c r="R671" s="21"/>
      <c r="S671" s="21"/>
      <c r="T671" s="21"/>
      <c r="U671" s="21"/>
      <c r="V671" s="20"/>
      <c r="W671" s="20"/>
      <c r="X671" s="20"/>
      <c r="Y671" s="20"/>
      <c r="Z671" s="20"/>
      <c r="AA671" s="20"/>
      <c r="AB671" s="20"/>
      <c r="AC671" s="20"/>
      <c r="AD671" s="20"/>
      <c r="AE671" s="20"/>
      <c r="AF671" s="20"/>
    </row>
    <row r="672">
      <c r="A672" s="20"/>
      <c r="B672" s="20"/>
      <c r="C672" s="20"/>
      <c r="D672" s="20"/>
      <c r="E672" s="20"/>
      <c r="F672" s="20"/>
      <c r="G672" s="20"/>
      <c r="H672" s="20"/>
      <c r="I672" s="20"/>
      <c r="J672" s="21"/>
      <c r="K672" s="21"/>
      <c r="L672" s="21"/>
      <c r="M672" s="21"/>
      <c r="N672" s="21"/>
      <c r="O672" s="21"/>
      <c r="P672" s="21"/>
      <c r="Q672" s="21"/>
      <c r="R672" s="21"/>
      <c r="S672" s="21"/>
      <c r="T672" s="21"/>
      <c r="U672" s="21"/>
      <c r="V672" s="20"/>
      <c r="W672" s="20"/>
      <c r="X672" s="20"/>
      <c r="Y672" s="20"/>
      <c r="Z672" s="20"/>
      <c r="AA672" s="20"/>
      <c r="AB672" s="20"/>
      <c r="AC672" s="20"/>
      <c r="AD672" s="20"/>
      <c r="AE672" s="20"/>
      <c r="AF672" s="20"/>
    </row>
    <row r="673">
      <c r="A673" s="20"/>
      <c r="B673" s="20"/>
      <c r="C673" s="20"/>
      <c r="D673" s="20"/>
      <c r="E673" s="20"/>
      <c r="F673" s="20"/>
      <c r="G673" s="20"/>
      <c r="H673" s="20"/>
      <c r="I673" s="20"/>
      <c r="J673" s="21"/>
      <c r="K673" s="21"/>
      <c r="L673" s="21"/>
      <c r="M673" s="21"/>
      <c r="N673" s="21"/>
      <c r="O673" s="21"/>
      <c r="P673" s="21"/>
      <c r="Q673" s="21"/>
      <c r="R673" s="21"/>
      <c r="S673" s="21"/>
      <c r="T673" s="21"/>
      <c r="U673" s="21"/>
      <c r="V673" s="20"/>
      <c r="W673" s="20"/>
      <c r="X673" s="20"/>
      <c r="Y673" s="20"/>
      <c r="Z673" s="20"/>
      <c r="AA673" s="20"/>
      <c r="AB673" s="20"/>
      <c r="AC673" s="20"/>
      <c r="AD673" s="20"/>
      <c r="AE673" s="20"/>
      <c r="AF673" s="20"/>
    </row>
    <row r="674">
      <c r="A674" s="20"/>
      <c r="B674" s="20"/>
      <c r="C674" s="20"/>
      <c r="D674" s="20"/>
      <c r="E674" s="20"/>
      <c r="F674" s="20"/>
      <c r="G674" s="20"/>
      <c r="H674" s="20"/>
      <c r="I674" s="20"/>
      <c r="J674" s="21"/>
      <c r="K674" s="21"/>
      <c r="L674" s="21"/>
      <c r="M674" s="21"/>
      <c r="N674" s="21"/>
      <c r="O674" s="21"/>
      <c r="P674" s="21"/>
      <c r="Q674" s="21"/>
      <c r="R674" s="21"/>
      <c r="S674" s="21"/>
      <c r="T674" s="21"/>
      <c r="U674" s="21"/>
      <c r="V674" s="20"/>
      <c r="W674" s="20"/>
      <c r="X674" s="20"/>
      <c r="Y674" s="20"/>
      <c r="Z674" s="20"/>
      <c r="AA674" s="20"/>
      <c r="AB674" s="20"/>
      <c r="AC674" s="20"/>
      <c r="AD674" s="20"/>
      <c r="AE674" s="20"/>
      <c r="AF674" s="20"/>
    </row>
    <row r="675">
      <c r="A675" s="20"/>
      <c r="B675" s="20"/>
      <c r="C675" s="20"/>
      <c r="D675" s="20"/>
      <c r="E675" s="20"/>
      <c r="F675" s="20"/>
      <c r="G675" s="20"/>
      <c r="H675" s="20"/>
      <c r="I675" s="20"/>
      <c r="J675" s="21"/>
      <c r="K675" s="21"/>
      <c r="L675" s="21"/>
      <c r="M675" s="21"/>
      <c r="N675" s="21"/>
      <c r="O675" s="21"/>
      <c r="P675" s="21"/>
      <c r="Q675" s="21"/>
      <c r="R675" s="21"/>
      <c r="S675" s="21"/>
      <c r="T675" s="21"/>
      <c r="U675" s="21"/>
      <c r="V675" s="20"/>
      <c r="W675" s="20"/>
      <c r="X675" s="20"/>
      <c r="Y675" s="20"/>
      <c r="Z675" s="20"/>
      <c r="AA675" s="20"/>
      <c r="AB675" s="20"/>
      <c r="AC675" s="20"/>
      <c r="AD675" s="20"/>
      <c r="AE675" s="20"/>
      <c r="AF675" s="20"/>
    </row>
    <row r="676">
      <c r="A676" s="20"/>
      <c r="B676" s="20"/>
      <c r="C676" s="20"/>
      <c r="D676" s="20"/>
      <c r="E676" s="20"/>
      <c r="F676" s="20"/>
      <c r="G676" s="20"/>
      <c r="H676" s="20"/>
      <c r="I676" s="20"/>
      <c r="J676" s="21"/>
      <c r="K676" s="21"/>
      <c r="L676" s="21"/>
      <c r="M676" s="21"/>
      <c r="N676" s="21"/>
      <c r="O676" s="21"/>
      <c r="P676" s="21"/>
      <c r="Q676" s="21"/>
      <c r="R676" s="21"/>
      <c r="S676" s="21"/>
      <c r="T676" s="21"/>
      <c r="U676" s="21"/>
      <c r="V676" s="20"/>
      <c r="W676" s="20"/>
      <c r="X676" s="20"/>
      <c r="Y676" s="20"/>
      <c r="Z676" s="20"/>
      <c r="AA676" s="20"/>
      <c r="AB676" s="20"/>
      <c r="AC676" s="20"/>
      <c r="AD676" s="20"/>
      <c r="AE676" s="20"/>
      <c r="AF676" s="20"/>
    </row>
    <row r="677">
      <c r="A677" s="20"/>
      <c r="B677" s="20"/>
      <c r="C677" s="20"/>
      <c r="D677" s="20"/>
      <c r="E677" s="20"/>
      <c r="F677" s="20"/>
      <c r="G677" s="20"/>
      <c r="H677" s="20"/>
      <c r="I677" s="20"/>
      <c r="J677" s="21"/>
      <c r="K677" s="21"/>
      <c r="L677" s="21"/>
      <c r="M677" s="21"/>
      <c r="N677" s="21"/>
      <c r="O677" s="21"/>
      <c r="P677" s="21"/>
      <c r="Q677" s="21"/>
      <c r="R677" s="21"/>
      <c r="S677" s="21"/>
      <c r="T677" s="21"/>
      <c r="U677" s="21"/>
      <c r="V677" s="20"/>
      <c r="W677" s="20"/>
      <c r="X677" s="20"/>
      <c r="Y677" s="20"/>
      <c r="Z677" s="20"/>
      <c r="AA677" s="20"/>
      <c r="AB677" s="20"/>
      <c r="AC677" s="20"/>
      <c r="AD677" s="20"/>
      <c r="AE677" s="20"/>
      <c r="AF677" s="20"/>
    </row>
    <row r="678">
      <c r="A678" s="20"/>
      <c r="B678" s="20"/>
      <c r="C678" s="20"/>
      <c r="D678" s="20"/>
      <c r="E678" s="20"/>
      <c r="F678" s="20"/>
      <c r="G678" s="20"/>
      <c r="H678" s="20"/>
      <c r="I678" s="20"/>
      <c r="J678" s="21"/>
      <c r="K678" s="21"/>
      <c r="L678" s="21"/>
      <c r="M678" s="21"/>
      <c r="N678" s="21"/>
      <c r="O678" s="21"/>
      <c r="P678" s="21"/>
      <c r="Q678" s="21"/>
      <c r="R678" s="21"/>
      <c r="S678" s="21"/>
      <c r="T678" s="21"/>
      <c r="U678" s="21"/>
      <c r="V678" s="20"/>
      <c r="W678" s="20"/>
      <c r="X678" s="20"/>
      <c r="Y678" s="20"/>
      <c r="Z678" s="20"/>
      <c r="AA678" s="20"/>
      <c r="AB678" s="20"/>
      <c r="AC678" s="20"/>
      <c r="AD678" s="20"/>
      <c r="AE678" s="20"/>
      <c r="AF678" s="20"/>
    </row>
    <row r="679">
      <c r="A679" s="20"/>
      <c r="B679" s="20"/>
      <c r="C679" s="20"/>
      <c r="D679" s="20"/>
      <c r="E679" s="20"/>
      <c r="F679" s="20"/>
      <c r="G679" s="20"/>
      <c r="H679" s="20"/>
      <c r="I679" s="20"/>
      <c r="J679" s="21"/>
      <c r="K679" s="21"/>
      <c r="L679" s="21"/>
      <c r="M679" s="21"/>
      <c r="N679" s="21"/>
      <c r="O679" s="21"/>
      <c r="P679" s="21"/>
      <c r="Q679" s="21"/>
      <c r="R679" s="21"/>
      <c r="S679" s="21"/>
      <c r="T679" s="21"/>
      <c r="U679" s="21"/>
      <c r="V679" s="20"/>
      <c r="W679" s="20"/>
      <c r="X679" s="20"/>
      <c r="Y679" s="20"/>
      <c r="Z679" s="20"/>
      <c r="AA679" s="20"/>
      <c r="AB679" s="20"/>
      <c r="AC679" s="20"/>
      <c r="AD679" s="20"/>
      <c r="AE679" s="20"/>
      <c r="AF679" s="20"/>
    </row>
    <row r="680">
      <c r="A680" s="20"/>
      <c r="B680" s="20"/>
      <c r="C680" s="20"/>
      <c r="D680" s="20"/>
      <c r="E680" s="20"/>
      <c r="F680" s="20"/>
      <c r="G680" s="20"/>
      <c r="H680" s="20"/>
      <c r="I680" s="20"/>
      <c r="J680" s="21"/>
      <c r="K680" s="21"/>
      <c r="L680" s="21"/>
      <c r="M680" s="21"/>
      <c r="N680" s="21"/>
      <c r="O680" s="21"/>
      <c r="P680" s="21"/>
      <c r="Q680" s="21"/>
      <c r="R680" s="21"/>
      <c r="S680" s="21"/>
      <c r="T680" s="21"/>
      <c r="U680" s="21"/>
      <c r="V680" s="20"/>
      <c r="W680" s="20"/>
      <c r="X680" s="20"/>
      <c r="Y680" s="20"/>
      <c r="Z680" s="20"/>
      <c r="AA680" s="20"/>
      <c r="AB680" s="20"/>
      <c r="AC680" s="20"/>
      <c r="AD680" s="20"/>
      <c r="AE680" s="20"/>
      <c r="AF680" s="20"/>
    </row>
    <row r="681">
      <c r="A681" s="20"/>
      <c r="B681" s="20"/>
      <c r="C681" s="20"/>
      <c r="D681" s="20"/>
      <c r="E681" s="20"/>
      <c r="F681" s="20"/>
      <c r="G681" s="20"/>
      <c r="H681" s="20"/>
      <c r="I681" s="20"/>
      <c r="J681" s="21"/>
      <c r="K681" s="21"/>
      <c r="L681" s="21"/>
      <c r="M681" s="21"/>
      <c r="N681" s="21"/>
      <c r="O681" s="21"/>
      <c r="P681" s="21"/>
      <c r="Q681" s="21"/>
      <c r="R681" s="21"/>
      <c r="S681" s="21"/>
      <c r="T681" s="21"/>
      <c r="U681" s="21"/>
      <c r="V681" s="20"/>
      <c r="W681" s="20"/>
      <c r="X681" s="20"/>
      <c r="Y681" s="20"/>
      <c r="Z681" s="20"/>
      <c r="AA681" s="20"/>
      <c r="AB681" s="20"/>
      <c r="AC681" s="20"/>
      <c r="AD681" s="20"/>
      <c r="AE681" s="20"/>
      <c r="AF681" s="20"/>
    </row>
    <row r="682">
      <c r="A682" s="20"/>
      <c r="B682" s="20"/>
      <c r="C682" s="20"/>
      <c r="D682" s="20"/>
      <c r="E682" s="20"/>
      <c r="F682" s="20"/>
      <c r="G682" s="20"/>
      <c r="H682" s="20"/>
      <c r="I682" s="20"/>
      <c r="J682" s="21"/>
      <c r="K682" s="21"/>
      <c r="L682" s="21"/>
      <c r="M682" s="21"/>
      <c r="N682" s="21"/>
      <c r="O682" s="21"/>
      <c r="P682" s="21"/>
      <c r="Q682" s="21"/>
      <c r="R682" s="21"/>
      <c r="S682" s="21"/>
      <c r="T682" s="21"/>
      <c r="U682" s="21"/>
      <c r="V682" s="20"/>
      <c r="W682" s="20"/>
      <c r="X682" s="20"/>
      <c r="Y682" s="20"/>
      <c r="Z682" s="20"/>
      <c r="AA682" s="20"/>
      <c r="AB682" s="20"/>
      <c r="AC682" s="20"/>
      <c r="AD682" s="20"/>
      <c r="AE682" s="20"/>
      <c r="AF682" s="20"/>
    </row>
    <row r="683">
      <c r="A683" s="20"/>
      <c r="B683" s="20"/>
      <c r="C683" s="20"/>
      <c r="D683" s="20"/>
      <c r="E683" s="20"/>
      <c r="F683" s="20"/>
      <c r="G683" s="20"/>
      <c r="H683" s="20"/>
      <c r="I683" s="20"/>
      <c r="J683" s="21"/>
      <c r="K683" s="21"/>
      <c r="L683" s="21"/>
      <c r="M683" s="21"/>
      <c r="N683" s="21"/>
      <c r="O683" s="21"/>
      <c r="P683" s="21"/>
      <c r="Q683" s="21"/>
      <c r="R683" s="21"/>
      <c r="S683" s="21"/>
      <c r="T683" s="21"/>
      <c r="U683" s="21"/>
      <c r="V683" s="20"/>
      <c r="W683" s="20"/>
      <c r="X683" s="20"/>
      <c r="Y683" s="20"/>
      <c r="Z683" s="20"/>
      <c r="AA683" s="20"/>
      <c r="AB683" s="20"/>
      <c r="AC683" s="20"/>
      <c r="AD683" s="20"/>
      <c r="AE683" s="20"/>
      <c r="AF683" s="20"/>
    </row>
    <row r="684">
      <c r="A684" s="20"/>
      <c r="B684" s="20"/>
      <c r="C684" s="20"/>
      <c r="D684" s="20"/>
      <c r="E684" s="20"/>
      <c r="F684" s="20"/>
      <c r="G684" s="20"/>
      <c r="H684" s="20"/>
      <c r="I684" s="20"/>
      <c r="J684" s="21"/>
      <c r="K684" s="21"/>
      <c r="L684" s="21"/>
      <c r="M684" s="21"/>
      <c r="N684" s="21"/>
      <c r="O684" s="21"/>
      <c r="P684" s="21"/>
      <c r="Q684" s="21"/>
      <c r="R684" s="21"/>
      <c r="S684" s="21"/>
      <c r="T684" s="21"/>
      <c r="U684" s="21"/>
      <c r="V684" s="20"/>
      <c r="W684" s="20"/>
      <c r="X684" s="20"/>
      <c r="Y684" s="20"/>
      <c r="Z684" s="20"/>
      <c r="AA684" s="20"/>
      <c r="AB684" s="20"/>
      <c r="AC684" s="20"/>
      <c r="AD684" s="20"/>
      <c r="AE684" s="20"/>
      <c r="AF684" s="20"/>
    </row>
    <row r="685">
      <c r="A685" s="20"/>
      <c r="B685" s="20"/>
      <c r="C685" s="20"/>
      <c r="D685" s="20"/>
      <c r="E685" s="20"/>
      <c r="F685" s="20"/>
      <c r="G685" s="20"/>
      <c r="H685" s="20"/>
      <c r="I685" s="20"/>
      <c r="J685" s="21"/>
      <c r="K685" s="21"/>
      <c r="L685" s="21"/>
      <c r="M685" s="21"/>
      <c r="N685" s="21"/>
      <c r="O685" s="21"/>
      <c r="P685" s="21"/>
      <c r="Q685" s="21"/>
      <c r="R685" s="21"/>
      <c r="S685" s="21"/>
      <c r="T685" s="21"/>
      <c r="U685" s="21"/>
      <c r="V685" s="20"/>
      <c r="W685" s="20"/>
      <c r="X685" s="20"/>
      <c r="Y685" s="20"/>
      <c r="Z685" s="20"/>
      <c r="AA685" s="20"/>
      <c r="AB685" s="20"/>
      <c r="AC685" s="20"/>
      <c r="AD685" s="20"/>
      <c r="AE685" s="20"/>
      <c r="AF685" s="20"/>
    </row>
    <row r="686">
      <c r="A686" s="20"/>
      <c r="B686" s="20"/>
      <c r="C686" s="20"/>
      <c r="D686" s="20"/>
      <c r="E686" s="20"/>
      <c r="F686" s="20"/>
      <c r="G686" s="20"/>
      <c r="H686" s="20"/>
      <c r="I686" s="20"/>
      <c r="J686" s="21"/>
      <c r="K686" s="21"/>
      <c r="L686" s="21"/>
      <c r="M686" s="21"/>
      <c r="N686" s="21"/>
      <c r="O686" s="21"/>
      <c r="P686" s="21"/>
      <c r="Q686" s="21"/>
      <c r="R686" s="21"/>
      <c r="S686" s="21"/>
      <c r="T686" s="21"/>
      <c r="U686" s="21"/>
      <c r="V686" s="20"/>
      <c r="W686" s="20"/>
      <c r="X686" s="20"/>
      <c r="Y686" s="20"/>
      <c r="Z686" s="20"/>
      <c r="AA686" s="20"/>
      <c r="AB686" s="20"/>
      <c r="AC686" s="20"/>
      <c r="AD686" s="20"/>
      <c r="AE686" s="20"/>
      <c r="AF686" s="20"/>
    </row>
    <row r="687">
      <c r="A687" s="20"/>
      <c r="B687" s="20"/>
      <c r="C687" s="20"/>
      <c r="D687" s="20"/>
      <c r="E687" s="20"/>
      <c r="F687" s="20"/>
      <c r="G687" s="20"/>
      <c r="H687" s="20"/>
      <c r="I687" s="20"/>
      <c r="J687" s="21"/>
      <c r="K687" s="21"/>
      <c r="L687" s="21"/>
      <c r="M687" s="21"/>
      <c r="N687" s="21"/>
      <c r="O687" s="21"/>
      <c r="P687" s="21"/>
      <c r="Q687" s="21"/>
      <c r="R687" s="21"/>
      <c r="S687" s="21"/>
      <c r="T687" s="21"/>
      <c r="U687" s="21"/>
      <c r="V687" s="20"/>
      <c r="W687" s="20"/>
      <c r="X687" s="20"/>
      <c r="Y687" s="20"/>
      <c r="Z687" s="20"/>
      <c r="AA687" s="20"/>
      <c r="AB687" s="20"/>
      <c r="AC687" s="20"/>
      <c r="AD687" s="20"/>
      <c r="AE687" s="20"/>
      <c r="AF687" s="20"/>
    </row>
    <row r="688">
      <c r="A688" s="20"/>
      <c r="B688" s="20"/>
      <c r="C688" s="20"/>
      <c r="D688" s="20"/>
      <c r="E688" s="20"/>
      <c r="F688" s="20"/>
      <c r="G688" s="20"/>
      <c r="H688" s="20"/>
      <c r="I688" s="20"/>
      <c r="J688" s="21"/>
      <c r="K688" s="21"/>
      <c r="L688" s="21"/>
      <c r="M688" s="21"/>
      <c r="N688" s="21"/>
      <c r="O688" s="21"/>
      <c r="P688" s="21"/>
      <c r="Q688" s="21"/>
      <c r="R688" s="21"/>
      <c r="S688" s="21"/>
      <c r="T688" s="21"/>
      <c r="U688" s="21"/>
      <c r="V688" s="20"/>
      <c r="W688" s="20"/>
      <c r="X688" s="20"/>
      <c r="Y688" s="20"/>
      <c r="Z688" s="20"/>
      <c r="AA688" s="20"/>
      <c r="AB688" s="20"/>
      <c r="AC688" s="20"/>
      <c r="AD688" s="20"/>
      <c r="AE688" s="20"/>
      <c r="AF688" s="20"/>
    </row>
    <row r="689">
      <c r="A689" s="20"/>
      <c r="B689" s="20"/>
      <c r="C689" s="20"/>
      <c r="D689" s="20"/>
      <c r="E689" s="20"/>
      <c r="F689" s="20"/>
      <c r="G689" s="20"/>
      <c r="H689" s="20"/>
      <c r="I689" s="20"/>
      <c r="J689" s="21"/>
      <c r="K689" s="21"/>
      <c r="L689" s="21"/>
      <c r="M689" s="21"/>
      <c r="N689" s="21"/>
      <c r="O689" s="21"/>
      <c r="P689" s="21"/>
      <c r="Q689" s="21"/>
      <c r="R689" s="21"/>
      <c r="S689" s="21"/>
      <c r="T689" s="21"/>
      <c r="U689" s="21"/>
      <c r="V689" s="20"/>
      <c r="W689" s="20"/>
      <c r="X689" s="20"/>
      <c r="Y689" s="20"/>
      <c r="Z689" s="20"/>
      <c r="AA689" s="20"/>
      <c r="AB689" s="20"/>
      <c r="AC689" s="20"/>
      <c r="AD689" s="20"/>
      <c r="AE689" s="20"/>
      <c r="AF689" s="20"/>
    </row>
    <row r="690">
      <c r="A690" s="20"/>
      <c r="B690" s="20"/>
      <c r="C690" s="20"/>
      <c r="D690" s="20"/>
      <c r="E690" s="20"/>
      <c r="F690" s="20"/>
      <c r="G690" s="20"/>
      <c r="H690" s="20"/>
      <c r="I690" s="20"/>
      <c r="J690" s="21"/>
      <c r="K690" s="21"/>
      <c r="L690" s="21"/>
      <c r="M690" s="21"/>
      <c r="N690" s="21"/>
      <c r="O690" s="21"/>
      <c r="P690" s="21"/>
      <c r="Q690" s="21"/>
      <c r="R690" s="21"/>
      <c r="S690" s="21"/>
      <c r="T690" s="21"/>
      <c r="U690" s="21"/>
      <c r="V690" s="20"/>
      <c r="W690" s="20"/>
      <c r="X690" s="20"/>
      <c r="Y690" s="20"/>
      <c r="Z690" s="20"/>
      <c r="AA690" s="20"/>
      <c r="AB690" s="20"/>
      <c r="AC690" s="20"/>
      <c r="AD690" s="20"/>
      <c r="AE690" s="20"/>
      <c r="AF690" s="20"/>
    </row>
    <row r="691">
      <c r="A691" s="20"/>
      <c r="B691" s="20"/>
      <c r="C691" s="20"/>
      <c r="D691" s="20"/>
      <c r="E691" s="20"/>
      <c r="F691" s="20"/>
      <c r="G691" s="20"/>
      <c r="H691" s="20"/>
      <c r="I691" s="20"/>
      <c r="J691" s="21"/>
      <c r="K691" s="21"/>
      <c r="L691" s="21"/>
      <c r="M691" s="21"/>
      <c r="N691" s="21"/>
      <c r="O691" s="21"/>
      <c r="P691" s="21"/>
      <c r="Q691" s="21"/>
      <c r="R691" s="21"/>
      <c r="S691" s="21"/>
      <c r="T691" s="21"/>
      <c r="U691" s="21"/>
      <c r="V691" s="20"/>
      <c r="W691" s="20"/>
      <c r="X691" s="20"/>
      <c r="Y691" s="20"/>
      <c r="Z691" s="20"/>
      <c r="AA691" s="20"/>
      <c r="AB691" s="20"/>
      <c r="AC691" s="20"/>
      <c r="AD691" s="20"/>
      <c r="AE691" s="20"/>
      <c r="AF691" s="20"/>
    </row>
    <row r="692">
      <c r="A692" s="20"/>
      <c r="B692" s="20"/>
      <c r="C692" s="20"/>
      <c r="D692" s="20"/>
      <c r="E692" s="20"/>
      <c r="F692" s="20"/>
      <c r="G692" s="20"/>
      <c r="H692" s="20"/>
      <c r="I692" s="20"/>
      <c r="J692" s="21"/>
      <c r="K692" s="21"/>
      <c r="L692" s="21"/>
      <c r="M692" s="21"/>
      <c r="N692" s="21"/>
      <c r="O692" s="21"/>
      <c r="P692" s="21"/>
      <c r="Q692" s="21"/>
      <c r="R692" s="21"/>
      <c r="S692" s="21"/>
      <c r="T692" s="21"/>
      <c r="U692" s="21"/>
      <c r="V692" s="20"/>
      <c r="W692" s="20"/>
      <c r="X692" s="20"/>
      <c r="Y692" s="20"/>
      <c r="Z692" s="20"/>
      <c r="AA692" s="20"/>
      <c r="AB692" s="20"/>
      <c r="AC692" s="20"/>
      <c r="AD692" s="20"/>
      <c r="AE692" s="20"/>
      <c r="AF692" s="20"/>
    </row>
    <row r="693">
      <c r="A693" s="20"/>
      <c r="B693" s="20"/>
      <c r="C693" s="20"/>
      <c r="D693" s="20"/>
      <c r="E693" s="20"/>
      <c r="F693" s="20"/>
      <c r="G693" s="20"/>
      <c r="H693" s="20"/>
      <c r="I693" s="20"/>
      <c r="J693" s="21"/>
      <c r="K693" s="21"/>
      <c r="L693" s="21"/>
      <c r="M693" s="21"/>
      <c r="N693" s="21"/>
      <c r="O693" s="21"/>
      <c r="P693" s="21"/>
      <c r="Q693" s="21"/>
      <c r="R693" s="21"/>
      <c r="S693" s="21"/>
      <c r="T693" s="21"/>
      <c r="U693" s="21"/>
      <c r="V693" s="20"/>
      <c r="W693" s="20"/>
      <c r="X693" s="20"/>
      <c r="Y693" s="20"/>
      <c r="Z693" s="20"/>
      <c r="AA693" s="20"/>
      <c r="AB693" s="20"/>
      <c r="AC693" s="20"/>
      <c r="AD693" s="20"/>
      <c r="AE693" s="20"/>
      <c r="AF693" s="20"/>
    </row>
    <row r="694">
      <c r="A694" s="20"/>
      <c r="B694" s="20"/>
      <c r="C694" s="20"/>
      <c r="D694" s="20"/>
      <c r="E694" s="20"/>
      <c r="F694" s="20"/>
      <c r="G694" s="20"/>
      <c r="H694" s="20"/>
      <c r="I694" s="20"/>
      <c r="J694" s="21"/>
      <c r="K694" s="21"/>
      <c r="L694" s="21"/>
      <c r="M694" s="21"/>
      <c r="N694" s="21"/>
      <c r="O694" s="21"/>
      <c r="P694" s="21"/>
      <c r="Q694" s="21"/>
      <c r="R694" s="21"/>
      <c r="S694" s="21"/>
      <c r="T694" s="21"/>
      <c r="U694" s="21"/>
      <c r="V694" s="20"/>
      <c r="W694" s="20"/>
      <c r="X694" s="20"/>
      <c r="Y694" s="20"/>
      <c r="Z694" s="20"/>
      <c r="AA694" s="20"/>
      <c r="AB694" s="20"/>
      <c r="AC694" s="20"/>
      <c r="AD694" s="20"/>
      <c r="AE694" s="20"/>
      <c r="AF694" s="20"/>
    </row>
    <row r="695">
      <c r="A695" s="20"/>
      <c r="B695" s="20"/>
      <c r="C695" s="20"/>
      <c r="D695" s="20"/>
      <c r="E695" s="20"/>
      <c r="F695" s="20"/>
      <c r="G695" s="20"/>
      <c r="H695" s="20"/>
      <c r="I695" s="20"/>
      <c r="J695" s="21"/>
      <c r="K695" s="21"/>
      <c r="L695" s="21"/>
      <c r="M695" s="21"/>
      <c r="N695" s="21"/>
      <c r="O695" s="21"/>
      <c r="P695" s="21"/>
      <c r="Q695" s="21"/>
      <c r="R695" s="21"/>
      <c r="S695" s="21"/>
      <c r="T695" s="21"/>
      <c r="U695" s="21"/>
      <c r="V695" s="20"/>
      <c r="W695" s="20"/>
      <c r="X695" s="20"/>
      <c r="Y695" s="20"/>
      <c r="Z695" s="20"/>
      <c r="AA695" s="20"/>
      <c r="AB695" s="20"/>
      <c r="AC695" s="20"/>
      <c r="AD695" s="20"/>
      <c r="AE695" s="20"/>
      <c r="AF695" s="20"/>
    </row>
    <row r="696">
      <c r="A696" s="20"/>
      <c r="B696" s="20"/>
      <c r="C696" s="20"/>
      <c r="D696" s="20"/>
      <c r="E696" s="20"/>
      <c r="F696" s="20"/>
      <c r="G696" s="20"/>
      <c r="H696" s="20"/>
      <c r="I696" s="20"/>
      <c r="J696" s="21"/>
      <c r="K696" s="21"/>
      <c r="L696" s="21"/>
      <c r="M696" s="21"/>
      <c r="N696" s="21"/>
      <c r="O696" s="21"/>
      <c r="P696" s="21"/>
      <c r="Q696" s="21"/>
      <c r="R696" s="21"/>
      <c r="S696" s="21"/>
      <c r="T696" s="21"/>
      <c r="U696" s="21"/>
      <c r="V696" s="20"/>
      <c r="W696" s="20"/>
      <c r="X696" s="20"/>
      <c r="Y696" s="20"/>
      <c r="Z696" s="20"/>
      <c r="AA696" s="20"/>
      <c r="AB696" s="20"/>
      <c r="AC696" s="20"/>
      <c r="AD696" s="20"/>
      <c r="AE696" s="20"/>
      <c r="AF696" s="20"/>
    </row>
    <row r="697">
      <c r="A697" s="20"/>
      <c r="B697" s="20"/>
      <c r="C697" s="20"/>
      <c r="D697" s="20"/>
      <c r="E697" s="20"/>
      <c r="F697" s="20"/>
      <c r="G697" s="20"/>
      <c r="H697" s="20"/>
      <c r="I697" s="20"/>
      <c r="J697" s="21"/>
      <c r="K697" s="21"/>
      <c r="L697" s="21"/>
      <c r="M697" s="21"/>
      <c r="N697" s="21"/>
      <c r="O697" s="21"/>
      <c r="P697" s="21"/>
      <c r="Q697" s="21"/>
      <c r="R697" s="21"/>
      <c r="S697" s="21"/>
      <c r="T697" s="21"/>
      <c r="U697" s="21"/>
      <c r="V697" s="20"/>
      <c r="W697" s="20"/>
      <c r="X697" s="20"/>
      <c r="Y697" s="20"/>
      <c r="Z697" s="20"/>
      <c r="AA697" s="20"/>
      <c r="AB697" s="20"/>
      <c r="AC697" s="20"/>
      <c r="AD697" s="20"/>
      <c r="AE697" s="20"/>
      <c r="AF697" s="20"/>
    </row>
    <row r="698">
      <c r="A698" s="20"/>
      <c r="B698" s="20"/>
      <c r="C698" s="20"/>
      <c r="D698" s="20"/>
      <c r="E698" s="20"/>
      <c r="F698" s="20"/>
      <c r="G698" s="20"/>
      <c r="H698" s="20"/>
      <c r="I698" s="20"/>
      <c r="J698" s="21"/>
      <c r="K698" s="21"/>
      <c r="L698" s="21"/>
      <c r="M698" s="21"/>
      <c r="N698" s="21"/>
      <c r="O698" s="21"/>
      <c r="P698" s="21"/>
      <c r="Q698" s="21"/>
      <c r="R698" s="21"/>
      <c r="S698" s="21"/>
      <c r="T698" s="21"/>
      <c r="U698" s="21"/>
      <c r="V698" s="20"/>
      <c r="W698" s="20"/>
      <c r="X698" s="20"/>
      <c r="Y698" s="20"/>
      <c r="Z698" s="20"/>
      <c r="AA698" s="20"/>
      <c r="AB698" s="20"/>
      <c r="AC698" s="20"/>
      <c r="AD698" s="20"/>
      <c r="AE698" s="20"/>
      <c r="AF698" s="20"/>
    </row>
    <row r="699">
      <c r="A699" s="20"/>
      <c r="B699" s="20"/>
      <c r="C699" s="20"/>
      <c r="D699" s="20"/>
      <c r="E699" s="20"/>
      <c r="F699" s="20"/>
      <c r="G699" s="20"/>
      <c r="H699" s="20"/>
      <c r="I699" s="20"/>
      <c r="J699" s="21"/>
      <c r="K699" s="21"/>
      <c r="L699" s="21"/>
      <c r="M699" s="21"/>
      <c r="N699" s="21"/>
      <c r="O699" s="21"/>
      <c r="P699" s="21"/>
      <c r="Q699" s="21"/>
      <c r="R699" s="21"/>
      <c r="S699" s="21"/>
      <c r="T699" s="21"/>
      <c r="U699" s="21"/>
      <c r="V699" s="20"/>
      <c r="W699" s="20"/>
      <c r="X699" s="20"/>
      <c r="Y699" s="20"/>
      <c r="Z699" s="20"/>
      <c r="AA699" s="20"/>
      <c r="AB699" s="20"/>
      <c r="AC699" s="20"/>
      <c r="AD699" s="20"/>
      <c r="AE699" s="20"/>
      <c r="AF699" s="20"/>
    </row>
    <row r="700">
      <c r="A700" s="20"/>
      <c r="B700" s="20"/>
      <c r="C700" s="20"/>
      <c r="D700" s="20"/>
      <c r="E700" s="20"/>
      <c r="F700" s="20"/>
      <c r="G700" s="20"/>
      <c r="H700" s="20"/>
      <c r="I700" s="20"/>
      <c r="J700" s="21"/>
      <c r="K700" s="21"/>
      <c r="L700" s="21"/>
      <c r="M700" s="21"/>
      <c r="N700" s="21"/>
      <c r="O700" s="21"/>
      <c r="P700" s="21"/>
      <c r="Q700" s="21"/>
      <c r="R700" s="21"/>
      <c r="S700" s="21"/>
      <c r="T700" s="21"/>
      <c r="U700" s="21"/>
      <c r="V700" s="20"/>
      <c r="W700" s="20"/>
      <c r="X700" s="20"/>
      <c r="Y700" s="20"/>
      <c r="Z700" s="20"/>
      <c r="AA700" s="20"/>
      <c r="AB700" s="20"/>
      <c r="AC700" s="20"/>
      <c r="AD700" s="20"/>
      <c r="AE700" s="20"/>
      <c r="AF700" s="20"/>
    </row>
    <row r="701">
      <c r="A701" s="20"/>
      <c r="B701" s="20"/>
      <c r="C701" s="20"/>
      <c r="D701" s="20"/>
      <c r="E701" s="20"/>
      <c r="F701" s="20"/>
      <c r="G701" s="20"/>
      <c r="H701" s="20"/>
      <c r="I701" s="20"/>
      <c r="J701" s="21"/>
      <c r="K701" s="21"/>
      <c r="L701" s="21"/>
      <c r="M701" s="21"/>
      <c r="N701" s="21"/>
      <c r="O701" s="21"/>
      <c r="P701" s="21"/>
      <c r="Q701" s="21"/>
      <c r="R701" s="21"/>
      <c r="S701" s="21"/>
      <c r="T701" s="21"/>
      <c r="U701" s="21"/>
      <c r="V701" s="20"/>
      <c r="W701" s="20"/>
      <c r="X701" s="20"/>
      <c r="Y701" s="20"/>
      <c r="Z701" s="20"/>
      <c r="AA701" s="20"/>
      <c r="AB701" s="20"/>
      <c r="AC701" s="20"/>
      <c r="AD701" s="20"/>
      <c r="AE701" s="20"/>
      <c r="AF701" s="20"/>
    </row>
    <row r="702">
      <c r="A702" s="20"/>
      <c r="B702" s="20"/>
      <c r="C702" s="20"/>
      <c r="D702" s="20"/>
      <c r="E702" s="20"/>
      <c r="F702" s="20"/>
      <c r="G702" s="20"/>
      <c r="H702" s="20"/>
      <c r="I702" s="20"/>
      <c r="J702" s="21"/>
      <c r="K702" s="21"/>
      <c r="L702" s="21"/>
      <c r="M702" s="21"/>
      <c r="N702" s="21"/>
      <c r="O702" s="21"/>
      <c r="P702" s="21"/>
      <c r="Q702" s="21"/>
      <c r="R702" s="21"/>
      <c r="S702" s="21"/>
      <c r="T702" s="21"/>
      <c r="U702" s="21"/>
      <c r="V702" s="20"/>
      <c r="W702" s="20"/>
      <c r="X702" s="20"/>
      <c r="Y702" s="20"/>
      <c r="Z702" s="20"/>
      <c r="AA702" s="20"/>
      <c r="AB702" s="20"/>
      <c r="AC702" s="20"/>
      <c r="AD702" s="20"/>
      <c r="AE702" s="20"/>
      <c r="AF702" s="20"/>
    </row>
    <row r="703">
      <c r="A703" s="20"/>
      <c r="B703" s="20"/>
      <c r="C703" s="20"/>
      <c r="D703" s="20"/>
      <c r="E703" s="20"/>
      <c r="F703" s="20"/>
      <c r="G703" s="20"/>
      <c r="H703" s="20"/>
      <c r="I703" s="20"/>
      <c r="J703" s="21"/>
      <c r="K703" s="21"/>
      <c r="L703" s="21"/>
      <c r="M703" s="21"/>
      <c r="N703" s="21"/>
      <c r="O703" s="21"/>
      <c r="P703" s="21"/>
      <c r="Q703" s="21"/>
      <c r="R703" s="21"/>
      <c r="S703" s="21"/>
      <c r="T703" s="21"/>
      <c r="U703" s="21"/>
      <c r="V703" s="20"/>
      <c r="W703" s="20"/>
      <c r="X703" s="20"/>
      <c r="Y703" s="20"/>
      <c r="Z703" s="20"/>
      <c r="AA703" s="20"/>
      <c r="AB703" s="20"/>
      <c r="AC703" s="20"/>
      <c r="AD703" s="20"/>
      <c r="AE703" s="20"/>
      <c r="AF703" s="20"/>
    </row>
    <row r="704">
      <c r="A704" s="20"/>
      <c r="B704" s="20"/>
      <c r="C704" s="20"/>
      <c r="D704" s="20"/>
      <c r="E704" s="20"/>
      <c r="F704" s="20"/>
      <c r="G704" s="20"/>
      <c r="H704" s="20"/>
      <c r="I704" s="20"/>
      <c r="J704" s="21"/>
      <c r="K704" s="21"/>
      <c r="L704" s="21"/>
      <c r="M704" s="21"/>
      <c r="N704" s="21"/>
      <c r="O704" s="21"/>
      <c r="P704" s="21"/>
      <c r="Q704" s="21"/>
      <c r="R704" s="21"/>
      <c r="S704" s="21"/>
      <c r="T704" s="21"/>
      <c r="U704" s="21"/>
      <c r="V704" s="20"/>
      <c r="W704" s="20"/>
      <c r="X704" s="20"/>
      <c r="Y704" s="20"/>
      <c r="Z704" s="20"/>
      <c r="AA704" s="20"/>
      <c r="AB704" s="20"/>
      <c r="AC704" s="20"/>
      <c r="AD704" s="20"/>
      <c r="AE704" s="20"/>
      <c r="AF704" s="20"/>
    </row>
    <row r="705">
      <c r="A705" s="20"/>
      <c r="B705" s="20"/>
      <c r="C705" s="20"/>
      <c r="D705" s="20"/>
      <c r="E705" s="20"/>
      <c r="F705" s="20"/>
      <c r="G705" s="20"/>
      <c r="H705" s="20"/>
      <c r="I705" s="20"/>
      <c r="J705" s="21"/>
      <c r="K705" s="21"/>
      <c r="L705" s="21"/>
      <c r="M705" s="21"/>
      <c r="N705" s="21"/>
      <c r="O705" s="21"/>
      <c r="P705" s="21"/>
      <c r="Q705" s="21"/>
      <c r="R705" s="21"/>
      <c r="S705" s="21"/>
      <c r="T705" s="21"/>
      <c r="U705" s="21"/>
      <c r="V705" s="20"/>
      <c r="W705" s="20"/>
      <c r="X705" s="20"/>
      <c r="Y705" s="20"/>
      <c r="Z705" s="20"/>
      <c r="AA705" s="20"/>
      <c r="AB705" s="20"/>
      <c r="AC705" s="20"/>
      <c r="AD705" s="20"/>
      <c r="AE705" s="20"/>
      <c r="AF705" s="20"/>
    </row>
    <row r="706">
      <c r="A706" s="20"/>
      <c r="B706" s="20"/>
      <c r="C706" s="20"/>
      <c r="D706" s="20"/>
      <c r="E706" s="20"/>
      <c r="F706" s="20"/>
      <c r="G706" s="20"/>
      <c r="H706" s="20"/>
      <c r="I706" s="20"/>
      <c r="J706" s="21"/>
      <c r="K706" s="21"/>
      <c r="L706" s="21"/>
      <c r="M706" s="21"/>
      <c r="N706" s="21"/>
      <c r="O706" s="21"/>
      <c r="P706" s="21"/>
      <c r="Q706" s="21"/>
      <c r="R706" s="21"/>
      <c r="S706" s="21"/>
      <c r="T706" s="21"/>
      <c r="U706" s="21"/>
      <c r="V706" s="20"/>
      <c r="W706" s="20"/>
      <c r="X706" s="20"/>
      <c r="Y706" s="20"/>
      <c r="Z706" s="20"/>
      <c r="AA706" s="20"/>
      <c r="AB706" s="20"/>
      <c r="AC706" s="20"/>
      <c r="AD706" s="20"/>
      <c r="AE706" s="20"/>
      <c r="AF706" s="20"/>
    </row>
    <row r="707">
      <c r="A707" s="20"/>
      <c r="B707" s="20"/>
      <c r="C707" s="20"/>
      <c r="D707" s="20"/>
      <c r="E707" s="20"/>
      <c r="F707" s="20"/>
      <c r="G707" s="20"/>
      <c r="H707" s="20"/>
      <c r="I707" s="20"/>
      <c r="J707" s="21"/>
      <c r="K707" s="21"/>
      <c r="L707" s="21"/>
      <c r="M707" s="21"/>
      <c r="N707" s="21"/>
      <c r="O707" s="21"/>
      <c r="P707" s="21"/>
      <c r="Q707" s="21"/>
      <c r="R707" s="21"/>
      <c r="S707" s="21"/>
      <c r="T707" s="21"/>
      <c r="U707" s="21"/>
      <c r="V707" s="20"/>
      <c r="W707" s="20"/>
      <c r="X707" s="20"/>
      <c r="Y707" s="20"/>
      <c r="Z707" s="20"/>
      <c r="AA707" s="20"/>
      <c r="AB707" s="20"/>
      <c r="AC707" s="20"/>
      <c r="AD707" s="20"/>
      <c r="AE707" s="20"/>
      <c r="AF707" s="20"/>
    </row>
    <row r="708">
      <c r="A708" s="20"/>
      <c r="B708" s="20"/>
      <c r="C708" s="20"/>
      <c r="D708" s="20"/>
      <c r="E708" s="20"/>
      <c r="F708" s="20"/>
      <c r="G708" s="20"/>
      <c r="H708" s="20"/>
      <c r="I708" s="20"/>
      <c r="J708" s="21"/>
      <c r="K708" s="21"/>
      <c r="L708" s="21"/>
      <c r="M708" s="21"/>
      <c r="N708" s="21"/>
      <c r="O708" s="21"/>
      <c r="P708" s="21"/>
      <c r="Q708" s="21"/>
      <c r="R708" s="21"/>
      <c r="S708" s="21"/>
      <c r="T708" s="21"/>
      <c r="U708" s="21"/>
      <c r="V708" s="20"/>
      <c r="W708" s="20"/>
      <c r="X708" s="20"/>
      <c r="Y708" s="20"/>
      <c r="Z708" s="20"/>
      <c r="AA708" s="20"/>
      <c r="AB708" s="20"/>
      <c r="AC708" s="20"/>
      <c r="AD708" s="20"/>
      <c r="AE708" s="20"/>
      <c r="AF708" s="20"/>
    </row>
    <row r="709">
      <c r="A709" s="20"/>
      <c r="B709" s="20"/>
      <c r="C709" s="20"/>
      <c r="D709" s="20"/>
      <c r="E709" s="20"/>
      <c r="F709" s="20"/>
      <c r="G709" s="20"/>
      <c r="H709" s="20"/>
      <c r="I709" s="20"/>
      <c r="J709" s="21"/>
      <c r="K709" s="21"/>
      <c r="L709" s="21"/>
      <c r="M709" s="21"/>
      <c r="N709" s="21"/>
      <c r="O709" s="21"/>
      <c r="P709" s="21"/>
      <c r="Q709" s="21"/>
      <c r="R709" s="21"/>
      <c r="S709" s="21"/>
      <c r="T709" s="21"/>
      <c r="U709" s="21"/>
      <c r="V709" s="20"/>
      <c r="W709" s="20"/>
      <c r="X709" s="20"/>
      <c r="Y709" s="20"/>
      <c r="Z709" s="20"/>
      <c r="AA709" s="20"/>
      <c r="AB709" s="20"/>
      <c r="AC709" s="20"/>
      <c r="AD709" s="20"/>
      <c r="AE709" s="20"/>
      <c r="AF709" s="20"/>
    </row>
    <row r="710">
      <c r="A710" s="20"/>
      <c r="B710" s="20"/>
      <c r="C710" s="20"/>
      <c r="D710" s="20"/>
      <c r="E710" s="20"/>
      <c r="F710" s="20"/>
      <c r="G710" s="20"/>
      <c r="H710" s="20"/>
      <c r="I710" s="20"/>
      <c r="J710" s="21"/>
      <c r="K710" s="21"/>
      <c r="L710" s="21"/>
      <c r="M710" s="21"/>
      <c r="N710" s="21"/>
      <c r="O710" s="21"/>
      <c r="P710" s="21"/>
      <c r="Q710" s="21"/>
      <c r="R710" s="21"/>
      <c r="S710" s="21"/>
      <c r="T710" s="21"/>
      <c r="U710" s="21"/>
      <c r="V710" s="20"/>
      <c r="W710" s="20"/>
      <c r="X710" s="20"/>
      <c r="Y710" s="20"/>
      <c r="Z710" s="20"/>
      <c r="AA710" s="20"/>
      <c r="AB710" s="20"/>
      <c r="AC710" s="20"/>
      <c r="AD710" s="20"/>
      <c r="AE710" s="20"/>
      <c r="AF710" s="20"/>
    </row>
    <row r="711">
      <c r="A711" s="20"/>
      <c r="B711" s="20"/>
      <c r="C711" s="20"/>
      <c r="D711" s="20"/>
      <c r="E711" s="20"/>
      <c r="F711" s="20"/>
      <c r="G711" s="20"/>
      <c r="H711" s="20"/>
      <c r="I711" s="20"/>
      <c r="J711" s="21"/>
      <c r="K711" s="21"/>
      <c r="L711" s="21"/>
      <c r="M711" s="21"/>
      <c r="N711" s="21"/>
      <c r="O711" s="21"/>
      <c r="P711" s="21"/>
      <c r="Q711" s="21"/>
      <c r="R711" s="21"/>
      <c r="S711" s="21"/>
      <c r="T711" s="21"/>
      <c r="U711" s="21"/>
      <c r="V711" s="20"/>
      <c r="W711" s="20"/>
      <c r="X711" s="20"/>
      <c r="Y711" s="20"/>
      <c r="Z711" s="20"/>
      <c r="AA711" s="20"/>
      <c r="AB711" s="20"/>
      <c r="AC711" s="20"/>
      <c r="AD711" s="20"/>
      <c r="AE711" s="20"/>
      <c r="AF711" s="20"/>
    </row>
    <row r="712">
      <c r="A712" s="20"/>
      <c r="B712" s="20"/>
      <c r="C712" s="20"/>
      <c r="D712" s="20"/>
      <c r="E712" s="20"/>
      <c r="F712" s="20"/>
      <c r="G712" s="20"/>
      <c r="H712" s="20"/>
      <c r="I712" s="20"/>
      <c r="J712" s="21"/>
      <c r="K712" s="21"/>
      <c r="L712" s="21"/>
      <c r="M712" s="21"/>
      <c r="N712" s="21"/>
      <c r="O712" s="21"/>
      <c r="P712" s="21"/>
      <c r="Q712" s="21"/>
      <c r="R712" s="21"/>
      <c r="S712" s="21"/>
      <c r="T712" s="21"/>
      <c r="U712" s="21"/>
      <c r="V712" s="20"/>
      <c r="W712" s="20"/>
      <c r="X712" s="20"/>
      <c r="Y712" s="20"/>
      <c r="Z712" s="20"/>
      <c r="AA712" s="20"/>
      <c r="AB712" s="20"/>
      <c r="AC712" s="20"/>
      <c r="AD712" s="20"/>
      <c r="AE712" s="20"/>
      <c r="AF712" s="20"/>
    </row>
    <row r="713">
      <c r="A713" s="20"/>
      <c r="B713" s="20"/>
      <c r="C713" s="20"/>
      <c r="D713" s="20"/>
      <c r="E713" s="20"/>
      <c r="F713" s="20"/>
      <c r="G713" s="20"/>
      <c r="H713" s="20"/>
      <c r="I713" s="20"/>
      <c r="J713" s="21"/>
      <c r="K713" s="21"/>
      <c r="L713" s="21"/>
      <c r="M713" s="21"/>
      <c r="N713" s="21"/>
      <c r="O713" s="21"/>
      <c r="P713" s="21"/>
      <c r="Q713" s="21"/>
      <c r="R713" s="21"/>
      <c r="S713" s="21"/>
      <c r="T713" s="21"/>
      <c r="U713" s="21"/>
      <c r="V713" s="20"/>
      <c r="W713" s="20"/>
      <c r="X713" s="20"/>
      <c r="Y713" s="20"/>
      <c r="Z713" s="20"/>
      <c r="AA713" s="20"/>
      <c r="AB713" s="20"/>
      <c r="AC713" s="20"/>
      <c r="AD713" s="20"/>
      <c r="AE713" s="20"/>
      <c r="AF713" s="20"/>
    </row>
    <row r="714">
      <c r="A714" s="20"/>
      <c r="B714" s="20"/>
      <c r="C714" s="20"/>
      <c r="D714" s="20"/>
      <c r="E714" s="20"/>
      <c r="F714" s="20"/>
      <c r="G714" s="20"/>
      <c r="H714" s="20"/>
      <c r="I714" s="20"/>
      <c r="J714" s="21"/>
      <c r="K714" s="21"/>
      <c r="L714" s="21"/>
      <c r="M714" s="21"/>
      <c r="N714" s="21"/>
      <c r="O714" s="21"/>
      <c r="P714" s="21"/>
      <c r="Q714" s="21"/>
      <c r="R714" s="21"/>
      <c r="S714" s="21"/>
      <c r="T714" s="21"/>
      <c r="U714" s="21"/>
      <c r="V714" s="20"/>
      <c r="W714" s="20"/>
      <c r="X714" s="20"/>
      <c r="Y714" s="20"/>
      <c r="Z714" s="20"/>
      <c r="AA714" s="20"/>
      <c r="AB714" s="20"/>
      <c r="AC714" s="20"/>
      <c r="AD714" s="20"/>
      <c r="AE714" s="20"/>
      <c r="AF714" s="20"/>
    </row>
    <row r="715">
      <c r="A715" s="20"/>
      <c r="B715" s="20"/>
      <c r="C715" s="20"/>
      <c r="D715" s="20"/>
      <c r="E715" s="20"/>
      <c r="F715" s="20"/>
      <c r="G715" s="20"/>
      <c r="H715" s="20"/>
      <c r="I715" s="20"/>
      <c r="J715" s="21"/>
      <c r="K715" s="21"/>
      <c r="L715" s="21"/>
      <c r="M715" s="21"/>
      <c r="N715" s="21"/>
      <c r="O715" s="21"/>
      <c r="P715" s="21"/>
      <c r="Q715" s="21"/>
      <c r="R715" s="21"/>
      <c r="S715" s="21"/>
      <c r="T715" s="21"/>
      <c r="U715" s="21"/>
      <c r="V715" s="20"/>
      <c r="W715" s="20"/>
      <c r="X715" s="20"/>
      <c r="Y715" s="20"/>
      <c r="Z715" s="20"/>
      <c r="AA715" s="20"/>
      <c r="AB715" s="20"/>
      <c r="AC715" s="20"/>
      <c r="AD715" s="20"/>
      <c r="AE715" s="20"/>
      <c r="AF715" s="20"/>
    </row>
    <row r="716">
      <c r="A716" s="20"/>
      <c r="B716" s="20"/>
      <c r="C716" s="20"/>
      <c r="D716" s="20"/>
      <c r="E716" s="20"/>
      <c r="F716" s="20"/>
      <c r="G716" s="20"/>
      <c r="H716" s="20"/>
      <c r="I716" s="20"/>
      <c r="J716" s="21"/>
      <c r="K716" s="21"/>
      <c r="L716" s="21"/>
      <c r="M716" s="21"/>
      <c r="N716" s="21"/>
      <c r="O716" s="21"/>
      <c r="P716" s="21"/>
      <c r="Q716" s="21"/>
      <c r="R716" s="21"/>
      <c r="S716" s="21"/>
      <c r="T716" s="21"/>
      <c r="U716" s="21"/>
      <c r="V716" s="20"/>
      <c r="W716" s="20"/>
      <c r="X716" s="20"/>
      <c r="Y716" s="20"/>
      <c r="Z716" s="20"/>
      <c r="AA716" s="20"/>
      <c r="AB716" s="20"/>
      <c r="AC716" s="20"/>
      <c r="AD716" s="20"/>
      <c r="AE716" s="20"/>
      <c r="AF716" s="20"/>
    </row>
    <row r="717">
      <c r="A717" s="20"/>
      <c r="B717" s="20"/>
      <c r="C717" s="20"/>
      <c r="D717" s="20"/>
      <c r="E717" s="20"/>
      <c r="F717" s="20"/>
      <c r="G717" s="20"/>
      <c r="H717" s="20"/>
      <c r="I717" s="20"/>
      <c r="J717" s="21"/>
      <c r="K717" s="21"/>
      <c r="L717" s="21"/>
      <c r="M717" s="21"/>
      <c r="N717" s="21"/>
      <c r="O717" s="21"/>
      <c r="P717" s="21"/>
      <c r="Q717" s="21"/>
      <c r="R717" s="21"/>
      <c r="S717" s="21"/>
      <c r="T717" s="21"/>
      <c r="U717" s="21"/>
      <c r="V717" s="20"/>
      <c r="W717" s="20"/>
      <c r="X717" s="20"/>
      <c r="Y717" s="20"/>
      <c r="Z717" s="20"/>
      <c r="AA717" s="20"/>
      <c r="AB717" s="20"/>
      <c r="AC717" s="20"/>
      <c r="AD717" s="20"/>
      <c r="AE717" s="20"/>
      <c r="AF717" s="20"/>
    </row>
    <row r="718">
      <c r="A718" s="20"/>
      <c r="B718" s="20"/>
      <c r="C718" s="20"/>
      <c r="D718" s="20"/>
      <c r="E718" s="20"/>
      <c r="F718" s="20"/>
      <c r="G718" s="20"/>
      <c r="H718" s="20"/>
      <c r="I718" s="20"/>
      <c r="J718" s="21"/>
      <c r="K718" s="21"/>
      <c r="L718" s="21"/>
      <c r="M718" s="21"/>
      <c r="N718" s="21"/>
      <c r="O718" s="21"/>
      <c r="P718" s="21"/>
      <c r="Q718" s="21"/>
      <c r="R718" s="21"/>
      <c r="S718" s="21"/>
      <c r="T718" s="21"/>
      <c r="U718" s="21"/>
      <c r="V718" s="20"/>
      <c r="W718" s="20"/>
      <c r="X718" s="20"/>
      <c r="Y718" s="20"/>
      <c r="Z718" s="20"/>
      <c r="AA718" s="20"/>
      <c r="AB718" s="20"/>
      <c r="AC718" s="20"/>
      <c r="AD718" s="20"/>
      <c r="AE718" s="20"/>
      <c r="AF718" s="20"/>
    </row>
    <row r="719">
      <c r="A719" s="20"/>
      <c r="B719" s="20"/>
      <c r="C719" s="20"/>
      <c r="D719" s="20"/>
      <c r="E719" s="20"/>
      <c r="F719" s="20"/>
      <c r="G719" s="20"/>
      <c r="H719" s="20"/>
      <c r="I719" s="20"/>
      <c r="J719" s="21"/>
      <c r="K719" s="21"/>
      <c r="L719" s="21"/>
      <c r="M719" s="21"/>
      <c r="N719" s="21"/>
      <c r="O719" s="21"/>
      <c r="P719" s="21"/>
      <c r="Q719" s="21"/>
      <c r="R719" s="21"/>
      <c r="S719" s="21"/>
      <c r="T719" s="21"/>
      <c r="U719" s="21"/>
      <c r="V719" s="20"/>
      <c r="W719" s="20"/>
      <c r="X719" s="20"/>
      <c r="Y719" s="20"/>
      <c r="Z719" s="20"/>
      <c r="AA719" s="20"/>
      <c r="AB719" s="20"/>
      <c r="AC719" s="20"/>
      <c r="AD719" s="20"/>
      <c r="AE719" s="20"/>
      <c r="AF719" s="20"/>
    </row>
    <row r="720">
      <c r="A720" s="20"/>
      <c r="B720" s="20"/>
      <c r="C720" s="20"/>
      <c r="D720" s="20"/>
      <c r="E720" s="20"/>
      <c r="F720" s="20"/>
      <c r="G720" s="20"/>
      <c r="H720" s="20"/>
      <c r="I720" s="20"/>
      <c r="J720" s="21"/>
      <c r="K720" s="21"/>
      <c r="L720" s="21"/>
      <c r="M720" s="21"/>
      <c r="N720" s="21"/>
      <c r="O720" s="21"/>
      <c r="P720" s="21"/>
      <c r="Q720" s="21"/>
      <c r="R720" s="21"/>
      <c r="S720" s="21"/>
      <c r="T720" s="21"/>
      <c r="U720" s="21"/>
      <c r="V720" s="20"/>
      <c r="W720" s="20"/>
      <c r="X720" s="20"/>
      <c r="Y720" s="20"/>
      <c r="Z720" s="20"/>
      <c r="AA720" s="20"/>
      <c r="AB720" s="20"/>
      <c r="AC720" s="20"/>
      <c r="AD720" s="20"/>
      <c r="AE720" s="20"/>
      <c r="AF720" s="20"/>
    </row>
    <row r="721">
      <c r="A721" s="20"/>
      <c r="B721" s="20"/>
      <c r="C721" s="20"/>
      <c r="D721" s="20"/>
      <c r="E721" s="20"/>
      <c r="F721" s="20"/>
      <c r="G721" s="20"/>
      <c r="H721" s="20"/>
      <c r="I721" s="20"/>
      <c r="J721" s="21"/>
      <c r="K721" s="21"/>
      <c r="L721" s="21"/>
      <c r="M721" s="21"/>
      <c r="N721" s="21"/>
      <c r="O721" s="21"/>
      <c r="P721" s="21"/>
      <c r="Q721" s="21"/>
      <c r="R721" s="21"/>
      <c r="S721" s="21"/>
      <c r="T721" s="21"/>
      <c r="U721" s="21"/>
      <c r="V721" s="20"/>
      <c r="W721" s="20"/>
      <c r="X721" s="20"/>
      <c r="Y721" s="20"/>
      <c r="Z721" s="20"/>
      <c r="AA721" s="20"/>
      <c r="AB721" s="20"/>
      <c r="AC721" s="20"/>
      <c r="AD721" s="20"/>
      <c r="AE721" s="20"/>
      <c r="AF721" s="20"/>
    </row>
    <row r="722">
      <c r="A722" s="20"/>
      <c r="B722" s="20"/>
      <c r="C722" s="20"/>
      <c r="D722" s="20"/>
      <c r="E722" s="20"/>
      <c r="F722" s="20"/>
      <c r="G722" s="20"/>
      <c r="H722" s="20"/>
      <c r="I722" s="20"/>
      <c r="J722" s="21"/>
      <c r="K722" s="21"/>
      <c r="L722" s="21"/>
      <c r="M722" s="21"/>
      <c r="N722" s="21"/>
      <c r="O722" s="21"/>
      <c r="P722" s="21"/>
      <c r="Q722" s="21"/>
      <c r="R722" s="21"/>
      <c r="S722" s="21"/>
      <c r="T722" s="21"/>
      <c r="U722" s="21"/>
      <c r="V722" s="20"/>
      <c r="W722" s="20"/>
      <c r="X722" s="20"/>
      <c r="Y722" s="20"/>
      <c r="Z722" s="20"/>
      <c r="AA722" s="20"/>
      <c r="AB722" s="20"/>
      <c r="AC722" s="20"/>
      <c r="AD722" s="20"/>
      <c r="AE722" s="20"/>
      <c r="AF722" s="20"/>
    </row>
    <row r="723">
      <c r="A723" s="20"/>
      <c r="B723" s="20"/>
      <c r="C723" s="20"/>
      <c r="D723" s="20"/>
      <c r="E723" s="20"/>
      <c r="F723" s="20"/>
      <c r="G723" s="20"/>
      <c r="H723" s="20"/>
      <c r="I723" s="20"/>
      <c r="J723" s="21"/>
      <c r="K723" s="21"/>
      <c r="L723" s="21"/>
      <c r="M723" s="21"/>
      <c r="N723" s="21"/>
      <c r="O723" s="21"/>
      <c r="P723" s="21"/>
      <c r="Q723" s="21"/>
      <c r="R723" s="21"/>
      <c r="S723" s="21"/>
      <c r="T723" s="21"/>
      <c r="U723" s="21"/>
      <c r="V723" s="20"/>
      <c r="W723" s="20"/>
      <c r="X723" s="20"/>
      <c r="Y723" s="20"/>
      <c r="Z723" s="20"/>
      <c r="AA723" s="20"/>
      <c r="AB723" s="20"/>
      <c r="AC723" s="20"/>
      <c r="AD723" s="20"/>
      <c r="AE723" s="20"/>
      <c r="AF723" s="20"/>
    </row>
    <row r="724">
      <c r="A724" s="20"/>
      <c r="B724" s="20"/>
      <c r="C724" s="20"/>
      <c r="D724" s="20"/>
      <c r="E724" s="20"/>
      <c r="F724" s="20"/>
      <c r="G724" s="20"/>
      <c r="H724" s="20"/>
      <c r="I724" s="20"/>
      <c r="J724" s="21"/>
      <c r="K724" s="21"/>
      <c r="L724" s="21"/>
      <c r="M724" s="21"/>
      <c r="N724" s="21"/>
      <c r="O724" s="21"/>
      <c r="P724" s="21"/>
      <c r="Q724" s="21"/>
      <c r="R724" s="21"/>
      <c r="S724" s="21"/>
      <c r="T724" s="21"/>
      <c r="U724" s="21"/>
      <c r="V724" s="20"/>
      <c r="W724" s="20"/>
      <c r="X724" s="20"/>
      <c r="Y724" s="20"/>
      <c r="Z724" s="20"/>
      <c r="AA724" s="20"/>
      <c r="AB724" s="20"/>
      <c r="AC724" s="20"/>
      <c r="AD724" s="20"/>
      <c r="AE724" s="20"/>
      <c r="AF724" s="20"/>
    </row>
    <row r="725">
      <c r="A725" s="20"/>
      <c r="B725" s="20"/>
      <c r="C725" s="20"/>
      <c r="D725" s="20"/>
      <c r="E725" s="20"/>
      <c r="F725" s="20"/>
      <c r="G725" s="20"/>
      <c r="H725" s="20"/>
      <c r="I725" s="20"/>
      <c r="J725" s="21"/>
      <c r="K725" s="21"/>
      <c r="L725" s="21"/>
      <c r="M725" s="21"/>
      <c r="N725" s="21"/>
      <c r="O725" s="21"/>
      <c r="P725" s="21"/>
      <c r="Q725" s="21"/>
      <c r="R725" s="21"/>
      <c r="S725" s="21"/>
      <c r="T725" s="21"/>
      <c r="U725" s="21"/>
      <c r="V725" s="20"/>
      <c r="W725" s="20"/>
      <c r="X725" s="20"/>
      <c r="Y725" s="20"/>
      <c r="Z725" s="20"/>
      <c r="AA725" s="20"/>
      <c r="AB725" s="20"/>
      <c r="AC725" s="20"/>
      <c r="AD725" s="20"/>
      <c r="AE725" s="20"/>
      <c r="AF725" s="20"/>
    </row>
    <row r="726">
      <c r="A726" s="20"/>
      <c r="B726" s="20"/>
      <c r="C726" s="20"/>
      <c r="D726" s="20"/>
      <c r="E726" s="20"/>
      <c r="F726" s="20"/>
      <c r="G726" s="20"/>
      <c r="H726" s="20"/>
      <c r="I726" s="20"/>
      <c r="J726" s="21"/>
      <c r="K726" s="21"/>
      <c r="L726" s="21"/>
      <c r="M726" s="21"/>
      <c r="N726" s="21"/>
      <c r="O726" s="21"/>
      <c r="P726" s="21"/>
      <c r="Q726" s="21"/>
      <c r="R726" s="21"/>
      <c r="S726" s="21"/>
      <c r="T726" s="21"/>
      <c r="U726" s="21"/>
      <c r="V726" s="20"/>
      <c r="W726" s="20"/>
      <c r="X726" s="20"/>
      <c r="Y726" s="20"/>
      <c r="Z726" s="20"/>
      <c r="AA726" s="20"/>
      <c r="AB726" s="20"/>
      <c r="AC726" s="20"/>
      <c r="AD726" s="20"/>
      <c r="AE726" s="20"/>
      <c r="AF726" s="20"/>
    </row>
    <row r="727">
      <c r="A727" s="20"/>
      <c r="B727" s="20"/>
      <c r="C727" s="20"/>
      <c r="D727" s="20"/>
      <c r="E727" s="20"/>
      <c r="F727" s="20"/>
      <c r="G727" s="20"/>
      <c r="H727" s="20"/>
      <c r="I727" s="20"/>
      <c r="J727" s="21"/>
      <c r="K727" s="21"/>
      <c r="L727" s="21"/>
      <c r="M727" s="21"/>
      <c r="N727" s="21"/>
      <c r="O727" s="21"/>
      <c r="P727" s="21"/>
      <c r="Q727" s="21"/>
      <c r="R727" s="21"/>
      <c r="S727" s="21"/>
      <c r="T727" s="21"/>
      <c r="U727" s="21"/>
      <c r="V727" s="20"/>
      <c r="W727" s="20"/>
      <c r="X727" s="20"/>
      <c r="Y727" s="20"/>
      <c r="Z727" s="20"/>
      <c r="AA727" s="20"/>
      <c r="AB727" s="20"/>
      <c r="AC727" s="20"/>
      <c r="AD727" s="20"/>
      <c r="AE727" s="20"/>
      <c r="AF727" s="20"/>
    </row>
    <row r="728">
      <c r="A728" s="20"/>
      <c r="B728" s="20"/>
      <c r="C728" s="20"/>
      <c r="D728" s="20"/>
      <c r="E728" s="20"/>
      <c r="F728" s="20"/>
      <c r="G728" s="20"/>
      <c r="H728" s="20"/>
      <c r="I728" s="20"/>
      <c r="J728" s="21"/>
      <c r="K728" s="21"/>
      <c r="L728" s="21"/>
      <c r="M728" s="21"/>
      <c r="N728" s="21"/>
      <c r="O728" s="21"/>
      <c r="P728" s="21"/>
      <c r="Q728" s="21"/>
      <c r="R728" s="21"/>
      <c r="S728" s="21"/>
      <c r="T728" s="21"/>
      <c r="U728" s="21"/>
      <c r="V728" s="20"/>
      <c r="W728" s="20"/>
      <c r="X728" s="20"/>
      <c r="Y728" s="20"/>
      <c r="Z728" s="20"/>
      <c r="AA728" s="20"/>
      <c r="AB728" s="20"/>
      <c r="AC728" s="20"/>
      <c r="AD728" s="20"/>
      <c r="AE728" s="20"/>
      <c r="AF728" s="20"/>
    </row>
    <row r="729">
      <c r="A729" s="20"/>
      <c r="B729" s="20"/>
      <c r="C729" s="20"/>
      <c r="D729" s="20"/>
      <c r="E729" s="20"/>
      <c r="F729" s="20"/>
      <c r="G729" s="20"/>
      <c r="H729" s="20"/>
      <c r="I729" s="20"/>
      <c r="J729" s="21"/>
      <c r="K729" s="21"/>
      <c r="L729" s="21"/>
      <c r="M729" s="21"/>
      <c r="N729" s="21"/>
      <c r="O729" s="21"/>
      <c r="P729" s="21"/>
      <c r="Q729" s="21"/>
      <c r="R729" s="21"/>
      <c r="S729" s="21"/>
      <c r="T729" s="21"/>
      <c r="U729" s="21"/>
      <c r="V729" s="20"/>
      <c r="W729" s="20"/>
      <c r="X729" s="20"/>
      <c r="Y729" s="20"/>
      <c r="Z729" s="20"/>
      <c r="AA729" s="20"/>
      <c r="AB729" s="20"/>
      <c r="AC729" s="20"/>
      <c r="AD729" s="20"/>
      <c r="AE729" s="20"/>
      <c r="AF729" s="20"/>
    </row>
    <row r="730">
      <c r="A730" s="20"/>
      <c r="B730" s="20"/>
      <c r="C730" s="20"/>
      <c r="D730" s="20"/>
      <c r="E730" s="20"/>
      <c r="F730" s="20"/>
      <c r="G730" s="20"/>
      <c r="H730" s="20"/>
      <c r="I730" s="20"/>
      <c r="J730" s="21"/>
      <c r="K730" s="21"/>
      <c r="L730" s="21"/>
      <c r="M730" s="21"/>
      <c r="N730" s="21"/>
      <c r="O730" s="21"/>
      <c r="P730" s="21"/>
      <c r="Q730" s="21"/>
      <c r="R730" s="21"/>
      <c r="S730" s="21"/>
      <c r="T730" s="21"/>
      <c r="U730" s="21"/>
      <c r="V730" s="20"/>
      <c r="W730" s="20"/>
      <c r="X730" s="20"/>
      <c r="Y730" s="20"/>
      <c r="Z730" s="20"/>
      <c r="AA730" s="20"/>
      <c r="AB730" s="20"/>
      <c r="AC730" s="20"/>
      <c r="AD730" s="20"/>
      <c r="AE730" s="20"/>
      <c r="AF730" s="20"/>
    </row>
    <row r="731">
      <c r="A731" s="20"/>
      <c r="B731" s="20"/>
      <c r="C731" s="20"/>
      <c r="D731" s="20"/>
      <c r="E731" s="20"/>
      <c r="F731" s="20"/>
      <c r="G731" s="20"/>
      <c r="H731" s="20"/>
      <c r="I731" s="20"/>
      <c r="J731" s="21"/>
      <c r="K731" s="21"/>
      <c r="L731" s="21"/>
      <c r="M731" s="21"/>
      <c r="N731" s="21"/>
      <c r="O731" s="21"/>
      <c r="P731" s="21"/>
      <c r="Q731" s="21"/>
      <c r="R731" s="21"/>
      <c r="S731" s="21"/>
      <c r="T731" s="21"/>
      <c r="U731" s="21"/>
      <c r="V731" s="20"/>
      <c r="W731" s="20"/>
      <c r="X731" s="20"/>
      <c r="Y731" s="20"/>
      <c r="Z731" s="20"/>
      <c r="AA731" s="20"/>
      <c r="AB731" s="20"/>
      <c r="AC731" s="20"/>
      <c r="AD731" s="20"/>
      <c r="AE731" s="20"/>
      <c r="AF731" s="20"/>
    </row>
    <row r="732">
      <c r="A732" s="20"/>
      <c r="B732" s="20"/>
      <c r="C732" s="20"/>
      <c r="D732" s="20"/>
      <c r="E732" s="20"/>
      <c r="F732" s="20"/>
      <c r="G732" s="20"/>
      <c r="H732" s="20"/>
      <c r="I732" s="20"/>
      <c r="J732" s="21"/>
      <c r="K732" s="21"/>
      <c r="L732" s="21"/>
      <c r="M732" s="21"/>
      <c r="N732" s="21"/>
      <c r="O732" s="21"/>
      <c r="P732" s="21"/>
      <c r="Q732" s="21"/>
      <c r="R732" s="21"/>
      <c r="S732" s="21"/>
      <c r="T732" s="21"/>
      <c r="U732" s="21"/>
      <c r="V732" s="20"/>
      <c r="W732" s="20"/>
      <c r="X732" s="20"/>
      <c r="Y732" s="20"/>
      <c r="Z732" s="20"/>
      <c r="AA732" s="20"/>
      <c r="AB732" s="20"/>
      <c r="AC732" s="20"/>
      <c r="AD732" s="20"/>
      <c r="AE732" s="20"/>
      <c r="AF732" s="20"/>
    </row>
    <row r="733">
      <c r="A733" s="20"/>
      <c r="B733" s="20"/>
      <c r="C733" s="20"/>
      <c r="D733" s="20"/>
      <c r="E733" s="20"/>
      <c r="F733" s="20"/>
      <c r="G733" s="20"/>
      <c r="H733" s="20"/>
      <c r="I733" s="20"/>
      <c r="J733" s="21"/>
      <c r="K733" s="21"/>
      <c r="L733" s="21"/>
      <c r="M733" s="21"/>
      <c r="N733" s="21"/>
      <c r="O733" s="21"/>
      <c r="P733" s="21"/>
      <c r="Q733" s="21"/>
      <c r="R733" s="21"/>
      <c r="S733" s="21"/>
      <c r="T733" s="21"/>
      <c r="U733" s="21"/>
      <c r="V733" s="20"/>
      <c r="W733" s="20"/>
      <c r="X733" s="20"/>
      <c r="Y733" s="20"/>
      <c r="Z733" s="20"/>
      <c r="AA733" s="20"/>
      <c r="AB733" s="20"/>
      <c r="AC733" s="20"/>
      <c r="AD733" s="20"/>
      <c r="AE733" s="20"/>
      <c r="AF733" s="20"/>
    </row>
    <row r="734">
      <c r="A734" s="20"/>
      <c r="B734" s="20"/>
      <c r="C734" s="20"/>
      <c r="D734" s="20"/>
      <c r="E734" s="20"/>
      <c r="F734" s="20"/>
      <c r="G734" s="20"/>
      <c r="H734" s="20"/>
      <c r="I734" s="20"/>
      <c r="J734" s="21"/>
      <c r="K734" s="21"/>
      <c r="L734" s="21"/>
      <c r="M734" s="21"/>
      <c r="N734" s="21"/>
      <c r="O734" s="21"/>
      <c r="P734" s="21"/>
      <c r="Q734" s="21"/>
      <c r="R734" s="21"/>
      <c r="S734" s="21"/>
      <c r="T734" s="21"/>
      <c r="U734" s="21"/>
      <c r="V734" s="20"/>
      <c r="W734" s="20"/>
      <c r="X734" s="20"/>
      <c r="Y734" s="20"/>
      <c r="Z734" s="20"/>
      <c r="AA734" s="20"/>
      <c r="AB734" s="20"/>
      <c r="AC734" s="20"/>
      <c r="AD734" s="20"/>
      <c r="AE734" s="20"/>
      <c r="AF734" s="20"/>
    </row>
    <row r="735">
      <c r="A735" s="20"/>
      <c r="B735" s="20"/>
      <c r="C735" s="20"/>
      <c r="D735" s="20"/>
      <c r="E735" s="20"/>
      <c r="F735" s="20"/>
      <c r="G735" s="20"/>
      <c r="H735" s="20"/>
      <c r="I735" s="20"/>
      <c r="J735" s="21"/>
      <c r="K735" s="21"/>
      <c r="L735" s="21"/>
      <c r="M735" s="21"/>
      <c r="N735" s="21"/>
      <c r="O735" s="21"/>
      <c r="P735" s="21"/>
      <c r="Q735" s="21"/>
      <c r="R735" s="21"/>
      <c r="S735" s="21"/>
      <c r="T735" s="21"/>
      <c r="U735" s="21"/>
      <c r="V735" s="20"/>
      <c r="W735" s="20"/>
      <c r="X735" s="20"/>
      <c r="Y735" s="20"/>
      <c r="Z735" s="20"/>
      <c r="AA735" s="20"/>
      <c r="AB735" s="20"/>
      <c r="AC735" s="20"/>
      <c r="AD735" s="20"/>
      <c r="AE735" s="20"/>
      <c r="AF735" s="20"/>
    </row>
    <row r="736">
      <c r="A736" s="20"/>
      <c r="B736" s="20"/>
      <c r="C736" s="20"/>
      <c r="D736" s="20"/>
      <c r="E736" s="20"/>
      <c r="F736" s="20"/>
      <c r="G736" s="20"/>
      <c r="H736" s="20"/>
      <c r="I736" s="20"/>
      <c r="J736" s="21"/>
      <c r="K736" s="21"/>
      <c r="L736" s="21"/>
      <c r="M736" s="21"/>
      <c r="N736" s="21"/>
      <c r="O736" s="21"/>
      <c r="P736" s="21"/>
      <c r="Q736" s="21"/>
      <c r="R736" s="21"/>
      <c r="S736" s="21"/>
      <c r="T736" s="21"/>
      <c r="U736" s="21"/>
      <c r="V736" s="20"/>
      <c r="W736" s="20"/>
      <c r="X736" s="20"/>
      <c r="Y736" s="20"/>
      <c r="Z736" s="20"/>
      <c r="AA736" s="20"/>
      <c r="AB736" s="20"/>
      <c r="AC736" s="20"/>
      <c r="AD736" s="20"/>
      <c r="AE736" s="20"/>
      <c r="AF736" s="20"/>
    </row>
    <row r="737">
      <c r="A737" s="20"/>
      <c r="B737" s="20"/>
      <c r="C737" s="20"/>
      <c r="D737" s="20"/>
      <c r="E737" s="20"/>
      <c r="F737" s="20"/>
      <c r="G737" s="20"/>
      <c r="H737" s="20"/>
      <c r="I737" s="20"/>
      <c r="J737" s="21"/>
      <c r="K737" s="21"/>
      <c r="L737" s="21"/>
      <c r="M737" s="21"/>
      <c r="N737" s="21"/>
      <c r="O737" s="21"/>
      <c r="P737" s="21"/>
      <c r="Q737" s="21"/>
      <c r="R737" s="21"/>
      <c r="S737" s="21"/>
      <c r="T737" s="21"/>
      <c r="U737" s="21"/>
      <c r="V737" s="20"/>
      <c r="W737" s="20"/>
      <c r="X737" s="20"/>
      <c r="Y737" s="20"/>
      <c r="Z737" s="20"/>
      <c r="AA737" s="20"/>
      <c r="AB737" s="20"/>
      <c r="AC737" s="20"/>
      <c r="AD737" s="20"/>
      <c r="AE737" s="20"/>
      <c r="AF737" s="20"/>
    </row>
    <row r="738">
      <c r="A738" s="20"/>
      <c r="B738" s="20"/>
      <c r="C738" s="20"/>
      <c r="D738" s="20"/>
      <c r="E738" s="20"/>
      <c r="F738" s="20"/>
      <c r="G738" s="20"/>
      <c r="H738" s="20"/>
      <c r="I738" s="20"/>
      <c r="J738" s="21"/>
      <c r="K738" s="21"/>
      <c r="L738" s="21"/>
      <c r="M738" s="21"/>
      <c r="N738" s="21"/>
      <c r="O738" s="21"/>
      <c r="P738" s="21"/>
      <c r="Q738" s="21"/>
      <c r="R738" s="21"/>
      <c r="S738" s="21"/>
      <c r="T738" s="21"/>
      <c r="U738" s="21"/>
      <c r="V738" s="20"/>
      <c r="W738" s="20"/>
      <c r="X738" s="20"/>
      <c r="Y738" s="20"/>
      <c r="Z738" s="20"/>
      <c r="AA738" s="20"/>
      <c r="AB738" s="20"/>
      <c r="AC738" s="20"/>
      <c r="AD738" s="20"/>
      <c r="AE738" s="20"/>
      <c r="AF738" s="20"/>
    </row>
    <row r="739">
      <c r="A739" s="20"/>
      <c r="B739" s="20"/>
      <c r="C739" s="20"/>
      <c r="D739" s="20"/>
      <c r="E739" s="20"/>
      <c r="F739" s="20"/>
      <c r="G739" s="20"/>
      <c r="H739" s="20"/>
      <c r="I739" s="20"/>
      <c r="J739" s="21"/>
      <c r="K739" s="21"/>
      <c r="L739" s="21"/>
      <c r="M739" s="21"/>
      <c r="N739" s="21"/>
      <c r="O739" s="21"/>
      <c r="P739" s="21"/>
      <c r="Q739" s="21"/>
      <c r="R739" s="21"/>
      <c r="S739" s="21"/>
      <c r="T739" s="21"/>
      <c r="U739" s="21"/>
      <c r="V739" s="20"/>
      <c r="W739" s="20"/>
      <c r="X739" s="20"/>
      <c r="Y739" s="20"/>
      <c r="Z739" s="20"/>
      <c r="AA739" s="20"/>
      <c r="AB739" s="20"/>
      <c r="AC739" s="20"/>
      <c r="AD739" s="20"/>
      <c r="AE739" s="20"/>
      <c r="AF739" s="20"/>
    </row>
    <row r="740">
      <c r="A740" s="20"/>
      <c r="B740" s="20"/>
      <c r="C740" s="20"/>
      <c r="D740" s="20"/>
      <c r="E740" s="20"/>
      <c r="F740" s="20"/>
      <c r="G740" s="20"/>
      <c r="H740" s="20"/>
      <c r="I740" s="20"/>
      <c r="J740" s="21"/>
      <c r="K740" s="21"/>
      <c r="L740" s="21"/>
      <c r="M740" s="21"/>
      <c r="N740" s="21"/>
      <c r="O740" s="21"/>
      <c r="P740" s="21"/>
      <c r="Q740" s="21"/>
      <c r="R740" s="21"/>
      <c r="S740" s="21"/>
      <c r="T740" s="21"/>
      <c r="U740" s="21"/>
      <c r="V740" s="20"/>
      <c r="W740" s="20"/>
      <c r="X740" s="20"/>
      <c r="Y740" s="20"/>
      <c r="Z740" s="20"/>
      <c r="AA740" s="20"/>
      <c r="AB740" s="20"/>
      <c r="AC740" s="20"/>
      <c r="AD740" s="20"/>
      <c r="AE740" s="20"/>
      <c r="AF740" s="20"/>
    </row>
    <row r="741">
      <c r="A741" s="20"/>
      <c r="B741" s="20"/>
      <c r="C741" s="20"/>
      <c r="D741" s="20"/>
      <c r="E741" s="20"/>
      <c r="F741" s="20"/>
      <c r="G741" s="20"/>
      <c r="H741" s="20"/>
      <c r="I741" s="20"/>
      <c r="J741" s="21"/>
      <c r="K741" s="21"/>
      <c r="L741" s="21"/>
      <c r="M741" s="21"/>
      <c r="N741" s="21"/>
      <c r="O741" s="21"/>
      <c r="P741" s="21"/>
      <c r="Q741" s="21"/>
      <c r="R741" s="21"/>
      <c r="S741" s="21"/>
      <c r="T741" s="21"/>
      <c r="U741" s="21"/>
      <c r="V741" s="20"/>
      <c r="W741" s="20"/>
      <c r="X741" s="20"/>
      <c r="Y741" s="20"/>
      <c r="Z741" s="20"/>
      <c r="AA741" s="20"/>
      <c r="AB741" s="20"/>
      <c r="AC741" s="20"/>
      <c r="AD741" s="20"/>
      <c r="AE741" s="20"/>
      <c r="AF741" s="20"/>
    </row>
    <row r="742">
      <c r="A742" s="20"/>
      <c r="B742" s="20"/>
      <c r="C742" s="20"/>
      <c r="D742" s="20"/>
      <c r="E742" s="20"/>
      <c r="F742" s="20"/>
      <c r="G742" s="20"/>
      <c r="H742" s="20"/>
      <c r="I742" s="20"/>
      <c r="J742" s="21"/>
      <c r="K742" s="21"/>
      <c r="L742" s="21"/>
      <c r="M742" s="21"/>
      <c r="N742" s="21"/>
      <c r="O742" s="21"/>
      <c r="P742" s="21"/>
      <c r="Q742" s="21"/>
      <c r="R742" s="21"/>
      <c r="S742" s="21"/>
      <c r="T742" s="21"/>
      <c r="U742" s="21"/>
      <c r="V742" s="20"/>
      <c r="W742" s="20"/>
      <c r="X742" s="20"/>
      <c r="Y742" s="20"/>
      <c r="Z742" s="20"/>
      <c r="AA742" s="20"/>
      <c r="AB742" s="20"/>
      <c r="AC742" s="20"/>
      <c r="AD742" s="20"/>
      <c r="AE742" s="20"/>
      <c r="AF742" s="20"/>
    </row>
    <row r="743">
      <c r="A743" s="20"/>
      <c r="B743" s="20"/>
      <c r="C743" s="20"/>
      <c r="D743" s="20"/>
      <c r="E743" s="20"/>
      <c r="F743" s="20"/>
      <c r="G743" s="20"/>
      <c r="H743" s="20"/>
      <c r="I743" s="20"/>
      <c r="J743" s="21"/>
      <c r="K743" s="21"/>
      <c r="L743" s="21"/>
      <c r="M743" s="21"/>
      <c r="N743" s="21"/>
      <c r="O743" s="21"/>
      <c r="P743" s="21"/>
      <c r="Q743" s="21"/>
      <c r="R743" s="21"/>
      <c r="S743" s="21"/>
      <c r="T743" s="21"/>
      <c r="U743" s="21"/>
      <c r="V743" s="20"/>
      <c r="W743" s="20"/>
      <c r="X743" s="20"/>
      <c r="Y743" s="20"/>
      <c r="Z743" s="20"/>
      <c r="AA743" s="20"/>
      <c r="AB743" s="20"/>
      <c r="AC743" s="20"/>
      <c r="AD743" s="20"/>
      <c r="AE743" s="20"/>
      <c r="AF743" s="20"/>
    </row>
    <row r="744">
      <c r="A744" s="20"/>
      <c r="B744" s="20"/>
      <c r="C744" s="20"/>
      <c r="D744" s="20"/>
      <c r="E744" s="20"/>
      <c r="F744" s="20"/>
      <c r="G744" s="20"/>
      <c r="H744" s="20"/>
      <c r="I744" s="20"/>
      <c r="J744" s="21"/>
      <c r="K744" s="21"/>
      <c r="L744" s="21"/>
      <c r="M744" s="21"/>
      <c r="N744" s="21"/>
      <c r="O744" s="21"/>
      <c r="P744" s="21"/>
      <c r="Q744" s="21"/>
      <c r="R744" s="21"/>
      <c r="S744" s="21"/>
      <c r="T744" s="21"/>
      <c r="U744" s="21"/>
      <c r="V744" s="20"/>
      <c r="W744" s="20"/>
      <c r="X744" s="20"/>
      <c r="Y744" s="20"/>
      <c r="Z744" s="20"/>
      <c r="AA744" s="20"/>
      <c r="AB744" s="20"/>
      <c r="AC744" s="20"/>
      <c r="AD744" s="20"/>
      <c r="AE744" s="20"/>
      <c r="AF744" s="20"/>
    </row>
    <row r="745">
      <c r="A745" s="20"/>
      <c r="B745" s="20"/>
      <c r="C745" s="20"/>
      <c r="D745" s="20"/>
      <c r="E745" s="20"/>
      <c r="F745" s="20"/>
      <c r="G745" s="20"/>
      <c r="H745" s="20"/>
      <c r="I745" s="20"/>
      <c r="J745" s="21"/>
      <c r="K745" s="21"/>
      <c r="L745" s="21"/>
      <c r="M745" s="21"/>
      <c r="N745" s="21"/>
      <c r="O745" s="21"/>
      <c r="P745" s="21"/>
      <c r="Q745" s="21"/>
      <c r="R745" s="21"/>
      <c r="S745" s="21"/>
      <c r="T745" s="21"/>
      <c r="U745" s="21"/>
      <c r="V745" s="20"/>
      <c r="W745" s="20"/>
      <c r="X745" s="20"/>
      <c r="Y745" s="20"/>
      <c r="Z745" s="20"/>
      <c r="AA745" s="20"/>
      <c r="AB745" s="20"/>
      <c r="AC745" s="20"/>
      <c r="AD745" s="20"/>
      <c r="AE745" s="20"/>
      <c r="AF745" s="20"/>
    </row>
    <row r="746">
      <c r="A746" s="20"/>
      <c r="B746" s="20"/>
      <c r="C746" s="20"/>
      <c r="D746" s="20"/>
      <c r="E746" s="20"/>
      <c r="F746" s="20"/>
      <c r="G746" s="20"/>
      <c r="H746" s="20"/>
      <c r="I746" s="20"/>
      <c r="J746" s="21"/>
      <c r="K746" s="21"/>
      <c r="L746" s="21"/>
      <c r="M746" s="21"/>
      <c r="N746" s="21"/>
      <c r="O746" s="21"/>
      <c r="P746" s="21"/>
      <c r="Q746" s="21"/>
      <c r="R746" s="21"/>
      <c r="S746" s="21"/>
      <c r="T746" s="21"/>
      <c r="U746" s="21"/>
      <c r="V746" s="20"/>
      <c r="W746" s="20"/>
      <c r="X746" s="20"/>
      <c r="Y746" s="20"/>
      <c r="Z746" s="20"/>
      <c r="AA746" s="20"/>
      <c r="AB746" s="20"/>
      <c r="AC746" s="20"/>
      <c r="AD746" s="20"/>
      <c r="AE746" s="20"/>
      <c r="AF746" s="20"/>
    </row>
    <row r="747">
      <c r="A747" s="20"/>
      <c r="B747" s="20"/>
      <c r="C747" s="20"/>
      <c r="D747" s="20"/>
      <c r="E747" s="20"/>
      <c r="F747" s="20"/>
      <c r="G747" s="20"/>
      <c r="H747" s="20"/>
      <c r="I747" s="20"/>
      <c r="J747" s="21"/>
      <c r="K747" s="21"/>
      <c r="L747" s="21"/>
      <c r="M747" s="21"/>
      <c r="N747" s="21"/>
      <c r="O747" s="21"/>
      <c r="P747" s="21"/>
      <c r="Q747" s="21"/>
      <c r="R747" s="21"/>
      <c r="S747" s="21"/>
      <c r="T747" s="21"/>
      <c r="U747" s="21"/>
      <c r="V747" s="20"/>
      <c r="W747" s="20"/>
      <c r="X747" s="20"/>
      <c r="Y747" s="20"/>
      <c r="Z747" s="20"/>
      <c r="AA747" s="20"/>
      <c r="AB747" s="20"/>
      <c r="AC747" s="20"/>
      <c r="AD747" s="20"/>
      <c r="AE747" s="20"/>
      <c r="AF747" s="20"/>
    </row>
    <row r="748">
      <c r="A748" s="20"/>
      <c r="B748" s="20"/>
      <c r="C748" s="20"/>
      <c r="D748" s="20"/>
      <c r="E748" s="20"/>
      <c r="F748" s="20"/>
      <c r="G748" s="20"/>
      <c r="H748" s="20"/>
      <c r="I748" s="20"/>
      <c r="J748" s="21"/>
      <c r="K748" s="21"/>
      <c r="L748" s="21"/>
      <c r="M748" s="21"/>
      <c r="N748" s="21"/>
      <c r="O748" s="21"/>
      <c r="P748" s="21"/>
      <c r="Q748" s="21"/>
      <c r="R748" s="21"/>
      <c r="S748" s="21"/>
      <c r="T748" s="21"/>
      <c r="U748" s="21"/>
      <c r="V748" s="20"/>
      <c r="W748" s="20"/>
      <c r="X748" s="20"/>
      <c r="Y748" s="20"/>
      <c r="Z748" s="20"/>
      <c r="AA748" s="20"/>
      <c r="AB748" s="20"/>
      <c r="AC748" s="20"/>
      <c r="AD748" s="20"/>
      <c r="AE748" s="20"/>
      <c r="AF748" s="20"/>
    </row>
    <row r="749">
      <c r="A749" s="20"/>
      <c r="B749" s="20"/>
      <c r="C749" s="20"/>
      <c r="D749" s="20"/>
      <c r="E749" s="20"/>
      <c r="F749" s="20"/>
      <c r="G749" s="20"/>
      <c r="H749" s="20"/>
      <c r="I749" s="20"/>
      <c r="J749" s="21"/>
      <c r="K749" s="21"/>
      <c r="L749" s="21"/>
      <c r="M749" s="21"/>
      <c r="N749" s="21"/>
      <c r="O749" s="21"/>
      <c r="P749" s="21"/>
      <c r="Q749" s="21"/>
      <c r="R749" s="21"/>
      <c r="S749" s="21"/>
      <c r="T749" s="21"/>
      <c r="U749" s="21"/>
      <c r="V749" s="20"/>
      <c r="W749" s="20"/>
      <c r="X749" s="20"/>
      <c r="Y749" s="20"/>
      <c r="Z749" s="20"/>
      <c r="AA749" s="20"/>
      <c r="AB749" s="20"/>
      <c r="AC749" s="20"/>
      <c r="AD749" s="20"/>
      <c r="AE749" s="20"/>
      <c r="AF749" s="20"/>
    </row>
    <row r="750">
      <c r="A750" s="20"/>
      <c r="B750" s="20"/>
      <c r="C750" s="20"/>
      <c r="D750" s="20"/>
      <c r="E750" s="20"/>
      <c r="F750" s="20"/>
      <c r="G750" s="20"/>
      <c r="H750" s="20"/>
      <c r="I750" s="20"/>
      <c r="J750" s="21"/>
      <c r="K750" s="21"/>
      <c r="L750" s="21"/>
      <c r="M750" s="21"/>
      <c r="N750" s="21"/>
      <c r="O750" s="21"/>
      <c r="P750" s="21"/>
      <c r="Q750" s="21"/>
      <c r="R750" s="21"/>
      <c r="S750" s="21"/>
      <c r="T750" s="21"/>
      <c r="U750" s="21"/>
      <c r="V750" s="20"/>
      <c r="W750" s="20"/>
      <c r="X750" s="20"/>
      <c r="Y750" s="20"/>
      <c r="Z750" s="20"/>
      <c r="AA750" s="20"/>
      <c r="AB750" s="20"/>
      <c r="AC750" s="20"/>
      <c r="AD750" s="20"/>
      <c r="AE750" s="20"/>
      <c r="AF750" s="20"/>
    </row>
    <row r="751">
      <c r="A751" s="20"/>
      <c r="B751" s="20"/>
      <c r="C751" s="20"/>
      <c r="D751" s="20"/>
      <c r="E751" s="20"/>
      <c r="F751" s="20"/>
      <c r="G751" s="20"/>
      <c r="H751" s="20"/>
      <c r="I751" s="20"/>
      <c r="J751" s="21"/>
      <c r="K751" s="21"/>
      <c r="L751" s="21"/>
      <c r="M751" s="21"/>
      <c r="N751" s="21"/>
      <c r="O751" s="21"/>
      <c r="P751" s="21"/>
      <c r="Q751" s="21"/>
      <c r="R751" s="21"/>
      <c r="S751" s="21"/>
      <c r="T751" s="21"/>
      <c r="U751" s="21"/>
      <c r="V751" s="20"/>
      <c r="W751" s="20"/>
      <c r="X751" s="20"/>
      <c r="Y751" s="20"/>
      <c r="Z751" s="20"/>
      <c r="AA751" s="20"/>
      <c r="AB751" s="20"/>
      <c r="AC751" s="20"/>
      <c r="AD751" s="20"/>
      <c r="AE751" s="20"/>
      <c r="AF751" s="20"/>
    </row>
    <row r="752">
      <c r="A752" s="20"/>
      <c r="B752" s="20"/>
      <c r="C752" s="20"/>
      <c r="D752" s="20"/>
      <c r="E752" s="20"/>
      <c r="F752" s="20"/>
      <c r="G752" s="20"/>
      <c r="H752" s="20"/>
      <c r="I752" s="20"/>
      <c r="J752" s="21"/>
      <c r="K752" s="21"/>
      <c r="L752" s="21"/>
      <c r="M752" s="21"/>
      <c r="N752" s="21"/>
      <c r="O752" s="21"/>
      <c r="P752" s="21"/>
      <c r="Q752" s="21"/>
      <c r="R752" s="21"/>
      <c r="S752" s="21"/>
      <c r="T752" s="21"/>
      <c r="U752" s="21"/>
      <c r="V752" s="20"/>
      <c r="W752" s="20"/>
      <c r="X752" s="20"/>
      <c r="Y752" s="20"/>
      <c r="Z752" s="20"/>
      <c r="AA752" s="20"/>
      <c r="AB752" s="20"/>
      <c r="AC752" s="20"/>
      <c r="AD752" s="20"/>
      <c r="AE752" s="20"/>
      <c r="AF752" s="20"/>
    </row>
    <row r="753">
      <c r="A753" s="20"/>
      <c r="B753" s="20"/>
      <c r="C753" s="20"/>
      <c r="D753" s="20"/>
      <c r="E753" s="20"/>
      <c r="F753" s="20"/>
      <c r="G753" s="20"/>
      <c r="H753" s="20"/>
      <c r="I753" s="20"/>
      <c r="J753" s="21"/>
      <c r="K753" s="21"/>
      <c r="L753" s="21"/>
      <c r="M753" s="21"/>
      <c r="N753" s="21"/>
      <c r="O753" s="21"/>
      <c r="P753" s="21"/>
      <c r="Q753" s="21"/>
      <c r="R753" s="21"/>
      <c r="S753" s="21"/>
      <c r="T753" s="21"/>
      <c r="U753" s="21"/>
      <c r="V753" s="20"/>
      <c r="W753" s="20"/>
      <c r="X753" s="20"/>
      <c r="Y753" s="20"/>
      <c r="Z753" s="20"/>
      <c r="AA753" s="20"/>
      <c r="AB753" s="20"/>
      <c r="AC753" s="20"/>
      <c r="AD753" s="20"/>
      <c r="AE753" s="20"/>
      <c r="AF753" s="20"/>
    </row>
    <row r="754">
      <c r="A754" s="20"/>
      <c r="B754" s="20"/>
      <c r="C754" s="20"/>
      <c r="D754" s="20"/>
      <c r="E754" s="20"/>
      <c r="F754" s="20"/>
      <c r="G754" s="20"/>
      <c r="H754" s="20"/>
      <c r="I754" s="20"/>
      <c r="J754" s="21"/>
      <c r="K754" s="21"/>
      <c r="L754" s="21"/>
      <c r="M754" s="21"/>
      <c r="N754" s="21"/>
      <c r="O754" s="21"/>
      <c r="P754" s="21"/>
      <c r="Q754" s="21"/>
      <c r="R754" s="21"/>
      <c r="S754" s="21"/>
      <c r="T754" s="21"/>
      <c r="U754" s="21"/>
      <c r="V754" s="20"/>
      <c r="W754" s="20"/>
      <c r="X754" s="20"/>
      <c r="Y754" s="20"/>
      <c r="Z754" s="20"/>
      <c r="AA754" s="20"/>
      <c r="AB754" s="20"/>
      <c r="AC754" s="20"/>
      <c r="AD754" s="20"/>
      <c r="AE754" s="20"/>
      <c r="AF754" s="20"/>
    </row>
    <row r="755">
      <c r="A755" s="20"/>
      <c r="B755" s="20"/>
      <c r="C755" s="20"/>
      <c r="D755" s="20"/>
      <c r="E755" s="20"/>
      <c r="F755" s="20"/>
      <c r="G755" s="20"/>
      <c r="H755" s="20"/>
      <c r="I755" s="20"/>
      <c r="J755" s="21"/>
      <c r="K755" s="21"/>
      <c r="L755" s="21"/>
      <c r="M755" s="21"/>
      <c r="N755" s="21"/>
      <c r="O755" s="21"/>
      <c r="P755" s="21"/>
      <c r="Q755" s="21"/>
      <c r="R755" s="21"/>
      <c r="S755" s="21"/>
      <c r="T755" s="21"/>
      <c r="U755" s="21"/>
      <c r="V755" s="20"/>
      <c r="W755" s="20"/>
      <c r="X755" s="20"/>
      <c r="Y755" s="20"/>
      <c r="Z755" s="20"/>
      <c r="AA755" s="20"/>
      <c r="AB755" s="20"/>
      <c r="AC755" s="20"/>
      <c r="AD755" s="20"/>
      <c r="AE755" s="20"/>
      <c r="AF755" s="20"/>
    </row>
    <row r="756">
      <c r="A756" s="20"/>
      <c r="B756" s="20"/>
      <c r="C756" s="20"/>
      <c r="D756" s="20"/>
      <c r="E756" s="20"/>
      <c r="F756" s="20"/>
      <c r="G756" s="20"/>
      <c r="H756" s="20"/>
      <c r="I756" s="20"/>
      <c r="J756" s="21"/>
      <c r="K756" s="21"/>
      <c r="L756" s="21"/>
      <c r="M756" s="21"/>
      <c r="N756" s="21"/>
      <c r="O756" s="21"/>
      <c r="P756" s="21"/>
      <c r="Q756" s="21"/>
      <c r="R756" s="21"/>
      <c r="S756" s="21"/>
      <c r="T756" s="21"/>
      <c r="U756" s="21"/>
      <c r="V756" s="20"/>
      <c r="W756" s="20"/>
      <c r="X756" s="20"/>
      <c r="Y756" s="20"/>
      <c r="Z756" s="20"/>
      <c r="AA756" s="20"/>
      <c r="AB756" s="20"/>
      <c r="AC756" s="20"/>
      <c r="AD756" s="20"/>
      <c r="AE756" s="20"/>
      <c r="AF756" s="20"/>
    </row>
    <row r="757">
      <c r="A757" s="20"/>
      <c r="B757" s="20"/>
      <c r="C757" s="20"/>
      <c r="D757" s="20"/>
      <c r="E757" s="20"/>
      <c r="F757" s="20"/>
      <c r="G757" s="20"/>
      <c r="H757" s="20"/>
      <c r="I757" s="20"/>
      <c r="J757" s="21"/>
      <c r="K757" s="21"/>
      <c r="L757" s="21"/>
      <c r="M757" s="21"/>
      <c r="N757" s="21"/>
      <c r="O757" s="21"/>
      <c r="P757" s="21"/>
      <c r="Q757" s="21"/>
      <c r="R757" s="21"/>
      <c r="S757" s="21"/>
      <c r="T757" s="21"/>
      <c r="U757" s="21"/>
      <c r="V757" s="20"/>
      <c r="W757" s="20"/>
      <c r="X757" s="20"/>
      <c r="Y757" s="20"/>
      <c r="Z757" s="20"/>
      <c r="AA757" s="20"/>
      <c r="AB757" s="20"/>
      <c r="AC757" s="20"/>
      <c r="AD757" s="20"/>
      <c r="AE757" s="20"/>
      <c r="AF757" s="20"/>
    </row>
    <row r="758">
      <c r="A758" s="20"/>
      <c r="B758" s="20"/>
      <c r="C758" s="20"/>
      <c r="D758" s="20"/>
      <c r="E758" s="20"/>
      <c r="F758" s="20"/>
      <c r="G758" s="20"/>
      <c r="H758" s="20"/>
      <c r="I758" s="20"/>
      <c r="J758" s="21"/>
      <c r="K758" s="21"/>
      <c r="L758" s="21"/>
      <c r="M758" s="21"/>
      <c r="N758" s="21"/>
      <c r="O758" s="21"/>
      <c r="P758" s="21"/>
      <c r="Q758" s="21"/>
      <c r="R758" s="21"/>
      <c r="S758" s="21"/>
      <c r="T758" s="21"/>
      <c r="U758" s="21"/>
      <c r="V758" s="20"/>
      <c r="W758" s="20"/>
      <c r="X758" s="20"/>
      <c r="Y758" s="20"/>
      <c r="Z758" s="20"/>
      <c r="AA758" s="20"/>
      <c r="AB758" s="20"/>
      <c r="AC758" s="20"/>
      <c r="AD758" s="20"/>
      <c r="AE758" s="20"/>
      <c r="AF758" s="20"/>
    </row>
    <row r="759">
      <c r="A759" s="20"/>
      <c r="B759" s="20"/>
      <c r="C759" s="20"/>
      <c r="D759" s="20"/>
      <c r="E759" s="20"/>
      <c r="F759" s="20"/>
      <c r="G759" s="20"/>
      <c r="H759" s="20"/>
      <c r="I759" s="20"/>
      <c r="J759" s="21"/>
      <c r="K759" s="21"/>
      <c r="L759" s="21"/>
      <c r="M759" s="21"/>
      <c r="N759" s="21"/>
      <c r="O759" s="21"/>
      <c r="P759" s="21"/>
      <c r="Q759" s="21"/>
      <c r="R759" s="21"/>
      <c r="S759" s="21"/>
      <c r="T759" s="21"/>
      <c r="U759" s="21"/>
      <c r="V759" s="20"/>
      <c r="W759" s="20"/>
      <c r="X759" s="20"/>
      <c r="Y759" s="20"/>
      <c r="Z759" s="20"/>
      <c r="AA759" s="20"/>
      <c r="AB759" s="20"/>
      <c r="AC759" s="20"/>
      <c r="AD759" s="20"/>
      <c r="AE759" s="20"/>
      <c r="AF759" s="20"/>
    </row>
    <row r="760">
      <c r="A760" s="20"/>
      <c r="B760" s="20"/>
      <c r="C760" s="20"/>
      <c r="D760" s="20"/>
      <c r="E760" s="20"/>
      <c r="F760" s="20"/>
      <c r="G760" s="20"/>
      <c r="H760" s="20"/>
      <c r="I760" s="20"/>
      <c r="J760" s="21"/>
      <c r="K760" s="21"/>
      <c r="L760" s="21"/>
      <c r="M760" s="21"/>
      <c r="N760" s="21"/>
      <c r="O760" s="21"/>
      <c r="P760" s="21"/>
      <c r="Q760" s="21"/>
      <c r="R760" s="21"/>
      <c r="S760" s="21"/>
      <c r="T760" s="21"/>
      <c r="U760" s="21"/>
      <c r="V760" s="20"/>
      <c r="W760" s="20"/>
      <c r="X760" s="20"/>
      <c r="Y760" s="20"/>
      <c r="Z760" s="20"/>
      <c r="AA760" s="20"/>
      <c r="AB760" s="20"/>
      <c r="AC760" s="20"/>
      <c r="AD760" s="20"/>
      <c r="AE760" s="20"/>
      <c r="AF760" s="20"/>
    </row>
    <row r="761">
      <c r="A761" s="20"/>
      <c r="B761" s="20"/>
      <c r="C761" s="20"/>
      <c r="D761" s="20"/>
      <c r="E761" s="20"/>
      <c r="F761" s="20"/>
      <c r="G761" s="20"/>
      <c r="H761" s="20"/>
      <c r="I761" s="20"/>
      <c r="J761" s="21"/>
      <c r="K761" s="21"/>
      <c r="L761" s="21"/>
      <c r="M761" s="21"/>
      <c r="N761" s="21"/>
      <c r="O761" s="21"/>
      <c r="P761" s="21"/>
      <c r="Q761" s="21"/>
      <c r="R761" s="21"/>
      <c r="S761" s="21"/>
      <c r="T761" s="21"/>
      <c r="U761" s="21"/>
      <c r="V761" s="20"/>
      <c r="W761" s="20"/>
      <c r="X761" s="20"/>
      <c r="Y761" s="20"/>
      <c r="Z761" s="20"/>
      <c r="AA761" s="20"/>
      <c r="AB761" s="20"/>
      <c r="AC761" s="20"/>
      <c r="AD761" s="20"/>
      <c r="AE761" s="20"/>
      <c r="AF761" s="20"/>
    </row>
    <row r="762">
      <c r="A762" s="20"/>
      <c r="B762" s="20"/>
      <c r="C762" s="20"/>
      <c r="D762" s="20"/>
      <c r="E762" s="20"/>
      <c r="F762" s="20"/>
      <c r="G762" s="20"/>
      <c r="H762" s="20"/>
      <c r="I762" s="20"/>
      <c r="J762" s="21"/>
      <c r="K762" s="21"/>
      <c r="L762" s="21"/>
      <c r="M762" s="21"/>
      <c r="N762" s="21"/>
      <c r="O762" s="21"/>
      <c r="P762" s="21"/>
      <c r="Q762" s="21"/>
      <c r="R762" s="21"/>
      <c r="S762" s="21"/>
      <c r="T762" s="21"/>
      <c r="U762" s="21"/>
      <c r="V762" s="20"/>
      <c r="W762" s="20"/>
      <c r="X762" s="20"/>
      <c r="Y762" s="20"/>
      <c r="Z762" s="20"/>
      <c r="AA762" s="20"/>
      <c r="AB762" s="20"/>
      <c r="AC762" s="20"/>
      <c r="AD762" s="20"/>
      <c r="AE762" s="20"/>
      <c r="AF762" s="20"/>
    </row>
    <row r="763">
      <c r="A763" s="20"/>
      <c r="B763" s="20"/>
      <c r="C763" s="20"/>
      <c r="D763" s="20"/>
      <c r="E763" s="20"/>
      <c r="F763" s="20"/>
      <c r="G763" s="20"/>
      <c r="H763" s="20"/>
      <c r="I763" s="20"/>
      <c r="J763" s="21"/>
      <c r="K763" s="21"/>
      <c r="L763" s="21"/>
      <c r="M763" s="21"/>
      <c r="N763" s="21"/>
      <c r="O763" s="21"/>
      <c r="P763" s="21"/>
      <c r="Q763" s="21"/>
      <c r="R763" s="21"/>
      <c r="S763" s="21"/>
      <c r="T763" s="21"/>
      <c r="U763" s="21"/>
      <c r="V763" s="20"/>
      <c r="W763" s="20"/>
      <c r="X763" s="20"/>
      <c r="Y763" s="20"/>
      <c r="Z763" s="20"/>
      <c r="AA763" s="20"/>
      <c r="AB763" s="20"/>
      <c r="AC763" s="20"/>
      <c r="AD763" s="20"/>
      <c r="AE763" s="20"/>
      <c r="AF763" s="20"/>
    </row>
    <row r="764">
      <c r="A764" s="20"/>
      <c r="B764" s="20"/>
      <c r="C764" s="20"/>
      <c r="D764" s="20"/>
      <c r="E764" s="20"/>
      <c r="F764" s="20"/>
      <c r="G764" s="20"/>
      <c r="H764" s="20"/>
      <c r="I764" s="20"/>
      <c r="J764" s="21"/>
      <c r="K764" s="21"/>
      <c r="L764" s="21"/>
      <c r="M764" s="21"/>
      <c r="N764" s="21"/>
      <c r="O764" s="21"/>
      <c r="P764" s="21"/>
      <c r="Q764" s="21"/>
      <c r="R764" s="21"/>
      <c r="S764" s="21"/>
      <c r="T764" s="21"/>
      <c r="U764" s="21"/>
      <c r="V764" s="20"/>
      <c r="W764" s="20"/>
      <c r="X764" s="20"/>
      <c r="Y764" s="20"/>
      <c r="Z764" s="20"/>
      <c r="AA764" s="20"/>
      <c r="AB764" s="20"/>
      <c r="AC764" s="20"/>
      <c r="AD764" s="20"/>
      <c r="AE764" s="20"/>
      <c r="AF764" s="20"/>
    </row>
    <row r="765">
      <c r="A765" s="20"/>
      <c r="B765" s="20"/>
      <c r="C765" s="20"/>
      <c r="D765" s="20"/>
      <c r="E765" s="20"/>
      <c r="F765" s="20"/>
      <c r="G765" s="20"/>
      <c r="H765" s="20"/>
      <c r="I765" s="20"/>
      <c r="J765" s="21"/>
      <c r="K765" s="21"/>
      <c r="L765" s="21"/>
      <c r="M765" s="21"/>
      <c r="N765" s="21"/>
      <c r="O765" s="21"/>
      <c r="P765" s="21"/>
      <c r="Q765" s="21"/>
      <c r="R765" s="21"/>
      <c r="S765" s="21"/>
      <c r="T765" s="21"/>
      <c r="U765" s="21"/>
      <c r="V765" s="20"/>
      <c r="W765" s="20"/>
      <c r="X765" s="20"/>
      <c r="Y765" s="20"/>
      <c r="Z765" s="20"/>
      <c r="AA765" s="20"/>
      <c r="AB765" s="20"/>
      <c r="AC765" s="20"/>
      <c r="AD765" s="20"/>
      <c r="AE765" s="20"/>
      <c r="AF765" s="20"/>
    </row>
    <row r="766">
      <c r="A766" s="20"/>
      <c r="B766" s="20"/>
      <c r="C766" s="20"/>
      <c r="D766" s="20"/>
      <c r="E766" s="20"/>
      <c r="F766" s="20"/>
      <c r="G766" s="20"/>
      <c r="H766" s="20"/>
      <c r="I766" s="20"/>
      <c r="J766" s="21"/>
      <c r="K766" s="21"/>
      <c r="L766" s="21"/>
      <c r="M766" s="21"/>
      <c r="N766" s="21"/>
      <c r="O766" s="21"/>
      <c r="P766" s="21"/>
      <c r="Q766" s="21"/>
      <c r="R766" s="21"/>
      <c r="S766" s="21"/>
      <c r="T766" s="21"/>
      <c r="U766" s="21"/>
      <c r="V766" s="20"/>
      <c r="W766" s="20"/>
      <c r="X766" s="20"/>
      <c r="Y766" s="20"/>
      <c r="Z766" s="20"/>
      <c r="AA766" s="20"/>
      <c r="AB766" s="20"/>
      <c r="AC766" s="20"/>
      <c r="AD766" s="20"/>
      <c r="AE766" s="20"/>
      <c r="AF766" s="20"/>
    </row>
    <row r="767">
      <c r="A767" s="20"/>
      <c r="B767" s="20"/>
      <c r="C767" s="20"/>
      <c r="D767" s="20"/>
      <c r="E767" s="20"/>
      <c r="F767" s="20"/>
      <c r="G767" s="20"/>
      <c r="H767" s="20"/>
      <c r="I767" s="20"/>
      <c r="J767" s="21"/>
      <c r="K767" s="21"/>
      <c r="L767" s="21"/>
      <c r="M767" s="21"/>
      <c r="N767" s="21"/>
      <c r="O767" s="21"/>
      <c r="P767" s="21"/>
      <c r="Q767" s="21"/>
      <c r="R767" s="21"/>
      <c r="S767" s="21"/>
      <c r="T767" s="21"/>
      <c r="U767" s="21"/>
      <c r="V767" s="20"/>
      <c r="W767" s="20"/>
      <c r="X767" s="20"/>
      <c r="Y767" s="20"/>
      <c r="Z767" s="20"/>
      <c r="AA767" s="20"/>
      <c r="AB767" s="20"/>
      <c r="AC767" s="20"/>
      <c r="AD767" s="20"/>
      <c r="AE767" s="20"/>
      <c r="AF767" s="20"/>
    </row>
    <row r="768">
      <c r="A768" s="20"/>
      <c r="B768" s="20"/>
      <c r="C768" s="20"/>
      <c r="D768" s="20"/>
      <c r="E768" s="20"/>
      <c r="F768" s="20"/>
      <c r="G768" s="20"/>
      <c r="H768" s="20"/>
      <c r="I768" s="20"/>
      <c r="J768" s="21"/>
      <c r="K768" s="21"/>
      <c r="L768" s="21"/>
      <c r="M768" s="21"/>
      <c r="N768" s="21"/>
      <c r="O768" s="21"/>
      <c r="P768" s="21"/>
      <c r="Q768" s="21"/>
      <c r="R768" s="21"/>
      <c r="S768" s="21"/>
      <c r="T768" s="21"/>
      <c r="U768" s="21"/>
      <c r="V768" s="20"/>
      <c r="W768" s="20"/>
      <c r="X768" s="20"/>
      <c r="Y768" s="20"/>
      <c r="Z768" s="20"/>
      <c r="AA768" s="20"/>
      <c r="AB768" s="20"/>
      <c r="AC768" s="20"/>
      <c r="AD768" s="20"/>
      <c r="AE768" s="20"/>
      <c r="AF768" s="20"/>
    </row>
    <row r="769">
      <c r="A769" s="20"/>
      <c r="B769" s="20"/>
      <c r="C769" s="20"/>
      <c r="D769" s="20"/>
      <c r="E769" s="20"/>
      <c r="F769" s="20"/>
      <c r="G769" s="20"/>
      <c r="H769" s="20"/>
      <c r="I769" s="20"/>
      <c r="J769" s="21"/>
      <c r="K769" s="21"/>
      <c r="L769" s="21"/>
      <c r="M769" s="21"/>
      <c r="N769" s="21"/>
      <c r="O769" s="21"/>
      <c r="P769" s="21"/>
      <c r="Q769" s="21"/>
      <c r="R769" s="21"/>
      <c r="S769" s="21"/>
      <c r="T769" s="21"/>
      <c r="U769" s="21"/>
      <c r="V769" s="20"/>
      <c r="W769" s="20"/>
      <c r="X769" s="20"/>
      <c r="Y769" s="20"/>
      <c r="Z769" s="20"/>
      <c r="AA769" s="20"/>
      <c r="AB769" s="20"/>
      <c r="AC769" s="20"/>
      <c r="AD769" s="20"/>
      <c r="AE769" s="20"/>
      <c r="AF769" s="20"/>
    </row>
    <row r="770">
      <c r="A770" s="20"/>
      <c r="B770" s="20"/>
      <c r="C770" s="20"/>
      <c r="D770" s="20"/>
      <c r="E770" s="20"/>
      <c r="F770" s="20"/>
      <c r="G770" s="20"/>
      <c r="H770" s="20"/>
      <c r="I770" s="20"/>
      <c r="J770" s="21"/>
      <c r="K770" s="21"/>
      <c r="L770" s="21"/>
      <c r="M770" s="21"/>
      <c r="N770" s="21"/>
      <c r="O770" s="21"/>
      <c r="P770" s="21"/>
      <c r="Q770" s="21"/>
      <c r="R770" s="21"/>
      <c r="S770" s="21"/>
      <c r="T770" s="21"/>
      <c r="U770" s="21"/>
      <c r="V770" s="20"/>
      <c r="W770" s="20"/>
      <c r="X770" s="20"/>
      <c r="Y770" s="20"/>
      <c r="Z770" s="20"/>
      <c r="AA770" s="20"/>
      <c r="AB770" s="20"/>
      <c r="AC770" s="20"/>
      <c r="AD770" s="20"/>
      <c r="AE770" s="20"/>
      <c r="AF770" s="20"/>
    </row>
    <row r="771">
      <c r="A771" s="20"/>
      <c r="B771" s="20"/>
      <c r="C771" s="20"/>
      <c r="D771" s="20"/>
      <c r="E771" s="20"/>
      <c r="F771" s="20"/>
      <c r="G771" s="20"/>
      <c r="H771" s="20"/>
      <c r="I771" s="20"/>
      <c r="J771" s="21"/>
      <c r="K771" s="21"/>
      <c r="L771" s="21"/>
      <c r="M771" s="21"/>
      <c r="N771" s="21"/>
      <c r="O771" s="21"/>
      <c r="P771" s="21"/>
      <c r="Q771" s="21"/>
      <c r="R771" s="21"/>
      <c r="S771" s="21"/>
      <c r="T771" s="21"/>
      <c r="U771" s="21"/>
      <c r="V771" s="20"/>
      <c r="W771" s="20"/>
      <c r="X771" s="20"/>
      <c r="Y771" s="20"/>
      <c r="Z771" s="20"/>
      <c r="AA771" s="20"/>
      <c r="AB771" s="20"/>
      <c r="AC771" s="20"/>
      <c r="AD771" s="20"/>
      <c r="AE771" s="20"/>
      <c r="AF771" s="20"/>
    </row>
    <row r="772">
      <c r="A772" s="20"/>
      <c r="B772" s="20"/>
      <c r="C772" s="20"/>
      <c r="D772" s="20"/>
      <c r="E772" s="20"/>
      <c r="F772" s="20"/>
      <c r="G772" s="20"/>
      <c r="H772" s="20"/>
      <c r="I772" s="20"/>
      <c r="J772" s="21"/>
      <c r="K772" s="21"/>
      <c r="L772" s="21"/>
      <c r="M772" s="21"/>
      <c r="N772" s="21"/>
      <c r="O772" s="21"/>
      <c r="P772" s="21"/>
      <c r="Q772" s="21"/>
      <c r="R772" s="21"/>
      <c r="S772" s="21"/>
      <c r="T772" s="21"/>
      <c r="U772" s="21"/>
      <c r="V772" s="20"/>
      <c r="W772" s="20"/>
      <c r="X772" s="20"/>
      <c r="Y772" s="20"/>
      <c r="Z772" s="20"/>
      <c r="AA772" s="20"/>
      <c r="AB772" s="20"/>
      <c r="AC772" s="20"/>
      <c r="AD772" s="20"/>
      <c r="AE772" s="20"/>
      <c r="AF772" s="20"/>
    </row>
    <row r="773">
      <c r="A773" s="20"/>
      <c r="B773" s="20"/>
      <c r="C773" s="20"/>
      <c r="D773" s="20"/>
      <c r="E773" s="20"/>
      <c r="F773" s="20"/>
      <c r="G773" s="20"/>
      <c r="H773" s="20"/>
      <c r="I773" s="20"/>
      <c r="J773" s="21"/>
      <c r="K773" s="21"/>
      <c r="L773" s="21"/>
      <c r="M773" s="21"/>
      <c r="N773" s="21"/>
      <c r="O773" s="21"/>
      <c r="P773" s="21"/>
      <c r="Q773" s="21"/>
      <c r="R773" s="21"/>
      <c r="S773" s="21"/>
      <c r="T773" s="21"/>
      <c r="U773" s="21"/>
      <c r="V773" s="20"/>
      <c r="W773" s="20"/>
      <c r="X773" s="20"/>
      <c r="Y773" s="20"/>
      <c r="Z773" s="20"/>
      <c r="AA773" s="20"/>
      <c r="AB773" s="20"/>
      <c r="AC773" s="20"/>
      <c r="AD773" s="20"/>
      <c r="AE773" s="20"/>
      <c r="AF773" s="20"/>
    </row>
    <row r="774">
      <c r="A774" s="20"/>
      <c r="B774" s="20"/>
      <c r="C774" s="20"/>
      <c r="D774" s="20"/>
      <c r="E774" s="20"/>
      <c r="F774" s="20"/>
      <c r="G774" s="20"/>
      <c r="H774" s="20"/>
      <c r="I774" s="20"/>
      <c r="J774" s="21"/>
      <c r="K774" s="21"/>
      <c r="L774" s="21"/>
      <c r="M774" s="21"/>
      <c r="N774" s="21"/>
      <c r="O774" s="21"/>
      <c r="P774" s="21"/>
      <c r="Q774" s="21"/>
      <c r="R774" s="21"/>
      <c r="S774" s="21"/>
      <c r="T774" s="21"/>
      <c r="U774" s="21"/>
      <c r="V774" s="20"/>
      <c r="W774" s="20"/>
      <c r="X774" s="20"/>
      <c r="Y774" s="20"/>
      <c r="Z774" s="20"/>
      <c r="AA774" s="20"/>
      <c r="AB774" s="20"/>
      <c r="AC774" s="20"/>
      <c r="AD774" s="20"/>
      <c r="AE774" s="20"/>
      <c r="AF774" s="20"/>
    </row>
    <row r="775">
      <c r="A775" s="20"/>
      <c r="B775" s="20"/>
      <c r="C775" s="20"/>
      <c r="D775" s="20"/>
      <c r="E775" s="20"/>
      <c r="F775" s="20"/>
      <c r="G775" s="20"/>
      <c r="H775" s="20"/>
      <c r="I775" s="20"/>
      <c r="J775" s="21"/>
      <c r="K775" s="21"/>
      <c r="L775" s="21"/>
      <c r="M775" s="21"/>
      <c r="N775" s="21"/>
      <c r="O775" s="21"/>
      <c r="P775" s="21"/>
      <c r="Q775" s="21"/>
      <c r="R775" s="21"/>
      <c r="S775" s="21"/>
      <c r="T775" s="21"/>
      <c r="U775" s="21"/>
      <c r="V775" s="20"/>
      <c r="W775" s="20"/>
      <c r="X775" s="20"/>
      <c r="Y775" s="20"/>
      <c r="Z775" s="20"/>
      <c r="AA775" s="20"/>
      <c r="AB775" s="20"/>
      <c r="AC775" s="20"/>
      <c r="AD775" s="20"/>
      <c r="AE775" s="20"/>
      <c r="AF775" s="20"/>
    </row>
    <row r="776">
      <c r="A776" s="20"/>
      <c r="B776" s="20"/>
      <c r="C776" s="20"/>
      <c r="D776" s="20"/>
      <c r="E776" s="20"/>
      <c r="F776" s="20"/>
      <c r="G776" s="20"/>
      <c r="H776" s="20"/>
      <c r="I776" s="20"/>
      <c r="J776" s="21"/>
      <c r="K776" s="21"/>
      <c r="L776" s="21"/>
      <c r="M776" s="21"/>
      <c r="N776" s="21"/>
      <c r="O776" s="21"/>
      <c r="P776" s="21"/>
      <c r="Q776" s="21"/>
      <c r="R776" s="21"/>
      <c r="S776" s="21"/>
      <c r="T776" s="21"/>
      <c r="U776" s="21"/>
      <c r="V776" s="20"/>
      <c r="W776" s="20"/>
      <c r="X776" s="20"/>
      <c r="Y776" s="20"/>
      <c r="Z776" s="20"/>
      <c r="AA776" s="20"/>
      <c r="AB776" s="20"/>
      <c r="AC776" s="20"/>
      <c r="AD776" s="20"/>
      <c r="AE776" s="20"/>
      <c r="AF776" s="20"/>
    </row>
    <row r="777">
      <c r="A777" s="20"/>
      <c r="B777" s="20"/>
      <c r="C777" s="20"/>
      <c r="D777" s="20"/>
      <c r="E777" s="20"/>
      <c r="F777" s="20"/>
      <c r="G777" s="20"/>
      <c r="H777" s="20"/>
      <c r="I777" s="20"/>
      <c r="J777" s="21"/>
      <c r="K777" s="21"/>
      <c r="L777" s="21"/>
      <c r="M777" s="21"/>
      <c r="N777" s="21"/>
      <c r="O777" s="21"/>
      <c r="P777" s="21"/>
      <c r="Q777" s="21"/>
      <c r="R777" s="21"/>
      <c r="S777" s="21"/>
      <c r="T777" s="21"/>
      <c r="U777" s="21"/>
      <c r="V777" s="20"/>
      <c r="W777" s="20"/>
      <c r="X777" s="20"/>
      <c r="Y777" s="20"/>
      <c r="Z777" s="20"/>
      <c r="AA777" s="20"/>
      <c r="AB777" s="20"/>
      <c r="AC777" s="20"/>
      <c r="AD777" s="20"/>
      <c r="AE777" s="20"/>
      <c r="AF777" s="20"/>
    </row>
    <row r="778">
      <c r="A778" s="20"/>
      <c r="B778" s="20"/>
      <c r="C778" s="20"/>
      <c r="D778" s="20"/>
      <c r="E778" s="20"/>
      <c r="F778" s="20"/>
      <c r="G778" s="20"/>
      <c r="H778" s="20"/>
      <c r="I778" s="20"/>
      <c r="J778" s="21"/>
      <c r="K778" s="21"/>
      <c r="L778" s="21"/>
      <c r="M778" s="21"/>
      <c r="N778" s="21"/>
      <c r="O778" s="21"/>
      <c r="P778" s="21"/>
      <c r="Q778" s="21"/>
      <c r="R778" s="21"/>
      <c r="S778" s="21"/>
      <c r="T778" s="21"/>
      <c r="U778" s="21"/>
      <c r="V778" s="20"/>
      <c r="W778" s="20"/>
      <c r="X778" s="20"/>
      <c r="Y778" s="20"/>
      <c r="Z778" s="20"/>
      <c r="AA778" s="20"/>
      <c r="AB778" s="20"/>
      <c r="AC778" s="20"/>
      <c r="AD778" s="20"/>
      <c r="AE778" s="20"/>
      <c r="AF778" s="20"/>
    </row>
    <row r="779">
      <c r="A779" s="20"/>
      <c r="B779" s="20"/>
      <c r="C779" s="20"/>
      <c r="D779" s="20"/>
      <c r="E779" s="20"/>
      <c r="F779" s="20"/>
      <c r="G779" s="20"/>
      <c r="H779" s="20"/>
      <c r="I779" s="20"/>
      <c r="J779" s="21"/>
      <c r="K779" s="21"/>
      <c r="L779" s="21"/>
      <c r="M779" s="21"/>
      <c r="N779" s="21"/>
      <c r="O779" s="21"/>
      <c r="P779" s="21"/>
      <c r="Q779" s="21"/>
      <c r="R779" s="21"/>
      <c r="S779" s="21"/>
      <c r="T779" s="21"/>
      <c r="U779" s="21"/>
      <c r="V779" s="20"/>
      <c r="W779" s="20"/>
      <c r="X779" s="20"/>
      <c r="Y779" s="20"/>
      <c r="Z779" s="20"/>
      <c r="AA779" s="20"/>
      <c r="AB779" s="20"/>
      <c r="AC779" s="20"/>
      <c r="AD779" s="20"/>
      <c r="AE779" s="20"/>
      <c r="AF779" s="20"/>
    </row>
    <row r="780">
      <c r="A780" s="20"/>
      <c r="B780" s="20"/>
      <c r="C780" s="20"/>
      <c r="D780" s="20"/>
      <c r="E780" s="20"/>
      <c r="F780" s="20"/>
      <c r="G780" s="20"/>
      <c r="H780" s="20"/>
      <c r="I780" s="20"/>
      <c r="J780" s="21"/>
      <c r="K780" s="21"/>
      <c r="L780" s="21"/>
      <c r="M780" s="21"/>
      <c r="N780" s="21"/>
      <c r="O780" s="21"/>
      <c r="P780" s="21"/>
      <c r="Q780" s="21"/>
      <c r="R780" s="21"/>
      <c r="S780" s="21"/>
      <c r="T780" s="21"/>
      <c r="U780" s="21"/>
      <c r="V780" s="20"/>
      <c r="W780" s="20"/>
      <c r="X780" s="20"/>
      <c r="Y780" s="20"/>
      <c r="Z780" s="20"/>
      <c r="AA780" s="20"/>
      <c r="AB780" s="20"/>
      <c r="AC780" s="20"/>
      <c r="AD780" s="20"/>
      <c r="AE780" s="20"/>
      <c r="AF780" s="20"/>
    </row>
    <row r="781">
      <c r="A781" s="20"/>
      <c r="B781" s="20"/>
      <c r="C781" s="20"/>
      <c r="D781" s="20"/>
      <c r="E781" s="20"/>
      <c r="F781" s="20"/>
      <c r="G781" s="20"/>
      <c r="H781" s="20"/>
      <c r="I781" s="20"/>
      <c r="J781" s="21"/>
      <c r="K781" s="21"/>
      <c r="L781" s="21"/>
      <c r="M781" s="21"/>
      <c r="N781" s="21"/>
      <c r="O781" s="21"/>
      <c r="P781" s="21"/>
      <c r="Q781" s="21"/>
      <c r="R781" s="21"/>
      <c r="S781" s="21"/>
      <c r="T781" s="21"/>
      <c r="U781" s="21"/>
      <c r="V781" s="20"/>
      <c r="W781" s="20"/>
      <c r="X781" s="20"/>
      <c r="Y781" s="20"/>
      <c r="Z781" s="20"/>
      <c r="AA781" s="20"/>
      <c r="AB781" s="20"/>
      <c r="AC781" s="20"/>
      <c r="AD781" s="20"/>
      <c r="AE781" s="20"/>
      <c r="AF781" s="20"/>
    </row>
    <row r="782">
      <c r="A782" s="20"/>
      <c r="B782" s="20"/>
      <c r="C782" s="20"/>
      <c r="D782" s="20"/>
      <c r="E782" s="20"/>
      <c r="F782" s="20"/>
      <c r="G782" s="20"/>
      <c r="H782" s="20"/>
      <c r="I782" s="20"/>
      <c r="J782" s="21"/>
      <c r="K782" s="21"/>
      <c r="L782" s="21"/>
      <c r="M782" s="21"/>
      <c r="N782" s="21"/>
      <c r="O782" s="21"/>
      <c r="P782" s="21"/>
      <c r="Q782" s="21"/>
      <c r="R782" s="21"/>
      <c r="S782" s="21"/>
      <c r="T782" s="21"/>
      <c r="U782" s="21"/>
      <c r="V782" s="20"/>
      <c r="W782" s="20"/>
      <c r="X782" s="20"/>
      <c r="Y782" s="20"/>
      <c r="Z782" s="20"/>
      <c r="AA782" s="20"/>
      <c r="AB782" s="20"/>
      <c r="AC782" s="20"/>
      <c r="AD782" s="20"/>
      <c r="AE782" s="20"/>
      <c r="AF782" s="20"/>
    </row>
    <row r="783">
      <c r="A783" s="20"/>
      <c r="B783" s="20"/>
      <c r="C783" s="20"/>
      <c r="D783" s="20"/>
      <c r="E783" s="20"/>
      <c r="F783" s="20"/>
      <c r="G783" s="20"/>
      <c r="H783" s="20"/>
      <c r="I783" s="20"/>
      <c r="J783" s="21"/>
      <c r="K783" s="21"/>
      <c r="L783" s="21"/>
      <c r="M783" s="21"/>
      <c r="N783" s="21"/>
      <c r="O783" s="21"/>
      <c r="P783" s="21"/>
      <c r="Q783" s="21"/>
      <c r="R783" s="21"/>
      <c r="S783" s="21"/>
      <c r="T783" s="21"/>
      <c r="U783" s="21"/>
      <c r="V783" s="20"/>
      <c r="W783" s="20"/>
      <c r="X783" s="20"/>
      <c r="Y783" s="20"/>
      <c r="Z783" s="20"/>
      <c r="AA783" s="20"/>
      <c r="AB783" s="20"/>
      <c r="AC783" s="20"/>
      <c r="AD783" s="20"/>
      <c r="AE783" s="20"/>
      <c r="AF783" s="20"/>
    </row>
    <row r="784">
      <c r="A784" s="20"/>
      <c r="B784" s="20"/>
      <c r="C784" s="20"/>
      <c r="D784" s="20"/>
      <c r="E784" s="20"/>
      <c r="F784" s="20"/>
      <c r="G784" s="20"/>
      <c r="H784" s="20"/>
      <c r="I784" s="20"/>
      <c r="J784" s="21"/>
      <c r="K784" s="21"/>
      <c r="L784" s="21"/>
      <c r="M784" s="21"/>
      <c r="N784" s="21"/>
      <c r="O784" s="21"/>
      <c r="P784" s="21"/>
      <c r="Q784" s="21"/>
      <c r="R784" s="21"/>
      <c r="S784" s="21"/>
      <c r="T784" s="21"/>
      <c r="U784" s="21"/>
      <c r="V784" s="20"/>
      <c r="W784" s="20"/>
      <c r="X784" s="20"/>
      <c r="Y784" s="20"/>
      <c r="Z784" s="20"/>
      <c r="AA784" s="20"/>
      <c r="AB784" s="20"/>
      <c r="AC784" s="20"/>
      <c r="AD784" s="20"/>
      <c r="AE784" s="20"/>
      <c r="AF784" s="20"/>
    </row>
    <row r="785">
      <c r="A785" s="20"/>
      <c r="B785" s="20"/>
      <c r="C785" s="20"/>
      <c r="D785" s="20"/>
      <c r="E785" s="20"/>
      <c r="F785" s="20"/>
      <c r="G785" s="20"/>
      <c r="H785" s="20"/>
      <c r="I785" s="20"/>
      <c r="J785" s="21"/>
      <c r="K785" s="21"/>
      <c r="L785" s="21"/>
      <c r="M785" s="21"/>
      <c r="N785" s="21"/>
      <c r="O785" s="21"/>
      <c r="P785" s="21"/>
      <c r="Q785" s="21"/>
      <c r="R785" s="21"/>
      <c r="S785" s="21"/>
      <c r="T785" s="21"/>
      <c r="U785" s="21"/>
      <c r="V785" s="20"/>
      <c r="W785" s="20"/>
      <c r="X785" s="20"/>
      <c r="Y785" s="20"/>
      <c r="Z785" s="20"/>
      <c r="AA785" s="20"/>
      <c r="AB785" s="20"/>
      <c r="AC785" s="20"/>
      <c r="AD785" s="20"/>
      <c r="AE785" s="20"/>
      <c r="AF785" s="20"/>
    </row>
    <row r="786">
      <c r="A786" s="20"/>
      <c r="B786" s="20"/>
      <c r="C786" s="20"/>
      <c r="D786" s="20"/>
      <c r="E786" s="20"/>
      <c r="F786" s="20"/>
      <c r="G786" s="20"/>
      <c r="H786" s="20"/>
      <c r="I786" s="20"/>
      <c r="J786" s="21"/>
      <c r="K786" s="21"/>
      <c r="L786" s="21"/>
      <c r="M786" s="21"/>
      <c r="N786" s="21"/>
      <c r="O786" s="21"/>
      <c r="P786" s="21"/>
      <c r="Q786" s="21"/>
      <c r="R786" s="21"/>
      <c r="S786" s="21"/>
      <c r="T786" s="21"/>
      <c r="U786" s="21"/>
      <c r="V786" s="20"/>
      <c r="W786" s="20"/>
      <c r="X786" s="20"/>
      <c r="Y786" s="20"/>
      <c r="Z786" s="20"/>
      <c r="AA786" s="20"/>
      <c r="AB786" s="20"/>
      <c r="AC786" s="20"/>
      <c r="AD786" s="20"/>
      <c r="AE786" s="20"/>
      <c r="AF786" s="20"/>
    </row>
    <row r="787">
      <c r="A787" s="20"/>
      <c r="B787" s="20"/>
      <c r="C787" s="20"/>
      <c r="D787" s="20"/>
      <c r="E787" s="20"/>
      <c r="F787" s="20"/>
      <c r="G787" s="20"/>
      <c r="H787" s="20"/>
      <c r="I787" s="20"/>
      <c r="J787" s="21"/>
      <c r="K787" s="21"/>
      <c r="L787" s="21"/>
      <c r="M787" s="21"/>
      <c r="N787" s="21"/>
      <c r="O787" s="21"/>
      <c r="P787" s="21"/>
      <c r="Q787" s="21"/>
      <c r="R787" s="21"/>
      <c r="S787" s="21"/>
      <c r="T787" s="21"/>
      <c r="U787" s="21"/>
      <c r="V787" s="20"/>
      <c r="W787" s="20"/>
      <c r="X787" s="20"/>
      <c r="Y787" s="20"/>
      <c r="Z787" s="20"/>
      <c r="AA787" s="20"/>
      <c r="AB787" s="20"/>
      <c r="AC787" s="20"/>
      <c r="AD787" s="20"/>
      <c r="AE787" s="20"/>
      <c r="AF787" s="20"/>
    </row>
    <row r="788">
      <c r="A788" s="20"/>
      <c r="B788" s="20"/>
      <c r="C788" s="20"/>
      <c r="D788" s="20"/>
      <c r="E788" s="20"/>
      <c r="F788" s="20"/>
      <c r="G788" s="20"/>
      <c r="H788" s="20"/>
      <c r="I788" s="20"/>
      <c r="J788" s="21"/>
      <c r="K788" s="21"/>
      <c r="L788" s="21"/>
      <c r="M788" s="21"/>
      <c r="N788" s="21"/>
      <c r="O788" s="21"/>
      <c r="P788" s="21"/>
      <c r="Q788" s="21"/>
      <c r="R788" s="21"/>
      <c r="S788" s="21"/>
      <c r="T788" s="21"/>
      <c r="U788" s="21"/>
      <c r="V788" s="20"/>
      <c r="W788" s="20"/>
      <c r="X788" s="20"/>
      <c r="Y788" s="20"/>
      <c r="Z788" s="20"/>
      <c r="AA788" s="20"/>
      <c r="AB788" s="20"/>
      <c r="AC788" s="20"/>
      <c r="AD788" s="20"/>
      <c r="AE788" s="20"/>
      <c r="AF788" s="20"/>
    </row>
    <row r="789">
      <c r="A789" s="20"/>
      <c r="B789" s="20"/>
      <c r="C789" s="20"/>
      <c r="D789" s="20"/>
      <c r="E789" s="20"/>
      <c r="F789" s="20"/>
      <c r="G789" s="20"/>
      <c r="H789" s="20"/>
      <c r="I789" s="20"/>
      <c r="J789" s="21"/>
      <c r="K789" s="21"/>
      <c r="L789" s="21"/>
      <c r="M789" s="21"/>
      <c r="N789" s="21"/>
      <c r="O789" s="21"/>
      <c r="P789" s="21"/>
      <c r="Q789" s="21"/>
      <c r="R789" s="21"/>
      <c r="S789" s="21"/>
      <c r="T789" s="21"/>
      <c r="U789" s="21"/>
      <c r="V789" s="20"/>
      <c r="W789" s="20"/>
      <c r="X789" s="20"/>
      <c r="Y789" s="20"/>
      <c r="Z789" s="20"/>
      <c r="AA789" s="20"/>
      <c r="AB789" s="20"/>
      <c r="AC789" s="20"/>
      <c r="AD789" s="20"/>
      <c r="AE789" s="20"/>
      <c r="AF789" s="20"/>
    </row>
    <row r="790">
      <c r="A790" s="20"/>
      <c r="B790" s="20"/>
      <c r="C790" s="20"/>
      <c r="D790" s="20"/>
      <c r="E790" s="20"/>
      <c r="F790" s="20"/>
      <c r="G790" s="20"/>
      <c r="H790" s="20"/>
      <c r="I790" s="20"/>
      <c r="J790" s="21"/>
      <c r="K790" s="21"/>
      <c r="L790" s="21"/>
      <c r="M790" s="21"/>
      <c r="N790" s="21"/>
      <c r="O790" s="21"/>
      <c r="P790" s="21"/>
      <c r="Q790" s="21"/>
      <c r="R790" s="21"/>
      <c r="S790" s="21"/>
      <c r="T790" s="21"/>
      <c r="U790" s="21"/>
      <c r="V790" s="20"/>
      <c r="W790" s="20"/>
      <c r="X790" s="20"/>
      <c r="Y790" s="20"/>
      <c r="Z790" s="20"/>
      <c r="AA790" s="20"/>
      <c r="AB790" s="20"/>
      <c r="AC790" s="20"/>
      <c r="AD790" s="20"/>
      <c r="AE790" s="20"/>
      <c r="AF790" s="20"/>
    </row>
    <row r="791">
      <c r="A791" s="20"/>
      <c r="B791" s="20"/>
      <c r="C791" s="20"/>
      <c r="D791" s="20"/>
      <c r="E791" s="20"/>
      <c r="F791" s="20"/>
      <c r="G791" s="20"/>
      <c r="H791" s="20"/>
      <c r="I791" s="20"/>
      <c r="J791" s="21"/>
      <c r="K791" s="21"/>
      <c r="L791" s="21"/>
      <c r="M791" s="21"/>
      <c r="N791" s="21"/>
      <c r="O791" s="21"/>
      <c r="P791" s="21"/>
      <c r="Q791" s="21"/>
      <c r="R791" s="21"/>
      <c r="S791" s="21"/>
      <c r="T791" s="21"/>
      <c r="U791" s="21"/>
      <c r="V791" s="20"/>
      <c r="W791" s="20"/>
      <c r="X791" s="20"/>
      <c r="Y791" s="20"/>
      <c r="Z791" s="20"/>
      <c r="AA791" s="20"/>
      <c r="AB791" s="20"/>
      <c r="AC791" s="20"/>
      <c r="AD791" s="20"/>
      <c r="AE791" s="20"/>
      <c r="AF791" s="20"/>
    </row>
    <row r="792">
      <c r="A792" s="20"/>
      <c r="B792" s="20"/>
      <c r="C792" s="20"/>
      <c r="D792" s="20"/>
      <c r="E792" s="20"/>
      <c r="F792" s="20"/>
      <c r="G792" s="20"/>
      <c r="H792" s="20"/>
      <c r="I792" s="20"/>
      <c r="J792" s="21"/>
      <c r="K792" s="21"/>
      <c r="L792" s="21"/>
      <c r="M792" s="21"/>
      <c r="N792" s="21"/>
      <c r="O792" s="21"/>
      <c r="P792" s="21"/>
      <c r="Q792" s="21"/>
      <c r="R792" s="21"/>
      <c r="S792" s="21"/>
      <c r="T792" s="21"/>
      <c r="U792" s="21"/>
      <c r="V792" s="20"/>
      <c r="W792" s="20"/>
      <c r="X792" s="20"/>
      <c r="Y792" s="20"/>
      <c r="Z792" s="20"/>
      <c r="AA792" s="20"/>
      <c r="AB792" s="20"/>
      <c r="AC792" s="20"/>
      <c r="AD792" s="20"/>
      <c r="AE792" s="20"/>
      <c r="AF792" s="20"/>
    </row>
    <row r="793">
      <c r="A793" s="20"/>
      <c r="B793" s="20"/>
      <c r="C793" s="20"/>
      <c r="D793" s="20"/>
      <c r="E793" s="20"/>
      <c r="F793" s="20"/>
      <c r="G793" s="20"/>
      <c r="H793" s="20"/>
      <c r="I793" s="20"/>
      <c r="J793" s="21"/>
      <c r="K793" s="21"/>
      <c r="L793" s="21"/>
      <c r="M793" s="21"/>
      <c r="N793" s="21"/>
      <c r="O793" s="21"/>
      <c r="P793" s="21"/>
      <c r="Q793" s="21"/>
      <c r="R793" s="21"/>
      <c r="S793" s="21"/>
      <c r="T793" s="21"/>
      <c r="U793" s="21"/>
      <c r="V793" s="20"/>
      <c r="W793" s="20"/>
      <c r="X793" s="20"/>
      <c r="Y793" s="20"/>
      <c r="Z793" s="20"/>
      <c r="AA793" s="20"/>
      <c r="AB793" s="20"/>
      <c r="AC793" s="20"/>
      <c r="AD793" s="20"/>
      <c r="AE793" s="20"/>
      <c r="AF793" s="20"/>
    </row>
    <row r="794">
      <c r="A794" s="20"/>
      <c r="B794" s="20"/>
      <c r="C794" s="20"/>
      <c r="D794" s="20"/>
      <c r="E794" s="20"/>
      <c r="F794" s="20"/>
      <c r="G794" s="20"/>
      <c r="H794" s="20"/>
      <c r="I794" s="20"/>
      <c r="J794" s="21"/>
      <c r="K794" s="21"/>
      <c r="L794" s="21"/>
      <c r="M794" s="21"/>
      <c r="N794" s="21"/>
      <c r="O794" s="21"/>
      <c r="P794" s="21"/>
      <c r="Q794" s="21"/>
      <c r="R794" s="21"/>
      <c r="S794" s="21"/>
      <c r="T794" s="21"/>
      <c r="U794" s="21"/>
      <c r="V794" s="20"/>
      <c r="W794" s="20"/>
      <c r="X794" s="20"/>
      <c r="Y794" s="20"/>
      <c r="Z794" s="20"/>
      <c r="AA794" s="20"/>
      <c r="AB794" s="20"/>
      <c r="AC794" s="20"/>
      <c r="AD794" s="20"/>
      <c r="AE794" s="20"/>
      <c r="AF794" s="20"/>
    </row>
    <row r="795">
      <c r="A795" s="20"/>
      <c r="B795" s="20"/>
      <c r="C795" s="20"/>
      <c r="D795" s="20"/>
      <c r="E795" s="20"/>
      <c r="F795" s="20"/>
      <c r="G795" s="20"/>
      <c r="H795" s="20"/>
      <c r="I795" s="20"/>
      <c r="J795" s="21"/>
      <c r="K795" s="21"/>
      <c r="L795" s="21"/>
      <c r="M795" s="21"/>
      <c r="N795" s="21"/>
      <c r="O795" s="21"/>
      <c r="P795" s="21"/>
      <c r="Q795" s="21"/>
      <c r="R795" s="21"/>
      <c r="S795" s="21"/>
      <c r="T795" s="21"/>
      <c r="U795" s="21"/>
      <c r="V795" s="20"/>
      <c r="W795" s="20"/>
      <c r="X795" s="20"/>
      <c r="Y795" s="20"/>
      <c r="Z795" s="20"/>
      <c r="AA795" s="20"/>
      <c r="AB795" s="20"/>
      <c r="AC795" s="20"/>
      <c r="AD795" s="20"/>
      <c r="AE795" s="20"/>
      <c r="AF795" s="20"/>
    </row>
    <row r="796">
      <c r="A796" s="20"/>
      <c r="B796" s="20"/>
      <c r="C796" s="20"/>
      <c r="D796" s="20"/>
      <c r="E796" s="20"/>
      <c r="F796" s="20"/>
      <c r="G796" s="20"/>
      <c r="H796" s="20"/>
      <c r="I796" s="20"/>
      <c r="J796" s="21"/>
      <c r="K796" s="21"/>
      <c r="L796" s="21"/>
      <c r="M796" s="21"/>
      <c r="N796" s="21"/>
      <c r="O796" s="21"/>
      <c r="P796" s="21"/>
      <c r="Q796" s="21"/>
      <c r="R796" s="21"/>
      <c r="S796" s="21"/>
      <c r="T796" s="21"/>
      <c r="U796" s="21"/>
      <c r="V796" s="20"/>
      <c r="W796" s="20"/>
      <c r="X796" s="20"/>
      <c r="Y796" s="20"/>
      <c r="Z796" s="20"/>
      <c r="AA796" s="20"/>
      <c r="AB796" s="20"/>
      <c r="AC796" s="20"/>
      <c r="AD796" s="20"/>
      <c r="AE796" s="20"/>
      <c r="AF796" s="20"/>
    </row>
    <row r="797">
      <c r="A797" s="20"/>
      <c r="B797" s="20"/>
      <c r="C797" s="20"/>
      <c r="D797" s="20"/>
      <c r="E797" s="20"/>
      <c r="F797" s="20"/>
      <c r="G797" s="20"/>
      <c r="H797" s="20"/>
      <c r="I797" s="20"/>
      <c r="J797" s="21"/>
      <c r="K797" s="21"/>
      <c r="L797" s="21"/>
      <c r="M797" s="21"/>
      <c r="N797" s="21"/>
      <c r="O797" s="21"/>
      <c r="P797" s="21"/>
      <c r="Q797" s="21"/>
      <c r="R797" s="21"/>
      <c r="S797" s="21"/>
      <c r="T797" s="21"/>
      <c r="U797" s="21"/>
      <c r="V797" s="20"/>
      <c r="W797" s="20"/>
      <c r="X797" s="20"/>
      <c r="Y797" s="20"/>
      <c r="Z797" s="20"/>
      <c r="AA797" s="20"/>
      <c r="AB797" s="20"/>
      <c r="AC797" s="20"/>
      <c r="AD797" s="20"/>
      <c r="AE797" s="20"/>
      <c r="AF797" s="20"/>
    </row>
    <row r="798">
      <c r="A798" s="20"/>
      <c r="B798" s="20"/>
      <c r="C798" s="20"/>
      <c r="D798" s="20"/>
      <c r="E798" s="20"/>
      <c r="F798" s="20"/>
      <c r="G798" s="20"/>
      <c r="H798" s="20"/>
      <c r="I798" s="20"/>
      <c r="J798" s="21"/>
      <c r="K798" s="21"/>
      <c r="L798" s="21"/>
      <c r="M798" s="21"/>
      <c r="N798" s="21"/>
      <c r="O798" s="21"/>
      <c r="P798" s="21"/>
      <c r="Q798" s="21"/>
      <c r="R798" s="21"/>
      <c r="S798" s="21"/>
      <c r="T798" s="21"/>
      <c r="U798" s="21"/>
      <c r="V798" s="20"/>
      <c r="W798" s="20"/>
      <c r="X798" s="20"/>
      <c r="Y798" s="20"/>
      <c r="Z798" s="20"/>
      <c r="AA798" s="20"/>
      <c r="AB798" s="20"/>
      <c r="AC798" s="20"/>
      <c r="AD798" s="20"/>
      <c r="AE798" s="20"/>
      <c r="AF798" s="20"/>
    </row>
    <row r="799">
      <c r="A799" s="20"/>
      <c r="B799" s="20"/>
      <c r="C799" s="20"/>
      <c r="D799" s="20"/>
      <c r="E799" s="20"/>
      <c r="F799" s="20"/>
      <c r="G799" s="20"/>
      <c r="H799" s="20"/>
      <c r="I799" s="20"/>
      <c r="J799" s="21"/>
      <c r="K799" s="21"/>
      <c r="L799" s="21"/>
      <c r="M799" s="21"/>
      <c r="N799" s="21"/>
      <c r="O799" s="21"/>
      <c r="P799" s="21"/>
      <c r="Q799" s="21"/>
      <c r="R799" s="21"/>
      <c r="S799" s="21"/>
      <c r="T799" s="21"/>
      <c r="U799" s="21"/>
      <c r="V799" s="20"/>
      <c r="W799" s="20"/>
      <c r="X799" s="20"/>
      <c r="Y799" s="20"/>
      <c r="Z799" s="20"/>
      <c r="AA799" s="20"/>
      <c r="AB799" s="20"/>
      <c r="AC799" s="20"/>
      <c r="AD799" s="20"/>
      <c r="AE799" s="20"/>
      <c r="AF799" s="20"/>
    </row>
    <row r="800">
      <c r="A800" s="20"/>
      <c r="B800" s="20"/>
      <c r="C800" s="20"/>
      <c r="D800" s="20"/>
      <c r="E800" s="20"/>
      <c r="F800" s="20"/>
      <c r="G800" s="20"/>
      <c r="H800" s="20"/>
      <c r="I800" s="20"/>
      <c r="J800" s="21"/>
      <c r="K800" s="21"/>
      <c r="L800" s="21"/>
      <c r="M800" s="21"/>
      <c r="N800" s="21"/>
      <c r="O800" s="21"/>
      <c r="P800" s="21"/>
      <c r="Q800" s="21"/>
      <c r="R800" s="21"/>
      <c r="S800" s="21"/>
      <c r="T800" s="21"/>
      <c r="U800" s="21"/>
      <c r="V800" s="20"/>
      <c r="W800" s="20"/>
      <c r="X800" s="20"/>
      <c r="Y800" s="20"/>
      <c r="Z800" s="20"/>
      <c r="AA800" s="20"/>
      <c r="AB800" s="20"/>
      <c r="AC800" s="20"/>
      <c r="AD800" s="20"/>
      <c r="AE800" s="20"/>
      <c r="AF800" s="20"/>
    </row>
    <row r="801">
      <c r="A801" s="20"/>
      <c r="B801" s="20"/>
      <c r="C801" s="20"/>
      <c r="D801" s="20"/>
      <c r="E801" s="20"/>
      <c r="F801" s="20"/>
      <c r="G801" s="20"/>
      <c r="H801" s="20"/>
      <c r="I801" s="20"/>
      <c r="J801" s="21"/>
      <c r="K801" s="21"/>
      <c r="L801" s="21"/>
      <c r="M801" s="21"/>
      <c r="N801" s="21"/>
      <c r="O801" s="21"/>
      <c r="P801" s="21"/>
      <c r="Q801" s="21"/>
      <c r="R801" s="21"/>
      <c r="S801" s="21"/>
      <c r="T801" s="21"/>
      <c r="U801" s="21"/>
      <c r="V801" s="20"/>
      <c r="W801" s="20"/>
      <c r="X801" s="20"/>
      <c r="Y801" s="20"/>
      <c r="Z801" s="20"/>
      <c r="AA801" s="20"/>
      <c r="AB801" s="20"/>
      <c r="AC801" s="20"/>
      <c r="AD801" s="20"/>
      <c r="AE801" s="20"/>
      <c r="AF801" s="20"/>
    </row>
    <row r="802">
      <c r="A802" s="20"/>
      <c r="B802" s="20"/>
      <c r="C802" s="20"/>
      <c r="D802" s="20"/>
      <c r="E802" s="20"/>
      <c r="F802" s="20"/>
      <c r="G802" s="20"/>
      <c r="H802" s="20"/>
      <c r="I802" s="20"/>
      <c r="J802" s="21"/>
      <c r="K802" s="21"/>
      <c r="L802" s="21"/>
      <c r="M802" s="21"/>
      <c r="N802" s="21"/>
      <c r="O802" s="21"/>
      <c r="P802" s="21"/>
      <c r="Q802" s="21"/>
      <c r="R802" s="21"/>
      <c r="S802" s="21"/>
      <c r="T802" s="21"/>
      <c r="U802" s="21"/>
      <c r="V802" s="20"/>
      <c r="W802" s="20"/>
      <c r="X802" s="20"/>
      <c r="Y802" s="20"/>
      <c r="Z802" s="20"/>
      <c r="AA802" s="20"/>
      <c r="AB802" s="20"/>
      <c r="AC802" s="20"/>
      <c r="AD802" s="20"/>
      <c r="AE802" s="20"/>
      <c r="AF802" s="20"/>
    </row>
    <row r="803">
      <c r="A803" s="20"/>
      <c r="B803" s="20"/>
      <c r="C803" s="20"/>
      <c r="D803" s="20"/>
      <c r="E803" s="20"/>
      <c r="F803" s="20"/>
      <c r="G803" s="20"/>
      <c r="H803" s="20"/>
      <c r="I803" s="20"/>
      <c r="J803" s="21"/>
      <c r="K803" s="21"/>
      <c r="L803" s="21"/>
      <c r="M803" s="21"/>
      <c r="N803" s="21"/>
      <c r="O803" s="21"/>
      <c r="P803" s="21"/>
      <c r="Q803" s="21"/>
      <c r="R803" s="21"/>
      <c r="S803" s="21"/>
      <c r="T803" s="21"/>
      <c r="U803" s="21"/>
      <c r="V803" s="20"/>
      <c r="W803" s="20"/>
      <c r="X803" s="20"/>
      <c r="Y803" s="20"/>
      <c r="Z803" s="20"/>
      <c r="AA803" s="20"/>
      <c r="AB803" s="20"/>
      <c r="AC803" s="20"/>
      <c r="AD803" s="20"/>
      <c r="AE803" s="20"/>
      <c r="AF803" s="20"/>
    </row>
    <row r="804">
      <c r="A804" s="20"/>
      <c r="B804" s="20"/>
      <c r="C804" s="20"/>
      <c r="D804" s="20"/>
      <c r="E804" s="20"/>
      <c r="F804" s="20"/>
      <c r="G804" s="20"/>
      <c r="H804" s="20"/>
      <c r="I804" s="20"/>
      <c r="J804" s="21"/>
      <c r="K804" s="21"/>
      <c r="L804" s="21"/>
      <c r="M804" s="21"/>
      <c r="N804" s="21"/>
      <c r="O804" s="21"/>
      <c r="P804" s="21"/>
      <c r="Q804" s="21"/>
      <c r="R804" s="21"/>
      <c r="S804" s="21"/>
      <c r="T804" s="21"/>
      <c r="U804" s="21"/>
      <c r="V804" s="20"/>
      <c r="W804" s="20"/>
      <c r="X804" s="20"/>
      <c r="Y804" s="20"/>
      <c r="Z804" s="20"/>
      <c r="AA804" s="20"/>
      <c r="AB804" s="20"/>
      <c r="AC804" s="20"/>
      <c r="AD804" s="20"/>
      <c r="AE804" s="20"/>
      <c r="AF804" s="20"/>
    </row>
    <row r="805">
      <c r="A805" s="20"/>
      <c r="B805" s="20"/>
      <c r="C805" s="20"/>
      <c r="D805" s="20"/>
      <c r="E805" s="20"/>
      <c r="F805" s="20"/>
      <c r="G805" s="20"/>
      <c r="H805" s="20"/>
      <c r="I805" s="20"/>
      <c r="J805" s="21"/>
      <c r="K805" s="21"/>
      <c r="L805" s="21"/>
      <c r="M805" s="21"/>
      <c r="N805" s="21"/>
      <c r="O805" s="21"/>
      <c r="P805" s="21"/>
      <c r="Q805" s="21"/>
      <c r="R805" s="21"/>
      <c r="S805" s="21"/>
      <c r="T805" s="21"/>
      <c r="U805" s="21"/>
      <c r="V805" s="20"/>
      <c r="W805" s="20"/>
      <c r="X805" s="20"/>
      <c r="Y805" s="20"/>
      <c r="Z805" s="20"/>
      <c r="AA805" s="20"/>
      <c r="AB805" s="20"/>
      <c r="AC805" s="20"/>
      <c r="AD805" s="20"/>
      <c r="AE805" s="20"/>
      <c r="AF805" s="20"/>
    </row>
    <row r="806">
      <c r="A806" s="20"/>
      <c r="B806" s="20"/>
      <c r="C806" s="20"/>
      <c r="D806" s="20"/>
      <c r="E806" s="20"/>
      <c r="F806" s="20"/>
      <c r="G806" s="20"/>
      <c r="H806" s="20"/>
      <c r="I806" s="20"/>
      <c r="J806" s="21"/>
      <c r="K806" s="21"/>
      <c r="L806" s="21"/>
      <c r="M806" s="21"/>
      <c r="N806" s="21"/>
      <c r="O806" s="21"/>
      <c r="P806" s="21"/>
      <c r="Q806" s="21"/>
      <c r="R806" s="21"/>
      <c r="S806" s="21"/>
      <c r="T806" s="21"/>
      <c r="U806" s="21"/>
      <c r="V806" s="20"/>
      <c r="W806" s="20"/>
      <c r="X806" s="20"/>
      <c r="Y806" s="20"/>
      <c r="Z806" s="20"/>
      <c r="AA806" s="20"/>
      <c r="AB806" s="20"/>
      <c r="AC806" s="20"/>
      <c r="AD806" s="20"/>
      <c r="AE806" s="20"/>
      <c r="AF806" s="20"/>
    </row>
    <row r="807">
      <c r="A807" s="20"/>
      <c r="B807" s="20"/>
      <c r="C807" s="20"/>
      <c r="D807" s="20"/>
      <c r="E807" s="20"/>
      <c r="F807" s="20"/>
      <c r="G807" s="20"/>
      <c r="H807" s="20"/>
      <c r="I807" s="20"/>
      <c r="J807" s="21"/>
      <c r="K807" s="21"/>
      <c r="L807" s="21"/>
      <c r="M807" s="21"/>
      <c r="N807" s="21"/>
      <c r="O807" s="21"/>
      <c r="P807" s="21"/>
      <c r="Q807" s="21"/>
      <c r="R807" s="21"/>
      <c r="S807" s="21"/>
      <c r="T807" s="21"/>
      <c r="U807" s="21"/>
      <c r="V807" s="20"/>
      <c r="W807" s="20"/>
      <c r="X807" s="20"/>
      <c r="Y807" s="20"/>
      <c r="Z807" s="20"/>
      <c r="AA807" s="20"/>
      <c r="AB807" s="20"/>
      <c r="AC807" s="20"/>
      <c r="AD807" s="20"/>
      <c r="AE807" s="20"/>
      <c r="AF807" s="20"/>
    </row>
    <row r="808">
      <c r="A808" s="20"/>
      <c r="B808" s="20"/>
      <c r="C808" s="20"/>
      <c r="D808" s="20"/>
      <c r="E808" s="20"/>
      <c r="F808" s="20"/>
      <c r="G808" s="20"/>
      <c r="H808" s="20"/>
      <c r="I808" s="20"/>
      <c r="J808" s="21"/>
      <c r="K808" s="21"/>
      <c r="L808" s="21"/>
      <c r="M808" s="21"/>
      <c r="N808" s="21"/>
      <c r="O808" s="21"/>
      <c r="P808" s="21"/>
      <c r="Q808" s="21"/>
      <c r="R808" s="21"/>
      <c r="S808" s="21"/>
      <c r="T808" s="21"/>
      <c r="U808" s="21"/>
      <c r="V808" s="20"/>
      <c r="W808" s="20"/>
      <c r="X808" s="20"/>
      <c r="Y808" s="20"/>
      <c r="Z808" s="20"/>
      <c r="AA808" s="20"/>
      <c r="AB808" s="20"/>
      <c r="AC808" s="20"/>
      <c r="AD808" s="20"/>
      <c r="AE808" s="20"/>
      <c r="AF808" s="20"/>
    </row>
    <row r="809">
      <c r="A809" s="20"/>
      <c r="B809" s="20"/>
      <c r="C809" s="20"/>
      <c r="D809" s="20"/>
      <c r="E809" s="20"/>
      <c r="F809" s="20"/>
      <c r="G809" s="20"/>
      <c r="H809" s="20"/>
      <c r="I809" s="20"/>
      <c r="J809" s="21"/>
      <c r="K809" s="21"/>
      <c r="L809" s="21"/>
      <c r="M809" s="21"/>
      <c r="N809" s="21"/>
      <c r="O809" s="21"/>
      <c r="P809" s="21"/>
      <c r="Q809" s="21"/>
      <c r="R809" s="21"/>
      <c r="S809" s="21"/>
      <c r="T809" s="21"/>
      <c r="U809" s="21"/>
      <c r="V809" s="20"/>
      <c r="W809" s="20"/>
      <c r="X809" s="20"/>
      <c r="Y809" s="20"/>
      <c r="Z809" s="20"/>
      <c r="AA809" s="20"/>
      <c r="AB809" s="20"/>
      <c r="AC809" s="20"/>
      <c r="AD809" s="20"/>
      <c r="AE809" s="20"/>
      <c r="AF809" s="20"/>
    </row>
    <row r="810">
      <c r="A810" s="20"/>
      <c r="B810" s="20"/>
      <c r="C810" s="20"/>
      <c r="D810" s="20"/>
      <c r="E810" s="20"/>
      <c r="F810" s="20"/>
      <c r="G810" s="20"/>
      <c r="H810" s="20"/>
      <c r="I810" s="20"/>
      <c r="J810" s="21"/>
      <c r="K810" s="21"/>
      <c r="L810" s="21"/>
      <c r="M810" s="21"/>
      <c r="N810" s="21"/>
      <c r="O810" s="21"/>
      <c r="P810" s="21"/>
      <c r="Q810" s="21"/>
      <c r="R810" s="21"/>
      <c r="S810" s="21"/>
      <c r="T810" s="21"/>
      <c r="U810" s="21"/>
      <c r="V810" s="20"/>
      <c r="W810" s="20"/>
      <c r="X810" s="20"/>
      <c r="Y810" s="20"/>
      <c r="Z810" s="20"/>
      <c r="AA810" s="20"/>
      <c r="AB810" s="20"/>
      <c r="AC810" s="20"/>
      <c r="AD810" s="20"/>
      <c r="AE810" s="20"/>
      <c r="AF810" s="20"/>
    </row>
    <row r="811">
      <c r="A811" s="20"/>
      <c r="B811" s="20"/>
      <c r="C811" s="20"/>
      <c r="D811" s="20"/>
      <c r="E811" s="20"/>
      <c r="F811" s="20"/>
      <c r="G811" s="20"/>
      <c r="H811" s="20"/>
      <c r="I811" s="20"/>
      <c r="J811" s="21"/>
      <c r="K811" s="21"/>
      <c r="L811" s="21"/>
      <c r="M811" s="21"/>
      <c r="N811" s="21"/>
      <c r="O811" s="21"/>
      <c r="P811" s="21"/>
      <c r="Q811" s="21"/>
      <c r="R811" s="21"/>
      <c r="S811" s="21"/>
      <c r="T811" s="21"/>
      <c r="U811" s="21"/>
      <c r="V811" s="20"/>
      <c r="W811" s="20"/>
      <c r="X811" s="20"/>
      <c r="Y811" s="20"/>
      <c r="Z811" s="20"/>
      <c r="AA811" s="20"/>
      <c r="AB811" s="20"/>
      <c r="AC811" s="20"/>
      <c r="AD811" s="20"/>
      <c r="AE811" s="20"/>
      <c r="AF811" s="20"/>
    </row>
    <row r="812">
      <c r="A812" s="20"/>
      <c r="B812" s="20"/>
      <c r="C812" s="20"/>
      <c r="D812" s="20"/>
      <c r="E812" s="20"/>
      <c r="F812" s="20"/>
      <c r="G812" s="20"/>
      <c r="H812" s="20"/>
      <c r="I812" s="20"/>
      <c r="J812" s="21"/>
      <c r="K812" s="21"/>
      <c r="L812" s="21"/>
      <c r="M812" s="21"/>
      <c r="N812" s="21"/>
      <c r="O812" s="21"/>
      <c r="P812" s="21"/>
      <c r="Q812" s="21"/>
      <c r="R812" s="21"/>
      <c r="S812" s="21"/>
      <c r="T812" s="21"/>
      <c r="U812" s="21"/>
      <c r="V812" s="20"/>
      <c r="W812" s="20"/>
      <c r="X812" s="20"/>
      <c r="Y812" s="20"/>
      <c r="Z812" s="20"/>
      <c r="AA812" s="20"/>
      <c r="AB812" s="20"/>
      <c r="AC812" s="20"/>
      <c r="AD812" s="20"/>
      <c r="AE812" s="20"/>
      <c r="AF812" s="20"/>
    </row>
    <row r="813">
      <c r="A813" s="20"/>
      <c r="B813" s="20"/>
      <c r="C813" s="20"/>
      <c r="D813" s="20"/>
      <c r="E813" s="20"/>
      <c r="F813" s="20"/>
      <c r="G813" s="20"/>
      <c r="H813" s="20"/>
      <c r="I813" s="20"/>
      <c r="J813" s="21"/>
      <c r="K813" s="21"/>
      <c r="L813" s="21"/>
      <c r="M813" s="21"/>
      <c r="N813" s="21"/>
      <c r="O813" s="21"/>
      <c r="P813" s="21"/>
      <c r="Q813" s="21"/>
      <c r="R813" s="21"/>
      <c r="S813" s="21"/>
      <c r="T813" s="21"/>
      <c r="U813" s="21"/>
      <c r="V813" s="20"/>
      <c r="W813" s="20"/>
      <c r="X813" s="20"/>
      <c r="Y813" s="20"/>
      <c r="Z813" s="20"/>
      <c r="AA813" s="20"/>
      <c r="AB813" s="20"/>
      <c r="AC813" s="20"/>
      <c r="AD813" s="20"/>
      <c r="AE813" s="20"/>
      <c r="AF813" s="20"/>
    </row>
    <row r="814">
      <c r="A814" s="20"/>
      <c r="B814" s="20"/>
      <c r="C814" s="20"/>
      <c r="D814" s="20"/>
      <c r="E814" s="20"/>
      <c r="F814" s="20"/>
      <c r="G814" s="20"/>
      <c r="H814" s="20"/>
      <c r="I814" s="20"/>
      <c r="J814" s="21"/>
      <c r="K814" s="21"/>
      <c r="L814" s="21"/>
      <c r="M814" s="21"/>
      <c r="N814" s="21"/>
      <c r="O814" s="21"/>
      <c r="P814" s="21"/>
      <c r="Q814" s="21"/>
      <c r="R814" s="21"/>
      <c r="S814" s="21"/>
      <c r="T814" s="21"/>
      <c r="U814" s="21"/>
      <c r="V814" s="20"/>
      <c r="W814" s="20"/>
      <c r="X814" s="20"/>
      <c r="Y814" s="20"/>
      <c r="Z814" s="20"/>
      <c r="AA814" s="20"/>
      <c r="AB814" s="20"/>
      <c r="AC814" s="20"/>
      <c r="AD814" s="20"/>
      <c r="AE814" s="20"/>
      <c r="AF814" s="20"/>
    </row>
    <row r="815">
      <c r="A815" s="20"/>
      <c r="B815" s="20"/>
      <c r="C815" s="20"/>
      <c r="D815" s="20"/>
      <c r="E815" s="20"/>
      <c r="F815" s="20"/>
      <c r="G815" s="20"/>
      <c r="H815" s="20"/>
      <c r="I815" s="20"/>
      <c r="J815" s="21"/>
      <c r="K815" s="21"/>
      <c r="L815" s="21"/>
      <c r="M815" s="21"/>
      <c r="N815" s="21"/>
      <c r="O815" s="21"/>
      <c r="P815" s="21"/>
      <c r="Q815" s="21"/>
      <c r="R815" s="21"/>
      <c r="S815" s="21"/>
      <c r="T815" s="21"/>
      <c r="U815" s="21"/>
      <c r="V815" s="20"/>
      <c r="W815" s="20"/>
      <c r="X815" s="20"/>
      <c r="Y815" s="20"/>
      <c r="Z815" s="20"/>
      <c r="AA815" s="20"/>
      <c r="AB815" s="20"/>
      <c r="AC815" s="20"/>
      <c r="AD815" s="20"/>
      <c r="AE815" s="20"/>
      <c r="AF815" s="20"/>
    </row>
    <row r="816">
      <c r="A816" s="20"/>
      <c r="B816" s="20"/>
      <c r="C816" s="20"/>
      <c r="D816" s="20"/>
      <c r="E816" s="20"/>
      <c r="F816" s="20"/>
      <c r="G816" s="20"/>
      <c r="H816" s="20"/>
      <c r="I816" s="20"/>
      <c r="J816" s="21"/>
      <c r="K816" s="21"/>
      <c r="L816" s="21"/>
      <c r="M816" s="21"/>
      <c r="N816" s="21"/>
      <c r="O816" s="21"/>
      <c r="P816" s="21"/>
      <c r="Q816" s="21"/>
      <c r="R816" s="21"/>
      <c r="S816" s="21"/>
      <c r="T816" s="21"/>
      <c r="U816" s="21"/>
      <c r="V816" s="20"/>
      <c r="W816" s="20"/>
      <c r="X816" s="20"/>
      <c r="Y816" s="20"/>
      <c r="Z816" s="20"/>
      <c r="AA816" s="20"/>
      <c r="AB816" s="20"/>
      <c r="AC816" s="20"/>
      <c r="AD816" s="20"/>
      <c r="AE816" s="20"/>
      <c r="AF816" s="20"/>
    </row>
    <row r="817">
      <c r="A817" s="20"/>
      <c r="B817" s="20"/>
      <c r="C817" s="20"/>
      <c r="D817" s="20"/>
      <c r="E817" s="20"/>
      <c r="F817" s="20"/>
      <c r="G817" s="20"/>
      <c r="H817" s="20"/>
      <c r="I817" s="20"/>
      <c r="J817" s="21"/>
      <c r="K817" s="21"/>
      <c r="L817" s="21"/>
      <c r="M817" s="21"/>
      <c r="N817" s="21"/>
      <c r="O817" s="21"/>
      <c r="P817" s="21"/>
      <c r="Q817" s="21"/>
      <c r="R817" s="21"/>
      <c r="S817" s="21"/>
      <c r="T817" s="21"/>
      <c r="U817" s="21"/>
      <c r="V817" s="20"/>
      <c r="W817" s="20"/>
      <c r="X817" s="20"/>
      <c r="Y817" s="20"/>
      <c r="Z817" s="20"/>
      <c r="AA817" s="20"/>
      <c r="AB817" s="20"/>
      <c r="AC817" s="20"/>
      <c r="AD817" s="20"/>
      <c r="AE817" s="20"/>
      <c r="AF817" s="20"/>
    </row>
    <row r="818">
      <c r="A818" s="20"/>
      <c r="B818" s="20"/>
      <c r="C818" s="20"/>
      <c r="D818" s="20"/>
      <c r="E818" s="20"/>
      <c r="F818" s="20"/>
      <c r="G818" s="20"/>
      <c r="H818" s="20"/>
      <c r="I818" s="20"/>
      <c r="J818" s="21"/>
      <c r="K818" s="21"/>
      <c r="L818" s="21"/>
      <c r="M818" s="21"/>
      <c r="N818" s="21"/>
      <c r="O818" s="21"/>
      <c r="P818" s="21"/>
      <c r="Q818" s="21"/>
      <c r="R818" s="21"/>
      <c r="S818" s="21"/>
      <c r="T818" s="21"/>
      <c r="U818" s="21"/>
      <c r="V818" s="20"/>
      <c r="W818" s="20"/>
      <c r="X818" s="20"/>
      <c r="Y818" s="20"/>
      <c r="Z818" s="20"/>
      <c r="AA818" s="20"/>
      <c r="AB818" s="20"/>
      <c r="AC818" s="20"/>
      <c r="AD818" s="20"/>
      <c r="AE818" s="20"/>
      <c r="AF818" s="20"/>
    </row>
    <row r="819">
      <c r="A819" s="20"/>
      <c r="B819" s="20"/>
      <c r="C819" s="20"/>
      <c r="D819" s="20"/>
      <c r="E819" s="20"/>
      <c r="F819" s="20"/>
      <c r="G819" s="20"/>
      <c r="H819" s="20"/>
      <c r="I819" s="20"/>
      <c r="J819" s="21"/>
      <c r="K819" s="21"/>
      <c r="L819" s="21"/>
      <c r="M819" s="21"/>
      <c r="N819" s="21"/>
      <c r="O819" s="21"/>
      <c r="P819" s="21"/>
      <c r="Q819" s="21"/>
      <c r="R819" s="21"/>
      <c r="S819" s="21"/>
      <c r="T819" s="21"/>
      <c r="U819" s="21"/>
      <c r="V819" s="20"/>
      <c r="W819" s="20"/>
      <c r="X819" s="20"/>
      <c r="Y819" s="20"/>
      <c r="Z819" s="20"/>
      <c r="AA819" s="20"/>
      <c r="AB819" s="20"/>
      <c r="AC819" s="20"/>
      <c r="AD819" s="20"/>
      <c r="AE819" s="20"/>
      <c r="AF819" s="20"/>
    </row>
    <row r="820">
      <c r="A820" s="20"/>
      <c r="B820" s="20"/>
      <c r="C820" s="20"/>
      <c r="D820" s="20"/>
      <c r="E820" s="20"/>
      <c r="F820" s="20"/>
      <c r="G820" s="20"/>
      <c r="H820" s="20"/>
      <c r="I820" s="20"/>
      <c r="J820" s="21"/>
      <c r="K820" s="21"/>
      <c r="L820" s="21"/>
      <c r="M820" s="21"/>
      <c r="N820" s="21"/>
      <c r="O820" s="21"/>
      <c r="P820" s="21"/>
      <c r="Q820" s="21"/>
      <c r="R820" s="21"/>
      <c r="S820" s="21"/>
      <c r="T820" s="21"/>
      <c r="U820" s="21"/>
      <c r="V820" s="20"/>
      <c r="W820" s="20"/>
      <c r="X820" s="20"/>
      <c r="Y820" s="20"/>
      <c r="Z820" s="20"/>
      <c r="AA820" s="20"/>
      <c r="AB820" s="20"/>
      <c r="AC820" s="20"/>
      <c r="AD820" s="20"/>
      <c r="AE820" s="20"/>
      <c r="AF820" s="20"/>
    </row>
    <row r="821">
      <c r="A821" s="20"/>
      <c r="B821" s="20"/>
      <c r="C821" s="20"/>
      <c r="D821" s="20"/>
      <c r="E821" s="20"/>
      <c r="F821" s="20"/>
      <c r="G821" s="20"/>
      <c r="H821" s="20"/>
      <c r="I821" s="20"/>
      <c r="J821" s="21"/>
      <c r="K821" s="21"/>
      <c r="L821" s="21"/>
      <c r="M821" s="21"/>
      <c r="N821" s="21"/>
      <c r="O821" s="21"/>
      <c r="P821" s="21"/>
      <c r="Q821" s="21"/>
      <c r="R821" s="21"/>
      <c r="S821" s="21"/>
      <c r="T821" s="21"/>
      <c r="U821" s="21"/>
      <c r="V821" s="20"/>
      <c r="W821" s="20"/>
      <c r="X821" s="20"/>
      <c r="Y821" s="20"/>
      <c r="Z821" s="20"/>
      <c r="AA821" s="20"/>
      <c r="AB821" s="20"/>
      <c r="AC821" s="20"/>
      <c r="AD821" s="20"/>
      <c r="AE821" s="20"/>
      <c r="AF821" s="20"/>
    </row>
    <row r="822">
      <c r="A822" s="20"/>
      <c r="B822" s="20"/>
      <c r="C822" s="20"/>
      <c r="D822" s="20"/>
      <c r="E822" s="20"/>
      <c r="F822" s="20"/>
      <c r="G822" s="20"/>
      <c r="H822" s="20"/>
      <c r="I822" s="20"/>
      <c r="J822" s="21"/>
      <c r="K822" s="21"/>
      <c r="L822" s="21"/>
      <c r="M822" s="21"/>
      <c r="N822" s="21"/>
      <c r="O822" s="21"/>
      <c r="P822" s="21"/>
      <c r="Q822" s="21"/>
      <c r="R822" s="21"/>
      <c r="S822" s="21"/>
      <c r="T822" s="21"/>
      <c r="U822" s="21"/>
      <c r="V822" s="20"/>
      <c r="W822" s="20"/>
      <c r="X822" s="20"/>
      <c r="Y822" s="20"/>
      <c r="Z822" s="20"/>
      <c r="AA822" s="20"/>
      <c r="AB822" s="20"/>
      <c r="AC822" s="20"/>
      <c r="AD822" s="20"/>
      <c r="AE822" s="20"/>
      <c r="AF822" s="20"/>
    </row>
    <row r="823">
      <c r="A823" s="20"/>
      <c r="B823" s="20"/>
      <c r="C823" s="20"/>
      <c r="D823" s="20"/>
      <c r="E823" s="20"/>
      <c r="F823" s="20"/>
      <c r="G823" s="20"/>
      <c r="H823" s="20"/>
      <c r="I823" s="20"/>
      <c r="J823" s="21"/>
      <c r="K823" s="21"/>
      <c r="L823" s="21"/>
      <c r="M823" s="21"/>
      <c r="N823" s="21"/>
      <c r="O823" s="21"/>
      <c r="P823" s="21"/>
      <c r="Q823" s="21"/>
      <c r="R823" s="21"/>
      <c r="S823" s="21"/>
      <c r="T823" s="21"/>
      <c r="U823" s="21"/>
      <c r="V823" s="20"/>
      <c r="W823" s="20"/>
      <c r="X823" s="20"/>
      <c r="Y823" s="20"/>
      <c r="Z823" s="20"/>
      <c r="AA823" s="20"/>
      <c r="AB823" s="20"/>
      <c r="AC823" s="20"/>
      <c r="AD823" s="20"/>
      <c r="AE823" s="20"/>
      <c r="AF823" s="20"/>
    </row>
    <row r="824">
      <c r="A824" s="20"/>
      <c r="B824" s="20"/>
      <c r="C824" s="20"/>
      <c r="D824" s="20"/>
      <c r="E824" s="20"/>
      <c r="F824" s="20"/>
      <c r="G824" s="20"/>
      <c r="H824" s="20"/>
      <c r="I824" s="20"/>
      <c r="J824" s="21"/>
      <c r="K824" s="21"/>
      <c r="L824" s="21"/>
      <c r="M824" s="21"/>
      <c r="N824" s="21"/>
      <c r="O824" s="21"/>
      <c r="P824" s="21"/>
      <c r="Q824" s="21"/>
      <c r="R824" s="21"/>
      <c r="S824" s="21"/>
      <c r="T824" s="21"/>
      <c r="U824" s="21"/>
      <c r="V824" s="20"/>
      <c r="W824" s="20"/>
      <c r="X824" s="20"/>
      <c r="Y824" s="20"/>
      <c r="Z824" s="20"/>
      <c r="AA824" s="20"/>
      <c r="AB824" s="20"/>
      <c r="AC824" s="20"/>
      <c r="AD824" s="20"/>
      <c r="AE824" s="20"/>
      <c r="AF824" s="20"/>
    </row>
    <row r="825">
      <c r="A825" s="20"/>
      <c r="B825" s="20"/>
      <c r="C825" s="20"/>
      <c r="D825" s="20"/>
      <c r="E825" s="20"/>
      <c r="F825" s="20"/>
      <c r="G825" s="20"/>
      <c r="H825" s="20"/>
      <c r="I825" s="20"/>
      <c r="J825" s="21"/>
      <c r="K825" s="21"/>
      <c r="L825" s="21"/>
      <c r="M825" s="21"/>
      <c r="N825" s="21"/>
      <c r="O825" s="21"/>
      <c r="P825" s="21"/>
      <c r="Q825" s="21"/>
      <c r="R825" s="21"/>
      <c r="S825" s="21"/>
      <c r="T825" s="21"/>
      <c r="U825" s="21"/>
      <c r="V825" s="20"/>
      <c r="W825" s="20"/>
      <c r="X825" s="20"/>
      <c r="Y825" s="20"/>
      <c r="Z825" s="20"/>
      <c r="AA825" s="20"/>
      <c r="AB825" s="20"/>
      <c r="AC825" s="20"/>
      <c r="AD825" s="20"/>
      <c r="AE825" s="20"/>
      <c r="AF825" s="20"/>
    </row>
    <row r="826">
      <c r="A826" s="20"/>
      <c r="B826" s="20"/>
      <c r="C826" s="20"/>
      <c r="D826" s="20"/>
      <c r="E826" s="20"/>
      <c r="F826" s="20"/>
      <c r="G826" s="20"/>
      <c r="H826" s="20"/>
      <c r="I826" s="20"/>
      <c r="J826" s="21"/>
      <c r="K826" s="21"/>
      <c r="L826" s="21"/>
      <c r="M826" s="21"/>
      <c r="N826" s="21"/>
      <c r="O826" s="21"/>
      <c r="P826" s="21"/>
      <c r="Q826" s="21"/>
      <c r="R826" s="21"/>
      <c r="S826" s="21"/>
      <c r="T826" s="21"/>
      <c r="U826" s="21"/>
      <c r="V826" s="20"/>
      <c r="W826" s="20"/>
      <c r="X826" s="20"/>
      <c r="Y826" s="20"/>
      <c r="Z826" s="20"/>
      <c r="AA826" s="20"/>
      <c r="AB826" s="20"/>
      <c r="AC826" s="20"/>
      <c r="AD826" s="20"/>
      <c r="AE826" s="20"/>
      <c r="AF826" s="20"/>
    </row>
    <row r="827">
      <c r="A827" s="20"/>
      <c r="B827" s="20"/>
      <c r="C827" s="20"/>
      <c r="D827" s="20"/>
      <c r="E827" s="20"/>
      <c r="F827" s="20"/>
      <c r="G827" s="20"/>
      <c r="H827" s="20"/>
      <c r="I827" s="20"/>
      <c r="J827" s="21"/>
      <c r="K827" s="21"/>
      <c r="L827" s="21"/>
      <c r="M827" s="21"/>
      <c r="N827" s="21"/>
      <c r="O827" s="21"/>
      <c r="P827" s="21"/>
      <c r="Q827" s="21"/>
      <c r="R827" s="21"/>
      <c r="S827" s="21"/>
      <c r="T827" s="21"/>
      <c r="U827" s="21"/>
      <c r="V827" s="20"/>
      <c r="W827" s="20"/>
      <c r="X827" s="20"/>
      <c r="Y827" s="20"/>
      <c r="Z827" s="20"/>
      <c r="AA827" s="20"/>
      <c r="AB827" s="20"/>
      <c r="AC827" s="20"/>
      <c r="AD827" s="20"/>
      <c r="AE827" s="20"/>
      <c r="AF827" s="20"/>
    </row>
    <row r="828">
      <c r="A828" s="20"/>
      <c r="B828" s="20"/>
      <c r="C828" s="20"/>
      <c r="D828" s="20"/>
      <c r="E828" s="20"/>
      <c r="F828" s="20"/>
      <c r="G828" s="20"/>
      <c r="H828" s="20"/>
      <c r="I828" s="20"/>
      <c r="J828" s="21"/>
      <c r="K828" s="21"/>
      <c r="L828" s="21"/>
      <c r="M828" s="21"/>
      <c r="N828" s="21"/>
      <c r="O828" s="21"/>
      <c r="P828" s="21"/>
      <c r="Q828" s="21"/>
      <c r="R828" s="21"/>
      <c r="S828" s="21"/>
      <c r="T828" s="21"/>
      <c r="U828" s="21"/>
      <c r="V828" s="20"/>
      <c r="W828" s="20"/>
      <c r="X828" s="20"/>
      <c r="Y828" s="20"/>
      <c r="Z828" s="20"/>
      <c r="AA828" s="20"/>
      <c r="AB828" s="20"/>
      <c r="AC828" s="20"/>
      <c r="AD828" s="20"/>
      <c r="AE828" s="20"/>
      <c r="AF828" s="20"/>
    </row>
    <row r="829">
      <c r="A829" s="20"/>
      <c r="B829" s="20"/>
      <c r="C829" s="20"/>
      <c r="D829" s="20"/>
      <c r="E829" s="20"/>
      <c r="F829" s="20"/>
      <c r="G829" s="20"/>
      <c r="H829" s="20"/>
      <c r="I829" s="20"/>
      <c r="J829" s="21"/>
      <c r="K829" s="21"/>
      <c r="L829" s="21"/>
      <c r="M829" s="21"/>
      <c r="N829" s="21"/>
      <c r="O829" s="21"/>
      <c r="P829" s="21"/>
      <c r="Q829" s="21"/>
      <c r="R829" s="21"/>
      <c r="S829" s="21"/>
      <c r="T829" s="21"/>
      <c r="U829" s="21"/>
      <c r="V829" s="20"/>
      <c r="W829" s="20"/>
      <c r="X829" s="20"/>
      <c r="Y829" s="20"/>
      <c r="Z829" s="20"/>
      <c r="AA829" s="20"/>
      <c r="AB829" s="20"/>
      <c r="AC829" s="20"/>
      <c r="AD829" s="20"/>
      <c r="AE829" s="20"/>
      <c r="AF829" s="20"/>
    </row>
    <row r="830">
      <c r="A830" s="20"/>
      <c r="B830" s="20"/>
      <c r="C830" s="20"/>
      <c r="D830" s="20"/>
      <c r="E830" s="20"/>
      <c r="F830" s="20"/>
      <c r="G830" s="20"/>
      <c r="H830" s="20"/>
      <c r="I830" s="20"/>
      <c r="J830" s="21"/>
      <c r="K830" s="21"/>
      <c r="L830" s="21"/>
      <c r="M830" s="21"/>
      <c r="N830" s="21"/>
      <c r="O830" s="21"/>
      <c r="P830" s="21"/>
      <c r="Q830" s="21"/>
      <c r="R830" s="21"/>
      <c r="S830" s="21"/>
      <c r="T830" s="21"/>
      <c r="U830" s="21"/>
      <c r="V830" s="20"/>
      <c r="W830" s="20"/>
      <c r="X830" s="20"/>
      <c r="Y830" s="20"/>
      <c r="Z830" s="20"/>
      <c r="AA830" s="20"/>
      <c r="AB830" s="20"/>
      <c r="AC830" s="20"/>
      <c r="AD830" s="20"/>
      <c r="AE830" s="20"/>
      <c r="AF830" s="20"/>
    </row>
    <row r="831">
      <c r="A831" s="20"/>
      <c r="B831" s="20"/>
      <c r="C831" s="20"/>
      <c r="D831" s="20"/>
      <c r="E831" s="20"/>
      <c r="F831" s="20"/>
      <c r="G831" s="20"/>
      <c r="H831" s="20"/>
      <c r="I831" s="20"/>
      <c r="J831" s="21"/>
      <c r="K831" s="21"/>
      <c r="L831" s="21"/>
      <c r="M831" s="21"/>
      <c r="N831" s="21"/>
      <c r="O831" s="21"/>
      <c r="P831" s="21"/>
      <c r="Q831" s="21"/>
      <c r="R831" s="21"/>
      <c r="S831" s="21"/>
      <c r="T831" s="21"/>
      <c r="U831" s="21"/>
      <c r="V831" s="20"/>
      <c r="W831" s="20"/>
      <c r="X831" s="20"/>
      <c r="Y831" s="20"/>
      <c r="Z831" s="20"/>
      <c r="AA831" s="20"/>
      <c r="AB831" s="20"/>
      <c r="AC831" s="20"/>
      <c r="AD831" s="20"/>
      <c r="AE831" s="20"/>
      <c r="AF831" s="20"/>
    </row>
    <row r="832">
      <c r="A832" s="20"/>
      <c r="B832" s="20"/>
      <c r="C832" s="20"/>
      <c r="D832" s="20"/>
      <c r="E832" s="20"/>
      <c r="F832" s="20"/>
      <c r="G832" s="20"/>
      <c r="H832" s="20"/>
      <c r="I832" s="20"/>
      <c r="J832" s="21"/>
      <c r="K832" s="21"/>
      <c r="L832" s="21"/>
      <c r="M832" s="21"/>
      <c r="N832" s="21"/>
      <c r="O832" s="21"/>
      <c r="P832" s="21"/>
      <c r="Q832" s="21"/>
      <c r="R832" s="21"/>
      <c r="S832" s="21"/>
      <c r="T832" s="21"/>
      <c r="U832" s="21"/>
      <c r="V832" s="20"/>
      <c r="W832" s="20"/>
      <c r="X832" s="20"/>
      <c r="Y832" s="20"/>
      <c r="Z832" s="20"/>
      <c r="AA832" s="20"/>
      <c r="AB832" s="20"/>
      <c r="AC832" s="20"/>
      <c r="AD832" s="20"/>
      <c r="AE832" s="20"/>
      <c r="AF832" s="20"/>
    </row>
    <row r="833">
      <c r="A833" s="20"/>
      <c r="B833" s="20"/>
      <c r="C833" s="20"/>
      <c r="D833" s="20"/>
      <c r="E833" s="20"/>
      <c r="F833" s="20"/>
      <c r="G833" s="20"/>
      <c r="H833" s="20"/>
      <c r="I833" s="20"/>
      <c r="J833" s="21"/>
      <c r="K833" s="21"/>
      <c r="L833" s="21"/>
      <c r="M833" s="21"/>
      <c r="N833" s="21"/>
      <c r="O833" s="21"/>
      <c r="P833" s="21"/>
      <c r="Q833" s="21"/>
      <c r="R833" s="21"/>
      <c r="S833" s="21"/>
      <c r="T833" s="21"/>
      <c r="U833" s="21"/>
      <c r="V833" s="20"/>
      <c r="W833" s="20"/>
      <c r="X833" s="20"/>
      <c r="Y833" s="20"/>
      <c r="Z833" s="20"/>
      <c r="AA833" s="20"/>
      <c r="AB833" s="20"/>
      <c r="AC833" s="20"/>
      <c r="AD833" s="20"/>
      <c r="AE833" s="20"/>
      <c r="AF833" s="20"/>
    </row>
    <row r="834">
      <c r="A834" s="20"/>
      <c r="B834" s="20"/>
      <c r="C834" s="20"/>
      <c r="D834" s="20"/>
      <c r="E834" s="20"/>
      <c r="F834" s="20"/>
      <c r="G834" s="20"/>
      <c r="H834" s="20"/>
      <c r="I834" s="20"/>
      <c r="J834" s="21"/>
      <c r="K834" s="21"/>
      <c r="L834" s="21"/>
      <c r="M834" s="21"/>
      <c r="N834" s="21"/>
      <c r="O834" s="21"/>
      <c r="P834" s="21"/>
      <c r="Q834" s="21"/>
      <c r="R834" s="21"/>
      <c r="S834" s="21"/>
      <c r="T834" s="21"/>
      <c r="U834" s="21"/>
      <c r="V834" s="20"/>
      <c r="W834" s="20"/>
      <c r="X834" s="20"/>
      <c r="Y834" s="20"/>
      <c r="Z834" s="20"/>
      <c r="AA834" s="20"/>
      <c r="AB834" s="20"/>
      <c r="AC834" s="20"/>
      <c r="AD834" s="20"/>
      <c r="AE834" s="20"/>
      <c r="AF834" s="20"/>
    </row>
    <row r="835">
      <c r="A835" s="20"/>
      <c r="B835" s="20"/>
      <c r="C835" s="20"/>
      <c r="D835" s="20"/>
      <c r="E835" s="20"/>
      <c r="F835" s="20"/>
      <c r="G835" s="20"/>
      <c r="H835" s="20"/>
      <c r="I835" s="20"/>
      <c r="J835" s="21"/>
      <c r="K835" s="21"/>
      <c r="L835" s="21"/>
      <c r="M835" s="21"/>
      <c r="N835" s="21"/>
      <c r="O835" s="21"/>
      <c r="P835" s="21"/>
      <c r="Q835" s="21"/>
      <c r="R835" s="21"/>
      <c r="S835" s="21"/>
      <c r="T835" s="21"/>
      <c r="U835" s="21"/>
      <c r="V835" s="20"/>
      <c r="W835" s="20"/>
      <c r="X835" s="20"/>
      <c r="Y835" s="20"/>
      <c r="Z835" s="20"/>
      <c r="AA835" s="20"/>
      <c r="AB835" s="20"/>
      <c r="AC835" s="20"/>
      <c r="AD835" s="20"/>
      <c r="AE835" s="20"/>
      <c r="AF835" s="20"/>
    </row>
    <row r="836">
      <c r="A836" s="20"/>
      <c r="B836" s="20"/>
      <c r="C836" s="20"/>
      <c r="D836" s="20"/>
      <c r="E836" s="20"/>
      <c r="F836" s="20"/>
      <c r="G836" s="20"/>
      <c r="H836" s="20"/>
      <c r="I836" s="20"/>
      <c r="J836" s="21"/>
      <c r="K836" s="21"/>
      <c r="L836" s="21"/>
      <c r="M836" s="21"/>
      <c r="N836" s="21"/>
      <c r="O836" s="21"/>
      <c r="P836" s="21"/>
      <c r="Q836" s="21"/>
      <c r="R836" s="21"/>
      <c r="S836" s="21"/>
      <c r="T836" s="21"/>
      <c r="U836" s="21"/>
      <c r="V836" s="20"/>
      <c r="W836" s="20"/>
      <c r="X836" s="20"/>
      <c r="Y836" s="20"/>
      <c r="Z836" s="20"/>
      <c r="AA836" s="20"/>
      <c r="AB836" s="20"/>
      <c r="AC836" s="20"/>
      <c r="AD836" s="20"/>
      <c r="AE836" s="20"/>
      <c r="AF836" s="20"/>
    </row>
    <row r="837">
      <c r="A837" s="20"/>
      <c r="B837" s="20"/>
      <c r="C837" s="20"/>
      <c r="D837" s="20"/>
      <c r="E837" s="20"/>
      <c r="F837" s="20"/>
      <c r="G837" s="20"/>
      <c r="H837" s="20"/>
      <c r="I837" s="20"/>
      <c r="J837" s="21"/>
      <c r="K837" s="21"/>
      <c r="L837" s="21"/>
      <c r="M837" s="21"/>
      <c r="N837" s="21"/>
      <c r="O837" s="21"/>
      <c r="P837" s="21"/>
      <c r="Q837" s="21"/>
      <c r="R837" s="21"/>
      <c r="S837" s="21"/>
      <c r="T837" s="21"/>
      <c r="U837" s="21"/>
      <c r="V837" s="20"/>
      <c r="W837" s="20"/>
      <c r="X837" s="20"/>
      <c r="Y837" s="20"/>
      <c r="Z837" s="20"/>
      <c r="AA837" s="20"/>
      <c r="AB837" s="20"/>
      <c r="AC837" s="20"/>
      <c r="AD837" s="20"/>
      <c r="AE837" s="20"/>
      <c r="AF837" s="20"/>
    </row>
    <row r="838">
      <c r="A838" s="20"/>
      <c r="B838" s="20"/>
      <c r="C838" s="20"/>
      <c r="D838" s="20"/>
      <c r="E838" s="20"/>
      <c r="F838" s="20"/>
      <c r="G838" s="20"/>
      <c r="H838" s="20"/>
      <c r="I838" s="20"/>
      <c r="J838" s="21"/>
      <c r="K838" s="21"/>
      <c r="L838" s="21"/>
      <c r="M838" s="21"/>
      <c r="N838" s="21"/>
      <c r="O838" s="21"/>
      <c r="P838" s="21"/>
      <c r="Q838" s="21"/>
      <c r="R838" s="21"/>
      <c r="S838" s="21"/>
      <c r="T838" s="21"/>
      <c r="U838" s="21"/>
      <c r="V838" s="20"/>
      <c r="W838" s="20"/>
      <c r="X838" s="20"/>
      <c r="Y838" s="20"/>
      <c r="Z838" s="20"/>
      <c r="AA838" s="20"/>
      <c r="AB838" s="20"/>
      <c r="AC838" s="20"/>
      <c r="AD838" s="20"/>
      <c r="AE838" s="20"/>
      <c r="AF838" s="20"/>
    </row>
    <row r="839">
      <c r="A839" s="20"/>
      <c r="B839" s="20"/>
      <c r="C839" s="20"/>
      <c r="D839" s="20"/>
      <c r="E839" s="20"/>
      <c r="F839" s="20"/>
      <c r="G839" s="20"/>
      <c r="H839" s="20"/>
      <c r="I839" s="20"/>
      <c r="J839" s="21"/>
      <c r="K839" s="21"/>
      <c r="L839" s="21"/>
      <c r="M839" s="21"/>
      <c r="N839" s="21"/>
      <c r="O839" s="21"/>
      <c r="P839" s="21"/>
      <c r="Q839" s="21"/>
      <c r="R839" s="21"/>
      <c r="S839" s="21"/>
      <c r="T839" s="21"/>
      <c r="U839" s="21"/>
      <c r="V839" s="20"/>
      <c r="W839" s="20"/>
      <c r="X839" s="20"/>
      <c r="Y839" s="20"/>
      <c r="Z839" s="20"/>
      <c r="AA839" s="20"/>
      <c r="AB839" s="20"/>
      <c r="AC839" s="20"/>
      <c r="AD839" s="20"/>
      <c r="AE839" s="20"/>
      <c r="AF839" s="20"/>
    </row>
    <row r="840">
      <c r="A840" s="20"/>
      <c r="B840" s="20"/>
      <c r="C840" s="20"/>
      <c r="D840" s="20"/>
      <c r="E840" s="20"/>
      <c r="F840" s="20"/>
      <c r="G840" s="20"/>
      <c r="H840" s="20"/>
      <c r="I840" s="20"/>
      <c r="J840" s="21"/>
      <c r="K840" s="21"/>
      <c r="L840" s="21"/>
      <c r="M840" s="21"/>
      <c r="N840" s="21"/>
      <c r="O840" s="21"/>
      <c r="P840" s="21"/>
      <c r="Q840" s="21"/>
      <c r="R840" s="21"/>
      <c r="S840" s="21"/>
      <c r="T840" s="21"/>
      <c r="U840" s="21"/>
      <c r="V840" s="20"/>
      <c r="W840" s="20"/>
      <c r="X840" s="20"/>
      <c r="Y840" s="20"/>
      <c r="Z840" s="20"/>
      <c r="AA840" s="20"/>
      <c r="AB840" s="20"/>
      <c r="AC840" s="20"/>
      <c r="AD840" s="20"/>
      <c r="AE840" s="20"/>
      <c r="AF840" s="20"/>
    </row>
    <row r="841">
      <c r="A841" s="20"/>
      <c r="B841" s="20"/>
      <c r="C841" s="20"/>
      <c r="D841" s="20"/>
      <c r="E841" s="20"/>
      <c r="F841" s="20"/>
      <c r="G841" s="20"/>
      <c r="H841" s="20"/>
      <c r="I841" s="20"/>
      <c r="J841" s="21"/>
      <c r="K841" s="21"/>
      <c r="L841" s="21"/>
      <c r="M841" s="21"/>
      <c r="N841" s="21"/>
      <c r="O841" s="21"/>
      <c r="P841" s="21"/>
      <c r="Q841" s="21"/>
      <c r="R841" s="21"/>
      <c r="S841" s="21"/>
      <c r="T841" s="21"/>
      <c r="U841" s="21"/>
      <c r="V841" s="20"/>
      <c r="W841" s="20"/>
      <c r="X841" s="20"/>
      <c r="Y841" s="20"/>
      <c r="Z841" s="20"/>
      <c r="AA841" s="20"/>
      <c r="AB841" s="20"/>
      <c r="AC841" s="20"/>
      <c r="AD841" s="20"/>
      <c r="AE841" s="20"/>
      <c r="AF841" s="20"/>
    </row>
    <row r="842">
      <c r="A842" s="20"/>
      <c r="B842" s="20"/>
      <c r="C842" s="20"/>
      <c r="D842" s="20"/>
      <c r="E842" s="20"/>
      <c r="F842" s="20"/>
      <c r="G842" s="20"/>
      <c r="H842" s="20"/>
      <c r="I842" s="20"/>
      <c r="J842" s="21"/>
      <c r="K842" s="21"/>
      <c r="L842" s="21"/>
      <c r="M842" s="21"/>
      <c r="N842" s="21"/>
      <c r="O842" s="21"/>
      <c r="P842" s="21"/>
      <c r="Q842" s="21"/>
      <c r="R842" s="21"/>
      <c r="S842" s="21"/>
      <c r="T842" s="21"/>
      <c r="U842" s="21"/>
      <c r="V842" s="20"/>
      <c r="W842" s="20"/>
      <c r="X842" s="20"/>
      <c r="Y842" s="20"/>
      <c r="Z842" s="20"/>
      <c r="AA842" s="20"/>
      <c r="AB842" s="20"/>
      <c r="AC842" s="20"/>
      <c r="AD842" s="20"/>
      <c r="AE842" s="20"/>
      <c r="AF842" s="20"/>
    </row>
    <row r="843">
      <c r="A843" s="20"/>
      <c r="B843" s="20"/>
      <c r="C843" s="20"/>
      <c r="D843" s="20"/>
      <c r="E843" s="20"/>
      <c r="F843" s="20"/>
      <c r="G843" s="20"/>
      <c r="H843" s="20"/>
      <c r="I843" s="20"/>
      <c r="J843" s="21"/>
      <c r="K843" s="21"/>
      <c r="L843" s="21"/>
      <c r="M843" s="21"/>
      <c r="N843" s="21"/>
      <c r="O843" s="21"/>
      <c r="P843" s="21"/>
      <c r="Q843" s="21"/>
      <c r="R843" s="21"/>
      <c r="S843" s="21"/>
      <c r="T843" s="21"/>
      <c r="U843" s="21"/>
      <c r="V843" s="20"/>
      <c r="W843" s="20"/>
      <c r="X843" s="20"/>
      <c r="Y843" s="20"/>
      <c r="Z843" s="20"/>
      <c r="AA843" s="20"/>
      <c r="AB843" s="20"/>
      <c r="AC843" s="20"/>
      <c r="AD843" s="20"/>
      <c r="AE843" s="20"/>
      <c r="AF843" s="20"/>
    </row>
    <row r="844">
      <c r="A844" s="20"/>
      <c r="B844" s="20"/>
      <c r="C844" s="20"/>
      <c r="D844" s="20"/>
      <c r="E844" s="20"/>
      <c r="F844" s="20"/>
      <c r="G844" s="20"/>
      <c r="H844" s="20"/>
      <c r="I844" s="20"/>
      <c r="J844" s="21"/>
      <c r="K844" s="21"/>
      <c r="L844" s="21"/>
      <c r="M844" s="21"/>
      <c r="N844" s="21"/>
      <c r="O844" s="21"/>
      <c r="P844" s="21"/>
      <c r="Q844" s="21"/>
      <c r="R844" s="21"/>
      <c r="S844" s="21"/>
      <c r="T844" s="21"/>
      <c r="U844" s="21"/>
      <c r="V844" s="20"/>
      <c r="W844" s="20"/>
      <c r="X844" s="20"/>
      <c r="Y844" s="20"/>
      <c r="Z844" s="20"/>
      <c r="AA844" s="20"/>
      <c r="AB844" s="20"/>
      <c r="AC844" s="20"/>
      <c r="AD844" s="20"/>
      <c r="AE844" s="20"/>
      <c r="AF844" s="20"/>
    </row>
    <row r="845">
      <c r="A845" s="20"/>
      <c r="B845" s="20"/>
      <c r="C845" s="20"/>
      <c r="D845" s="20"/>
      <c r="E845" s="20"/>
      <c r="F845" s="20"/>
      <c r="G845" s="20"/>
      <c r="H845" s="20"/>
      <c r="I845" s="20"/>
      <c r="J845" s="21"/>
      <c r="K845" s="21"/>
      <c r="L845" s="21"/>
      <c r="M845" s="21"/>
      <c r="N845" s="21"/>
      <c r="O845" s="21"/>
      <c r="P845" s="21"/>
      <c r="Q845" s="21"/>
      <c r="R845" s="21"/>
      <c r="S845" s="21"/>
      <c r="T845" s="21"/>
      <c r="U845" s="21"/>
      <c r="V845" s="20"/>
      <c r="W845" s="20"/>
      <c r="X845" s="20"/>
      <c r="Y845" s="20"/>
      <c r="Z845" s="20"/>
      <c r="AA845" s="20"/>
      <c r="AB845" s="20"/>
      <c r="AC845" s="20"/>
      <c r="AD845" s="20"/>
      <c r="AE845" s="20"/>
      <c r="AF845" s="20"/>
    </row>
    <row r="846">
      <c r="A846" s="20"/>
      <c r="B846" s="20"/>
      <c r="C846" s="20"/>
      <c r="D846" s="20"/>
      <c r="E846" s="20"/>
      <c r="F846" s="20"/>
      <c r="G846" s="20"/>
      <c r="H846" s="20"/>
      <c r="I846" s="20"/>
      <c r="J846" s="21"/>
      <c r="K846" s="21"/>
      <c r="L846" s="21"/>
      <c r="M846" s="21"/>
      <c r="N846" s="21"/>
      <c r="O846" s="21"/>
      <c r="P846" s="21"/>
      <c r="Q846" s="21"/>
      <c r="R846" s="21"/>
      <c r="S846" s="21"/>
      <c r="T846" s="21"/>
      <c r="U846" s="21"/>
      <c r="V846" s="20"/>
      <c r="W846" s="20"/>
      <c r="X846" s="20"/>
      <c r="Y846" s="20"/>
      <c r="Z846" s="20"/>
      <c r="AA846" s="20"/>
      <c r="AB846" s="20"/>
      <c r="AC846" s="20"/>
      <c r="AD846" s="20"/>
      <c r="AE846" s="20"/>
      <c r="AF846" s="20"/>
    </row>
    <row r="847">
      <c r="A847" s="20"/>
      <c r="B847" s="20"/>
      <c r="C847" s="20"/>
      <c r="D847" s="20"/>
      <c r="E847" s="20"/>
      <c r="F847" s="20"/>
      <c r="G847" s="20"/>
      <c r="H847" s="20"/>
      <c r="I847" s="20"/>
      <c r="J847" s="21"/>
      <c r="K847" s="21"/>
      <c r="L847" s="21"/>
      <c r="M847" s="21"/>
      <c r="N847" s="21"/>
      <c r="O847" s="21"/>
      <c r="P847" s="21"/>
      <c r="Q847" s="21"/>
      <c r="R847" s="21"/>
      <c r="S847" s="21"/>
      <c r="T847" s="21"/>
      <c r="U847" s="21"/>
      <c r="V847" s="20"/>
      <c r="W847" s="20"/>
      <c r="X847" s="20"/>
      <c r="Y847" s="20"/>
      <c r="Z847" s="20"/>
      <c r="AA847" s="20"/>
      <c r="AB847" s="20"/>
      <c r="AC847" s="20"/>
      <c r="AD847" s="20"/>
      <c r="AE847" s="20"/>
      <c r="AF847" s="20"/>
    </row>
    <row r="848">
      <c r="A848" s="20"/>
      <c r="B848" s="20"/>
      <c r="C848" s="20"/>
      <c r="D848" s="20"/>
      <c r="E848" s="20"/>
      <c r="F848" s="20"/>
      <c r="G848" s="20"/>
      <c r="H848" s="20"/>
      <c r="I848" s="20"/>
      <c r="J848" s="21"/>
      <c r="K848" s="21"/>
      <c r="L848" s="21"/>
      <c r="M848" s="21"/>
      <c r="N848" s="21"/>
      <c r="O848" s="21"/>
      <c r="P848" s="21"/>
      <c r="Q848" s="21"/>
      <c r="R848" s="21"/>
      <c r="S848" s="21"/>
      <c r="T848" s="21"/>
      <c r="U848" s="21"/>
      <c r="V848" s="20"/>
      <c r="W848" s="20"/>
      <c r="X848" s="20"/>
      <c r="Y848" s="20"/>
      <c r="Z848" s="20"/>
      <c r="AA848" s="20"/>
      <c r="AB848" s="20"/>
      <c r="AC848" s="20"/>
      <c r="AD848" s="20"/>
      <c r="AE848" s="20"/>
      <c r="AF848" s="20"/>
    </row>
    <row r="849">
      <c r="A849" s="20"/>
      <c r="B849" s="20"/>
      <c r="C849" s="20"/>
      <c r="D849" s="20"/>
      <c r="E849" s="20"/>
      <c r="F849" s="20"/>
      <c r="G849" s="20"/>
      <c r="H849" s="20"/>
      <c r="I849" s="20"/>
      <c r="J849" s="21"/>
      <c r="K849" s="21"/>
      <c r="L849" s="21"/>
      <c r="M849" s="21"/>
      <c r="N849" s="21"/>
      <c r="O849" s="21"/>
      <c r="P849" s="21"/>
      <c r="Q849" s="21"/>
      <c r="R849" s="21"/>
      <c r="S849" s="21"/>
      <c r="T849" s="21"/>
      <c r="U849" s="21"/>
      <c r="V849" s="20"/>
      <c r="W849" s="20"/>
      <c r="X849" s="20"/>
      <c r="Y849" s="20"/>
      <c r="Z849" s="20"/>
      <c r="AA849" s="20"/>
      <c r="AB849" s="20"/>
      <c r="AC849" s="20"/>
      <c r="AD849" s="20"/>
      <c r="AE849" s="20"/>
      <c r="AF849" s="20"/>
    </row>
    <row r="850">
      <c r="A850" s="20"/>
      <c r="B850" s="20"/>
      <c r="C850" s="20"/>
      <c r="D850" s="20"/>
      <c r="E850" s="20"/>
      <c r="F850" s="20"/>
      <c r="G850" s="20"/>
      <c r="H850" s="20"/>
      <c r="I850" s="20"/>
      <c r="J850" s="21"/>
      <c r="K850" s="21"/>
      <c r="L850" s="21"/>
      <c r="M850" s="21"/>
      <c r="N850" s="21"/>
      <c r="O850" s="21"/>
      <c r="P850" s="21"/>
      <c r="Q850" s="21"/>
      <c r="R850" s="21"/>
      <c r="S850" s="21"/>
      <c r="T850" s="21"/>
      <c r="U850" s="21"/>
      <c r="V850" s="20"/>
      <c r="W850" s="20"/>
      <c r="X850" s="20"/>
      <c r="Y850" s="20"/>
      <c r="Z850" s="20"/>
      <c r="AA850" s="20"/>
      <c r="AB850" s="20"/>
      <c r="AC850" s="20"/>
      <c r="AD850" s="20"/>
      <c r="AE850" s="20"/>
      <c r="AF850" s="20"/>
    </row>
    <row r="851">
      <c r="A851" s="20"/>
      <c r="B851" s="20"/>
      <c r="C851" s="20"/>
      <c r="D851" s="20"/>
      <c r="E851" s="20"/>
      <c r="F851" s="20"/>
      <c r="G851" s="20"/>
      <c r="H851" s="20"/>
      <c r="I851" s="20"/>
      <c r="J851" s="21"/>
      <c r="K851" s="21"/>
      <c r="L851" s="21"/>
      <c r="M851" s="21"/>
      <c r="N851" s="21"/>
      <c r="O851" s="21"/>
      <c r="P851" s="21"/>
      <c r="Q851" s="21"/>
      <c r="R851" s="21"/>
      <c r="S851" s="21"/>
      <c r="T851" s="21"/>
      <c r="U851" s="21"/>
      <c r="V851" s="20"/>
      <c r="W851" s="20"/>
      <c r="X851" s="20"/>
      <c r="Y851" s="20"/>
      <c r="Z851" s="20"/>
      <c r="AA851" s="20"/>
      <c r="AB851" s="20"/>
      <c r="AC851" s="20"/>
      <c r="AD851" s="20"/>
      <c r="AE851" s="20"/>
      <c r="AF851" s="20"/>
    </row>
    <row r="852">
      <c r="A852" s="20"/>
      <c r="B852" s="20"/>
      <c r="C852" s="20"/>
      <c r="D852" s="20"/>
      <c r="E852" s="20"/>
      <c r="F852" s="20"/>
      <c r="G852" s="20"/>
      <c r="H852" s="20"/>
      <c r="I852" s="20"/>
      <c r="J852" s="21"/>
      <c r="K852" s="21"/>
      <c r="L852" s="21"/>
      <c r="M852" s="21"/>
      <c r="N852" s="21"/>
      <c r="O852" s="21"/>
      <c r="P852" s="21"/>
      <c r="Q852" s="21"/>
      <c r="R852" s="21"/>
      <c r="S852" s="21"/>
      <c r="T852" s="21"/>
      <c r="U852" s="21"/>
      <c r="V852" s="20"/>
      <c r="W852" s="20"/>
      <c r="X852" s="20"/>
      <c r="Y852" s="20"/>
      <c r="Z852" s="20"/>
      <c r="AA852" s="20"/>
      <c r="AB852" s="20"/>
      <c r="AC852" s="20"/>
      <c r="AD852" s="20"/>
      <c r="AE852" s="20"/>
      <c r="AF852" s="20"/>
    </row>
    <row r="853">
      <c r="A853" s="20"/>
      <c r="B853" s="20"/>
      <c r="C853" s="20"/>
      <c r="D853" s="20"/>
      <c r="E853" s="20"/>
      <c r="F853" s="20"/>
      <c r="G853" s="20"/>
      <c r="H853" s="20"/>
      <c r="I853" s="20"/>
      <c r="J853" s="21"/>
      <c r="K853" s="21"/>
      <c r="L853" s="21"/>
      <c r="M853" s="21"/>
      <c r="N853" s="21"/>
      <c r="O853" s="21"/>
      <c r="P853" s="21"/>
      <c r="Q853" s="21"/>
      <c r="R853" s="21"/>
      <c r="S853" s="21"/>
      <c r="T853" s="21"/>
      <c r="U853" s="21"/>
      <c r="V853" s="20"/>
      <c r="W853" s="20"/>
      <c r="X853" s="20"/>
      <c r="Y853" s="20"/>
      <c r="Z853" s="20"/>
      <c r="AA853" s="20"/>
      <c r="AB853" s="20"/>
      <c r="AC853" s="20"/>
      <c r="AD853" s="20"/>
      <c r="AE853" s="20"/>
      <c r="AF853" s="20"/>
    </row>
    <row r="854">
      <c r="A854" s="20"/>
      <c r="B854" s="20"/>
      <c r="C854" s="20"/>
      <c r="D854" s="20"/>
      <c r="E854" s="20"/>
      <c r="F854" s="20"/>
      <c r="G854" s="20"/>
      <c r="H854" s="20"/>
      <c r="I854" s="20"/>
      <c r="J854" s="21"/>
      <c r="K854" s="21"/>
      <c r="L854" s="21"/>
      <c r="M854" s="21"/>
      <c r="N854" s="21"/>
      <c r="O854" s="21"/>
      <c r="P854" s="21"/>
      <c r="Q854" s="21"/>
      <c r="R854" s="21"/>
      <c r="S854" s="21"/>
      <c r="T854" s="21"/>
      <c r="U854" s="21"/>
      <c r="V854" s="20"/>
      <c r="W854" s="20"/>
      <c r="X854" s="20"/>
      <c r="Y854" s="20"/>
      <c r="Z854" s="20"/>
      <c r="AA854" s="20"/>
      <c r="AB854" s="20"/>
      <c r="AC854" s="20"/>
      <c r="AD854" s="20"/>
      <c r="AE854" s="20"/>
      <c r="AF854" s="20"/>
    </row>
    <row r="855">
      <c r="A855" s="20"/>
      <c r="B855" s="20"/>
      <c r="C855" s="20"/>
      <c r="D855" s="20"/>
      <c r="E855" s="20"/>
      <c r="F855" s="20"/>
      <c r="G855" s="20"/>
      <c r="H855" s="20"/>
      <c r="I855" s="20"/>
      <c r="J855" s="21"/>
      <c r="K855" s="21"/>
      <c r="L855" s="21"/>
      <c r="M855" s="21"/>
      <c r="N855" s="21"/>
      <c r="O855" s="21"/>
      <c r="P855" s="21"/>
      <c r="Q855" s="21"/>
      <c r="R855" s="21"/>
      <c r="S855" s="21"/>
      <c r="T855" s="21"/>
      <c r="U855" s="21"/>
      <c r="V855" s="20"/>
      <c r="W855" s="20"/>
      <c r="X855" s="20"/>
      <c r="Y855" s="20"/>
      <c r="Z855" s="20"/>
      <c r="AA855" s="20"/>
      <c r="AB855" s="20"/>
      <c r="AC855" s="20"/>
      <c r="AD855" s="20"/>
      <c r="AE855" s="20"/>
      <c r="AF855" s="20"/>
    </row>
    <row r="856">
      <c r="A856" s="20"/>
      <c r="B856" s="20"/>
      <c r="C856" s="20"/>
      <c r="D856" s="20"/>
      <c r="E856" s="20"/>
      <c r="F856" s="20"/>
      <c r="G856" s="20"/>
      <c r="H856" s="20"/>
      <c r="I856" s="20"/>
      <c r="J856" s="21"/>
      <c r="K856" s="21"/>
      <c r="L856" s="21"/>
      <c r="M856" s="21"/>
      <c r="N856" s="21"/>
      <c r="O856" s="21"/>
      <c r="P856" s="21"/>
      <c r="Q856" s="21"/>
      <c r="R856" s="21"/>
      <c r="S856" s="21"/>
      <c r="T856" s="21"/>
      <c r="U856" s="21"/>
      <c r="V856" s="20"/>
      <c r="W856" s="20"/>
      <c r="X856" s="20"/>
      <c r="Y856" s="20"/>
      <c r="Z856" s="20"/>
      <c r="AA856" s="20"/>
      <c r="AB856" s="20"/>
      <c r="AC856" s="20"/>
      <c r="AD856" s="20"/>
      <c r="AE856" s="20"/>
      <c r="AF856" s="20"/>
    </row>
    <row r="857">
      <c r="A857" s="20"/>
      <c r="B857" s="20"/>
      <c r="C857" s="20"/>
      <c r="D857" s="20"/>
      <c r="E857" s="20"/>
      <c r="F857" s="20"/>
      <c r="G857" s="20"/>
      <c r="H857" s="20"/>
      <c r="I857" s="20"/>
      <c r="J857" s="21"/>
      <c r="K857" s="21"/>
      <c r="L857" s="21"/>
      <c r="M857" s="21"/>
      <c r="N857" s="21"/>
      <c r="O857" s="21"/>
      <c r="P857" s="21"/>
      <c r="Q857" s="21"/>
      <c r="R857" s="21"/>
      <c r="S857" s="21"/>
      <c r="T857" s="21"/>
      <c r="U857" s="21"/>
      <c r="V857" s="20"/>
      <c r="W857" s="20"/>
      <c r="X857" s="20"/>
      <c r="Y857" s="20"/>
      <c r="Z857" s="20"/>
      <c r="AA857" s="20"/>
      <c r="AB857" s="20"/>
      <c r="AC857" s="20"/>
      <c r="AD857" s="20"/>
      <c r="AE857" s="20"/>
      <c r="AF857" s="20"/>
    </row>
    <row r="858">
      <c r="A858" s="20"/>
      <c r="B858" s="20"/>
      <c r="C858" s="20"/>
      <c r="D858" s="20"/>
      <c r="E858" s="20"/>
      <c r="F858" s="20"/>
      <c r="G858" s="20"/>
      <c r="H858" s="20"/>
      <c r="I858" s="20"/>
      <c r="J858" s="21"/>
      <c r="K858" s="21"/>
      <c r="L858" s="21"/>
      <c r="M858" s="21"/>
      <c r="N858" s="21"/>
      <c r="O858" s="21"/>
      <c r="P858" s="21"/>
      <c r="Q858" s="21"/>
      <c r="R858" s="21"/>
      <c r="S858" s="21"/>
      <c r="T858" s="21"/>
      <c r="U858" s="21"/>
      <c r="V858" s="20"/>
      <c r="W858" s="20"/>
      <c r="X858" s="20"/>
      <c r="Y858" s="20"/>
      <c r="Z858" s="20"/>
      <c r="AA858" s="20"/>
      <c r="AB858" s="20"/>
      <c r="AC858" s="20"/>
      <c r="AD858" s="20"/>
      <c r="AE858" s="20"/>
      <c r="AF858" s="20"/>
    </row>
    <row r="859">
      <c r="A859" s="20"/>
      <c r="B859" s="20"/>
      <c r="C859" s="20"/>
      <c r="D859" s="20"/>
      <c r="E859" s="20"/>
      <c r="F859" s="20"/>
      <c r="G859" s="20"/>
      <c r="H859" s="20"/>
      <c r="I859" s="20"/>
      <c r="J859" s="21"/>
      <c r="K859" s="21"/>
      <c r="L859" s="21"/>
      <c r="M859" s="21"/>
      <c r="N859" s="21"/>
      <c r="O859" s="21"/>
      <c r="P859" s="21"/>
      <c r="Q859" s="21"/>
      <c r="R859" s="21"/>
      <c r="S859" s="21"/>
      <c r="T859" s="21"/>
      <c r="U859" s="21"/>
      <c r="V859" s="20"/>
      <c r="W859" s="20"/>
      <c r="X859" s="20"/>
      <c r="Y859" s="20"/>
      <c r="Z859" s="20"/>
      <c r="AA859" s="20"/>
      <c r="AB859" s="20"/>
      <c r="AC859" s="20"/>
      <c r="AD859" s="20"/>
      <c r="AE859" s="20"/>
      <c r="AF859" s="20"/>
    </row>
    <row r="860">
      <c r="A860" s="20"/>
      <c r="B860" s="20"/>
      <c r="C860" s="20"/>
      <c r="D860" s="20"/>
      <c r="E860" s="20"/>
      <c r="F860" s="20"/>
      <c r="G860" s="20"/>
      <c r="H860" s="20"/>
      <c r="I860" s="20"/>
      <c r="J860" s="21"/>
      <c r="K860" s="21"/>
      <c r="L860" s="21"/>
      <c r="M860" s="21"/>
      <c r="N860" s="21"/>
      <c r="O860" s="21"/>
      <c r="P860" s="21"/>
      <c r="Q860" s="21"/>
      <c r="R860" s="21"/>
      <c r="S860" s="21"/>
      <c r="T860" s="21"/>
      <c r="U860" s="21"/>
      <c r="V860" s="20"/>
      <c r="W860" s="20"/>
      <c r="X860" s="20"/>
      <c r="Y860" s="20"/>
      <c r="Z860" s="20"/>
      <c r="AA860" s="20"/>
      <c r="AB860" s="20"/>
      <c r="AC860" s="20"/>
      <c r="AD860" s="20"/>
      <c r="AE860" s="20"/>
      <c r="AF860" s="20"/>
    </row>
    <row r="861">
      <c r="A861" s="20"/>
      <c r="B861" s="20"/>
      <c r="C861" s="20"/>
      <c r="D861" s="20"/>
      <c r="E861" s="20"/>
      <c r="F861" s="20"/>
      <c r="G861" s="20"/>
      <c r="H861" s="20"/>
      <c r="I861" s="20"/>
      <c r="J861" s="21"/>
      <c r="K861" s="21"/>
      <c r="L861" s="21"/>
      <c r="M861" s="21"/>
      <c r="N861" s="21"/>
      <c r="O861" s="21"/>
      <c r="P861" s="21"/>
      <c r="Q861" s="21"/>
      <c r="R861" s="21"/>
      <c r="S861" s="21"/>
      <c r="T861" s="21"/>
      <c r="U861" s="21"/>
      <c r="V861" s="20"/>
      <c r="W861" s="20"/>
      <c r="X861" s="20"/>
      <c r="Y861" s="20"/>
      <c r="Z861" s="20"/>
      <c r="AA861" s="20"/>
      <c r="AB861" s="20"/>
      <c r="AC861" s="20"/>
      <c r="AD861" s="20"/>
      <c r="AE861" s="20"/>
      <c r="AF861" s="20"/>
    </row>
    <row r="862">
      <c r="A862" s="20"/>
      <c r="B862" s="20"/>
      <c r="C862" s="20"/>
      <c r="D862" s="20"/>
      <c r="E862" s="20"/>
      <c r="F862" s="20"/>
      <c r="G862" s="20"/>
      <c r="H862" s="20"/>
      <c r="I862" s="20"/>
      <c r="J862" s="21"/>
      <c r="K862" s="21"/>
      <c r="L862" s="21"/>
      <c r="M862" s="21"/>
      <c r="N862" s="21"/>
      <c r="O862" s="21"/>
      <c r="P862" s="21"/>
      <c r="Q862" s="21"/>
      <c r="R862" s="21"/>
      <c r="S862" s="21"/>
      <c r="T862" s="21"/>
      <c r="U862" s="21"/>
      <c r="V862" s="20"/>
      <c r="W862" s="20"/>
      <c r="X862" s="20"/>
      <c r="Y862" s="20"/>
      <c r="Z862" s="20"/>
      <c r="AA862" s="20"/>
      <c r="AB862" s="20"/>
      <c r="AC862" s="20"/>
      <c r="AD862" s="20"/>
      <c r="AE862" s="20"/>
      <c r="AF862" s="20"/>
    </row>
    <row r="863">
      <c r="A863" s="20"/>
      <c r="B863" s="20"/>
      <c r="C863" s="20"/>
      <c r="D863" s="20"/>
      <c r="E863" s="20"/>
      <c r="F863" s="20"/>
      <c r="G863" s="20"/>
      <c r="H863" s="20"/>
      <c r="I863" s="20"/>
      <c r="J863" s="21"/>
      <c r="K863" s="21"/>
      <c r="L863" s="21"/>
      <c r="M863" s="21"/>
      <c r="N863" s="21"/>
      <c r="O863" s="21"/>
      <c r="P863" s="21"/>
      <c r="Q863" s="21"/>
      <c r="R863" s="21"/>
      <c r="S863" s="21"/>
      <c r="T863" s="21"/>
      <c r="U863" s="21"/>
      <c r="V863" s="20"/>
      <c r="W863" s="20"/>
      <c r="X863" s="20"/>
      <c r="Y863" s="20"/>
      <c r="Z863" s="20"/>
      <c r="AA863" s="20"/>
      <c r="AB863" s="20"/>
      <c r="AC863" s="20"/>
      <c r="AD863" s="20"/>
      <c r="AE863" s="20"/>
      <c r="AF863" s="20"/>
    </row>
    <row r="864">
      <c r="A864" s="20"/>
      <c r="B864" s="20"/>
      <c r="C864" s="20"/>
      <c r="D864" s="20"/>
      <c r="E864" s="20"/>
      <c r="F864" s="20"/>
      <c r="G864" s="20"/>
      <c r="H864" s="20"/>
      <c r="I864" s="20"/>
      <c r="J864" s="21"/>
      <c r="K864" s="21"/>
      <c r="L864" s="21"/>
      <c r="M864" s="21"/>
      <c r="N864" s="21"/>
      <c r="O864" s="21"/>
      <c r="P864" s="21"/>
      <c r="Q864" s="21"/>
      <c r="R864" s="21"/>
      <c r="S864" s="21"/>
      <c r="T864" s="21"/>
      <c r="U864" s="21"/>
      <c r="V864" s="20"/>
      <c r="W864" s="20"/>
      <c r="X864" s="20"/>
      <c r="Y864" s="20"/>
      <c r="Z864" s="20"/>
      <c r="AA864" s="20"/>
      <c r="AB864" s="20"/>
      <c r="AC864" s="20"/>
      <c r="AD864" s="20"/>
      <c r="AE864" s="20"/>
      <c r="AF864" s="20"/>
    </row>
    <row r="865">
      <c r="A865" s="20"/>
      <c r="B865" s="20"/>
      <c r="C865" s="20"/>
      <c r="D865" s="20"/>
      <c r="E865" s="20"/>
      <c r="F865" s="20"/>
      <c r="G865" s="20"/>
      <c r="H865" s="20"/>
      <c r="I865" s="20"/>
      <c r="J865" s="21"/>
      <c r="K865" s="21"/>
      <c r="L865" s="21"/>
      <c r="M865" s="21"/>
      <c r="N865" s="21"/>
      <c r="O865" s="21"/>
      <c r="P865" s="21"/>
      <c r="Q865" s="21"/>
      <c r="R865" s="21"/>
      <c r="S865" s="21"/>
      <c r="T865" s="21"/>
      <c r="U865" s="21"/>
      <c r="V865" s="20"/>
      <c r="W865" s="20"/>
      <c r="X865" s="20"/>
      <c r="Y865" s="20"/>
      <c r="Z865" s="20"/>
      <c r="AA865" s="20"/>
      <c r="AB865" s="20"/>
      <c r="AC865" s="20"/>
      <c r="AD865" s="20"/>
      <c r="AE865" s="20"/>
      <c r="AF865" s="20"/>
    </row>
    <row r="866">
      <c r="A866" s="20"/>
      <c r="B866" s="20"/>
      <c r="C866" s="20"/>
      <c r="D866" s="20"/>
      <c r="E866" s="20"/>
      <c r="F866" s="20"/>
      <c r="G866" s="20"/>
      <c r="H866" s="20"/>
      <c r="I866" s="20"/>
      <c r="J866" s="21"/>
      <c r="K866" s="21"/>
      <c r="L866" s="21"/>
      <c r="M866" s="21"/>
      <c r="N866" s="21"/>
      <c r="O866" s="21"/>
      <c r="P866" s="21"/>
      <c r="Q866" s="21"/>
      <c r="R866" s="21"/>
      <c r="S866" s="21"/>
      <c r="T866" s="21"/>
      <c r="U866" s="21"/>
      <c r="V866" s="20"/>
      <c r="W866" s="20"/>
      <c r="X866" s="20"/>
      <c r="Y866" s="20"/>
      <c r="Z866" s="20"/>
      <c r="AA866" s="20"/>
      <c r="AB866" s="20"/>
      <c r="AC866" s="20"/>
      <c r="AD866" s="20"/>
      <c r="AE866" s="20"/>
      <c r="AF866" s="20"/>
    </row>
    <row r="867">
      <c r="A867" s="20"/>
      <c r="B867" s="20"/>
      <c r="C867" s="20"/>
      <c r="D867" s="20"/>
      <c r="E867" s="20"/>
      <c r="F867" s="20"/>
      <c r="G867" s="20"/>
      <c r="H867" s="20"/>
      <c r="I867" s="20"/>
      <c r="J867" s="21"/>
      <c r="K867" s="21"/>
      <c r="L867" s="21"/>
      <c r="M867" s="21"/>
      <c r="N867" s="21"/>
      <c r="O867" s="21"/>
      <c r="P867" s="21"/>
      <c r="Q867" s="21"/>
      <c r="R867" s="21"/>
      <c r="S867" s="21"/>
      <c r="T867" s="21"/>
      <c r="U867" s="21"/>
      <c r="V867" s="20"/>
      <c r="W867" s="20"/>
      <c r="X867" s="20"/>
      <c r="Y867" s="20"/>
      <c r="Z867" s="20"/>
      <c r="AA867" s="20"/>
      <c r="AB867" s="20"/>
      <c r="AC867" s="20"/>
      <c r="AD867" s="20"/>
      <c r="AE867" s="20"/>
      <c r="AF867" s="20"/>
    </row>
    <row r="868">
      <c r="A868" s="20"/>
      <c r="B868" s="20"/>
      <c r="C868" s="20"/>
      <c r="D868" s="20"/>
      <c r="E868" s="20"/>
      <c r="F868" s="20"/>
      <c r="G868" s="20"/>
      <c r="H868" s="20"/>
      <c r="I868" s="20"/>
      <c r="J868" s="21"/>
      <c r="K868" s="21"/>
      <c r="L868" s="21"/>
      <c r="M868" s="21"/>
      <c r="N868" s="21"/>
      <c r="O868" s="21"/>
      <c r="P868" s="21"/>
      <c r="Q868" s="21"/>
      <c r="R868" s="21"/>
      <c r="S868" s="21"/>
      <c r="T868" s="21"/>
      <c r="U868" s="21"/>
      <c r="V868" s="20"/>
      <c r="W868" s="20"/>
      <c r="X868" s="20"/>
      <c r="Y868" s="20"/>
      <c r="Z868" s="20"/>
      <c r="AA868" s="20"/>
      <c r="AB868" s="20"/>
      <c r="AC868" s="20"/>
      <c r="AD868" s="20"/>
      <c r="AE868" s="20"/>
      <c r="AF868" s="20"/>
    </row>
    <row r="869">
      <c r="A869" s="20"/>
      <c r="B869" s="20"/>
      <c r="C869" s="20"/>
      <c r="D869" s="20"/>
      <c r="E869" s="20"/>
      <c r="F869" s="20"/>
      <c r="G869" s="20"/>
      <c r="H869" s="20"/>
      <c r="I869" s="20"/>
      <c r="J869" s="21"/>
      <c r="K869" s="21"/>
      <c r="L869" s="21"/>
      <c r="M869" s="21"/>
      <c r="N869" s="21"/>
      <c r="O869" s="21"/>
      <c r="P869" s="21"/>
      <c r="Q869" s="21"/>
      <c r="R869" s="21"/>
      <c r="S869" s="21"/>
      <c r="T869" s="21"/>
      <c r="U869" s="21"/>
      <c r="V869" s="20"/>
      <c r="W869" s="20"/>
      <c r="X869" s="20"/>
      <c r="Y869" s="20"/>
      <c r="Z869" s="20"/>
      <c r="AA869" s="20"/>
      <c r="AB869" s="20"/>
      <c r="AC869" s="20"/>
      <c r="AD869" s="20"/>
      <c r="AE869" s="20"/>
      <c r="AF869" s="20"/>
    </row>
    <row r="870">
      <c r="A870" s="20"/>
      <c r="B870" s="20"/>
      <c r="C870" s="20"/>
      <c r="D870" s="20"/>
      <c r="E870" s="20"/>
      <c r="F870" s="20"/>
      <c r="G870" s="20"/>
      <c r="H870" s="20"/>
      <c r="I870" s="20"/>
      <c r="J870" s="21"/>
      <c r="K870" s="21"/>
      <c r="L870" s="21"/>
      <c r="M870" s="21"/>
      <c r="N870" s="21"/>
      <c r="O870" s="21"/>
      <c r="P870" s="21"/>
      <c r="Q870" s="21"/>
      <c r="R870" s="21"/>
      <c r="S870" s="21"/>
      <c r="T870" s="21"/>
      <c r="U870" s="21"/>
      <c r="V870" s="20"/>
      <c r="W870" s="20"/>
      <c r="X870" s="20"/>
      <c r="Y870" s="20"/>
      <c r="Z870" s="20"/>
      <c r="AA870" s="20"/>
      <c r="AB870" s="20"/>
      <c r="AC870" s="20"/>
      <c r="AD870" s="20"/>
      <c r="AE870" s="20"/>
      <c r="AF870" s="20"/>
    </row>
    <row r="871">
      <c r="A871" s="20"/>
      <c r="B871" s="20"/>
      <c r="C871" s="20"/>
      <c r="D871" s="20"/>
      <c r="E871" s="20"/>
      <c r="F871" s="20"/>
      <c r="G871" s="20"/>
      <c r="H871" s="20"/>
      <c r="I871" s="20"/>
      <c r="J871" s="21"/>
      <c r="K871" s="21"/>
      <c r="L871" s="21"/>
      <c r="M871" s="21"/>
      <c r="N871" s="21"/>
      <c r="O871" s="21"/>
      <c r="P871" s="21"/>
      <c r="Q871" s="21"/>
      <c r="R871" s="21"/>
      <c r="S871" s="21"/>
      <c r="T871" s="21"/>
      <c r="U871" s="21"/>
      <c r="V871" s="20"/>
      <c r="W871" s="20"/>
      <c r="X871" s="20"/>
      <c r="Y871" s="20"/>
      <c r="Z871" s="20"/>
      <c r="AA871" s="20"/>
      <c r="AB871" s="20"/>
      <c r="AC871" s="20"/>
      <c r="AD871" s="20"/>
      <c r="AE871" s="20"/>
      <c r="AF871" s="20"/>
    </row>
    <row r="872">
      <c r="A872" s="20"/>
      <c r="B872" s="20"/>
      <c r="C872" s="20"/>
      <c r="D872" s="20"/>
      <c r="E872" s="20"/>
      <c r="F872" s="20"/>
      <c r="G872" s="20"/>
      <c r="H872" s="20"/>
      <c r="I872" s="20"/>
      <c r="J872" s="21"/>
      <c r="K872" s="21"/>
      <c r="L872" s="21"/>
      <c r="M872" s="21"/>
      <c r="N872" s="21"/>
      <c r="O872" s="21"/>
      <c r="P872" s="21"/>
      <c r="Q872" s="21"/>
      <c r="R872" s="21"/>
      <c r="S872" s="21"/>
      <c r="T872" s="21"/>
      <c r="U872" s="21"/>
      <c r="V872" s="20"/>
      <c r="W872" s="20"/>
      <c r="X872" s="20"/>
      <c r="Y872" s="20"/>
      <c r="Z872" s="20"/>
      <c r="AA872" s="20"/>
      <c r="AB872" s="20"/>
      <c r="AC872" s="20"/>
      <c r="AD872" s="20"/>
      <c r="AE872" s="20"/>
      <c r="AF872" s="20"/>
    </row>
    <row r="873">
      <c r="A873" s="20"/>
      <c r="B873" s="20"/>
      <c r="C873" s="20"/>
      <c r="D873" s="20"/>
      <c r="E873" s="20"/>
      <c r="F873" s="20"/>
      <c r="G873" s="20"/>
      <c r="H873" s="20"/>
      <c r="I873" s="20"/>
      <c r="J873" s="21"/>
      <c r="K873" s="21"/>
      <c r="L873" s="21"/>
      <c r="M873" s="21"/>
      <c r="N873" s="21"/>
      <c r="O873" s="21"/>
      <c r="P873" s="21"/>
      <c r="Q873" s="21"/>
      <c r="R873" s="21"/>
      <c r="S873" s="21"/>
      <c r="T873" s="21"/>
      <c r="U873" s="21"/>
      <c r="V873" s="20"/>
      <c r="W873" s="20"/>
      <c r="X873" s="20"/>
      <c r="Y873" s="20"/>
      <c r="Z873" s="20"/>
      <c r="AA873" s="20"/>
      <c r="AB873" s="20"/>
      <c r="AC873" s="20"/>
      <c r="AD873" s="20"/>
      <c r="AE873" s="20"/>
      <c r="AF873" s="20"/>
    </row>
    <row r="874">
      <c r="A874" s="20"/>
      <c r="B874" s="20"/>
      <c r="C874" s="20"/>
      <c r="D874" s="20"/>
      <c r="E874" s="20"/>
      <c r="F874" s="20"/>
      <c r="G874" s="20"/>
      <c r="H874" s="20"/>
      <c r="I874" s="20"/>
      <c r="J874" s="21"/>
      <c r="K874" s="21"/>
      <c r="L874" s="21"/>
      <c r="M874" s="21"/>
      <c r="N874" s="21"/>
      <c r="O874" s="21"/>
      <c r="P874" s="21"/>
      <c r="Q874" s="21"/>
      <c r="R874" s="21"/>
      <c r="S874" s="21"/>
      <c r="T874" s="21"/>
      <c r="U874" s="21"/>
      <c r="V874" s="20"/>
      <c r="W874" s="20"/>
      <c r="X874" s="20"/>
      <c r="Y874" s="20"/>
      <c r="Z874" s="20"/>
      <c r="AA874" s="20"/>
      <c r="AB874" s="20"/>
      <c r="AC874" s="20"/>
      <c r="AD874" s="20"/>
      <c r="AE874" s="20"/>
      <c r="AF874" s="20"/>
    </row>
    <row r="875">
      <c r="A875" s="20"/>
      <c r="B875" s="20"/>
      <c r="C875" s="20"/>
      <c r="D875" s="20"/>
      <c r="E875" s="20"/>
      <c r="F875" s="20"/>
      <c r="G875" s="20"/>
      <c r="H875" s="20"/>
      <c r="I875" s="20"/>
      <c r="J875" s="21"/>
      <c r="K875" s="21"/>
      <c r="L875" s="21"/>
      <c r="M875" s="21"/>
      <c r="N875" s="21"/>
      <c r="O875" s="21"/>
      <c r="P875" s="21"/>
      <c r="Q875" s="21"/>
      <c r="R875" s="21"/>
      <c r="S875" s="21"/>
      <c r="T875" s="21"/>
      <c r="U875" s="21"/>
      <c r="V875" s="20"/>
      <c r="W875" s="20"/>
      <c r="X875" s="20"/>
      <c r="Y875" s="20"/>
      <c r="Z875" s="20"/>
      <c r="AA875" s="20"/>
      <c r="AB875" s="20"/>
      <c r="AC875" s="20"/>
      <c r="AD875" s="20"/>
      <c r="AE875" s="20"/>
      <c r="AF875" s="20"/>
    </row>
    <row r="876">
      <c r="A876" s="20"/>
      <c r="B876" s="20"/>
      <c r="C876" s="20"/>
      <c r="D876" s="20"/>
      <c r="E876" s="20"/>
      <c r="F876" s="20"/>
      <c r="G876" s="20"/>
      <c r="H876" s="20"/>
      <c r="I876" s="20"/>
      <c r="J876" s="21"/>
      <c r="K876" s="21"/>
      <c r="L876" s="21"/>
      <c r="M876" s="21"/>
      <c r="N876" s="21"/>
      <c r="O876" s="21"/>
      <c r="P876" s="21"/>
      <c r="Q876" s="21"/>
      <c r="R876" s="21"/>
      <c r="S876" s="21"/>
      <c r="T876" s="21"/>
      <c r="U876" s="21"/>
      <c r="V876" s="20"/>
      <c r="W876" s="20"/>
      <c r="X876" s="20"/>
      <c r="Y876" s="20"/>
      <c r="Z876" s="20"/>
      <c r="AA876" s="20"/>
      <c r="AB876" s="20"/>
      <c r="AC876" s="20"/>
      <c r="AD876" s="20"/>
      <c r="AE876" s="20"/>
      <c r="AF876" s="20"/>
    </row>
    <row r="877">
      <c r="A877" s="20"/>
      <c r="B877" s="20"/>
      <c r="C877" s="20"/>
      <c r="D877" s="20"/>
      <c r="E877" s="20"/>
      <c r="F877" s="20"/>
      <c r="G877" s="20"/>
      <c r="H877" s="20"/>
      <c r="I877" s="20"/>
      <c r="J877" s="21"/>
      <c r="K877" s="21"/>
      <c r="L877" s="21"/>
      <c r="M877" s="21"/>
      <c r="N877" s="21"/>
      <c r="O877" s="21"/>
      <c r="P877" s="21"/>
      <c r="Q877" s="21"/>
      <c r="R877" s="21"/>
      <c r="S877" s="21"/>
      <c r="T877" s="21"/>
      <c r="U877" s="21"/>
      <c r="V877" s="20"/>
      <c r="W877" s="20"/>
      <c r="X877" s="20"/>
      <c r="Y877" s="20"/>
      <c r="Z877" s="20"/>
      <c r="AA877" s="20"/>
      <c r="AB877" s="20"/>
      <c r="AC877" s="20"/>
      <c r="AD877" s="20"/>
      <c r="AE877" s="20"/>
      <c r="AF877" s="20"/>
    </row>
    <row r="878">
      <c r="A878" s="20"/>
      <c r="B878" s="20"/>
      <c r="C878" s="20"/>
      <c r="D878" s="20"/>
      <c r="E878" s="20"/>
      <c r="F878" s="20"/>
      <c r="G878" s="20"/>
      <c r="H878" s="20"/>
      <c r="I878" s="20"/>
      <c r="J878" s="21"/>
      <c r="K878" s="21"/>
      <c r="L878" s="21"/>
      <c r="M878" s="21"/>
      <c r="N878" s="21"/>
      <c r="O878" s="21"/>
      <c r="P878" s="21"/>
      <c r="Q878" s="21"/>
      <c r="R878" s="21"/>
      <c r="S878" s="21"/>
      <c r="T878" s="21"/>
      <c r="U878" s="21"/>
      <c r="V878" s="20"/>
      <c r="W878" s="20"/>
      <c r="X878" s="20"/>
      <c r="Y878" s="20"/>
      <c r="Z878" s="20"/>
      <c r="AA878" s="20"/>
      <c r="AB878" s="20"/>
      <c r="AC878" s="20"/>
      <c r="AD878" s="20"/>
      <c r="AE878" s="20"/>
      <c r="AF878" s="20"/>
    </row>
    <row r="879">
      <c r="A879" s="20"/>
      <c r="B879" s="20"/>
      <c r="C879" s="20"/>
      <c r="D879" s="20"/>
      <c r="E879" s="20"/>
      <c r="F879" s="20"/>
      <c r="G879" s="20"/>
      <c r="H879" s="20"/>
      <c r="I879" s="20"/>
      <c r="J879" s="21"/>
      <c r="K879" s="21"/>
      <c r="L879" s="21"/>
      <c r="M879" s="21"/>
      <c r="N879" s="21"/>
      <c r="O879" s="21"/>
      <c r="P879" s="21"/>
      <c r="Q879" s="21"/>
      <c r="R879" s="21"/>
      <c r="S879" s="21"/>
      <c r="T879" s="21"/>
      <c r="U879" s="21"/>
      <c r="V879" s="20"/>
      <c r="W879" s="20"/>
      <c r="X879" s="20"/>
      <c r="Y879" s="20"/>
      <c r="Z879" s="20"/>
      <c r="AA879" s="20"/>
      <c r="AB879" s="20"/>
      <c r="AC879" s="20"/>
      <c r="AD879" s="20"/>
      <c r="AE879" s="20"/>
      <c r="AF879" s="20"/>
    </row>
    <row r="880">
      <c r="A880" s="20"/>
      <c r="B880" s="20"/>
      <c r="C880" s="20"/>
      <c r="D880" s="20"/>
      <c r="E880" s="20"/>
      <c r="F880" s="20"/>
      <c r="G880" s="20"/>
      <c r="H880" s="20"/>
      <c r="I880" s="20"/>
      <c r="J880" s="21"/>
      <c r="K880" s="21"/>
      <c r="L880" s="21"/>
      <c r="M880" s="21"/>
      <c r="N880" s="21"/>
      <c r="O880" s="21"/>
      <c r="P880" s="21"/>
      <c r="Q880" s="21"/>
      <c r="R880" s="21"/>
      <c r="S880" s="21"/>
      <c r="T880" s="21"/>
      <c r="U880" s="21"/>
      <c r="V880" s="20"/>
      <c r="W880" s="20"/>
      <c r="X880" s="20"/>
      <c r="Y880" s="20"/>
      <c r="Z880" s="20"/>
      <c r="AA880" s="20"/>
      <c r="AB880" s="20"/>
      <c r="AC880" s="20"/>
      <c r="AD880" s="20"/>
      <c r="AE880" s="20"/>
      <c r="AF880" s="20"/>
    </row>
    <row r="881">
      <c r="A881" s="20"/>
      <c r="B881" s="20"/>
      <c r="C881" s="20"/>
      <c r="D881" s="20"/>
      <c r="E881" s="20"/>
      <c r="F881" s="20"/>
      <c r="G881" s="20"/>
      <c r="H881" s="20"/>
      <c r="I881" s="20"/>
      <c r="J881" s="21"/>
      <c r="K881" s="21"/>
      <c r="L881" s="21"/>
      <c r="M881" s="21"/>
      <c r="N881" s="21"/>
      <c r="O881" s="21"/>
      <c r="P881" s="21"/>
      <c r="Q881" s="21"/>
      <c r="R881" s="21"/>
      <c r="S881" s="21"/>
      <c r="T881" s="21"/>
      <c r="U881" s="21"/>
      <c r="V881" s="20"/>
      <c r="W881" s="20"/>
      <c r="X881" s="20"/>
      <c r="Y881" s="20"/>
      <c r="Z881" s="20"/>
      <c r="AA881" s="20"/>
      <c r="AB881" s="20"/>
      <c r="AC881" s="20"/>
      <c r="AD881" s="20"/>
      <c r="AE881" s="20"/>
      <c r="AF881" s="20"/>
    </row>
    <row r="882">
      <c r="A882" s="20"/>
      <c r="B882" s="20"/>
      <c r="C882" s="20"/>
      <c r="D882" s="20"/>
      <c r="E882" s="20"/>
      <c r="F882" s="20"/>
      <c r="G882" s="20"/>
      <c r="H882" s="20"/>
      <c r="I882" s="20"/>
      <c r="J882" s="21"/>
      <c r="K882" s="21"/>
      <c r="L882" s="21"/>
      <c r="M882" s="21"/>
      <c r="N882" s="21"/>
      <c r="O882" s="21"/>
      <c r="P882" s="21"/>
      <c r="Q882" s="21"/>
      <c r="R882" s="21"/>
      <c r="S882" s="21"/>
      <c r="T882" s="21"/>
      <c r="U882" s="21"/>
      <c r="V882" s="20"/>
      <c r="W882" s="20"/>
      <c r="X882" s="20"/>
      <c r="Y882" s="20"/>
      <c r="Z882" s="20"/>
      <c r="AA882" s="20"/>
      <c r="AB882" s="20"/>
      <c r="AC882" s="20"/>
      <c r="AD882" s="20"/>
      <c r="AE882" s="20"/>
      <c r="AF882" s="20"/>
    </row>
    <row r="883">
      <c r="A883" s="20"/>
      <c r="B883" s="20"/>
      <c r="C883" s="20"/>
      <c r="D883" s="20"/>
      <c r="E883" s="20"/>
      <c r="F883" s="20"/>
      <c r="G883" s="20"/>
      <c r="H883" s="20"/>
      <c r="I883" s="20"/>
      <c r="J883" s="21"/>
      <c r="K883" s="21"/>
      <c r="L883" s="21"/>
      <c r="M883" s="21"/>
      <c r="N883" s="21"/>
      <c r="O883" s="21"/>
      <c r="P883" s="21"/>
      <c r="Q883" s="21"/>
      <c r="R883" s="21"/>
      <c r="S883" s="21"/>
      <c r="T883" s="21"/>
      <c r="U883" s="21"/>
      <c r="V883" s="20"/>
      <c r="W883" s="20"/>
      <c r="X883" s="20"/>
      <c r="Y883" s="20"/>
      <c r="Z883" s="20"/>
      <c r="AA883" s="20"/>
      <c r="AB883" s="20"/>
      <c r="AC883" s="20"/>
      <c r="AD883" s="20"/>
      <c r="AE883" s="20"/>
      <c r="AF883" s="20"/>
    </row>
    <row r="884">
      <c r="A884" s="20"/>
      <c r="B884" s="20"/>
      <c r="C884" s="20"/>
      <c r="D884" s="20"/>
      <c r="E884" s="20"/>
      <c r="F884" s="20"/>
      <c r="G884" s="20"/>
      <c r="H884" s="20"/>
      <c r="I884" s="20"/>
      <c r="J884" s="21"/>
      <c r="K884" s="21"/>
      <c r="L884" s="21"/>
      <c r="M884" s="21"/>
      <c r="N884" s="21"/>
      <c r="O884" s="21"/>
      <c r="P884" s="21"/>
      <c r="Q884" s="21"/>
      <c r="R884" s="21"/>
      <c r="S884" s="21"/>
      <c r="T884" s="21"/>
      <c r="U884" s="21"/>
      <c r="V884" s="20"/>
      <c r="W884" s="20"/>
      <c r="X884" s="20"/>
      <c r="Y884" s="20"/>
      <c r="Z884" s="20"/>
      <c r="AA884" s="20"/>
      <c r="AB884" s="20"/>
      <c r="AC884" s="20"/>
      <c r="AD884" s="20"/>
      <c r="AE884" s="20"/>
      <c r="AF884" s="20"/>
    </row>
    <row r="885">
      <c r="A885" s="20"/>
      <c r="B885" s="20"/>
      <c r="C885" s="20"/>
      <c r="D885" s="20"/>
      <c r="E885" s="20"/>
      <c r="F885" s="20"/>
      <c r="G885" s="20"/>
      <c r="H885" s="20"/>
      <c r="I885" s="20"/>
      <c r="J885" s="21"/>
      <c r="K885" s="21"/>
      <c r="L885" s="21"/>
      <c r="M885" s="21"/>
      <c r="N885" s="21"/>
      <c r="O885" s="21"/>
      <c r="P885" s="21"/>
      <c r="Q885" s="21"/>
      <c r="R885" s="21"/>
      <c r="S885" s="21"/>
      <c r="T885" s="21"/>
      <c r="U885" s="21"/>
      <c r="V885" s="20"/>
      <c r="W885" s="20"/>
      <c r="X885" s="20"/>
      <c r="Y885" s="20"/>
      <c r="Z885" s="20"/>
      <c r="AA885" s="20"/>
      <c r="AB885" s="20"/>
      <c r="AC885" s="20"/>
      <c r="AD885" s="20"/>
      <c r="AE885" s="20"/>
      <c r="AF885" s="20"/>
    </row>
    <row r="886">
      <c r="A886" s="20"/>
      <c r="B886" s="20"/>
      <c r="C886" s="20"/>
      <c r="D886" s="20"/>
      <c r="E886" s="20"/>
      <c r="F886" s="20"/>
      <c r="G886" s="20"/>
      <c r="H886" s="20"/>
      <c r="I886" s="20"/>
      <c r="J886" s="21"/>
      <c r="K886" s="21"/>
      <c r="L886" s="21"/>
      <c r="M886" s="21"/>
      <c r="N886" s="21"/>
      <c r="O886" s="21"/>
      <c r="P886" s="21"/>
      <c r="Q886" s="21"/>
      <c r="R886" s="21"/>
      <c r="S886" s="21"/>
      <c r="T886" s="21"/>
      <c r="U886" s="21"/>
      <c r="V886" s="20"/>
      <c r="W886" s="20"/>
      <c r="X886" s="20"/>
      <c r="Y886" s="20"/>
      <c r="Z886" s="20"/>
      <c r="AA886" s="20"/>
      <c r="AB886" s="20"/>
      <c r="AC886" s="20"/>
      <c r="AD886" s="20"/>
      <c r="AE886" s="20"/>
      <c r="AF886" s="20"/>
    </row>
    <row r="887">
      <c r="A887" s="20"/>
      <c r="B887" s="20"/>
      <c r="C887" s="20"/>
      <c r="D887" s="20"/>
      <c r="E887" s="20"/>
      <c r="F887" s="20"/>
      <c r="G887" s="20"/>
      <c r="H887" s="20"/>
      <c r="I887" s="20"/>
      <c r="J887" s="21"/>
      <c r="K887" s="21"/>
      <c r="L887" s="21"/>
      <c r="M887" s="21"/>
      <c r="N887" s="21"/>
      <c r="O887" s="21"/>
      <c r="P887" s="21"/>
      <c r="Q887" s="21"/>
      <c r="R887" s="21"/>
      <c r="S887" s="21"/>
      <c r="T887" s="21"/>
      <c r="U887" s="21"/>
      <c r="V887" s="20"/>
      <c r="W887" s="20"/>
      <c r="X887" s="20"/>
      <c r="Y887" s="20"/>
      <c r="Z887" s="20"/>
      <c r="AA887" s="20"/>
      <c r="AB887" s="20"/>
      <c r="AC887" s="20"/>
      <c r="AD887" s="20"/>
      <c r="AE887" s="20"/>
      <c r="AF887" s="20"/>
    </row>
    <row r="888">
      <c r="A888" s="20"/>
      <c r="B888" s="20"/>
      <c r="C888" s="20"/>
      <c r="D888" s="20"/>
      <c r="E888" s="20"/>
      <c r="F888" s="20"/>
      <c r="G888" s="20"/>
      <c r="H888" s="20"/>
      <c r="I888" s="20"/>
      <c r="J888" s="21"/>
      <c r="K888" s="21"/>
      <c r="L888" s="21"/>
      <c r="M888" s="21"/>
      <c r="N888" s="21"/>
      <c r="O888" s="21"/>
      <c r="P888" s="21"/>
      <c r="Q888" s="21"/>
      <c r="R888" s="21"/>
      <c r="S888" s="21"/>
      <c r="T888" s="21"/>
      <c r="U888" s="21"/>
      <c r="V888" s="20"/>
      <c r="W888" s="20"/>
      <c r="X888" s="20"/>
      <c r="Y888" s="20"/>
      <c r="Z888" s="20"/>
      <c r="AA888" s="20"/>
      <c r="AB888" s="20"/>
      <c r="AC888" s="20"/>
      <c r="AD888" s="20"/>
      <c r="AE888" s="20"/>
      <c r="AF888" s="20"/>
    </row>
    <row r="889">
      <c r="A889" s="20"/>
      <c r="B889" s="20"/>
      <c r="C889" s="20"/>
      <c r="D889" s="20"/>
      <c r="E889" s="20"/>
      <c r="F889" s="20"/>
      <c r="G889" s="20"/>
      <c r="H889" s="20"/>
      <c r="I889" s="20"/>
      <c r="J889" s="21"/>
      <c r="K889" s="21"/>
      <c r="L889" s="21"/>
      <c r="M889" s="21"/>
      <c r="N889" s="21"/>
      <c r="O889" s="21"/>
      <c r="P889" s="21"/>
      <c r="Q889" s="21"/>
      <c r="R889" s="21"/>
      <c r="S889" s="21"/>
      <c r="T889" s="21"/>
      <c r="U889" s="21"/>
      <c r="V889" s="20"/>
      <c r="W889" s="20"/>
      <c r="X889" s="20"/>
      <c r="Y889" s="20"/>
      <c r="Z889" s="20"/>
      <c r="AA889" s="20"/>
      <c r="AB889" s="20"/>
      <c r="AC889" s="20"/>
      <c r="AD889" s="20"/>
      <c r="AE889" s="20"/>
      <c r="AF889" s="20"/>
    </row>
    <row r="890">
      <c r="A890" s="20"/>
      <c r="B890" s="20"/>
      <c r="C890" s="20"/>
      <c r="D890" s="20"/>
      <c r="E890" s="20"/>
      <c r="F890" s="20"/>
      <c r="G890" s="20"/>
      <c r="H890" s="20"/>
      <c r="I890" s="20"/>
      <c r="J890" s="21"/>
      <c r="K890" s="21"/>
      <c r="L890" s="21"/>
      <c r="M890" s="21"/>
      <c r="N890" s="21"/>
      <c r="O890" s="21"/>
      <c r="P890" s="21"/>
      <c r="Q890" s="21"/>
      <c r="R890" s="21"/>
      <c r="S890" s="21"/>
      <c r="T890" s="21"/>
      <c r="U890" s="21"/>
      <c r="V890" s="20"/>
      <c r="W890" s="20"/>
      <c r="X890" s="20"/>
      <c r="Y890" s="20"/>
      <c r="Z890" s="20"/>
      <c r="AA890" s="20"/>
      <c r="AB890" s="20"/>
      <c r="AC890" s="20"/>
      <c r="AD890" s="20"/>
      <c r="AE890" s="20"/>
      <c r="AF890" s="20"/>
    </row>
    <row r="891">
      <c r="A891" s="20"/>
      <c r="B891" s="20"/>
      <c r="C891" s="20"/>
      <c r="D891" s="20"/>
      <c r="E891" s="20"/>
      <c r="F891" s="20"/>
      <c r="G891" s="20"/>
      <c r="H891" s="20"/>
      <c r="I891" s="20"/>
      <c r="J891" s="21"/>
      <c r="K891" s="21"/>
      <c r="L891" s="21"/>
      <c r="M891" s="21"/>
      <c r="N891" s="21"/>
      <c r="O891" s="21"/>
      <c r="P891" s="21"/>
      <c r="Q891" s="21"/>
      <c r="R891" s="21"/>
      <c r="S891" s="21"/>
      <c r="T891" s="21"/>
      <c r="U891" s="21"/>
      <c r="V891" s="20"/>
      <c r="W891" s="20"/>
      <c r="X891" s="20"/>
      <c r="Y891" s="20"/>
      <c r="Z891" s="20"/>
      <c r="AA891" s="20"/>
      <c r="AB891" s="20"/>
      <c r="AC891" s="20"/>
      <c r="AD891" s="20"/>
      <c r="AE891" s="20"/>
      <c r="AF891" s="20"/>
    </row>
    <row r="892">
      <c r="A892" s="20"/>
      <c r="B892" s="20"/>
      <c r="C892" s="20"/>
      <c r="D892" s="20"/>
      <c r="E892" s="20"/>
      <c r="F892" s="20"/>
      <c r="G892" s="20"/>
      <c r="H892" s="20"/>
      <c r="I892" s="20"/>
      <c r="J892" s="21"/>
      <c r="K892" s="21"/>
      <c r="L892" s="21"/>
      <c r="M892" s="21"/>
      <c r="N892" s="21"/>
      <c r="O892" s="21"/>
      <c r="P892" s="21"/>
      <c r="Q892" s="21"/>
      <c r="R892" s="21"/>
      <c r="S892" s="21"/>
      <c r="T892" s="21"/>
      <c r="U892" s="21"/>
      <c r="V892" s="20"/>
      <c r="W892" s="20"/>
      <c r="X892" s="20"/>
      <c r="Y892" s="20"/>
      <c r="Z892" s="20"/>
      <c r="AA892" s="20"/>
      <c r="AB892" s="20"/>
      <c r="AC892" s="20"/>
      <c r="AD892" s="20"/>
      <c r="AE892" s="20"/>
      <c r="AF892" s="20"/>
    </row>
    <row r="893">
      <c r="A893" s="20"/>
      <c r="B893" s="20"/>
      <c r="C893" s="20"/>
      <c r="D893" s="20"/>
      <c r="E893" s="20"/>
      <c r="F893" s="20"/>
      <c r="G893" s="20"/>
      <c r="H893" s="20"/>
      <c r="I893" s="20"/>
      <c r="J893" s="21"/>
      <c r="K893" s="21"/>
      <c r="L893" s="21"/>
      <c r="M893" s="21"/>
      <c r="N893" s="21"/>
      <c r="O893" s="21"/>
      <c r="P893" s="21"/>
      <c r="Q893" s="21"/>
      <c r="R893" s="21"/>
      <c r="S893" s="21"/>
      <c r="T893" s="21"/>
      <c r="U893" s="21"/>
      <c r="V893" s="20"/>
      <c r="W893" s="20"/>
      <c r="X893" s="20"/>
      <c r="Y893" s="20"/>
      <c r="Z893" s="20"/>
      <c r="AA893" s="20"/>
      <c r="AB893" s="20"/>
      <c r="AC893" s="20"/>
      <c r="AD893" s="20"/>
      <c r="AE893" s="20"/>
      <c r="AF893" s="20"/>
    </row>
    <row r="894">
      <c r="A894" s="20"/>
      <c r="B894" s="20"/>
      <c r="C894" s="20"/>
      <c r="D894" s="20"/>
      <c r="E894" s="20"/>
      <c r="F894" s="20"/>
      <c r="G894" s="20"/>
      <c r="H894" s="20"/>
      <c r="I894" s="20"/>
      <c r="J894" s="21"/>
      <c r="K894" s="21"/>
      <c r="L894" s="21"/>
      <c r="M894" s="21"/>
      <c r="N894" s="21"/>
      <c r="O894" s="21"/>
      <c r="P894" s="21"/>
      <c r="Q894" s="21"/>
      <c r="R894" s="21"/>
      <c r="S894" s="21"/>
      <c r="T894" s="21"/>
      <c r="U894" s="21"/>
      <c r="V894" s="20"/>
      <c r="W894" s="20"/>
      <c r="X894" s="20"/>
      <c r="Y894" s="20"/>
      <c r="Z894" s="20"/>
      <c r="AA894" s="20"/>
      <c r="AB894" s="20"/>
      <c r="AC894" s="20"/>
      <c r="AD894" s="20"/>
      <c r="AE894" s="20"/>
      <c r="AF894" s="20"/>
    </row>
    <row r="895">
      <c r="A895" s="20"/>
      <c r="B895" s="20"/>
      <c r="C895" s="20"/>
      <c r="D895" s="20"/>
      <c r="E895" s="20"/>
      <c r="F895" s="20"/>
      <c r="G895" s="20"/>
      <c r="H895" s="20"/>
      <c r="I895" s="20"/>
      <c r="J895" s="21"/>
      <c r="K895" s="21"/>
      <c r="L895" s="21"/>
      <c r="M895" s="21"/>
      <c r="N895" s="21"/>
      <c r="O895" s="21"/>
      <c r="P895" s="21"/>
      <c r="Q895" s="21"/>
      <c r="R895" s="21"/>
      <c r="S895" s="21"/>
      <c r="T895" s="21"/>
      <c r="U895" s="21"/>
      <c r="V895" s="20"/>
      <c r="W895" s="20"/>
      <c r="X895" s="20"/>
      <c r="Y895" s="20"/>
      <c r="Z895" s="20"/>
      <c r="AA895" s="20"/>
      <c r="AB895" s="20"/>
      <c r="AC895" s="20"/>
      <c r="AD895" s="20"/>
      <c r="AE895" s="20"/>
      <c r="AF895" s="20"/>
    </row>
    <row r="896">
      <c r="A896" s="20"/>
      <c r="B896" s="20"/>
      <c r="C896" s="20"/>
      <c r="D896" s="20"/>
      <c r="E896" s="20"/>
      <c r="F896" s="20"/>
      <c r="G896" s="20"/>
      <c r="H896" s="20"/>
      <c r="I896" s="20"/>
      <c r="J896" s="21"/>
      <c r="K896" s="21"/>
      <c r="L896" s="21"/>
      <c r="M896" s="21"/>
      <c r="N896" s="21"/>
      <c r="O896" s="21"/>
      <c r="P896" s="21"/>
      <c r="Q896" s="21"/>
      <c r="R896" s="21"/>
      <c r="S896" s="21"/>
      <c r="T896" s="21"/>
      <c r="U896" s="21"/>
      <c r="V896" s="20"/>
      <c r="W896" s="20"/>
      <c r="X896" s="20"/>
      <c r="Y896" s="20"/>
      <c r="Z896" s="20"/>
      <c r="AA896" s="20"/>
      <c r="AB896" s="20"/>
      <c r="AC896" s="20"/>
      <c r="AD896" s="20"/>
      <c r="AE896" s="20"/>
      <c r="AF896" s="20"/>
    </row>
    <row r="897">
      <c r="A897" s="20"/>
      <c r="B897" s="20"/>
      <c r="C897" s="20"/>
      <c r="D897" s="20"/>
      <c r="E897" s="20"/>
      <c r="F897" s="20"/>
      <c r="G897" s="20"/>
      <c r="H897" s="20"/>
      <c r="I897" s="20"/>
      <c r="J897" s="21"/>
      <c r="K897" s="21"/>
      <c r="L897" s="21"/>
      <c r="M897" s="21"/>
      <c r="N897" s="21"/>
      <c r="O897" s="21"/>
      <c r="P897" s="21"/>
      <c r="Q897" s="21"/>
      <c r="R897" s="21"/>
      <c r="S897" s="21"/>
      <c r="T897" s="21"/>
      <c r="U897" s="21"/>
      <c r="V897" s="20"/>
      <c r="W897" s="20"/>
      <c r="X897" s="20"/>
      <c r="Y897" s="20"/>
      <c r="Z897" s="20"/>
      <c r="AA897" s="20"/>
      <c r="AB897" s="20"/>
      <c r="AC897" s="20"/>
      <c r="AD897" s="20"/>
      <c r="AE897" s="20"/>
      <c r="AF897" s="20"/>
    </row>
    <row r="898">
      <c r="A898" s="20"/>
      <c r="B898" s="20"/>
      <c r="C898" s="20"/>
      <c r="D898" s="20"/>
      <c r="E898" s="20"/>
      <c r="F898" s="20"/>
      <c r="G898" s="20"/>
      <c r="H898" s="20"/>
      <c r="I898" s="20"/>
      <c r="J898" s="21"/>
      <c r="K898" s="21"/>
      <c r="L898" s="21"/>
      <c r="M898" s="21"/>
      <c r="N898" s="21"/>
      <c r="O898" s="21"/>
      <c r="P898" s="21"/>
      <c r="Q898" s="21"/>
      <c r="R898" s="21"/>
      <c r="S898" s="21"/>
      <c r="T898" s="21"/>
      <c r="U898" s="21"/>
      <c r="V898" s="20"/>
      <c r="W898" s="20"/>
      <c r="X898" s="20"/>
      <c r="Y898" s="20"/>
      <c r="Z898" s="20"/>
      <c r="AA898" s="20"/>
      <c r="AB898" s="20"/>
      <c r="AC898" s="20"/>
      <c r="AD898" s="20"/>
      <c r="AE898" s="20"/>
      <c r="AF898" s="20"/>
    </row>
    <row r="899">
      <c r="A899" s="20"/>
      <c r="B899" s="20"/>
      <c r="C899" s="20"/>
      <c r="D899" s="20"/>
      <c r="E899" s="20"/>
      <c r="F899" s="20"/>
      <c r="G899" s="20"/>
      <c r="H899" s="20"/>
      <c r="I899" s="20"/>
      <c r="J899" s="21"/>
      <c r="K899" s="21"/>
      <c r="L899" s="21"/>
      <c r="M899" s="21"/>
      <c r="N899" s="21"/>
      <c r="O899" s="21"/>
      <c r="P899" s="21"/>
      <c r="Q899" s="21"/>
      <c r="R899" s="21"/>
      <c r="S899" s="21"/>
      <c r="T899" s="21"/>
      <c r="U899" s="21"/>
      <c r="V899" s="20"/>
      <c r="W899" s="20"/>
      <c r="X899" s="20"/>
      <c r="Y899" s="20"/>
      <c r="Z899" s="20"/>
      <c r="AA899" s="20"/>
      <c r="AB899" s="20"/>
      <c r="AC899" s="20"/>
      <c r="AD899" s="20"/>
      <c r="AE899" s="20"/>
      <c r="AF899" s="20"/>
    </row>
    <row r="900">
      <c r="A900" s="20"/>
      <c r="B900" s="20"/>
      <c r="C900" s="20"/>
      <c r="D900" s="20"/>
      <c r="E900" s="20"/>
      <c r="F900" s="20"/>
      <c r="G900" s="20"/>
      <c r="H900" s="20"/>
      <c r="I900" s="20"/>
      <c r="J900" s="21"/>
      <c r="K900" s="21"/>
      <c r="L900" s="21"/>
      <c r="M900" s="21"/>
      <c r="N900" s="21"/>
      <c r="O900" s="21"/>
      <c r="P900" s="21"/>
      <c r="Q900" s="21"/>
      <c r="R900" s="21"/>
      <c r="S900" s="21"/>
      <c r="T900" s="21"/>
      <c r="U900" s="21"/>
      <c r="V900" s="20"/>
      <c r="W900" s="20"/>
      <c r="X900" s="20"/>
      <c r="Y900" s="20"/>
      <c r="Z900" s="20"/>
      <c r="AA900" s="20"/>
      <c r="AB900" s="20"/>
      <c r="AC900" s="20"/>
      <c r="AD900" s="20"/>
      <c r="AE900" s="20"/>
      <c r="AF900" s="20"/>
    </row>
    <row r="901">
      <c r="A901" s="20"/>
      <c r="B901" s="20"/>
      <c r="C901" s="20"/>
      <c r="D901" s="20"/>
      <c r="E901" s="20"/>
      <c r="F901" s="20"/>
      <c r="G901" s="20"/>
      <c r="H901" s="20"/>
      <c r="I901" s="20"/>
      <c r="J901" s="21"/>
      <c r="K901" s="21"/>
      <c r="L901" s="21"/>
      <c r="M901" s="21"/>
      <c r="N901" s="21"/>
      <c r="O901" s="21"/>
      <c r="P901" s="21"/>
      <c r="Q901" s="21"/>
      <c r="R901" s="21"/>
      <c r="S901" s="21"/>
      <c r="T901" s="21"/>
      <c r="U901" s="21"/>
      <c r="V901" s="20"/>
      <c r="W901" s="20"/>
      <c r="X901" s="20"/>
      <c r="Y901" s="20"/>
      <c r="Z901" s="20"/>
      <c r="AA901" s="20"/>
      <c r="AB901" s="20"/>
      <c r="AC901" s="20"/>
      <c r="AD901" s="20"/>
      <c r="AE901" s="20"/>
      <c r="AF901" s="20"/>
    </row>
    <row r="902">
      <c r="A902" s="20"/>
      <c r="B902" s="20"/>
      <c r="C902" s="20"/>
      <c r="D902" s="20"/>
      <c r="E902" s="20"/>
      <c r="F902" s="20"/>
      <c r="G902" s="20"/>
      <c r="H902" s="20"/>
      <c r="I902" s="20"/>
      <c r="J902" s="21"/>
      <c r="K902" s="21"/>
      <c r="L902" s="21"/>
      <c r="M902" s="21"/>
      <c r="N902" s="21"/>
      <c r="O902" s="21"/>
      <c r="P902" s="21"/>
      <c r="Q902" s="21"/>
      <c r="R902" s="21"/>
      <c r="S902" s="21"/>
      <c r="T902" s="21"/>
      <c r="U902" s="21"/>
      <c r="V902" s="20"/>
      <c r="W902" s="20"/>
      <c r="X902" s="20"/>
      <c r="Y902" s="20"/>
      <c r="Z902" s="20"/>
      <c r="AA902" s="20"/>
      <c r="AB902" s="20"/>
      <c r="AC902" s="20"/>
      <c r="AD902" s="20"/>
      <c r="AE902" s="20"/>
      <c r="AF902" s="20"/>
    </row>
    <row r="903">
      <c r="A903" s="20"/>
      <c r="B903" s="20"/>
      <c r="C903" s="20"/>
      <c r="D903" s="20"/>
      <c r="E903" s="20"/>
      <c r="F903" s="20"/>
      <c r="G903" s="20"/>
      <c r="H903" s="20"/>
      <c r="I903" s="20"/>
      <c r="J903" s="21"/>
      <c r="K903" s="21"/>
      <c r="L903" s="21"/>
      <c r="M903" s="21"/>
      <c r="N903" s="21"/>
      <c r="O903" s="21"/>
      <c r="P903" s="21"/>
      <c r="Q903" s="21"/>
      <c r="R903" s="21"/>
      <c r="S903" s="21"/>
      <c r="T903" s="21"/>
      <c r="U903" s="21"/>
      <c r="V903" s="20"/>
      <c r="W903" s="20"/>
      <c r="X903" s="20"/>
      <c r="Y903" s="20"/>
      <c r="Z903" s="20"/>
      <c r="AA903" s="20"/>
      <c r="AB903" s="20"/>
      <c r="AC903" s="20"/>
      <c r="AD903" s="20"/>
      <c r="AE903" s="20"/>
      <c r="AF903" s="20"/>
    </row>
    <row r="904">
      <c r="A904" s="20"/>
      <c r="B904" s="20"/>
      <c r="C904" s="20"/>
      <c r="D904" s="20"/>
      <c r="E904" s="20"/>
      <c r="F904" s="20"/>
      <c r="G904" s="20"/>
      <c r="H904" s="20"/>
      <c r="I904" s="20"/>
      <c r="J904" s="21"/>
      <c r="K904" s="21"/>
      <c r="L904" s="21"/>
      <c r="M904" s="21"/>
      <c r="N904" s="21"/>
      <c r="O904" s="21"/>
      <c r="P904" s="21"/>
      <c r="Q904" s="21"/>
      <c r="R904" s="21"/>
      <c r="S904" s="21"/>
      <c r="T904" s="21"/>
      <c r="U904" s="21"/>
      <c r="V904" s="20"/>
      <c r="W904" s="20"/>
      <c r="X904" s="20"/>
      <c r="Y904" s="20"/>
      <c r="Z904" s="20"/>
      <c r="AA904" s="20"/>
      <c r="AB904" s="20"/>
      <c r="AC904" s="20"/>
      <c r="AD904" s="20"/>
      <c r="AE904" s="20"/>
      <c r="AF904" s="20"/>
    </row>
    <row r="905">
      <c r="A905" s="20"/>
      <c r="B905" s="20"/>
      <c r="C905" s="20"/>
      <c r="D905" s="20"/>
      <c r="E905" s="20"/>
      <c r="F905" s="20"/>
      <c r="G905" s="20"/>
      <c r="H905" s="20"/>
      <c r="I905" s="20"/>
      <c r="J905" s="21"/>
      <c r="K905" s="21"/>
      <c r="L905" s="21"/>
      <c r="M905" s="21"/>
      <c r="N905" s="21"/>
      <c r="O905" s="21"/>
      <c r="P905" s="21"/>
      <c r="Q905" s="21"/>
      <c r="R905" s="21"/>
      <c r="S905" s="21"/>
      <c r="T905" s="21"/>
      <c r="U905" s="21"/>
      <c r="V905" s="20"/>
      <c r="W905" s="20"/>
      <c r="X905" s="20"/>
      <c r="Y905" s="20"/>
      <c r="Z905" s="20"/>
      <c r="AA905" s="20"/>
      <c r="AB905" s="20"/>
      <c r="AC905" s="20"/>
      <c r="AD905" s="20"/>
      <c r="AE905" s="20"/>
      <c r="AF905" s="20"/>
    </row>
    <row r="906">
      <c r="A906" s="20"/>
      <c r="B906" s="20"/>
      <c r="C906" s="20"/>
      <c r="D906" s="20"/>
      <c r="E906" s="20"/>
      <c r="F906" s="20"/>
      <c r="G906" s="20"/>
      <c r="H906" s="20"/>
      <c r="I906" s="20"/>
      <c r="J906" s="21"/>
      <c r="K906" s="21"/>
      <c r="L906" s="21"/>
      <c r="M906" s="21"/>
      <c r="N906" s="21"/>
      <c r="O906" s="21"/>
      <c r="P906" s="21"/>
      <c r="Q906" s="21"/>
      <c r="R906" s="21"/>
      <c r="S906" s="21"/>
      <c r="T906" s="21"/>
      <c r="U906" s="21"/>
      <c r="V906" s="20"/>
      <c r="W906" s="20"/>
      <c r="X906" s="20"/>
      <c r="Y906" s="20"/>
      <c r="Z906" s="20"/>
      <c r="AA906" s="20"/>
      <c r="AB906" s="20"/>
      <c r="AC906" s="20"/>
      <c r="AD906" s="20"/>
      <c r="AE906" s="20"/>
      <c r="AF906" s="20"/>
    </row>
    <row r="907">
      <c r="A907" s="20"/>
      <c r="B907" s="20"/>
      <c r="C907" s="20"/>
      <c r="D907" s="20"/>
      <c r="E907" s="20"/>
      <c r="F907" s="20"/>
      <c r="G907" s="20"/>
      <c r="H907" s="20"/>
      <c r="I907" s="20"/>
      <c r="J907" s="21"/>
      <c r="K907" s="21"/>
      <c r="L907" s="21"/>
      <c r="M907" s="21"/>
      <c r="N907" s="21"/>
      <c r="O907" s="21"/>
      <c r="P907" s="21"/>
      <c r="Q907" s="21"/>
      <c r="R907" s="21"/>
      <c r="S907" s="21"/>
      <c r="T907" s="21"/>
      <c r="U907" s="21"/>
      <c r="V907" s="20"/>
      <c r="W907" s="20"/>
      <c r="X907" s="20"/>
      <c r="Y907" s="20"/>
      <c r="Z907" s="20"/>
      <c r="AA907" s="20"/>
      <c r="AB907" s="20"/>
      <c r="AC907" s="20"/>
      <c r="AD907" s="20"/>
      <c r="AE907" s="20"/>
      <c r="AF907" s="20"/>
    </row>
    <row r="908">
      <c r="A908" s="20"/>
      <c r="B908" s="20"/>
      <c r="C908" s="20"/>
      <c r="D908" s="20"/>
      <c r="E908" s="20"/>
      <c r="F908" s="20"/>
      <c r="G908" s="20"/>
      <c r="H908" s="20"/>
      <c r="I908" s="20"/>
      <c r="J908" s="21"/>
      <c r="K908" s="21"/>
      <c r="L908" s="21"/>
      <c r="M908" s="21"/>
      <c r="N908" s="21"/>
      <c r="O908" s="21"/>
      <c r="P908" s="21"/>
      <c r="Q908" s="21"/>
      <c r="R908" s="21"/>
      <c r="S908" s="21"/>
      <c r="T908" s="21"/>
      <c r="U908" s="21"/>
      <c r="V908" s="20"/>
      <c r="W908" s="20"/>
      <c r="X908" s="20"/>
      <c r="Y908" s="20"/>
      <c r="Z908" s="20"/>
      <c r="AA908" s="20"/>
      <c r="AB908" s="20"/>
      <c r="AC908" s="20"/>
      <c r="AD908" s="20"/>
      <c r="AE908" s="20"/>
      <c r="AF908" s="20"/>
    </row>
    <row r="909">
      <c r="A909" s="20"/>
      <c r="B909" s="20"/>
      <c r="C909" s="20"/>
      <c r="D909" s="20"/>
      <c r="E909" s="20"/>
      <c r="F909" s="20"/>
      <c r="G909" s="20"/>
      <c r="H909" s="20"/>
      <c r="I909" s="20"/>
      <c r="J909" s="21"/>
      <c r="K909" s="21"/>
      <c r="L909" s="21"/>
      <c r="M909" s="21"/>
      <c r="N909" s="21"/>
      <c r="O909" s="21"/>
      <c r="P909" s="21"/>
      <c r="Q909" s="21"/>
      <c r="R909" s="21"/>
      <c r="S909" s="21"/>
      <c r="T909" s="21"/>
      <c r="U909" s="21"/>
      <c r="V909" s="20"/>
      <c r="W909" s="20"/>
      <c r="X909" s="20"/>
      <c r="Y909" s="20"/>
      <c r="Z909" s="20"/>
      <c r="AA909" s="20"/>
      <c r="AB909" s="20"/>
      <c r="AC909" s="20"/>
      <c r="AD909" s="20"/>
      <c r="AE909" s="20"/>
      <c r="AF909" s="20"/>
    </row>
    <row r="910">
      <c r="A910" s="20"/>
      <c r="B910" s="20"/>
      <c r="C910" s="20"/>
      <c r="D910" s="20"/>
      <c r="E910" s="20"/>
      <c r="F910" s="20"/>
      <c r="G910" s="20"/>
      <c r="H910" s="20"/>
      <c r="I910" s="20"/>
      <c r="J910" s="21"/>
      <c r="K910" s="21"/>
      <c r="L910" s="21"/>
      <c r="M910" s="21"/>
      <c r="N910" s="21"/>
      <c r="O910" s="21"/>
      <c r="P910" s="21"/>
      <c r="Q910" s="21"/>
      <c r="R910" s="21"/>
      <c r="S910" s="21"/>
      <c r="T910" s="21"/>
      <c r="U910" s="21"/>
      <c r="V910" s="20"/>
      <c r="W910" s="20"/>
      <c r="X910" s="20"/>
      <c r="Y910" s="20"/>
      <c r="Z910" s="20"/>
      <c r="AA910" s="20"/>
      <c r="AB910" s="20"/>
      <c r="AC910" s="20"/>
      <c r="AD910" s="20"/>
      <c r="AE910" s="20"/>
      <c r="AF910" s="20"/>
    </row>
    <row r="911">
      <c r="A911" s="20"/>
      <c r="B911" s="20"/>
      <c r="C911" s="20"/>
      <c r="D911" s="20"/>
      <c r="E911" s="20"/>
      <c r="F911" s="20"/>
      <c r="G911" s="20"/>
      <c r="H911" s="20"/>
      <c r="I911" s="20"/>
      <c r="J911" s="21"/>
      <c r="K911" s="21"/>
      <c r="L911" s="21"/>
      <c r="M911" s="21"/>
      <c r="N911" s="21"/>
      <c r="O911" s="21"/>
      <c r="P911" s="21"/>
      <c r="Q911" s="21"/>
      <c r="R911" s="21"/>
      <c r="S911" s="21"/>
      <c r="T911" s="21"/>
      <c r="U911" s="21"/>
      <c r="V911" s="20"/>
      <c r="W911" s="20"/>
      <c r="X911" s="20"/>
      <c r="Y911" s="20"/>
      <c r="Z911" s="20"/>
      <c r="AA911" s="20"/>
      <c r="AB911" s="20"/>
      <c r="AC911" s="20"/>
      <c r="AD911" s="20"/>
      <c r="AE911" s="20"/>
      <c r="AF911" s="20"/>
    </row>
    <row r="912">
      <c r="A912" s="20"/>
      <c r="B912" s="20"/>
      <c r="C912" s="20"/>
      <c r="D912" s="20"/>
      <c r="E912" s="20"/>
      <c r="F912" s="20"/>
      <c r="G912" s="20"/>
      <c r="H912" s="20"/>
      <c r="I912" s="20"/>
      <c r="J912" s="21"/>
      <c r="K912" s="21"/>
      <c r="L912" s="21"/>
      <c r="M912" s="21"/>
      <c r="N912" s="21"/>
      <c r="O912" s="21"/>
      <c r="P912" s="21"/>
      <c r="Q912" s="21"/>
      <c r="R912" s="21"/>
      <c r="S912" s="21"/>
      <c r="T912" s="21"/>
      <c r="U912" s="21"/>
      <c r="V912" s="20"/>
      <c r="W912" s="20"/>
      <c r="X912" s="20"/>
      <c r="Y912" s="20"/>
      <c r="Z912" s="20"/>
      <c r="AA912" s="20"/>
      <c r="AB912" s="20"/>
      <c r="AC912" s="20"/>
      <c r="AD912" s="20"/>
      <c r="AE912" s="20"/>
      <c r="AF912" s="20"/>
    </row>
    <row r="913">
      <c r="A913" s="20"/>
      <c r="B913" s="20"/>
      <c r="C913" s="20"/>
      <c r="D913" s="20"/>
      <c r="E913" s="20"/>
      <c r="F913" s="20"/>
      <c r="G913" s="20"/>
      <c r="H913" s="20"/>
      <c r="I913" s="20"/>
      <c r="J913" s="21"/>
      <c r="K913" s="21"/>
      <c r="L913" s="21"/>
      <c r="M913" s="21"/>
      <c r="N913" s="21"/>
      <c r="O913" s="21"/>
      <c r="P913" s="21"/>
      <c r="Q913" s="21"/>
      <c r="R913" s="21"/>
      <c r="S913" s="21"/>
      <c r="T913" s="21"/>
      <c r="U913" s="21"/>
      <c r="V913" s="20"/>
      <c r="W913" s="20"/>
      <c r="X913" s="20"/>
      <c r="Y913" s="20"/>
      <c r="Z913" s="20"/>
      <c r="AA913" s="20"/>
      <c r="AB913" s="20"/>
      <c r="AC913" s="20"/>
      <c r="AD913" s="20"/>
      <c r="AE913" s="20"/>
      <c r="AF913" s="20"/>
    </row>
    <row r="914">
      <c r="A914" s="20"/>
      <c r="B914" s="20"/>
      <c r="C914" s="20"/>
      <c r="D914" s="20"/>
      <c r="E914" s="20"/>
      <c r="F914" s="20"/>
      <c r="G914" s="20"/>
      <c r="H914" s="20"/>
      <c r="I914" s="20"/>
      <c r="J914" s="21"/>
      <c r="K914" s="21"/>
      <c r="L914" s="21"/>
      <c r="M914" s="21"/>
      <c r="N914" s="21"/>
      <c r="O914" s="21"/>
      <c r="P914" s="21"/>
      <c r="Q914" s="21"/>
      <c r="R914" s="21"/>
      <c r="S914" s="21"/>
      <c r="T914" s="21"/>
      <c r="U914" s="21"/>
      <c r="V914" s="20"/>
      <c r="W914" s="20"/>
      <c r="X914" s="20"/>
      <c r="Y914" s="20"/>
      <c r="Z914" s="20"/>
      <c r="AA914" s="20"/>
      <c r="AB914" s="20"/>
      <c r="AC914" s="20"/>
      <c r="AD914" s="20"/>
      <c r="AE914" s="20"/>
      <c r="AF914" s="20"/>
    </row>
    <row r="915">
      <c r="A915" s="20"/>
      <c r="B915" s="20"/>
      <c r="C915" s="20"/>
      <c r="D915" s="20"/>
      <c r="E915" s="20"/>
      <c r="F915" s="20"/>
      <c r="G915" s="20"/>
      <c r="H915" s="20"/>
      <c r="I915" s="20"/>
      <c r="J915" s="21"/>
      <c r="K915" s="21"/>
      <c r="L915" s="21"/>
      <c r="M915" s="21"/>
      <c r="N915" s="21"/>
      <c r="O915" s="21"/>
      <c r="P915" s="21"/>
      <c r="Q915" s="21"/>
      <c r="R915" s="21"/>
      <c r="S915" s="21"/>
      <c r="T915" s="21"/>
      <c r="U915" s="21"/>
      <c r="V915" s="20"/>
      <c r="W915" s="20"/>
      <c r="X915" s="20"/>
      <c r="Y915" s="20"/>
      <c r="Z915" s="20"/>
      <c r="AA915" s="20"/>
      <c r="AB915" s="20"/>
      <c r="AC915" s="20"/>
      <c r="AD915" s="20"/>
      <c r="AE915" s="20"/>
      <c r="AF915" s="20"/>
    </row>
    <row r="916">
      <c r="A916" s="20"/>
      <c r="B916" s="20"/>
      <c r="C916" s="20"/>
      <c r="D916" s="20"/>
      <c r="E916" s="20"/>
      <c r="F916" s="20"/>
      <c r="G916" s="20"/>
      <c r="H916" s="20"/>
      <c r="I916" s="20"/>
      <c r="J916" s="21"/>
      <c r="K916" s="21"/>
      <c r="L916" s="21"/>
      <c r="M916" s="21"/>
      <c r="N916" s="21"/>
      <c r="O916" s="21"/>
      <c r="P916" s="21"/>
      <c r="Q916" s="21"/>
      <c r="R916" s="21"/>
      <c r="S916" s="21"/>
      <c r="T916" s="21"/>
      <c r="U916" s="21"/>
      <c r="V916" s="20"/>
      <c r="W916" s="20"/>
      <c r="X916" s="20"/>
      <c r="Y916" s="20"/>
      <c r="Z916" s="20"/>
      <c r="AA916" s="20"/>
      <c r="AB916" s="20"/>
      <c r="AC916" s="20"/>
      <c r="AD916" s="20"/>
      <c r="AE916" s="20"/>
      <c r="AF916" s="20"/>
    </row>
    <row r="917">
      <c r="A917" s="20"/>
      <c r="B917" s="20"/>
      <c r="C917" s="20"/>
      <c r="D917" s="20"/>
      <c r="E917" s="20"/>
      <c r="F917" s="20"/>
      <c r="G917" s="20"/>
      <c r="H917" s="20"/>
      <c r="I917" s="20"/>
      <c r="J917" s="21"/>
      <c r="K917" s="21"/>
      <c r="L917" s="21"/>
      <c r="M917" s="21"/>
      <c r="N917" s="21"/>
      <c r="O917" s="21"/>
      <c r="P917" s="21"/>
      <c r="Q917" s="21"/>
      <c r="R917" s="21"/>
      <c r="S917" s="21"/>
      <c r="T917" s="21"/>
      <c r="U917" s="21"/>
      <c r="V917" s="20"/>
      <c r="W917" s="20"/>
      <c r="X917" s="20"/>
      <c r="Y917" s="20"/>
      <c r="Z917" s="20"/>
      <c r="AA917" s="20"/>
      <c r="AB917" s="20"/>
      <c r="AC917" s="20"/>
      <c r="AD917" s="20"/>
      <c r="AE917" s="20"/>
      <c r="AF917" s="20"/>
    </row>
    <row r="918">
      <c r="A918" s="20"/>
      <c r="B918" s="20"/>
      <c r="C918" s="20"/>
      <c r="D918" s="20"/>
      <c r="E918" s="20"/>
      <c r="F918" s="20"/>
      <c r="G918" s="20"/>
      <c r="H918" s="20"/>
      <c r="I918" s="20"/>
      <c r="J918" s="21"/>
      <c r="K918" s="21"/>
      <c r="L918" s="21"/>
      <c r="M918" s="21"/>
      <c r="N918" s="21"/>
      <c r="O918" s="21"/>
      <c r="P918" s="21"/>
      <c r="Q918" s="21"/>
      <c r="R918" s="21"/>
      <c r="S918" s="21"/>
      <c r="T918" s="21"/>
      <c r="U918" s="21"/>
      <c r="V918" s="20"/>
      <c r="W918" s="20"/>
      <c r="X918" s="20"/>
      <c r="Y918" s="20"/>
      <c r="Z918" s="20"/>
      <c r="AA918" s="20"/>
      <c r="AB918" s="20"/>
      <c r="AC918" s="20"/>
      <c r="AD918" s="20"/>
      <c r="AE918" s="20"/>
      <c r="AF918" s="20"/>
    </row>
    <row r="919">
      <c r="A919" s="20"/>
      <c r="B919" s="20"/>
      <c r="C919" s="20"/>
      <c r="D919" s="20"/>
      <c r="E919" s="20"/>
      <c r="F919" s="20"/>
      <c r="G919" s="20"/>
      <c r="H919" s="20"/>
      <c r="I919" s="20"/>
      <c r="J919" s="21"/>
      <c r="K919" s="21"/>
      <c r="L919" s="21"/>
      <c r="M919" s="21"/>
      <c r="N919" s="21"/>
      <c r="O919" s="21"/>
      <c r="P919" s="21"/>
      <c r="Q919" s="21"/>
      <c r="R919" s="21"/>
      <c r="S919" s="21"/>
      <c r="T919" s="21"/>
      <c r="U919" s="21"/>
      <c r="V919" s="20"/>
      <c r="W919" s="20"/>
      <c r="X919" s="20"/>
      <c r="Y919" s="20"/>
      <c r="Z919" s="20"/>
      <c r="AA919" s="20"/>
      <c r="AB919" s="20"/>
      <c r="AC919" s="20"/>
      <c r="AD919" s="20"/>
      <c r="AE919" s="20"/>
      <c r="AF919" s="20"/>
    </row>
    <row r="920">
      <c r="A920" s="20"/>
      <c r="B920" s="20"/>
      <c r="C920" s="20"/>
      <c r="D920" s="20"/>
      <c r="E920" s="20"/>
      <c r="F920" s="20"/>
      <c r="G920" s="20"/>
      <c r="H920" s="20"/>
      <c r="I920" s="20"/>
      <c r="J920" s="21"/>
      <c r="K920" s="21"/>
      <c r="L920" s="21"/>
      <c r="M920" s="21"/>
      <c r="N920" s="21"/>
      <c r="O920" s="21"/>
      <c r="P920" s="21"/>
      <c r="Q920" s="21"/>
      <c r="R920" s="21"/>
      <c r="S920" s="21"/>
      <c r="T920" s="21"/>
      <c r="U920" s="21"/>
      <c r="V920" s="20"/>
      <c r="W920" s="20"/>
      <c r="X920" s="20"/>
      <c r="Y920" s="20"/>
      <c r="Z920" s="20"/>
      <c r="AA920" s="20"/>
      <c r="AB920" s="20"/>
      <c r="AC920" s="20"/>
      <c r="AD920" s="20"/>
      <c r="AE920" s="20"/>
      <c r="AF920" s="20"/>
    </row>
    <row r="921">
      <c r="A921" s="20"/>
      <c r="B921" s="20"/>
      <c r="C921" s="20"/>
      <c r="D921" s="20"/>
      <c r="E921" s="20"/>
      <c r="F921" s="20"/>
      <c r="G921" s="20"/>
      <c r="H921" s="20"/>
      <c r="I921" s="20"/>
      <c r="J921" s="21"/>
      <c r="K921" s="21"/>
      <c r="L921" s="21"/>
      <c r="M921" s="21"/>
      <c r="N921" s="21"/>
      <c r="O921" s="21"/>
      <c r="P921" s="21"/>
      <c r="Q921" s="21"/>
      <c r="R921" s="21"/>
      <c r="S921" s="21"/>
      <c r="T921" s="21"/>
      <c r="U921" s="21"/>
      <c r="V921" s="20"/>
      <c r="W921" s="20"/>
      <c r="X921" s="20"/>
      <c r="Y921" s="20"/>
      <c r="Z921" s="20"/>
      <c r="AA921" s="20"/>
      <c r="AB921" s="20"/>
      <c r="AC921" s="20"/>
      <c r="AD921" s="20"/>
      <c r="AE921" s="20"/>
      <c r="AF921" s="20"/>
    </row>
    <row r="922">
      <c r="A922" s="20"/>
      <c r="B922" s="20"/>
      <c r="C922" s="20"/>
      <c r="D922" s="20"/>
      <c r="E922" s="20"/>
      <c r="F922" s="20"/>
      <c r="G922" s="20"/>
      <c r="H922" s="20"/>
      <c r="I922" s="20"/>
      <c r="J922" s="21"/>
      <c r="K922" s="21"/>
      <c r="L922" s="21"/>
      <c r="M922" s="21"/>
      <c r="N922" s="21"/>
      <c r="O922" s="21"/>
      <c r="P922" s="21"/>
      <c r="Q922" s="21"/>
      <c r="R922" s="21"/>
      <c r="S922" s="21"/>
      <c r="T922" s="21"/>
      <c r="U922" s="21"/>
      <c r="V922" s="20"/>
      <c r="W922" s="20"/>
      <c r="X922" s="20"/>
      <c r="Y922" s="20"/>
      <c r="Z922" s="20"/>
      <c r="AA922" s="20"/>
      <c r="AB922" s="20"/>
      <c r="AC922" s="20"/>
      <c r="AD922" s="20"/>
      <c r="AE922" s="20"/>
      <c r="AF922" s="20"/>
    </row>
    <row r="923">
      <c r="A923" s="20"/>
      <c r="B923" s="20"/>
      <c r="C923" s="20"/>
      <c r="D923" s="20"/>
      <c r="E923" s="20"/>
      <c r="F923" s="20"/>
      <c r="G923" s="20"/>
      <c r="H923" s="20"/>
      <c r="I923" s="20"/>
      <c r="J923" s="21"/>
      <c r="K923" s="21"/>
      <c r="L923" s="21"/>
      <c r="M923" s="21"/>
      <c r="N923" s="21"/>
      <c r="O923" s="21"/>
      <c r="P923" s="21"/>
      <c r="Q923" s="21"/>
      <c r="R923" s="21"/>
      <c r="S923" s="21"/>
      <c r="T923" s="21"/>
      <c r="U923" s="21"/>
      <c r="V923" s="20"/>
      <c r="W923" s="20"/>
      <c r="X923" s="20"/>
      <c r="Y923" s="20"/>
      <c r="Z923" s="20"/>
      <c r="AA923" s="20"/>
      <c r="AB923" s="20"/>
      <c r="AC923" s="20"/>
      <c r="AD923" s="20"/>
      <c r="AE923" s="20"/>
      <c r="AF923" s="20"/>
    </row>
    <row r="924">
      <c r="A924" s="20"/>
      <c r="B924" s="20"/>
      <c r="C924" s="20"/>
      <c r="D924" s="20"/>
      <c r="E924" s="20"/>
      <c r="F924" s="20"/>
      <c r="G924" s="20"/>
      <c r="H924" s="20"/>
      <c r="I924" s="20"/>
      <c r="J924" s="21"/>
      <c r="K924" s="21"/>
      <c r="L924" s="21"/>
      <c r="M924" s="21"/>
      <c r="N924" s="21"/>
      <c r="O924" s="21"/>
      <c r="P924" s="21"/>
      <c r="Q924" s="21"/>
      <c r="R924" s="21"/>
      <c r="S924" s="21"/>
      <c r="T924" s="21"/>
      <c r="U924" s="21"/>
      <c r="V924" s="20"/>
      <c r="W924" s="20"/>
      <c r="X924" s="20"/>
      <c r="Y924" s="20"/>
      <c r="Z924" s="20"/>
      <c r="AA924" s="20"/>
      <c r="AB924" s="20"/>
      <c r="AC924" s="20"/>
      <c r="AD924" s="20"/>
      <c r="AE924" s="20"/>
      <c r="AF924" s="20"/>
    </row>
    <row r="925">
      <c r="A925" s="20"/>
      <c r="B925" s="20"/>
      <c r="C925" s="20"/>
      <c r="D925" s="20"/>
      <c r="E925" s="20"/>
      <c r="F925" s="20"/>
      <c r="G925" s="20"/>
      <c r="H925" s="20"/>
      <c r="I925" s="20"/>
      <c r="J925" s="21"/>
      <c r="K925" s="21"/>
      <c r="L925" s="21"/>
      <c r="M925" s="21"/>
      <c r="N925" s="21"/>
      <c r="O925" s="21"/>
      <c r="P925" s="21"/>
      <c r="Q925" s="21"/>
      <c r="R925" s="21"/>
      <c r="S925" s="21"/>
      <c r="T925" s="21"/>
      <c r="U925" s="21"/>
      <c r="V925" s="20"/>
      <c r="W925" s="20"/>
      <c r="X925" s="20"/>
      <c r="Y925" s="20"/>
      <c r="Z925" s="20"/>
      <c r="AA925" s="20"/>
      <c r="AB925" s="20"/>
      <c r="AC925" s="20"/>
      <c r="AD925" s="20"/>
      <c r="AE925" s="20"/>
      <c r="AF925" s="20"/>
    </row>
    <row r="926">
      <c r="A926" s="20"/>
      <c r="B926" s="20"/>
      <c r="C926" s="20"/>
      <c r="D926" s="20"/>
      <c r="E926" s="20"/>
      <c r="F926" s="20"/>
      <c r="G926" s="20"/>
      <c r="H926" s="20"/>
      <c r="I926" s="20"/>
      <c r="J926" s="21"/>
      <c r="K926" s="21"/>
      <c r="L926" s="21"/>
      <c r="M926" s="21"/>
      <c r="N926" s="21"/>
      <c r="O926" s="21"/>
      <c r="P926" s="21"/>
      <c r="Q926" s="21"/>
      <c r="R926" s="21"/>
      <c r="S926" s="21"/>
      <c r="T926" s="21"/>
      <c r="U926" s="21"/>
      <c r="V926" s="20"/>
      <c r="W926" s="20"/>
      <c r="X926" s="20"/>
      <c r="Y926" s="20"/>
      <c r="Z926" s="20"/>
      <c r="AA926" s="20"/>
      <c r="AB926" s="20"/>
      <c r="AC926" s="20"/>
      <c r="AD926" s="20"/>
      <c r="AE926" s="20"/>
      <c r="AF926" s="20"/>
    </row>
    <row r="927">
      <c r="A927" s="20"/>
      <c r="B927" s="20"/>
      <c r="C927" s="20"/>
      <c r="D927" s="20"/>
      <c r="E927" s="20"/>
      <c r="F927" s="20"/>
      <c r="G927" s="20"/>
      <c r="H927" s="20"/>
      <c r="I927" s="20"/>
      <c r="J927" s="21"/>
      <c r="K927" s="21"/>
      <c r="L927" s="21"/>
      <c r="M927" s="21"/>
      <c r="N927" s="21"/>
      <c r="O927" s="21"/>
      <c r="P927" s="21"/>
      <c r="Q927" s="21"/>
      <c r="R927" s="21"/>
      <c r="S927" s="21"/>
      <c r="T927" s="21"/>
      <c r="U927" s="21"/>
      <c r="V927" s="20"/>
      <c r="W927" s="20"/>
      <c r="X927" s="20"/>
      <c r="Y927" s="20"/>
      <c r="Z927" s="20"/>
      <c r="AA927" s="20"/>
      <c r="AB927" s="20"/>
      <c r="AC927" s="20"/>
      <c r="AD927" s="20"/>
      <c r="AE927" s="20"/>
      <c r="AF927" s="20"/>
    </row>
    <row r="928">
      <c r="A928" s="20"/>
      <c r="B928" s="20"/>
      <c r="C928" s="20"/>
      <c r="D928" s="20"/>
      <c r="E928" s="20"/>
      <c r="F928" s="20"/>
      <c r="G928" s="20"/>
      <c r="H928" s="20"/>
      <c r="I928" s="20"/>
      <c r="J928" s="21"/>
      <c r="K928" s="21"/>
      <c r="L928" s="21"/>
      <c r="M928" s="21"/>
      <c r="N928" s="21"/>
      <c r="O928" s="21"/>
      <c r="P928" s="21"/>
      <c r="Q928" s="21"/>
      <c r="R928" s="21"/>
      <c r="S928" s="21"/>
      <c r="T928" s="21"/>
      <c r="U928" s="21"/>
      <c r="V928" s="20"/>
      <c r="W928" s="20"/>
      <c r="X928" s="20"/>
      <c r="Y928" s="20"/>
      <c r="Z928" s="20"/>
      <c r="AA928" s="20"/>
      <c r="AB928" s="20"/>
      <c r="AC928" s="20"/>
      <c r="AD928" s="20"/>
      <c r="AE928" s="20"/>
      <c r="AF928" s="20"/>
    </row>
    <row r="929">
      <c r="A929" s="20"/>
      <c r="B929" s="20"/>
      <c r="C929" s="20"/>
      <c r="D929" s="20"/>
      <c r="E929" s="20"/>
      <c r="F929" s="20"/>
      <c r="G929" s="20"/>
      <c r="H929" s="20"/>
      <c r="I929" s="20"/>
      <c r="J929" s="21"/>
      <c r="K929" s="21"/>
      <c r="L929" s="21"/>
      <c r="M929" s="21"/>
      <c r="N929" s="21"/>
      <c r="O929" s="21"/>
      <c r="P929" s="21"/>
      <c r="Q929" s="21"/>
      <c r="R929" s="21"/>
      <c r="S929" s="21"/>
      <c r="T929" s="21"/>
      <c r="U929" s="21"/>
      <c r="V929" s="20"/>
      <c r="W929" s="20"/>
      <c r="X929" s="20"/>
      <c r="Y929" s="20"/>
      <c r="Z929" s="20"/>
      <c r="AA929" s="20"/>
      <c r="AB929" s="20"/>
      <c r="AC929" s="20"/>
      <c r="AD929" s="20"/>
      <c r="AE929" s="20"/>
      <c r="AF929" s="20"/>
    </row>
    <row r="930">
      <c r="A930" s="20"/>
      <c r="B930" s="20"/>
      <c r="C930" s="20"/>
      <c r="D930" s="20"/>
      <c r="E930" s="20"/>
      <c r="F930" s="20"/>
      <c r="G930" s="20"/>
      <c r="H930" s="20"/>
      <c r="I930" s="20"/>
      <c r="J930" s="21"/>
      <c r="K930" s="21"/>
      <c r="L930" s="21"/>
      <c r="M930" s="21"/>
      <c r="N930" s="21"/>
      <c r="O930" s="21"/>
      <c r="P930" s="21"/>
      <c r="Q930" s="21"/>
      <c r="R930" s="21"/>
      <c r="S930" s="21"/>
      <c r="T930" s="21"/>
      <c r="U930" s="21"/>
      <c r="V930" s="20"/>
      <c r="W930" s="20"/>
      <c r="X930" s="20"/>
      <c r="Y930" s="20"/>
      <c r="Z930" s="20"/>
      <c r="AA930" s="20"/>
      <c r="AB930" s="20"/>
      <c r="AC930" s="20"/>
      <c r="AD930" s="20"/>
      <c r="AE930" s="20"/>
      <c r="AF930" s="20"/>
    </row>
    <row r="931">
      <c r="A931" s="20"/>
      <c r="B931" s="20"/>
      <c r="C931" s="20"/>
      <c r="D931" s="20"/>
      <c r="E931" s="20"/>
      <c r="F931" s="20"/>
      <c r="G931" s="20"/>
      <c r="H931" s="20"/>
      <c r="I931" s="20"/>
      <c r="J931" s="21"/>
      <c r="K931" s="21"/>
      <c r="L931" s="21"/>
      <c r="M931" s="21"/>
      <c r="N931" s="21"/>
      <c r="O931" s="21"/>
      <c r="P931" s="21"/>
      <c r="Q931" s="21"/>
      <c r="R931" s="21"/>
      <c r="S931" s="21"/>
      <c r="T931" s="21"/>
      <c r="U931" s="21"/>
      <c r="V931" s="20"/>
      <c r="W931" s="20"/>
      <c r="X931" s="20"/>
      <c r="Y931" s="20"/>
      <c r="Z931" s="20"/>
      <c r="AA931" s="20"/>
      <c r="AB931" s="20"/>
      <c r="AC931" s="20"/>
      <c r="AD931" s="20"/>
      <c r="AE931" s="20"/>
      <c r="AF931" s="20"/>
    </row>
    <row r="932">
      <c r="A932" s="20"/>
      <c r="B932" s="20"/>
      <c r="C932" s="20"/>
      <c r="D932" s="20"/>
      <c r="E932" s="20"/>
      <c r="F932" s="20"/>
      <c r="G932" s="20"/>
      <c r="H932" s="20"/>
      <c r="I932" s="20"/>
      <c r="J932" s="21"/>
      <c r="K932" s="21"/>
      <c r="L932" s="21"/>
      <c r="M932" s="21"/>
      <c r="N932" s="21"/>
      <c r="O932" s="21"/>
      <c r="P932" s="21"/>
      <c r="Q932" s="21"/>
      <c r="R932" s="21"/>
      <c r="S932" s="21"/>
      <c r="T932" s="21"/>
      <c r="U932" s="21"/>
      <c r="V932" s="20"/>
      <c r="W932" s="20"/>
      <c r="X932" s="20"/>
      <c r="Y932" s="20"/>
      <c r="Z932" s="20"/>
      <c r="AA932" s="20"/>
      <c r="AB932" s="20"/>
      <c r="AC932" s="20"/>
      <c r="AD932" s="20"/>
      <c r="AE932" s="20"/>
      <c r="AF932" s="20"/>
    </row>
    <row r="933">
      <c r="A933" s="20"/>
      <c r="B933" s="20"/>
      <c r="C933" s="20"/>
      <c r="D933" s="20"/>
      <c r="E933" s="20"/>
      <c r="F933" s="20"/>
      <c r="G933" s="20"/>
      <c r="H933" s="20"/>
      <c r="I933" s="20"/>
      <c r="J933" s="21"/>
      <c r="K933" s="21"/>
      <c r="L933" s="21"/>
      <c r="M933" s="21"/>
      <c r="N933" s="21"/>
      <c r="O933" s="21"/>
      <c r="P933" s="21"/>
      <c r="Q933" s="21"/>
      <c r="R933" s="21"/>
      <c r="S933" s="21"/>
      <c r="T933" s="21"/>
      <c r="U933" s="21"/>
      <c r="V933" s="20"/>
      <c r="W933" s="20"/>
      <c r="X933" s="20"/>
      <c r="Y933" s="20"/>
      <c r="Z933" s="20"/>
      <c r="AA933" s="20"/>
      <c r="AB933" s="20"/>
      <c r="AC933" s="20"/>
      <c r="AD933" s="20"/>
      <c r="AE933" s="20"/>
      <c r="AF933" s="20"/>
    </row>
    <row r="934">
      <c r="A934" s="20"/>
      <c r="B934" s="20"/>
      <c r="C934" s="20"/>
      <c r="D934" s="20"/>
      <c r="E934" s="20"/>
      <c r="F934" s="20"/>
      <c r="G934" s="20"/>
      <c r="H934" s="20"/>
      <c r="I934" s="20"/>
      <c r="J934" s="21"/>
      <c r="K934" s="21"/>
      <c r="L934" s="21"/>
      <c r="M934" s="21"/>
      <c r="N934" s="21"/>
      <c r="O934" s="21"/>
      <c r="P934" s="21"/>
      <c r="Q934" s="21"/>
      <c r="R934" s="21"/>
      <c r="S934" s="21"/>
      <c r="T934" s="21"/>
      <c r="U934" s="21"/>
      <c r="V934" s="20"/>
      <c r="W934" s="20"/>
      <c r="X934" s="20"/>
      <c r="Y934" s="20"/>
      <c r="Z934" s="20"/>
      <c r="AA934" s="20"/>
      <c r="AB934" s="20"/>
      <c r="AC934" s="20"/>
      <c r="AD934" s="20"/>
      <c r="AE934" s="20"/>
      <c r="AF934" s="20"/>
    </row>
    <row r="935">
      <c r="A935" s="20"/>
      <c r="B935" s="20"/>
      <c r="C935" s="20"/>
      <c r="D935" s="20"/>
      <c r="E935" s="20"/>
      <c r="F935" s="20"/>
      <c r="G935" s="20"/>
      <c r="H935" s="20"/>
      <c r="I935" s="20"/>
      <c r="J935" s="21"/>
      <c r="K935" s="21"/>
      <c r="L935" s="21"/>
      <c r="M935" s="21"/>
      <c r="N935" s="21"/>
      <c r="O935" s="21"/>
      <c r="P935" s="21"/>
      <c r="Q935" s="21"/>
      <c r="R935" s="21"/>
      <c r="S935" s="21"/>
      <c r="T935" s="21"/>
      <c r="U935" s="21"/>
      <c r="V935" s="20"/>
      <c r="W935" s="20"/>
      <c r="X935" s="20"/>
      <c r="Y935" s="20"/>
      <c r="Z935" s="20"/>
      <c r="AA935" s="20"/>
      <c r="AB935" s="20"/>
      <c r="AC935" s="20"/>
      <c r="AD935" s="20"/>
      <c r="AE935" s="20"/>
      <c r="AF935" s="20"/>
    </row>
    <row r="936">
      <c r="A936" s="20"/>
      <c r="B936" s="20"/>
      <c r="C936" s="20"/>
      <c r="D936" s="20"/>
      <c r="E936" s="20"/>
      <c r="F936" s="20"/>
      <c r="G936" s="20"/>
      <c r="H936" s="20"/>
      <c r="I936" s="20"/>
      <c r="J936" s="21"/>
      <c r="K936" s="21"/>
      <c r="L936" s="21"/>
      <c r="M936" s="21"/>
      <c r="N936" s="21"/>
      <c r="O936" s="21"/>
      <c r="P936" s="21"/>
      <c r="Q936" s="21"/>
      <c r="R936" s="21"/>
      <c r="S936" s="21"/>
      <c r="T936" s="21"/>
      <c r="U936" s="21"/>
      <c r="V936" s="20"/>
      <c r="W936" s="20"/>
      <c r="X936" s="20"/>
      <c r="Y936" s="20"/>
      <c r="Z936" s="20"/>
      <c r="AA936" s="20"/>
      <c r="AB936" s="20"/>
      <c r="AC936" s="20"/>
      <c r="AD936" s="20"/>
      <c r="AE936" s="20"/>
      <c r="AF936" s="20"/>
    </row>
    <row r="937">
      <c r="A937" s="20"/>
      <c r="B937" s="20"/>
      <c r="C937" s="20"/>
      <c r="D937" s="20"/>
      <c r="E937" s="20"/>
      <c r="F937" s="20"/>
      <c r="G937" s="20"/>
      <c r="H937" s="20"/>
      <c r="I937" s="20"/>
      <c r="J937" s="21"/>
      <c r="K937" s="21"/>
      <c r="L937" s="21"/>
      <c r="M937" s="21"/>
      <c r="N937" s="21"/>
      <c r="O937" s="21"/>
      <c r="P937" s="21"/>
      <c r="Q937" s="21"/>
      <c r="R937" s="21"/>
      <c r="S937" s="21"/>
      <c r="T937" s="21"/>
      <c r="U937" s="21"/>
      <c r="V937" s="20"/>
      <c r="W937" s="20"/>
      <c r="X937" s="20"/>
      <c r="Y937" s="20"/>
      <c r="Z937" s="20"/>
      <c r="AA937" s="20"/>
      <c r="AB937" s="20"/>
      <c r="AC937" s="20"/>
      <c r="AD937" s="20"/>
      <c r="AE937" s="20"/>
      <c r="AF937" s="20"/>
    </row>
    <row r="938">
      <c r="A938" s="20"/>
      <c r="B938" s="20"/>
      <c r="C938" s="20"/>
      <c r="D938" s="20"/>
      <c r="E938" s="20"/>
      <c r="F938" s="20"/>
      <c r="G938" s="20"/>
      <c r="H938" s="20"/>
      <c r="I938" s="20"/>
      <c r="J938" s="21"/>
      <c r="K938" s="21"/>
      <c r="L938" s="21"/>
      <c r="M938" s="21"/>
      <c r="N938" s="21"/>
      <c r="O938" s="21"/>
      <c r="P938" s="21"/>
      <c r="Q938" s="21"/>
      <c r="R938" s="21"/>
      <c r="S938" s="21"/>
      <c r="T938" s="21"/>
      <c r="U938" s="21"/>
      <c r="V938" s="20"/>
      <c r="W938" s="20"/>
      <c r="X938" s="20"/>
      <c r="Y938" s="20"/>
      <c r="Z938" s="20"/>
      <c r="AA938" s="20"/>
      <c r="AB938" s="20"/>
      <c r="AC938" s="20"/>
      <c r="AD938" s="20"/>
      <c r="AE938" s="20"/>
      <c r="AF938" s="20"/>
    </row>
    <row r="939">
      <c r="A939" s="20"/>
      <c r="B939" s="20"/>
      <c r="C939" s="20"/>
      <c r="D939" s="20"/>
      <c r="E939" s="20"/>
      <c r="F939" s="20"/>
      <c r="G939" s="20"/>
      <c r="H939" s="20"/>
      <c r="I939" s="20"/>
      <c r="J939" s="21"/>
      <c r="K939" s="21"/>
      <c r="L939" s="21"/>
      <c r="M939" s="21"/>
      <c r="N939" s="21"/>
      <c r="O939" s="21"/>
      <c r="P939" s="21"/>
      <c r="Q939" s="21"/>
      <c r="R939" s="21"/>
      <c r="S939" s="21"/>
      <c r="T939" s="21"/>
      <c r="U939" s="21"/>
      <c r="V939" s="20"/>
      <c r="W939" s="20"/>
      <c r="X939" s="20"/>
      <c r="Y939" s="20"/>
      <c r="Z939" s="20"/>
      <c r="AA939" s="20"/>
      <c r="AB939" s="20"/>
      <c r="AC939" s="20"/>
      <c r="AD939" s="20"/>
      <c r="AE939" s="20"/>
      <c r="AF939" s="20"/>
    </row>
    <row r="940">
      <c r="A940" s="20"/>
      <c r="B940" s="20"/>
      <c r="C940" s="20"/>
      <c r="D940" s="20"/>
      <c r="E940" s="20"/>
      <c r="F940" s="20"/>
      <c r="G940" s="20"/>
      <c r="H940" s="20"/>
      <c r="I940" s="20"/>
      <c r="J940" s="21"/>
      <c r="K940" s="21"/>
      <c r="L940" s="21"/>
      <c r="M940" s="21"/>
      <c r="N940" s="21"/>
      <c r="O940" s="21"/>
      <c r="P940" s="21"/>
      <c r="Q940" s="21"/>
      <c r="R940" s="21"/>
      <c r="S940" s="21"/>
      <c r="T940" s="21"/>
      <c r="U940" s="21"/>
      <c r="V940" s="20"/>
      <c r="W940" s="20"/>
      <c r="X940" s="20"/>
      <c r="Y940" s="20"/>
      <c r="Z940" s="20"/>
      <c r="AA940" s="20"/>
      <c r="AB940" s="20"/>
      <c r="AC940" s="20"/>
      <c r="AD940" s="20"/>
      <c r="AE940" s="20"/>
      <c r="AF940" s="20"/>
    </row>
    <row r="941">
      <c r="A941" s="20"/>
      <c r="B941" s="20"/>
      <c r="C941" s="20"/>
      <c r="D941" s="20"/>
      <c r="E941" s="20"/>
      <c r="F941" s="20"/>
      <c r="G941" s="20"/>
      <c r="H941" s="20"/>
      <c r="I941" s="20"/>
      <c r="J941" s="21"/>
      <c r="K941" s="21"/>
      <c r="L941" s="21"/>
      <c r="M941" s="21"/>
      <c r="N941" s="21"/>
      <c r="O941" s="21"/>
      <c r="P941" s="21"/>
      <c r="Q941" s="21"/>
      <c r="R941" s="21"/>
      <c r="S941" s="21"/>
      <c r="T941" s="21"/>
      <c r="U941" s="21"/>
      <c r="V941" s="20"/>
      <c r="W941" s="20"/>
      <c r="X941" s="20"/>
      <c r="Y941" s="20"/>
      <c r="Z941" s="20"/>
      <c r="AA941" s="20"/>
      <c r="AB941" s="20"/>
      <c r="AC941" s="20"/>
      <c r="AD941" s="20"/>
      <c r="AE941" s="20"/>
      <c r="AF941" s="20"/>
    </row>
    <row r="942">
      <c r="A942" s="20"/>
      <c r="B942" s="20"/>
      <c r="C942" s="20"/>
      <c r="D942" s="20"/>
      <c r="E942" s="20"/>
      <c r="F942" s="20"/>
      <c r="G942" s="20"/>
      <c r="H942" s="20"/>
      <c r="I942" s="20"/>
      <c r="J942" s="21"/>
      <c r="K942" s="21"/>
      <c r="L942" s="21"/>
      <c r="M942" s="21"/>
      <c r="N942" s="21"/>
      <c r="O942" s="21"/>
      <c r="P942" s="21"/>
      <c r="Q942" s="21"/>
      <c r="R942" s="21"/>
      <c r="S942" s="21"/>
      <c r="T942" s="21"/>
      <c r="U942" s="21"/>
      <c r="V942" s="20"/>
      <c r="W942" s="20"/>
      <c r="X942" s="20"/>
      <c r="Y942" s="20"/>
      <c r="Z942" s="20"/>
      <c r="AA942" s="20"/>
      <c r="AB942" s="20"/>
      <c r="AC942" s="20"/>
      <c r="AD942" s="20"/>
      <c r="AE942" s="20"/>
      <c r="AF942" s="20"/>
    </row>
    <row r="943">
      <c r="A943" s="20"/>
      <c r="B943" s="20"/>
      <c r="C943" s="20"/>
      <c r="D943" s="20"/>
      <c r="E943" s="20"/>
      <c r="F943" s="20"/>
      <c r="G943" s="20"/>
      <c r="H943" s="20"/>
      <c r="I943" s="20"/>
      <c r="J943" s="21"/>
      <c r="K943" s="21"/>
      <c r="L943" s="21"/>
      <c r="M943" s="21"/>
      <c r="N943" s="21"/>
      <c r="O943" s="21"/>
      <c r="P943" s="21"/>
      <c r="Q943" s="21"/>
      <c r="R943" s="21"/>
      <c r="S943" s="21"/>
      <c r="T943" s="21"/>
      <c r="U943" s="21"/>
      <c r="V943" s="20"/>
      <c r="W943" s="20"/>
      <c r="X943" s="20"/>
      <c r="Y943" s="20"/>
      <c r="Z943" s="20"/>
      <c r="AA943" s="20"/>
      <c r="AB943" s="20"/>
      <c r="AC943" s="20"/>
      <c r="AD943" s="20"/>
      <c r="AE943" s="20"/>
      <c r="AF943" s="20"/>
    </row>
    <row r="944">
      <c r="A944" s="20"/>
      <c r="B944" s="20"/>
      <c r="C944" s="20"/>
      <c r="D944" s="20"/>
      <c r="E944" s="20"/>
      <c r="F944" s="20"/>
      <c r="G944" s="20"/>
      <c r="H944" s="20"/>
      <c r="I944" s="20"/>
      <c r="J944" s="21"/>
      <c r="K944" s="21"/>
      <c r="L944" s="21"/>
      <c r="M944" s="21"/>
      <c r="N944" s="21"/>
      <c r="O944" s="21"/>
      <c r="P944" s="21"/>
      <c r="Q944" s="21"/>
      <c r="R944" s="21"/>
      <c r="S944" s="21"/>
      <c r="T944" s="21"/>
      <c r="U944" s="21"/>
      <c r="V944" s="20"/>
      <c r="W944" s="20"/>
      <c r="X944" s="20"/>
      <c r="Y944" s="20"/>
      <c r="Z944" s="20"/>
      <c r="AA944" s="20"/>
      <c r="AB944" s="20"/>
      <c r="AC944" s="20"/>
      <c r="AD944" s="20"/>
      <c r="AE944" s="20"/>
      <c r="AF944" s="20"/>
    </row>
    <row r="945">
      <c r="A945" s="20"/>
      <c r="B945" s="20"/>
      <c r="C945" s="20"/>
      <c r="D945" s="20"/>
      <c r="E945" s="20"/>
      <c r="F945" s="20"/>
      <c r="G945" s="20"/>
      <c r="H945" s="20"/>
      <c r="I945" s="20"/>
      <c r="J945" s="21"/>
      <c r="K945" s="21"/>
      <c r="L945" s="21"/>
      <c r="M945" s="21"/>
      <c r="N945" s="21"/>
      <c r="O945" s="21"/>
      <c r="P945" s="21"/>
      <c r="Q945" s="21"/>
      <c r="R945" s="21"/>
      <c r="S945" s="21"/>
      <c r="T945" s="21"/>
      <c r="U945" s="21"/>
      <c r="V945" s="20"/>
      <c r="W945" s="20"/>
      <c r="X945" s="20"/>
      <c r="Y945" s="20"/>
      <c r="Z945" s="20"/>
      <c r="AA945" s="20"/>
      <c r="AB945" s="20"/>
      <c r="AC945" s="20"/>
      <c r="AD945" s="20"/>
      <c r="AE945" s="20"/>
      <c r="AF945" s="20"/>
    </row>
    <row r="946">
      <c r="A946" s="20"/>
      <c r="B946" s="20"/>
      <c r="C946" s="20"/>
      <c r="D946" s="20"/>
      <c r="E946" s="20"/>
      <c r="F946" s="20"/>
      <c r="G946" s="20"/>
      <c r="H946" s="20"/>
      <c r="I946" s="20"/>
      <c r="J946" s="21"/>
      <c r="K946" s="21"/>
      <c r="L946" s="21"/>
      <c r="M946" s="21"/>
      <c r="N946" s="21"/>
      <c r="O946" s="21"/>
      <c r="P946" s="21"/>
      <c r="Q946" s="21"/>
      <c r="R946" s="21"/>
      <c r="S946" s="21"/>
      <c r="T946" s="21"/>
      <c r="U946" s="21"/>
      <c r="V946" s="20"/>
      <c r="W946" s="20"/>
      <c r="X946" s="20"/>
      <c r="Y946" s="20"/>
      <c r="Z946" s="20"/>
      <c r="AA946" s="20"/>
      <c r="AB946" s="20"/>
      <c r="AC946" s="20"/>
      <c r="AD946" s="20"/>
      <c r="AE946" s="20"/>
      <c r="AF946" s="20"/>
    </row>
    <row r="947">
      <c r="A947" s="20"/>
      <c r="B947" s="20"/>
      <c r="C947" s="20"/>
      <c r="D947" s="20"/>
      <c r="E947" s="20"/>
      <c r="F947" s="20"/>
      <c r="G947" s="20"/>
      <c r="H947" s="20"/>
      <c r="I947" s="20"/>
      <c r="J947" s="21"/>
      <c r="K947" s="21"/>
      <c r="L947" s="21"/>
      <c r="M947" s="21"/>
      <c r="N947" s="21"/>
      <c r="O947" s="21"/>
      <c r="P947" s="21"/>
      <c r="Q947" s="21"/>
      <c r="R947" s="21"/>
      <c r="S947" s="21"/>
      <c r="T947" s="21"/>
      <c r="U947" s="21"/>
      <c r="V947" s="20"/>
      <c r="W947" s="20"/>
      <c r="X947" s="20"/>
      <c r="Y947" s="20"/>
      <c r="Z947" s="20"/>
      <c r="AA947" s="20"/>
      <c r="AB947" s="20"/>
      <c r="AC947" s="20"/>
      <c r="AD947" s="20"/>
      <c r="AE947" s="20"/>
      <c r="AF947" s="20"/>
    </row>
    <row r="948">
      <c r="A948" s="20"/>
      <c r="B948" s="20"/>
      <c r="C948" s="20"/>
      <c r="D948" s="20"/>
      <c r="E948" s="20"/>
      <c r="F948" s="20"/>
      <c r="G948" s="20"/>
      <c r="H948" s="20"/>
      <c r="I948" s="20"/>
      <c r="J948" s="21"/>
      <c r="K948" s="21"/>
      <c r="L948" s="21"/>
      <c r="M948" s="21"/>
      <c r="N948" s="21"/>
      <c r="O948" s="21"/>
      <c r="P948" s="21"/>
      <c r="Q948" s="21"/>
      <c r="R948" s="21"/>
      <c r="S948" s="21"/>
      <c r="T948" s="21"/>
      <c r="U948" s="21"/>
      <c r="V948" s="20"/>
      <c r="W948" s="20"/>
      <c r="X948" s="20"/>
      <c r="Y948" s="20"/>
      <c r="Z948" s="20"/>
      <c r="AA948" s="20"/>
      <c r="AB948" s="20"/>
      <c r="AC948" s="20"/>
      <c r="AD948" s="20"/>
      <c r="AE948" s="20"/>
      <c r="AF948" s="20"/>
    </row>
    <row r="949">
      <c r="A949" s="20"/>
      <c r="B949" s="20"/>
      <c r="C949" s="20"/>
      <c r="D949" s="20"/>
      <c r="E949" s="20"/>
      <c r="F949" s="20"/>
      <c r="G949" s="20"/>
      <c r="H949" s="20"/>
      <c r="I949" s="20"/>
      <c r="J949" s="21"/>
      <c r="K949" s="21"/>
      <c r="L949" s="21"/>
      <c r="M949" s="21"/>
      <c r="N949" s="21"/>
      <c r="O949" s="21"/>
      <c r="P949" s="21"/>
      <c r="Q949" s="21"/>
      <c r="R949" s="21"/>
      <c r="S949" s="21"/>
      <c r="T949" s="21"/>
      <c r="U949" s="21"/>
      <c r="V949" s="20"/>
      <c r="W949" s="20"/>
      <c r="X949" s="20"/>
      <c r="Y949" s="20"/>
      <c r="Z949" s="20"/>
      <c r="AA949" s="20"/>
      <c r="AB949" s="20"/>
      <c r="AC949" s="20"/>
      <c r="AD949" s="20"/>
      <c r="AE949" s="20"/>
      <c r="AF949" s="20"/>
    </row>
    <row r="950">
      <c r="A950" s="20"/>
      <c r="B950" s="20"/>
      <c r="C950" s="20"/>
      <c r="D950" s="20"/>
      <c r="E950" s="20"/>
      <c r="F950" s="20"/>
      <c r="G950" s="20"/>
      <c r="H950" s="20"/>
      <c r="I950" s="20"/>
      <c r="J950" s="21"/>
      <c r="K950" s="21"/>
      <c r="L950" s="21"/>
      <c r="M950" s="21"/>
      <c r="N950" s="21"/>
      <c r="O950" s="21"/>
      <c r="P950" s="21"/>
      <c r="Q950" s="21"/>
      <c r="R950" s="21"/>
      <c r="S950" s="21"/>
      <c r="T950" s="21"/>
      <c r="U950" s="21"/>
      <c r="V950" s="20"/>
      <c r="W950" s="20"/>
      <c r="X950" s="20"/>
      <c r="Y950" s="20"/>
      <c r="Z950" s="20"/>
      <c r="AA950" s="20"/>
      <c r="AB950" s="20"/>
      <c r="AC950" s="20"/>
      <c r="AD950" s="20"/>
      <c r="AE950" s="20"/>
      <c r="AF950" s="20"/>
    </row>
    <row r="951">
      <c r="A951" s="20"/>
      <c r="B951" s="20"/>
      <c r="C951" s="20"/>
      <c r="D951" s="20"/>
      <c r="E951" s="20"/>
      <c r="F951" s="20"/>
      <c r="G951" s="20"/>
      <c r="H951" s="20"/>
      <c r="I951" s="20"/>
      <c r="J951" s="21"/>
      <c r="K951" s="21"/>
      <c r="L951" s="21"/>
      <c r="M951" s="21"/>
      <c r="N951" s="21"/>
      <c r="O951" s="21"/>
      <c r="P951" s="21"/>
      <c r="Q951" s="21"/>
      <c r="R951" s="21"/>
      <c r="S951" s="21"/>
      <c r="T951" s="21"/>
      <c r="U951" s="21"/>
      <c r="V951" s="20"/>
      <c r="W951" s="20"/>
      <c r="X951" s="20"/>
      <c r="Y951" s="20"/>
      <c r="Z951" s="20"/>
      <c r="AA951" s="20"/>
      <c r="AB951" s="20"/>
      <c r="AC951" s="20"/>
      <c r="AD951" s="20"/>
      <c r="AE951" s="20"/>
      <c r="AF951" s="20"/>
    </row>
    <row r="952">
      <c r="A952" s="20"/>
      <c r="B952" s="20"/>
      <c r="C952" s="20"/>
      <c r="D952" s="20"/>
      <c r="E952" s="20"/>
      <c r="F952" s="20"/>
      <c r="G952" s="20"/>
      <c r="H952" s="20"/>
      <c r="I952" s="20"/>
      <c r="J952" s="21"/>
      <c r="K952" s="21"/>
      <c r="L952" s="21"/>
      <c r="M952" s="21"/>
      <c r="N952" s="21"/>
      <c r="O952" s="21"/>
      <c r="P952" s="21"/>
      <c r="Q952" s="21"/>
      <c r="R952" s="21"/>
      <c r="S952" s="21"/>
      <c r="T952" s="21"/>
      <c r="U952" s="21"/>
      <c r="V952" s="20"/>
      <c r="W952" s="20"/>
      <c r="X952" s="20"/>
      <c r="Y952" s="20"/>
      <c r="Z952" s="20"/>
      <c r="AA952" s="20"/>
      <c r="AB952" s="20"/>
      <c r="AC952" s="20"/>
      <c r="AD952" s="20"/>
      <c r="AE952" s="20"/>
      <c r="AF952" s="20"/>
    </row>
    <row r="953">
      <c r="A953" s="20"/>
      <c r="B953" s="20"/>
      <c r="C953" s="20"/>
      <c r="D953" s="20"/>
      <c r="E953" s="20"/>
      <c r="F953" s="20"/>
      <c r="G953" s="20"/>
      <c r="H953" s="20"/>
      <c r="I953" s="20"/>
      <c r="J953" s="21"/>
      <c r="K953" s="21"/>
      <c r="L953" s="21"/>
      <c r="M953" s="21"/>
      <c r="N953" s="21"/>
      <c r="O953" s="21"/>
      <c r="P953" s="21"/>
      <c r="Q953" s="21"/>
      <c r="R953" s="21"/>
      <c r="S953" s="21"/>
      <c r="T953" s="21"/>
      <c r="U953" s="21"/>
      <c r="V953" s="20"/>
      <c r="W953" s="20"/>
      <c r="X953" s="20"/>
      <c r="Y953" s="20"/>
      <c r="Z953" s="20"/>
      <c r="AA953" s="20"/>
      <c r="AB953" s="20"/>
      <c r="AC953" s="20"/>
      <c r="AD953" s="20"/>
      <c r="AE953" s="20"/>
      <c r="AF953" s="20"/>
    </row>
    <row r="954">
      <c r="A954" s="20"/>
      <c r="B954" s="20"/>
      <c r="C954" s="20"/>
      <c r="D954" s="20"/>
      <c r="E954" s="20"/>
      <c r="F954" s="20"/>
      <c r="G954" s="20"/>
      <c r="H954" s="20"/>
      <c r="I954" s="20"/>
      <c r="J954" s="21"/>
      <c r="K954" s="21"/>
      <c r="L954" s="21"/>
      <c r="M954" s="21"/>
      <c r="N954" s="21"/>
      <c r="O954" s="21"/>
      <c r="P954" s="21"/>
      <c r="Q954" s="21"/>
      <c r="R954" s="21"/>
      <c r="S954" s="21"/>
      <c r="T954" s="21"/>
      <c r="U954" s="21"/>
      <c r="V954" s="20"/>
      <c r="W954" s="20"/>
      <c r="X954" s="20"/>
      <c r="Y954" s="20"/>
      <c r="Z954" s="20"/>
      <c r="AA954" s="20"/>
      <c r="AB954" s="20"/>
      <c r="AC954" s="20"/>
      <c r="AD954" s="20"/>
      <c r="AE954" s="20"/>
      <c r="AF954" s="20"/>
    </row>
    <row r="955">
      <c r="A955" s="20"/>
      <c r="B955" s="20"/>
      <c r="C955" s="20"/>
      <c r="D955" s="20"/>
      <c r="E955" s="20"/>
      <c r="F955" s="20"/>
      <c r="G955" s="20"/>
      <c r="H955" s="20"/>
      <c r="I955" s="20"/>
      <c r="J955" s="21"/>
      <c r="K955" s="21"/>
      <c r="L955" s="21"/>
      <c r="M955" s="21"/>
      <c r="N955" s="21"/>
      <c r="O955" s="21"/>
      <c r="P955" s="21"/>
      <c r="Q955" s="21"/>
      <c r="R955" s="21"/>
      <c r="S955" s="21"/>
      <c r="T955" s="21"/>
      <c r="U955" s="21"/>
      <c r="V955" s="20"/>
      <c r="W955" s="20"/>
      <c r="X955" s="20"/>
      <c r="Y955" s="20"/>
      <c r="Z955" s="20"/>
      <c r="AA955" s="20"/>
      <c r="AB955" s="20"/>
      <c r="AC955" s="20"/>
      <c r="AD955" s="20"/>
      <c r="AE955" s="20"/>
      <c r="AF955" s="20"/>
    </row>
    <row r="956">
      <c r="A956" s="20"/>
      <c r="B956" s="20"/>
      <c r="C956" s="20"/>
      <c r="D956" s="20"/>
      <c r="E956" s="20"/>
      <c r="F956" s="20"/>
      <c r="G956" s="20"/>
      <c r="H956" s="20"/>
      <c r="I956" s="20"/>
      <c r="J956" s="21"/>
      <c r="K956" s="21"/>
      <c r="L956" s="21"/>
      <c r="M956" s="21"/>
      <c r="N956" s="21"/>
      <c r="O956" s="21"/>
      <c r="P956" s="21"/>
      <c r="Q956" s="21"/>
      <c r="R956" s="21"/>
      <c r="S956" s="21"/>
      <c r="T956" s="21"/>
      <c r="U956" s="21"/>
      <c r="V956" s="20"/>
      <c r="W956" s="20"/>
      <c r="X956" s="20"/>
      <c r="Y956" s="20"/>
      <c r="Z956" s="20"/>
      <c r="AA956" s="20"/>
      <c r="AB956" s="20"/>
      <c r="AC956" s="20"/>
      <c r="AD956" s="20"/>
      <c r="AE956" s="20"/>
      <c r="AF956" s="20"/>
    </row>
    <row r="957">
      <c r="A957" s="20"/>
      <c r="B957" s="20"/>
      <c r="C957" s="20"/>
      <c r="D957" s="20"/>
      <c r="E957" s="20"/>
      <c r="F957" s="20"/>
      <c r="G957" s="20"/>
      <c r="H957" s="20"/>
      <c r="I957" s="20"/>
      <c r="J957" s="21"/>
      <c r="K957" s="21"/>
      <c r="L957" s="21"/>
      <c r="M957" s="21"/>
      <c r="N957" s="21"/>
      <c r="O957" s="21"/>
      <c r="P957" s="21"/>
      <c r="Q957" s="21"/>
      <c r="R957" s="21"/>
      <c r="S957" s="21"/>
      <c r="T957" s="21"/>
      <c r="U957" s="21"/>
      <c r="V957" s="20"/>
      <c r="W957" s="20"/>
      <c r="X957" s="20"/>
      <c r="Y957" s="20"/>
      <c r="Z957" s="20"/>
      <c r="AA957" s="20"/>
      <c r="AB957" s="20"/>
      <c r="AC957" s="20"/>
      <c r="AD957" s="20"/>
      <c r="AE957" s="20"/>
      <c r="AF957" s="20"/>
    </row>
    <row r="958">
      <c r="A958" s="20"/>
      <c r="B958" s="20"/>
      <c r="C958" s="20"/>
      <c r="D958" s="20"/>
      <c r="E958" s="20"/>
      <c r="F958" s="20"/>
      <c r="G958" s="20"/>
      <c r="H958" s="20"/>
      <c r="I958" s="20"/>
      <c r="J958" s="21"/>
      <c r="K958" s="21"/>
      <c r="L958" s="21"/>
      <c r="M958" s="21"/>
      <c r="N958" s="21"/>
      <c r="O958" s="21"/>
      <c r="P958" s="21"/>
      <c r="Q958" s="21"/>
      <c r="R958" s="21"/>
      <c r="S958" s="21"/>
      <c r="T958" s="21"/>
      <c r="U958" s="21"/>
      <c r="V958" s="20"/>
      <c r="W958" s="20"/>
      <c r="X958" s="20"/>
      <c r="Y958" s="20"/>
      <c r="Z958" s="20"/>
      <c r="AA958" s="20"/>
      <c r="AB958" s="20"/>
      <c r="AC958" s="20"/>
      <c r="AD958" s="20"/>
      <c r="AE958" s="20"/>
      <c r="AF958" s="20"/>
    </row>
    <row r="959">
      <c r="A959" s="20"/>
      <c r="B959" s="20"/>
      <c r="C959" s="20"/>
      <c r="D959" s="20"/>
      <c r="E959" s="20"/>
      <c r="F959" s="20"/>
      <c r="G959" s="20"/>
      <c r="H959" s="20"/>
      <c r="I959" s="20"/>
      <c r="J959" s="21"/>
      <c r="K959" s="21"/>
      <c r="L959" s="21"/>
      <c r="M959" s="21"/>
      <c r="N959" s="21"/>
      <c r="O959" s="21"/>
      <c r="P959" s="21"/>
      <c r="Q959" s="21"/>
      <c r="R959" s="21"/>
      <c r="S959" s="21"/>
      <c r="T959" s="21"/>
      <c r="U959" s="21"/>
      <c r="V959" s="20"/>
      <c r="W959" s="20"/>
      <c r="X959" s="20"/>
      <c r="Y959" s="20"/>
      <c r="Z959" s="20"/>
      <c r="AA959" s="20"/>
      <c r="AB959" s="20"/>
      <c r="AC959" s="20"/>
      <c r="AD959" s="20"/>
      <c r="AE959" s="20"/>
      <c r="AF959" s="20"/>
    </row>
    <row r="960">
      <c r="A960" s="20"/>
      <c r="B960" s="20"/>
      <c r="C960" s="20"/>
      <c r="D960" s="20"/>
      <c r="E960" s="20"/>
      <c r="F960" s="20"/>
      <c r="G960" s="20"/>
      <c r="H960" s="20"/>
      <c r="I960" s="20"/>
      <c r="J960" s="21"/>
      <c r="K960" s="21"/>
      <c r="L960" s="21"/>
      <c r="M960" s="21"/>
      <c r="N960" s="21"/>
      <c r="O960" s="21"/>
      <c r="P960" s="21"/>
      <c r="Q960" s="21"/>
      <c r="R960" s="21"/>
      <c r="S960" s="21"/>
      <c r="T960" s="21"/>
      <c r="U960" s="21"/>
      <c r="V960" s="20"/>
      <c r="W960" s="20"/>
      <c r="X960" s="20"/>
      <c r="Y960" s="20"/>
      <c r="Z960" s="20"/>
      <c r="AA960" s="20"/>
      <c r="AB960" s="20"/>
      <c r="AC960" s="20"/>
      <c r="AD960" s="20"/>
      <c r="AE960" s="20"/>
      <c r="AF960" s="20"/>
    </row>
    <row r="961">
      <c r="A961" s="20"/>
      <c r="B961" s="20"/>
      <c r="C961" s="20"/>
      <c r="D961" s="20"/>
      <c r="E961" s="20"/>
      <c r="F961" s="20"/>
      <c r="G961" s="20"/>
      <c r="H961" s="20"/>
      <c r="I961" s="20"/>
      <c r="J961" s="21"/>
      <c r="K961" s="21"/>
      <c r="L961" s="21"/>
      <c r="M961" s="21"/>
      <c r="N961" s="21"/>
      <c r="O961" s="21"/>
      <c r="P961" s="21"/>
      <c r="Q961" s="21"/>
      <c r="R961" s="21"/>
      <c r="S961" s="21"/>
      <c r="T961" s="21"/>
      <c r="U961" s="21"/>
      <c r="V961" s="20"/>
      <c r="W961" s="20"/>
      <c r="X961" s="20"/>
      <c r="Y961" s="20"/>
      <c r="Z961" s="20"/>
      <c r="AA961" s="20"/>
      <c r="AB961" s="20"/>
      <c r="AC961" s="20"/>
      <c r="AD961" s="20"/>
      <c r="AE961" s="20"/>
      <c r="AF961" s="20"/>
    </row>
    <row r="962">
      <c r="A962" s="20"/>
      <c r="B962" s="20"/>
      <c r="C962" s="20"/>
      <c r="D962" s="20"/>
      <c r="E962" s="20"/>
      <c r="F962" s="20"/>
      <c r="G962" s="20"/>
      <c r="H962" s="20"/>
      <c r="I962" s="20"/>
      <c r="J962" s="21"/>
      <c r="K962" s="21"/>
      <c r="L962" s="21"/>
      <c r="M962" s="21"/>
      <c r="N962" s="21"/>
      <c r="O962" s="21"/>
      <c r="P962" s="21"/>
      <c r="Q962" s="21"/>
      <c r="R962" s="21"/>
      <c r="S962" s="21"/>
      <c r="T962" s="21"/>
      <c r="U962" s="21"/>
      <c r="V962" s="20"/>
      <c r="W962" s="20"/>
      <c r="X962" s="20"/>
      <c r="Y962" s="20"/>
      <c r="Z962" s="20"/>
      <c r="AA962" s="20"/>
      <c r="AB962" s="20"/>
      <c r="AC962" s="20"/>
      <c r="AD962" s="20"/>
      <c r="AE962" s="20"/>
      <c r="AF962" s="20"/>
    </row>
    <row r="963">
      <c r="A963" s="20"/>
      <c r="B963" s="20"/>
      <c r="C963" s="20"/>
      <c r="D963" s="20"/>
      <c r="E963" s="20"/>
      <c r="F963" s="20"/>
      <c r="G963" s="20"/>
      <c r="H963" s="20"/>
      <c r="I963" s="20"/>
      <c r="J963" s="21"/>
      <c r="K963" s="21"/>
      <c r="L963" s="21"/>
      <c r="M963" s="21"/>
      <c r="N963" s="21"/>
      <c r="O963" s="21"/>
      <c r="P963" s="21"/>
      <c r="Q963" s="21"/>
      <c r="R963" s="21"/>
      <c r="S963" s="21"/>
      <c r="T963" s="21"/>
      <c r="U963" s="21"/>
      <c r="V963" s="20"/>
      <c r="W963" s="20"/>
      <c r="X963" s="20"/>
      <c r="Y963" s="20"/>
      <c r="Z963" s="20"/>
      <c r="AA963" s="20"/>
      <c r="AB963" s="20"/>
      <c r="AC963" s="20"/>
      <c r="AD963" s="20"/>
      <c r="AE963" s="20"/>
      <c r="AF963" s="20"/>
    </row>
    <row r="964">
      <c r="A964" s="20"/>
      <c r="B964" s="20"/>
      <c r="C964" s="20"/>
      <c r="D964" s="20"/>
      <c r="E964" s="20"/>
      <c r="F964" s="20"/>
      <c r="G964" s="20"/>
      <c r="H964" s="20"/>
      <c r="I964" s="20"/>
      <c r="J964" s="21"/>
      <c r="K964" s="21"/>
      <c r="L964" s="21"/>
      <c r="M964" s="21"/>
      <c r="N964" s="21"/>
      <c r="O964" s="21"/>
      <c r="P964" s="21"/>
      <c r="Q964" s="21"/>
      <c r="R964" s="21"/>
      <c r="S964" s="21"/>
      <c r="T964" s="21"/>
      <c r="U964" s="21"/>
      <c r="V964" s="20"/>
      <c r="W964" s="20"/>
      <c r="X964" s="20"/>
      <c r="Y964" s="20"/>
      <c r="Z964" s="20"/>
      <c r="AA964" s="20"/>
      <c r="AB964" s="20"/>
      <c r="AC964" s="20"/>
      <c r="AD964" s="20"/>
      <c r="AE964" s="20"/>
      <c r="AF964" s="20"/>
    </row>
    <row r="965">
      <c r="A965" s="20"/>
      <c r="B965" s="20"/>
      <c r="C965" s="20"/>
      <c r="D965" s="20"/>
      <c r="E965" s="20"/>
      <c r="F965" s="20"/>
      <c r="G965" s="20"/>
      <c r="H965" s="20"/>
      <c r="I965" s="20"/>
      <c r="J965" s="21"/>
      <c r="K965" s="21"/>
      <c r="L965" s="21"/>
      <c r="M965" s="21"/>
      <c r="N965" s="21"/>
      <c r="O965" s="21"/>
      <c r="P965" s="21"/>
      <c r="Q965" s="21"/>
      <c r="R965" s="21"/>
      <c r="S965" s="21"/>
      <c r="T965" s="21"/>
      <c r="U965" s="21"/>
      <c r="V965" s="20"/>
      <c r="W965" s="20"/>
      <c r="X965" s="20"/>
      <c r="Y965" s="20"/>
      <c r="Z965" s="20"/>
      <c r="AA965" s="20"/>
      <c r="AB965" s="20"/>
      <c r="AC965" s="20"/>
      <c r="AD965" s="20"/>
      <c r="AE965" s="20"/>
      <c r="AF965" s="20"/>
    </row>
    <row r="966">
      <c r="A966" s="20"/>
      <c r="B966" s="20"/>
      <c r="C966" s="20"/>
      <c r="D966" s="20"/>
      <c r="E966" s="20"/>
      <c r="F966" s="20"/>
      <c r="G966" s="20"/>
      <c r="H966" s="20"/>
      <c r="I966" s="20"/>
      <c r="J966" s="21"/>
      <c r="K966" s="21"/>
      <c r="L966" s="21"/>
      <c r="M966" s="21"/>
      <c r="N966" s="21"/>
      <c r="O966" s="21"/>
      <c r="P966" s="21"/>
      <c r="Q966" s="21"/>
      <c r="R966" s="21"/>
      <c r="S966" s="21"/>
      <c r="T966" s="21"/>
      <c r="U966" s="21"/>
      <c r="V966" s="20"/>
      <c r="W966" s="20"/>
      <c r="X966" s="20"/>
      <c r="Y966" s="20"/>
      <c r="Z966" s="20"/>
      <c r="AA966" s="20"/>
      <c r="AB966" s="20"/>
      <c r="AC966" s="20"/>
      <c r="AD966" s="20"/>
      <c r="AE966" s="20"/>
      <c r="AF966" s="20"/>
    </row>
    <row r="967">
      <c r="A967" s="20"/>
      <c r="B967" s="20"/>
      <c r="C967" s="20"/>
      <c r="D967" s="20"/>
      <c r="E967" s="20"/>
      <c r="F967" s="20"/>
      <c r="G967" s="20"/>
      <c r="H967" s="20"/>
      <c r="I967" s="20"/>
      <c r="J967" s="21"/>
      <c r="K967" s="21"/>
      <c r="L967" s="21"/>
      <c r="M967" s="21"/>
      <c r="N967" s="21"/>
      <c r="O967" s="21"/>
      <c r="P967" s="21"/>
      <c r="Q967" s="21"/>
      <c r="R967" s="21"/>
      <c r="S967" s="21"/>
      <c r="T967" s="21"/>
      <c r="U967" s="21"/>
      <c r="V967" s="20"/>
      <c r="W967" s="20"/>
      <c r="X967" s="20"/>
      <c r="Y967" s="20"/>
      <c r="Z967" s="20"/>
      <c r="AA967" s="20"/>
      <c r="AB967" s="20"/>
      <c r="AC967" s="20"/>
      <c r="AD967" s="20"/>
      <c r="AE967" s="20"/>
      <c r="AF967" s="20"/>
    </row>
    <row r="968">
      <c r="A968" s="20"/>
      <c r="B968" s="20"/>
      <c r="C968" s="20"/>
      <c r="D968" s="20"/>
      <c r="E968" s="20"/>
      <c r="F968" s="20"/>
      <c r="G968" s="20"/>
      <c r="H968" s="20"/>
      <c r="I968" s="20"/>
      <c r="J968" s="21"/>
      <c r="K968" s="21"/>
      <c r="L968" s="21"/>
      <c r="M968" s="21"/>
      <c r="N968" s="21"/>
      <c r="O968" s="21"/>
      <c r="P968" s="21"/>
      <c r="Q968" s="21"/>
      <c r="R968" s="21"/>
      <c r="S968" s="21"/>
      <c r="T968" s="21"/>
      <c r="U968" s="21"/>
      <c r="V968" s="20"/>
      <c r="W968" s="20"/>
      <c r="X968" s="20"/>
      <c r="Y968" s="20"/>
      <c r="Z968" s="20"/>
      <c r="AA968" s="20"/>
      <c r="AB968" s="20"/>
      <c r="AC968" s="20"/>
      <c r="AD968" s="20"/>
      <c r="AE968" s="20"/>
      <c r="AF968" s="20"/>
    </row>
    <row r="969">
      <c r="A969" s="20"/>
      <c r="B969" s="20"/>
      <c r="C969" s="20"/>
      <c r="D969" s="20"/>
      <c r="E969" s="20"/>
      <c r="F969" s="20"/>
      <c r="G969" s="20"/>
      <c r="H969" s="20"/>
      <c r="I969" s="20"/>
      <c r="J969" s="21"/>
      <c r="K969" s="21"/>
      <c r="L969" s="21"/>
      <c r="M969" s="21"/>
      <c r="N969" s="21"/>
      <c r="O969" s="21"/>
      <c r="P969" s="21"/>
      <c r="Q969" s="21"/>
      <c r="R969" s="21"/>
      <c r="S969" s="21"/>
      <c r="T969" s="21"/>
      <c r="U969" s="21"/>
      <c r="V969" s="20"/>
      <c r="W969" s="20"/>
      <c r="X969" s="20"/>
      <c r="Y969" s="20"/>
      <c r="Z969" s="20"/>
      <c r="AA969" s="20"/>
      <c r="AB969" s="20"/>
      <c r="AC969" s="20"/>
      <c r="AD969" s="20"/>
      <c r="AE969" s="20"/>
      <c r="AF969" s="20"/>
    </row>
    <row r="970">
      <c r="A970" s="20"/>
      <c r="B970" s="20"/>
      <c r="C970" s="20"/>
      <c r="D970" s="20"/>
      <c r="E970" s="20"/>
      <c r="F970" s="20"/>
      <c r="G970" s="20"/>
      <c r="H970" s="20"/>
      <c r="I970" s="20"/>
      <c r="J970" s="21"/>
      <c r="K970" s="21"/>
      <c r="L970" s="21"/>
      <c r="M970" s="21"/>
      <c r="N970" s="21"/>
      <c r="O970" s="21"/>
      <c r="P970" s="21"/>
      <c r="Q970" s="21"/>
      <c r="R970" s="21"/>
      <c r="S970" s="21"/>
      <c r="T970" s="21"/>
      <c r="U970" s="21"/>
      <c r="V970" s="20"/>
      <c r="W970" s="20"/>
      <c r="X970" s="20"/>
      <c r="Y970" s="20"/>
      <c r="Z970" s="20"/>
      <c r="AA970" s="20"/>
      <c r="AB970" s="20"/>
      <c r="AC970" s="20"/>
      <c r="AD970" s="20"/>
      <c r="AE970" s="20"/>
      <c r="AF970" s="20"/>
    </row>
    <row r="971">
      <c r="A971" s="20"/>
      <c r="B971" s="20"/>
      <c r="C971" s="20"/>
      <c r="D971" s="20"/>
      <c r="E971" s="20"/>
      <c r="F971" s="20"/>
      <c r="G971" s="20"/>
      <c r="H971" s="20"/>
      <c r="I971" s="20"/>
      <c r="J971" s="21"/>
      <c r="K971" s="21"/>
      <c r="L971" s="21"/>
      <c r="M971" s="19"/>
      <c r="N971" s="21"/>
      <c r="O971" s="21"/>
      <c r="P971" s="21"/>
      <c r="Q971" s="21"/>
      <c r="R971" s="21"/>
      <c r="S971" s="21"/>
      <c r="T971" s="21"/>
      <c r="U971" s="21"/>
      <c r="V971" s="20"/>
      <c r="W971" s="20"/>
      <c r="X971" s="20"/>
      <c r="Y971" s="20"/>
      <c r="Z971" s="20"/>
      <c r="AA971" s="20"/>
      <c r="AB971" s="20"/>
      <c r="AC971" s="20"/>
      <c r="AD971" s="20"/>
      <c r="AE971" s="20"/>
      <c r="AF971" s="20"/>
    </row>
    <row r="972">
      <c r="A972" s="20"/>
      <c r="B972" s="20"/>
      <c r="C972" s="20"/>
      <c r="D972" s="20"/>
      <c r="E972" s="20"/>
      <c r="F972" s="20"/>
      <c r="G972" s="20"/>
      <c r="H972" s="20"/>
      <c r="I972" s="20"/>
      <c r="J972" s="21"/>
      <c r="K972" s="21"/>
      <c r="L972" s="21"/>
      <c r="M972" s="21"/>
      <c r="N972" s="21"/>
      <c r="O972" s="21"/>
      <c r="P972" s="21"/>
      <c r="Q972" s="21"/>
      <c r="R972" s="21"/>
      <c r="S972" s="21"/>
      <c r="T972" s="21"/>
      <c r="U972" s="21"/>
      <c r="V972" s="20"/>
      <c r="W972" s="20"/>
      <c r="X972" s="20"/>
      <c r="Y972" s="20"/>
      <c r="Z972" s="20"/>
      <c r="AA972" s="20"/>
      <c r="AB972" s="20"/>
      <c r="AC972" s="20"/>
      <c r="AD972" s="20"/>
      <c r="AE972" s="20"/>
      <c r="AF972" s="20"/>
    </row>
    <row r="973">
      <c r="A973" s="20"/>
      <c r="B973" s="20"/>
      <c r="C973" s="20"/>
      <c r="D973" s="20"/>
      <c r="E973" s="20"/>
      <c r="F973" s="20"/>
      <c r="G973" s="20"/>
      <c r="H973" s="20"/>
      <c r="I973" s="20"/>
      <c r="J973" s="21"/>
      <c r="K973" s="21"/>
      <c r="L973" s="21"/>
      <c r="M973" s="21"/>
      <c r="N973" s="21"/>
      <c r="O973" s="21"/>
      <c r="P973" s="21"/>
      <c r="Q973" s="21"/>
      <c r="R973" s="21"/>
      <c r="S973" s="21"/>
      <c r="T973" s="21"/>
      <c r="U973" s="21"/>
      <c r="V973" s="20"/>
      <c r="W973" s="20"/>
      <c r="X973" s="20"/>
      <c r="Y973" s="20"/>
      <c r="Z973" s="20"/>
      <c r="AA973" s="20"/>
      <c r="AB973" s="20"/>
      <c r="AC973" s="20"/>
      <c r="AD973" s="20"/>
      <c r="AE973" s="20"/>
      <c r="AF973" s="20"/>
    </row>
    <row r="974">
      <c r="A974" s="20"/>
      <c r="B974" s="20"/>
      <c r="C974" s="20"/>
      <c r="D974" s="20"/>
      <c r="E974" s="20"/>
      <c r="F974" s="20"/>
      <c r="G974" s="20"/>
      <c r="H974" s="20"/>
      <c r="I974" s="20"/>
      <c r="J974" s="21"/>
      <c r="K974" s="21"/>
      <c r="L974" s="21"/>
      <c r="M974" s="21"/>
      <c r="N974" s="21"/>
      <c r="O974" s="21"/>
      <c r="P974" s="21"/>
      <c r="Q974" s="21"/>
      <c r="R974" s="21"/>
      <c r="S974" s="21"/>
      <c r="T974" s="21"/>
      <c r="U974" s="21"/>
      <c r="V974" s="20"/>
      <c r="W974" s="20"/>
      <c r="X974" s="20"/>
      <c r="Y974" s="20"/>
      <c r="Z974" s="20"/>
      <c r="AA974" s="20"/>
      <c r="AB974" s="20"/>
      <c r="AC974" s="20"/>
      <c r="AD974" s="20"/>
      <c r="AE974" s="20"/>
      <c r="AF974" s="20"/>
    </row>
    <row r="975">
      <c r="A975" s="20"/>
      <c r="B975" s="20"/>
      <c r="C975" s="20"/>
      <c r="D975" s="20"/>
      <c r="E975" s="20"/>
      <c r="F975" s="20"/>
      <c r="G975" s="20"/>
      <c r="H975" s="20"/>
      <c r="I975" s="20"/>
      <c r="J975" s="21"/>
      <c r="K975" s="21"/>
      <c r="L975" s="21"/>
      <c r="M975" s="21"/>
      <c r="N975" s="21"/>
      <c r="O975" s="21"/>
      <c r="P975" s="21"/>
      <c r="Q975" s="21"/>
      <c r="R975" s="21"/>
      <c r="S975" s="21"/>
      <c r="T975" s="21"/>
      <c r="U975" s="21"/>
      <c r="V975" s="20"/>
      <c r="W975" s="20"/>
      <c r="X975" s="20"/>
      <c r="Y975" s="20"/>
      <c r="Z975" s="20"/>
      <c r="AA975" s="20"/>
      <c r="AB975" s="20"/>
      <c r="AC975" s="20"/>
      <c r="AD975" s="20"/>
      <c r="AE975" s="20"/>
      <c r="AF975" s="20"/>
    </row>
    <row r="976">
      <c r="A976" s="20"/>
      <c r="B976" s="20"/>
      <c r="C976" s="20"/>
      <c r="D976" s="20"/>
      <c r="E976" s="20"/>
      <c r="F976" s="20"/>
      <c r="G976" s="20"/>
      <c r="H976" s="20"/>
      <c r="I976" s="20"/>
      <c r="J976" s="21"/>
      <c r="K976" s="21"/>
      <c r="L976" s="21"/>
      <c r="M976" s="21"/>
      <c r="N976" s="21"/>
      <c r="O976" s="21"/>
      <c r="P976" s="21"/>
      <c r="Q976" s="21"/>
      <c r="R976" s="21"/>
      <c r="S976" s="21"/>
      <c r="T976" s="21"/>
      <c r="U976" s="21"/>
      <c r="V976" s="20"/>
      <c r="W976" s="20"/>
      <c r="X976" s="20"/>
      <c r="Y976" s="20"/>
      <c r="Z976" s="20"/>
      <c r="AA976" s="20"/>
      <c r="AB976" s="20"/>
      <c r="AC976" s="20"/>
      <c r="AD976" s="20"/>
      <c r="AE976" s="20"/>
      <c r="AF976" s="20"/>
    </row>
    <row r="977">
      <c r="A977" s="20"/>
      <c r="B977" s="20"/>
      <c r="C977" s="20"/>
      <c r="D977" s="20"/>
      <c r="E977" s="20"/>
      <c r="F977" s="20"/>
      <c r="G977" s="20"/>
      <c r="H977" s="20"/>
      <c r="I977" s="20"/>
      <c r="J977" s="19"/>
      <c r="K977" s="19"/>
      <c r="L977" s="19"/>
      <c r="M977" s="19"/>
      <c r="N977" s="21"/>
      <c r="O977" s="21"/>
      <c r="P977" s="21"/>
      <c r="Q977" s="21"/>
      <c r="R977" s="21"/>
      <c r="S977" s="21"/>
      <c r="T977" s="21"/>
      <c r="U977" s="21"/>
      <c r="V977" s="20"/>
      <c r="W977" s="20"/>
      <c r="X977" s="20"/>
      <c r="Y977" s="20"/>
      <c r="Z977" s="20"/>
      <c r="AA977" s="20"/>
      <c r="AB977" s="20"/>
      <c r="AC977" s="20"/>
      <c r="AD977" s="20"/>
      <c r="AE977" s="20"/>
      <c r="AF977" s="20"/>
    </row>
    <row r="978">
      <c r="A978" s="20"/>
      <c r="B978" s="20"/>
      <c r="C978" s="20"/>
      <c r="D978" s="20"/>
      <c r="E978" s="20"/>
      <c r="F978" s="20"/>
      <c r="G978" s="20"/>
      <c r="H978" s="20"/>
      <c r="I978" s="20"/>
      <c r="J978" s="21"/>
      <c r="K978" s="21"/>
      <c r="L978" s="21"/>
      <c r="M978" s="21"/>
      <c r="N978" s="21"/>
      <c r="O978" s="21"/>
      <c r="P978" s="21"/>
      <c r="Q978" s="21"/>
      <c r="R978" s="21"/>
      <c r="S978" s="21"/>
      <c r="T978" s="21"/>
      <c r="U978" s="21"/>
      <c r="V978" s="20"/>
      <c r="W978" s="20"/>
      <c r="X978" s="20"/>
      <c r="Y978" s="20"/>
      <c r="Z978" s="20"/>
      <c r="AA978" s="20"/>
      <c r="AB978" s="20"/>
      <c r="AC978" s="20"/>
      <c r="AD978" s="20"/>
      <c r="AE978" s="20"/>
      <c r="AF978" s="20"/>
    </row>
    <row r="979">
      <c r="A979" s="20"/>
      <c r="B979" s="20"/>
      <c r="C979" s="20"/>
      <c r="D979" s="20"/>
      <c r="E979" s="20"/>
      <c r="F979" s="20"/>
      <c r="G979" s="20"/>
      <c r="H979" s="20"/>
      <c r="I979" s="20"/>
      <c r="J979" s="21"/>
      <c r="K979" s="21"/>
      <c r="L979" s="21"/>
      <c r="M979" s="21"/>
      <c r="N979" s="21"/>
      <c r="O979" s="21"/>
      <c r="P979" s="21"/>
      <c r="Q979" s="21"/>
      <c r="R979" s="21"/>
      <c r="S979" s="21"/>
      <c r="T979" s="21"/>
      <c r="U979" s="21"/>
      <c r="V979" s="20"/>
      <c r="W979" s="20"/>
      <c r="X979" s="20"/>
      <c r="Y979" s="20"/>
      <c r="Z979" s="20"/>
      <c r="AA979" s="20"/>
      <c r="AB979" s="20"/>
      <c r="AC979" s="20"/>
      <c r="AD979" s="20"/>
      <c r="AE979" s="20"/>
      <c r="AF979" s="20"/>
    </row>
    <row r="980">
      <c r="A980" s="20"/>
      <c r="B980" s="20"/>
      <c r="C980" s="20"/>
      <c r="D980" s="20"/>
      <c r="E980" s="20"/>
      <c r="F980" s="20"/>
      <c r="G980" s="20"/>
      <c r="H980" s="20"/>
      <c r="I980" s="20"/>
      <c r="J980" s="21"/>
      <c r="K980" s="21"/>
      <c r="L980" s="21"/>
      <c r="M980" s="21"/>
      <c r="N980" s="21"/>
      <c r="O980" s="21"/>
      <c r="P980" s="21"/>
      <c r="Q980" s="21"/>
      <c r="R980" s="21"/>
      <c r="S980" s="21"/>
      <c r="T980" s="21"/>
      <c r="U980" s="21"/>
      <c r="V980" s="20"/>
      <c r="W980" s="20"/>
      <c r="X980" s="20"/>
      <c r="Y980" s="20"/>
      <c r="Z980" s="20"/>
      <c r="AA980" s="20"/>
      <c r="AB980" s="20"/>
      <c r="AC980" s="20"/>
      <c r="AD980" s="20"/>
      <c r="AE980" s="20"/>
      <c r="AF980" s="20"/>
    </row>
    <row r="981">
      <c r="A981" s="20"/>
      <c r="B981" s="20"/>
      <c r="C981" s="20"/>
      <c r="D981" s="20"/>
      <c r="E981" s="20"/>
      <c r="F981" s="20"/>
      <c r="G981" s="20"/>
      <c r="H981" s="20"/>
      <c r="I981" s="20"/>
      <c r="J981" s="21"/>
      <c r="K981" s="21"/>
      <c r="L981" s="21"/>
      <c r="M981" s="21"/>
      <c r="N981" s="21"/>
      <c r="O981" s="21"/>
      <c r="P981" s="21"/>
      <c r="Q981" s="21"/>
      <c r="R981" s="21"/>
      <c r="S981" s="21"/>
      <c r="T981" s="21"/>
      <c r="U981" s="21"/>
      <c r="V981" s="20"/>
      <c r="W981" s="20"/>
      <c r="X981" s="20"/>
      <c r="Y981" s="20"/>
      <c r="Z981" s="20"/>
      <c r="AA981" s="20"/>
      <c r="AB981" s="20"/>
      <c r="AC981" s="20"/>
      <c r="AD981" s="20"/>
      <c r="AE981" s="20"/>
      <c r="AF981" s="20"/>
    </row>
    <row r="982">
      <c r="A982" s="20"/>
      <c r="B982" s="20"/>
      <c r="C982" s="20"/>
      <c r="D982" s="20"/>
      <c r="E982" s="20"/>
      <c r="F982" s="20"/>
      <c r="G982" s="20"/>
      <c r="H982" s="20"/>
      <c r="I982" s="20"/>
      <c r="J982" s="21"/>
      <c r="K982" s="21"/>
      <c r="L982" s="21"/>
      <c r="M982" s="21"/>
      <c r="N982" s="21"/>
      <c r="O982" s="21"/>
      <c r="P982" s="21"/>
      <c r="Q982" s="21"/>
      <c r="R982" s="21"/>
      <c r="S982" s="21"/>
      <c r="T982" s="21"/>
      <c r="U982" s="21"/>
      <c r="V982" s="20"/>
      <c r="W982" s="20"/>
      <c r="X982" s="20"/>
      <c r="Y982" s="20"/>
      <c r="Z982" s="20"/>
      <c r="AA982" s="20"/>
      <c r="AB982" s="20"/>
      <c r="AC982" s="20"/>
      <c r="AD982" s="20"/>
      <c r="AE982" s="20"/>
      <c r="AF982" s="20"/>
    </row>
    <row r="983">
      <c r="A983" s="20"/>
      <c r="B983" s="20"/>
      <c r="C983" s="20"/>
      <c r="D983" s="20"/>
      <c r="E983" s="20"/>
      <c r="F983" s="20"/>
      <c r="G983" s="20"/>
      <c r="H983" s="20"/>
      <c r="I983" s="20"/>
      <c r="J983" s="21"/>
      <c r="K983" s="21"/>
      <c r="L983" s="21"/>
      <c r="M983" s="21"/>
      <c r="N983" s="21"/>
      <c r="O983" s="21"/>
      <c r="P983" s="21"/>
      <c r="Q983" s="21"/>
      <c r="R983" s="21"/>
      <c r="S983" s="21"/>
      <c r="T983" s="21"/>
      <c r="U983" s="21"/>
      <c r="V983" s="20"/>
      <c r="W983" s="20"/>
      <c r="X983" s="20"/>
      <c r="Y983" s="20"/>
      <c r="Z983" s="20"/>
      <c r="AA983" s="20"/>
      <c r="AB983" s="20"/>
      <c r="AC983" s="20"/>
      <c r="AD983" s="20"/>
      <c r="AE983" s="20"/>
      <c r="AF983" s="20"/>
    </row>
    <row r="984">
      <c r="A984" s="20"/>
      <c r="B984" s="20"/>
      <c r="C984" s="20"/>
      <c r="D984" s="20"/>
      <c r="E984" s="20"/>
      <c r="F984" s="20"/>
      <c r="G984" s="20"/>
      <c r="H984" s="20"/>
      <c r="I984" s="20"/>
      <c r="J984" s="21"/>
      <c r="K984" s="21"/>
      <c r="L984" s="21"/>
      <c r="M984" s="21"/>
      <c r="N984" s="21"/>
      <c r="O984" s="21"/>
      <c r="P984" s="21"/>
      <c r="Q984" s="21"/>
      <c r="R984" s="21"/>
      <c r="S984" s="21"/>
      <c r="T984" s="21"/>
      <c r="U984" s="21"/>
      <c r="V984" s="20"/>
      <c r="W984" s="20"/>
      <c r="X984" s="20"/>
      <c r="Y984" s="20"/>
      <c r="Z984" s="20"/>
      <c r="AA984" s="20"/>
      <c r="AB984" s="20"/>
      <c r="AC984" s="20"/>
      <c r="AD984" s="20"/>
      <c r="AE984" s="20"/>
      <c r="AF984" s="20"/>
    </row>
    <row r="985">
      <c r="A985" s="20"/>
      <c r="B985" s="20"/>
      <c r="C985" s="20"/>
      <c r="D985" s="20"/>
      <c r="E985" s="20"/>
      <c r="F985" s="20"/>
      <c r="G985" s="20"/>
      <c r="H985" s="20"/>
      <c r="I985" s="20"/>
      <c r="J985" s="21"/>
      <c r="K985" s="21"/>
      <c r="L985" s="21"/>
      <c r="M985" s="21"/>
      <c r="N985" s="21"/>
      <c r="O985" s="21"/>
      <c r="P985" s="21"/>
      <c r="Q985" s="21"/>
      <c r="R985" s="21"/>
      <c r="S985" s="21"/>
      <c r="T985" s="21"/>
      <c r="U985" s="21"/>
      <c r="V985" s="20"/>
      <c r="W985" s="20"/>
      <c r="X985" s="20"/>
      <c r="Y985" s="20"/>
      <c r="Z985" s="20"/>
      <c r="AA985" s="20"/>
      <c r="AB985" s="20"/>
      <c r="AC985" s="20"/>
      <c r="AD985" s="20"/>
      <c r="AE985" s="20"/>
      <c r="AF985" s="20"/>
    </row>
    <row r="986">
      <c r="A986" s="20"/>
      <c r="B986" s="20"/>
      <c r="C986" s="20"/>
      <c r="D986" s="20"/>
      <c r="E986" s="20"/>
      <c r="F986" s="20"/>
      <c r="G986" s="20"/>
      <c r="H986" s="20"/>
      <c r="I986" s="20"/>
      <c r="J986" s="21"/>
      <c r="K986" s="21"/>
      <c r="L986" s="21"/>
      <c r="M986" s="21"/>
      <c r="N986" s="21"/>
      <c r="O986" s="21"/>
      <c r="P986" s="21"/>
      <c r="Q986" s="21"/>
      <c r="R986" s="21"/>
      <c r="S986" s="21"/>
      <c r="T986" s="21"/>
      <c r="U986" s="21"/>
      <c r="V986" s="20"/>
      <c r="W986" s="20"/>
      <c r="X986" s="20"/>
      <c r="Y986" s="20"/>
      <c r="Z986" s="20"/>
      <c r="AA986" s="20"/>
      <c r="AB986" s="20"/>
      <c r="AC986" s="20"/>
      <c r="AD986" s="20"/>
      <c r="AE986" s="20"/>
      <c r="AF986" s="20"/>
    </row>
    <row r="987">
      <c r="A987" s="20"/>
      <c r="B987" s="20"/>
      <c r="C987" s="20"/>
      <c r="D987" s="20"/>
      <c r="E987" s="20"/>
      <c r="F987" s="20"/>
      <c r="G987" s="20"/>
      <c r="H987" s="20"/>
      <c r="I987" s="20"/>
      <c r="J987" s="21"/>
      <c r="K987" s="21"/>
      <c r="L987" s="21"/>
      <c r="M987" s="21"/>
      <c r="N987" s="21"/>
      <c r="O987" s="21"/>
      <c r="P987" s="21"/>
      <c r="Q987" s="21"/>
      <c r="R987" s="21"/>
      <c r="S987" s="21"/>
      <c r="T987" s="21"/>
      <c r="U987" s="21"/>
      <c r="V987" s="20"/>
      <c r="W987" s="20"/>
      <c r="X987" s="20"/>
      <c r="Y987" s="20"/>
      <c r="Z987" s="20"/>
      <c r="AA987" s="20"/>
      <c r="AB987" s="20"/>
      <c r="AC987" s="20"/>
      <c r="AD987" s="20"/>
      <c r="AE987" s="20"/>
      <c r="AF987" s="20"/>
    </row>
    <row r="988">
      <c r="A988" s="20"/>
      <c r="B988" s="20"/>
      <c r="C988" s="20"/>
      <c r="D988" s="20"/>
      <c r="E988" s="20"/>
      <c r="F988" s="20"/>
      <c r="G988" s="20"/>
      <c r="H988" s="20"/>
      <c r="I988" s="20"/>
      <c r="J988" s="21"/>
      <c r="K988" s="21"/>
      <c r="L988" s="21"/>
      <c r="M988" s="21"/>
      <c r="N988" s="21"/>
      <c r="O988" s="21"/>
      <c r="P988" s="21"/>
      <c r="Q988" s="21"/>
      <c r="R988" s="21"/>
      <c r="S988" s="21"/>
      <c r="T988" s="21"/>
      <c r="U988" s="21"/>
      <c r="V988" s="20"/>
      <c r="W988" s="20"/>
      <c r="X988" s="20"/>
      <c r="Y988" s="20"/>
      <c r="Z988" s="20"/>
      <c r="AA988" s="20"/>
      <c r="AB988" s="20"/>
      <c r="AC988" s="20"/>
      <c r="AD988" s="20"/>
      <c r="AE988" s="20"/>
      <c r="AF988" s="20"/>
    </row>
    <row r="989">
      <c r="A989" s="20"/>
      <c r="B989" s="20"/>
      <c r="C989" s="20"/>
      <c r="D989" s="20"/>
      <c r="E989" s="20"/>
      <c r="F989" s="20"/>
      <c r="G989" s="20"/>
      <c r="H989" s="20"/>
      <c r="I989" s="20"/>
      <c r="J989" s="21"/>
      <c r="K989" s="21"/>
      <c r="L989" s="21"/>
      <c r="M989" s="21"/>
      <c r="N989" s="21"/>
      <c r="O989" s="21"/>
      <c r="P989" s="21"/>
      <c r="Q989" s="21"/>
      <c r="R989" s="21"/>
      <c r="S989" s="21"/>
      <c r="T989" s="21"/>
      <c r="U989" s="21"/>
      <c r="V989" s="20"/>
      <c r="W989" s="20"/>
      <c r="X989" s="20"/>
      <c r="Y989" s="20"/>
      <c r="Z989" s="20"/>
      <c r="AA989" s="20"/>
      <c r="AB989" s="20"/>
      <c r="AC989" s="20"/>
      <c r="AD989" s="20"/>
      <c r="AE989" s="20"/>
      <c r="AF989" s="20"/>
    </row>
    <row r="990">
      <c r="A990" s="20"/>
      <c r="B990" s="20"/>
      <c r="C990" s="20"/>
      <c r="D990" s="20"/>
      <c r="E990" s="20"/>
      <c r="F990" s="20"/>
      <c r="G990" s="20"/>
      <c r="H990" s="20"/>
      <c r="I990" s="20"/>
      <c r="J990" s="21"/>
      <c r="K990" s="21"/>
      <c r="L990" s="21"/>
      <c r="M990" s="21"/>
      <c r="N990" s="21"/>
      <c r="O990" s="21"/>
      <c r="P990" s="21"/>
      <c r="Q990" s="21"/>
      <c r="R990" s="21"/>
      <c r="S990" s="21"/>
      <c r="T990" s="21"/>
      <c r="U990" s="21"/>
      <c r="V990" s="20"/>
      <c r="W990" s="20"/>
      <c r="X990" s="20"/>
      <c r="Y990" s="20"/>
      <c r="Z990" s="20"/>
      <c r="AA990" s="20"/>
      <c r="AB990" s="20"/>
      <c r="AC990" s="20"/>
      <c r="AD990" s="20"/>
      <c r="AE990" s="20"/>
      <c r="AF990" s="20"/>
    </row>
    <row r="991">
      <c r="A991" s="20"/>
      <c r="B991" s="20"/>
      <c r="C991" s="20"/>
      <c r="D991" s="20"/>
      <c r="E991" s="20"/>
      <c r="F991" s="20"/>
      <c r="G991" s="20"/>
      <c r="H991" s="20"/>
      <c r="I991" s="20"/>
      <c r="J991" s="21"/>
      <c r="K991" s="21"/>
      <c r="L991" s="21"/>
      <c r="M991" s="21"/>
      <c r="N991" s="21"/>
      <c r="O991" s="21"/>
      <c r="P991" s="21"/>
      <c r="Q991" s="21"/>
      <c r="R991" s="21"/>
      <c r="S991" s="21"/>
      <c r="T991" s="21"/>
      <c r="U991" s="21"/>
      <c r="V991" s="20"/>
      <c r="W991" s="20"/>
      <c r="X991" s="20"/>
      <c r="Y991" s="20"/>
      <c r="Z991" s="20"/>
      <c r="AA991" s="20"/>
      <c r="AB991" s="20"/>
      <c r="AC991" s="20"/>
      <c r="AD991" s="20"/>
      <c r="AE991" s="20"/>
      <c r="AF991" s="20"/>
    </row>
    <row r="992">
      <c r="A992" s="20"/>
      <c r="B992" s="20"/>
      <c r="C992" s="20"/>
      <c r="D992" s="20"/>
      <c r="E992" s="20"/>
      <c r="F992" s="20"/>
      <c r="G992" s="20"/>
      <c r="H992" s="20"/>
      <c r="I992" s="20"/>
      <c r="J992" s="21"/>
      <c r="K992" s="21"/>
      <c r="L992" s="21"/>
      <c r="M992" s="21"/>
      <c r="N992" s="21"/>
      <c r="O992" s="21"/>
      <c r="P992" s="21"/>
      <c r="Q992" s="21"/>
      <c r="R992" s="21"/>
      <c r="S992" s="21"/>
      <c r="T992" s="21"/>
      <c r="U992" s="21"/>
      <c r="V992" s="20"/>
      <c r="W992" s="20"/>
      <c r="X992" s="20"/>
      <c r="Y992" s="20"/>
      <c r="Z992" s="20"/>
      <c r="AA992" s="20"/>
      <c r="AB992" s="20"/>
      <c r="AC992" s="20"/>
      <c r="AD992" s="20"/>
      <c r="AE992" s="20"/>
      <c r="AF992" s="20"/>
    </row>
    <row r="993">
      <c r="A993" s="20"/>
      <c r="B993" s="20"/>
      <c r="C993" s="20"/>
      <c r="D993" s="20"/>
      <c r="E993" s="20"/>
      <c r="F993" s="20"/>
      <c r="G993" s="20"/>
      <c r="H993" s="20"/>
      <c r="I993" s="20"/>
      <c r="J993" s="21"/>
      <c r="K993" s="21"/>
      <c r="L993" s="21"/>
      <c r="M993" s="21"/>
      <c r="N993" s="21"/>
      <c r="O993" s="21"/>
      <c r="P993" s="21"/>
      <c r="Q993" s="21"/>
      <c r="R993" s="21"/>
      <c r="S993" s="21"/>
      <c r="T993" s="21"/>
      <c r="U993" s="21"/>
      <c r="V993" s="20"/>
      <c r="W993" s="20"/>
      <c r="X993" s="20"/>
      <c r="Y993" s="20"/>
      <c r="Z993" s="20"/>
      <c r="AA993" s="20"/>
      <c r="AB993" s="20"/>
      <c r="AC993" s="20"/>
      <c r="AD993" s="20"/>
      <c r="AE993" s="20"/>
      <c r="AF993" s="20"/>
    </row>
    <row r="994">
      <c r="A994" s="20"/>
      <c r="B994" s="20"/>
      <c r="C994" s="20"/>
      <c r="D994" s="20"/>
      <c r="E994" s="20"/>
      <c r="F994" s="20"/>
      <c r="G994" s="20"/>
      <c r="H994" s="20"/>
      <c r="I994" s="20"/>
      <c r="J994" s="21"/>
      <c r="K994" s="21"/>
      <c r="L994" s="21"/>
      <c r="M994" s="21"/>
      <c r="N994" s="21"/>
      <c r="O994" s="21"/>
      <c r="P994" s="21"/>
      <c r="Q994" s="21"/>
      <c r="R994" s="21"/>
      <c r="S994" s="21"/>
      <c r="T994" s="21"/>
      <c r="U994" s="21"/>
      <c r="V994" s="20"/>
      <c r="W994" s="20"/>
      <c r="X994" s="20"/>
      <c r="Y994" s="20"/>
      <c r="Z994" s="20"/>
      <c r="AA994" s="20"/>
      <c r="AB994" s="20"/>
      <c r="AC994" s="20"/>
      <c r="AD994" s="20"/>
      <c r="AE994" s="20"/>
      <c r="AF994" s="20"/>
    </row>
    <row r="995">
      <c r="A995" s="20"/>
      <c r="B995" s="20"/>
      <c r="C995" s="20"/>
      <c r="D995" s="20"/>
      <c r="E995" s="20"/>
      <c r="F995" s="20"/>
      <c r="G995" s="20"/>
      <c r="H995" s="20"/>
      <c r="I995" s="20"/>
      <c r="J995" s="21"/>
      <c r="K995" s="21"/>
      <c r="L995" s="21"/>
      <c r="M995" s="21"/>
      <c r="N995" s="21"/>
      <c r="O995" s="21"/>
      <c r="P995" s="21"/>
      <c r="Q995" s="21"/>
      <c r="R995" s="21"/>
      <c r="S995" s="21"/>
      <c r="T995" s="21"/>
      <c r="U995" s="21"/>
      <c r="V995" s="20"/>
      <c r="W995" s="20"/>
      <c r="X995" s="20"/>
      <c r="Y995" s="20"/>
      <c r="Z995" s="20"/>
      <c r="AA995" s="20"/>
      <c r="AB995" s="20"/>
      <c r="AC995" s="20"/>
      <c r="AD995" s="20"/>
      <c r="AE995" s="20"/>
      <c r="AF995" s="20"/>
    </row>
    <row r="996">
      <c r="A996" s="20"/>
      <c r="B996" s="20"/>
      <c r="C996" s="20"/>
      <c r="D996" s="20"/>
      <c r="E996" s="20"/>
      <c r="F996" s="20"/>
      <c r="G996" s="20"/>
      <c r="H996" s="20"/>
      <c r="I996" s="20"/>
      <c r="J996" s="21"/>
      <c r="K996" s="21"/>
      <c r="L996" s="21"/>
      <c r="M996" s="21"/>
      <c r="N996" s="21"/>
      <c r="O996" s="21"/>
      <c r="P996" s="21"/>
      <c r="Q996" s="21"/>
      <c r="R996" s="21"/>
      <c r="S996" s="21"/>
      <c r="T996" s="21"/>
      <c r="U996" s="21"/>
      <c r="V996" s="20"/>
      <c r="W996" s="20"/>
      <c r="X996" s="20"/>
      <c r="Y996" s="20"/>
      <c r="Z996" s="20"/>
      <c r="AA996" s="20"/>
      <c r="AB996" s="20"/>
      <c r="AC996" s="20"/>
      <c r="AD996" s="20"/>
      <c r="AE996" s="20"/>
      <c r="AF996" s="20"/>
    </row>
    <row r="997">
      <c r="A997" s="20"/>
      <c r="B997" s="20"/>
      <c r="C997" s="20"/>
      <c r="D997" s="20"/>
      <c r="E997" s="20"/>
      <c r="F997" s="20"/>
      <c r="G997" s="20"/>
      <c r="H997" s="20"/>
      <c r="I997" s="20"/>
      <c r="J997" s="21"/>
      <c r="K997" s="21"/>
      <c r="L997" s="21"/>
      <c r="M997" s="21"/>
      <c r="N997" s="21"/>
      <c r="O997" s="21"/>
      <c r="P997" s="21"/>
      <c r="Q997" s="21"/>
      <c r="R997" s="21"/>
      <c r="S997" s="21"/>
      <c r="T997" s="21"/>
      <c r="U997" s="21"/>
      <c r="V997" s="20"/>
      <c r="W997" s="20"/>
      <c r="X997" s="20"/>
      <c r="Y997" s="20"/>
      <c r="Z997" s="20"/>
      <c r="AA997" s="20"/>
      <c r="AB997" s="20"/>
      <c r="AC997" s="20"/>
      <c r="AD997" s="20"/>
      <c r="AE997" s="20"/>
      <c r="AF997" s="20"/>
    </row>
    <row r="998">
      <c r="A998" s="20"/>
      <c r="B998" s="20"/>
      <c r="C998" s="20"/>
      <c r="D998" s="20"/>
      <c r="E998" s="20"/>
      <c r="F998" s="20"/>
      <c r="G998" s="20"/>
      <c r="H998" s="20"/>
      <c r="I998" s="20"/>
      <c r="J998" s="21"/>
      <c r="K998" s="21"/>
      <c r="L998" s="21"/>
      <c r="M998" s="21"/>
      <c r="N998" s="21"/>
      <c r="O998" s="21"/>
      <c r="P998" s="21"/>
      <c r="Q998" s="21"/>
      <c r="R998" s="21"/>
      <c r="S998" s="21"/>
      <c r="T998" s="21"/>
      <c r="U998" s="21"/>
      <c r="V998" s="20"/>
      <c r="W998" s="20"/>
      <c r="X998" s="20"/>
      <c r="Y998" s="20"/>
      <c r="Z998" s="20"/>
      <c r="AA998" s="20"/>
      <c r="AB998" s="20"/>
      <c r="AC998" s="20"/>
      <c r="AD998" s="20"/>
      <c r="AE998" s="20"/>
      <c r="AF998" s="20"/>
    </row>
    <row r="999">
      <c r="A999" s="20"/>
      <c r="B999" s="20"/>
      <c r="C999" s="20"/>
      <c r="D999" s="20"/>
      <c r="E999" s="20"/>
      <c r="F999" s="20"/>
      <c r="G999" s="20"/>
      <c r="H999" s="20"/>
      <c r="I999" s="20"/>
      <c r="J999" s="21"/>
      <c r="K999" s="21"/>
      <c r="L999" s="21"/>
      <c r="M999" s="21"/>
      <c r="N999" s="21"/>
      <c r="O999" s="21"/>
      <c r="P999" s="21"/>
      <c r="Q999" s="21"/>
      <c r="R999" s="21"/>
      <c r="S999" s="21"/>
      <c r="T999" s="21"/>
      <c r="U999" s="21"/>
      <c r="V999" s="20"/>
      <c r="W999" s="20"/>
      <c r="X999" s="20"/>
      <c r="Y999" s="20"/>
      <c r="Z999" s="20"/>
      <c r="AA999" s="20"/>
      <c r="AB999" s="20"/>
      <c r="AC999" s="20"/>
      <c r="AD999" s="20"/>
      <c r="AE999" s="20"/>
      <c r="AF999" s="20"/>
    </row>
    <row r="1000">
      <c r="A1000" s="20"/>
      <c r="B1000" s="20"/>
      <c r="C1000" s="20"/>
      <c r="D1000" s="20"/>
      <c r="E1000" s="20"/>
      <c r="F1000" s="20"/>
      <c r="G1000" s="20"/>
      <c r="H1000" s="20"/>
      <c r="I1000" s="20"/>
      <c r="J1000" s="21"/>
      <c r="K1000" s="21"/>
      <c r="L1000" s="21"/>
      <c r="M1000" s="21"/>
      <c r="N1000" s="21"/>
      <c r="O1000" s="21"/>
      <c r="P1000" s="21"/>
      <c r="Q1000" s="21"/>
      <c r="R1000" s="21"/>
      <c r="S1000" s="21"/>
      <c r="T1000" s="21"/>
      <c r="U1000" s="21"/>
      <c r="V1000" s="20"/>
      <c r="W1000" s="20"/>
      <c r="X1000" s="20"/>
      <c r="Y1000" s="20"/>
      <c r="Z1000" s="20"/>
      <c r="AA1000" s="20"/>
      <c r="AB1000" s="20"/>
      <c r="AC1000" s="20"/>
      <c r="AD1000" s="20"/>
      <c r="AE1000" s="20"/>
      <c r="AF1000" s="20"/>
    </row>
  </sheetData>
  <conditionalFormatting sqref="A1:I1 K12">
    <cfRule type="notContainsBlanks" dxfId="0" priority="1">
      <formula>LEN(TRIM(A1))&gt;0</formula>
    </cfRule>
  </conditionalFormatting>
  <conditionalFormatting sqref="A2:AF1000">
    <cfRule type="expression" dxfId="1" priority="2">
      <formula>OR(isblank($J2), isblank($K2), isblank($L2))</formula>
    </cfRule>
  </conditionalFormatting>
  <conditionalFormatting sqref="A2:AF1000">
    <cfRule type="expression" dxfId="1" priority="3">
      <formula>not(isna(match("x", $M2:$R2)))</formula>
    </cfRule>
  </conditionalFormatting>
  <dataValidations>
    <dataValidation type="list" allowBlank="1" showInputMessage="1" showErrorMessage="1" prompt="Click and enter a value from range" sqref="H2:H1000">
      <formula1>'Tag Descriptions'!$A$3:$A$8</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s>
  <drawing r:id="rId30"/>
  <tableParts count="1">
    <tablePart r:id="rId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75"/>
    <col customWidth="1" min="2" max="2" width="12.38"/>
    <col customWidth="1" min="3" max="3" width="11.63"/>
    <col customWidth="1" min="4" max="4" width="65.0"/>
    <col customWidth="1" min="5" max="6" width="36.13"/>
    <col customWidth="1" min="7" max="7" width="23.13"/>
    <col customWidth="1" min="8" max="8" width="22.0"/>
    <col customWidth="1" min="9" max="10" width="14.88"/>
    <col customWidth="1" min="12" max="12" width="5.63"/>
    <col customWidth="1" min="13" max="13" width="6.5"/>
    <col customWidth="1" min="14" max="14" width="6.25"/>
    <col customWidth="1" min="15" max="16" width="5.75"/>
    <col customWidth="1" min="17" max="17" width="5.88"/>
    <col customWidth="1" min="18" max="20" width="5.75"/>
    <col customWidth="1" min="21" max="21" width="10.13"/>
    <col customWidth="1" min="22" max="22" width="12.88"/>
    <col customWidth="1" min="23" max="23" width="8.88"/>
    <col customWidth="1" min="24" max="24" width="5.75"/>
    <col customWidth="1" min="25" max="25" width="6.25"/>
    <col customWidth="1" min="26" max="26" width="10.13"/>
    <col customWidth="1" min="27" max="27" width="25.75"/>
  </cols>
  <sheetData>
    <row r="1">
      <c r="A1" s="1" t="s">
        <v>0</v>
      </c>
      <c r="B1" s="4" t="s">
        <v>3108</v>
      </c>
      <c r="C1" s="4" t="s">
        <v>3109</v>
      </c>
      <c r="D1" s="1" t="s">
        <v>1</v>
      </c>
      <c r="E1" s="1" t="s">
        <v>2</v>
      </c>
      <c r="F1" s="61" t="s">
        <v>3</v>
      </c>
      <c r="G1" s="61" t="s">
        <v>4</v>
      </c>
      <c r="H1" s="1" t="s">
        <v>5</v>
      </c>
      <c r="I1" s="4" t="s">
        <v>6</v>
      </c>
      <c r="J1" s="4" t="s">
        <v>7</v>
      </c>
      <c r="K1" s="1" t="s">
        <v>8</v>
      </c>
      <c r="L1" s="79" t="s">
        <v>9</v>
      </c>
      <c r="M1" s="80" t="s">
        <v>10</v>
      </c>
      <c r="N1" s="80" t="s">
        <v>11</v>
      </c>
      <c r="O1" s="81" t="s">
        <v>12</v>
      </c>
      <c r="P1" s="81" t="s">
        <v>13</v>
      </c>
      <c r="Q1" s="81" t="s">
        <v>14</v>
      </c>
      <c r="R1" s="81" t="s">
        <v>15</v>
      </c>
      <c r="S1" s="82" t="s">
        <v>16</v>
      </c>
      <c r="T1" s="82" t="s">
        <v>17</v>
      </c>
      <c r="U1" s="83" t="s">
        <v>19</v>
      </c>
      <c r="V1" s="84" t="s">
        <v>20</v>
      </c>
      <c r="W1" s="84" t="s">
        <v>21</v>
      </c>
      <c r="X1" s="84" t="s">
        <v>22</v>
      </c>
      <c r="Y1" s="84" t="s">
        <v>3110</v>
      </c>
      <c r="Z1" s="84" t="s">
        <v>24</v>
      </c>
      <c r="AA1" s="84" t="s">
        <v>25</v>
      </c>
    </row>
    <row r="2">
      <c r="A2" s="13">
        <v>809.0</v>
      </c>
      <c r="B2" s="13">
        <v>37.0</v>
      </c>
      <c r="C2" s="13" t="s">
        <v>1189</v>
      </c>
      <c r="D2" s="13" t="s">
        <v>3111</v>
      </c>
      <c r="E2" s="13" t="s">
        <v>3112</v>
      </c>
      <c r="F2" s="64" t="s">
        <v>3113</v>
      </c>
      <c r="G2" s="13" t="s">
        <v>2857</v>
      </c>
      <c r="H2" s="13" t="s">
        <v>1513</v>
      </c>
      <c r="I2" s="13"/>
      <c r="J2" s="13" t="s">
        <v>32</v>
      </c>
      <c r="K2" s="38">
        <v>2020.0</v>
      </c>
      <c r="L2" s="19" t="s">
        <v>33</v>
      </c>
      <c r="M2" s="19" t="s">
        <v>33</v>
      </c>
      <c r="N2" s="19" t="s">
        <v>33</v>
      </c>
      <c r="O2" s="19"/>
      <c r="P2" s="19"/>
      <c r="Q2" s="19"/>
      <c r="R2" s="19"/>
      <c r="S2" s="21"/>
      <c r="T2" s="21"/>
      <c r="U2" s="19" t="s">
        <v>33</v>
      </c>
      <c r="V2" s="13"/>
      <c r="W2" s="13" t="s">
        <v>3114</v>
      </c>
      <c r="X2" s="13"/>
      <c r="Y2" s="13"/>
      <c r="Z2" s="13"/>
      <c r="AA2" s="13" t="s">
        <v>210</v>
      </c>
    </row>
    <row r="3">
      <c r="A3" s="13">
        <v>810.0</v>
      </c>
      <c r="B3" s="13">
        <v>37.0</v>
      </c>
      <c r="C3" s="13" t="s">
        <v>1189</v>
      </c>
      <c r="D3" s="13" t="s">
        <v>3115</v>
      </c>
      <c r="E3" s="13" t="s">
        <v>3116</v>
      </c>
      <c r="F3" s="64" t="s">
        <v>3117</v>
      </c>
      <c r="G3" s="13" t="s">
        <v>31</v>
      </c>
      <c r="H3" s="13" t="s">
        <v>3118</v>
      </c>
      <c r="I3" s="13" t="s">
        <v>287</v>
      </c>
      <c r="J3" s="13" t="s">
        <v>53</v>
      </c>
      <c r="K3" s="38">
        <v>2019.0</v>
      </c>
      <c r="L3" s="19" t="s">
        <v>33</v>
      </c>
      <c r="M3" s="19" t="s">
        <v>33</v>
      </c>
      <c r="N3" s="19" t="s">
        <v>33</v>
      </c>
      <c r="O3" s="19"/>
      <c r="P3" s="19"/>
      <c r="Q3" s="21"/>
      <c r="R3" s="21"/>
      <c r="S3" s="21"/>
      <c r="T3" s="21"/>
      <c r="U3" s="19" t="s">
        <v>33</v>
      </c>
      <c r="V3" s="13"/>
      <c r="W3" s="13" t="s">
        <v>3119</v>
      </c>
      <c r="X3" s="13"/>
      <c r="Y3" s="13"/>
      <c r="Z3" s="13"/>
      <c r="AA3" s="13" t="s">
        <v>210</v>
      </c>
    </row>
    <row r="4">
      <c r="A4" s="13">
        <v>811.0</v>
      </c>
      <c r="B4" s="13">
        <v>72.0</v>
      </c>
      <c r="C4" s="13" t="s">
        <v>3120</v>
      </c>
      <c r="D4" s="13" t="s">
        <v>3121</v>
      </c>
      <c r="E4" s="13" t="s">
        <v>3122</v>
      </c>
      <c r="F4" s="64" t="s">
        <v>3123</v>
      </c>
      <c r="G4" s="13"/>
      <c r="H4" s="13" t="s">
        <v>3124</v>
      </c>
      <c r="I4" s="20"/>
      <c r="J4" s="13" t="s">
        <v>32</v>
      </c>
      <c r="K4" s="38">
        <v>2023.0</v>
      </c>
      <c r="L4" s="19" t="s">
        <v>33</v>
      </c>
      <c r="M4" s="19" t="s">
        <v>33</v>
      </c>
      <c r="N4" s="19" t="s">
        <v>33</v>
      </c>
      <c r="O4" s="19"/>
      <c r="P4" s="19"/>
      <c r="Q4" s="21"/>
      <c r="R4" s="21"/>
      <c r="S4" s="21"/>
      <c r="T4" s="21"/>
      <c r="U4" s="19"/>
      <c r="V4" s="13" t="s">
        <v>33</v>
      </c>
      <c r="W4" s="13" t="s">
        <v>3125</v>
      </c>
      <c r="X4" s="13"/>
      <c r="Y4" s="13"/>
      <c r="Z4" s="13"/>
      <c r="AA4" s="13" t="s">
        <v>53</v>
      </c>
    </row>
    <row r="5">
      <c r="A5" s="13">
        <v>812.0</v>
      </c>
      <c r="B5" s="13">
        <v>72.0</v>
      </c>
      <c r="C5" s="13" t="s">
        <v>1189</v>
      </c>
      <c r="D5" s="47" t="s">
        <v>3126</v>
      </c>
      <c r="E5" s="47" t="s">
        <v>3127</v>
      </c>
      <c r="F5" s="64" t="s">
        <v>3128</v>
      </c>
      <c r="G5" s="13" t="s">
        <v>3129</v>
      </c>
      <c r="H5" s="13" t="s">
        <v>3130</v>
      </c>
      <c r="I5" s="13" t="s">
        <v>3131</v>
      </c>
      <c r="J5" s="13" t="s">
        <v>53</v>
      </c>
      <c r="K5" s="38">
        <v>2017.0</v>
      </c>
      <c r="L5" s="19" t="s">
        <v>33</v>
      </c>
      <c r="M5" s="19" t="s">
        <v>33</v>
      </c>
      <c r="N5" s="19" t="s">
        <v>33</v>
      </c>
      <c r="O5" s="21"/>
      <c r="P5" s="19"/>
      <c r="Q5" s="19" t="s">
        <v>33</v>
      </c>
      <c r="R5" s="21"/>
      <c r="S5" s="21"/>
      <c r="T5" s="21"/>
      <c r="U5" s="19"/>
      <c r="V5" s="13"/>
      <c r="W5" s="13" t="s">
        <v>3132</v>
      </c>
      <c r="X5" s="13"/>
      <c r="Y5" s="13"/>
      <c r="Z5" s="13"/>
      <c r="AA5" s="13"/>
    </row>
    <row r="6">
      <c r="A6" s="13">
        <v>813.0</v>
      </c>
      <c r="B6" s="13">
        <v>72.0</v>
      </c>
      <c r="C6" s="13" t="s">
        <v>1189</v>
      </c>
      <c r="D6" s="13" t="s">
        <v>3133</v>
      </c>
      <c r="E6" s="13" t="s">
        <v>3134</v>
      </c>
      <c r="F6" s="85" t="s">
        <v>3135</v>
      </c>
      <c r="G6" s="13" t="s">
        <v>31</v>
      </c>
      <c r="H6" s="13" t="s">
        <v>3136</v>
      </c>
      <c r="I6" s="13" t="s">
        <v>3137</v>
      </c>
      <c r="J6" s="13" t="s">
        <v>53</v>
      </c>
      <c r="K6" s="38">
        <v>2020.0</v>
      </c>
      <c r="L6" s="19" t="s">
        <v>33</v>
      </c>
      <c r="M6" s="19" t="s">
        <v>33</v>
      </c>
      <c r="N6" s="19" t="s">
        <v>33</v>
      </c>
      <c r="O6" s="21"/>
      <c r="P6" s="19"/>
      <c r="Q6" s="21"/>
      <c r="R6" s="21"/>
      <c r="S6" s="21"/>
      <c r="T6" s="21"/>
      <c r="U6" s="19" t="s">
        <v>33</v>
      </c>
      <c r="V6" s="13"/>
      <c r="W6" s="13" t="s">
        <v>3138</v>
      </c>
      <c r="X6" s="13"/>
      <c r="Y6" s="13"/>
      <c r="Z6" s="13"/>
      <c r="AA6" s="13" t="s">
        <v>210</v>
      </c>
    </row>
    <row r="7">
      <c r="A7" s="13">
        <v>814.0</v>
      </c>
      <c r="B7" s="13">
        <v>72.0</v>
      </c>
      <c r="C7" s="13" t="s">
        <v>1189</v>
      </c>
      <c r="D7" s="13" t="s">
        <v>3139</v>
      </c>
      <c r="E7" s="13" t="s">
        <v>3140</v>
      </c>
      <c r="F7" s="64" t="s">
        <v>3141</v>
      </c>
      <c r="G7" s="13" t="s">
        <v>1589</v>
      </c>
      <c r="H7" s="13" t="s">
        <v>3142</v>
      </c>
      <c r="I7" s="13"/>
      <c r="J7" s="13" t="s">
        <v>32</v>
      </c>
      <c r="K7" s="38">
        <v>2018.0</v>
      </c>
      <c r="L7" s="19" t="s">
        <v>33</v>
      </c>
      <c r="M7" s="19" t="s">
        <v>33</v>
      </c>
      <c r="N7" s="19" t="s">
        <v>33</v>
      </c>
      <c r="O7" s="21"/>
      <c r="P7" s="21"/>
      <c r="Q7" s="21"/>
      <c r="R7" s="21"/>
      <c r="S7" s="21"/>
      <c r="T7" s="21"/>
      <c r="U7" s="19" t="s">
        <v>33</v>
      </c>
      <c r="V7" s="13"/>
      <c r="W7" s="13" t="s">
        <v>3143</v>
      </c>
      <c r="X7" s="13"/>
      <c r="Y7" s="13"/>
      <c r="Z7" s="13"/>
      <c r="AA7" s="13" t="s">
        <v>210</v>
      </c>
    </row>
    <row r="8">
      <c r="A8" s="13">
        <v>815.0</v>
      </c>
      <c r="B8" s="13">
        <v>72.0</v>
      </c>
      <c r="C8" s="13" t="s">
        <v>1189</v>
      </c>
      <c r="D8" s="13" t="s">
        <v>3144</v>
      </c>
      <c r="E8" s="13" t="s">
        <v>3145</v>
      </c>
      <c r="F8" s="64" t="s">
        <v>3146</v>
      </c>
      <c r="G8" s="13" t="s">
        <v>31</v>
      </c>
      <c r="H8" s="13" t="s">
        <v>3147</v>
      </c>
      <c r="I8" s="13"/>
      <c r="J8" s="13" t="s">
        <v>32</v>
      </c>
      <c r="K8" s="38">
        <v>2021.0</v>
      </c>
      <c r="L8" s="19" t="s">
        <v>33</v>
      </c>
      <c r="M8" s="19" t="s">
        <v>33</v>
      </c>
      <c r="N8" s="19" t="s">
        <v>33</v>
      </c>
      <c r="O8" s="21"/>
      <c r="P8" s="19"/>
      <c r="Q8" s="21"/>
      <c r="R8" s="21"/>
      <c r="S8" s="21"/>
      <c r="T8" s="21"/>
      <c r="U8" s="19" t="s">
        <v>33</v>
      </c>
      <c r="V8" s="20"/>
      <c r="W8" s="20"/>
      <c r="X8" s="20"/>
      <c r="Y8" s="20"/>
      <c r="Z8" s="20"/>
      <c r="AA8" s="13" t="s">
        <v>210</v>
      </c>
    </row>
    <row r="9">
      <c r="A9" s="13">
        <v>816.0</v>
      </c>
      <c r="B9" s="13">
        <v>72.0</v>
      </c>
      <c r="C9" s="13" t="s">
        <v>1189</v>
      </c>
      <c r="D9" s="13" t="s">
        <v>3148</v>
      </c>
      <c r="E9" s="13" t="s">
        <v>3149</v>
      </c>
      <c r="F9" s="64" t="s">
        <v>3150</v>
      </c>
      <c r="G9" s="13" t="s">
        <v>241</v>
      </c>
      <c r="H9" s="13" t="s">
        <v>3151</v>
      </c>
      <c r="I9" s="13"/>
      <c r="J9" s="13" t="s">
        <v>32</v>
      </c>
      <c r="K9" s="38">
        <v>2016.0</v>
      </c>
      <c r="L9" s="19" t="s">
        <v>33</v>
      </c>
      <c r="M9" s="19" t="s">
        <v>33</v>
      </c>
      <c r="N9" s="19" t="s">
        <v>33</v>
      </c>
      <c r="O9" s="21"/>
      <c r="P9" s="19"/>
      <c r="Q9" s="21"/>
      <c r="R9" s="21"/>
      <c r="S9" s="21"/>
      <c r="T9" s="21"/>
      <c r="U9" s="19" t="s">
        <v>33</v>
      </c>
      <c r="V9" s="20"/>
      <c r="W9" s="20"/>
      <c r="X9" s="20"/>
      <c r="Y9" s="20"/>
      <c r="Z9" s="20"/>
      <c r="AA9" s="13" t="s">
        <v>210</v>
      </c>
    </row>
    <row r="10">
      <c r="A10" s="13">
        <v>817.0</v>
      </c>
      <c r="B10" s="13">
        <v>73.0</v>
      </c>
      <c r="C10" s="13" t="s">
        <v>1189</v>
      </c>
      <c r="D10" s="13" t="s">
        <v>3152</v>
      </c>
      <c r="E10" s="13" t="s">
        <v>3153</v>
      </c>
      <c r="F10" s="85" t="s">
        <v>3154</v>
      </c>
      <c r="G10" s="13" t="s">
        <v>2857</v>
      </c>
      <c r="H10" s="13" t="s">
        <v>1532</v>
      </c>
      <c r="I10" s="13"/>
      <c r="J10" s="13" t="s">
        <v>32</v>
      </c>
      <c r="K10" s="13">
        <v>2019.0</v>
      </c>
      <c r="L10" s="19" t="s">
        <v>33</v>
      </c>
      <c r="M10" s="19" t="s">
        <v>33</v>
      </c>
      <c r="N10" s="19" t="s">
        <v>33</v>
      </c>
      <c r="O10" s="13"/>
      <c r="P10" s="13"/>
      <c r="Q10" s="13"/>
      <c r="R10" s="13"/>
      <c r="S10" s="13"/>
      <c r="T10" s="13"/>
      <c r="U10" s="19" t="s">
        <v>33</v>
      </c>
      <c r="V10" s="13"/>
      <c r="W10" s="13"/>
      <c r="X10" s="13"/>
      <c r="Y10" s="13"/>
      <c r="Z10" s="13"/>
      <c r="AA10" s="13" t="s">
        <v>210</v>
      </c>
    </row>
    <row r="11">
      <c r="A11" s="13">
        <v>818.0</v>
      </c>
      <c r="B11" s="13">
        <v>73.0</v>
      </c>
      <c r="C11" s="13" t="s">
        <v>1189</v>
      </c>
      <c r="D11" s="13" t="s">
        <v>3155</v>
      </c>
      <c r="E11" s="13" t="s">
        <v>3156</v>
      </c>
      <c r="F11" s="85" t="s">
        <v>3157</v>
      </c>
      <c r="G11" s="13" t="s">
        <v>2857</v>
      </c>
      <c r="H11" s="13" t="s">
        <v>3158</v>
      </c>
      <c r="I11" s="13"/>
      <c r="J11" s="13" t="s">
        <v>32</v>
      </c>
      <c r="K11" s="38">
        <v>2017.0</v>
      </c>
      <c r="L11" s="19" t="s">
        <v>33</v>
      </c>
      <c r="M11" s="19" t="s">
        <v>33</v>
      </c>
      <c r="N11" s="19" t="s">
        <v>33</v>
      </c>
      <c r="O11" s="21"/>
      <c r="P11" s="19"/>
      <c r="Q11" s="21"/>
      <c r="R11" s="21"/>
      <c r="S11" s="21"/>
      <c r="T11" s="21"/>
      <c r="U11" s="19" t="s">
        <v>33</v>
      </c>
      <c r="V11" s="20"/>
      <c r="W11" s="20"/>
      <c r="X11" s="20"/>
      <c r="Y11" s="20"/>
      <c r="Z11" s="20"/>
      <c r="AA11" s="13" t="s">
        <v>210</v>
      </c>
    </row>
    <row r="12">
      <c r="A12" s="13">
        <v>819.0</v>
      </c>
      <c r="B12" s="13">
        <v>100.0</v>
      </c>
      <c r="C12" s="13" t="s">
        <v>3120</v>
      </c>
      <c r="D12" s="13" t="s">
        <v>3159</v>
      </c>
      <c r="E12" s="13" t="s">
        <v>3160</v>
      </c>
      <c r="F12" s="64" t="s">
        <v>3161</v>
      </c>
      <c r="G12" s="13" t="s">
        <v>3162</v>
      </c>
      <c r="H12" s="13" t="s">
        <v>3163</v>
      </c>
      <c r="I12" s="13"/>
      <c r="J12" s="13" t="s">
        <v>32</v>
      </c>
      <c r="K12" s="13">
        <v>2025.0</v>
      </c>
      <c r="L12" s="19" t="s">
        <v>33</v>
      </c>
      <c r="M12" s="19" t="s">
        <v>33</v>
      </c>
      <c r="N12" s="19" t="s">
        <v>33</v>
      </c>
      <c r="O12" s="13"/>
      <c r="P12" s="13"/>
      <c r="Q12" s="13"/>
      <c r="R12" s="13"/>
      <c r="S12" s="13"/>
      <c r="T12" s="13"/>
      <c r="U12" s="19" t="s">
        <v>33</v>
      </c>
      <c r="V12" s="13"/>
      <c r="W12" s="13"/>
      <c r="X12" s="13"/>
      <c r="Y12" s="13"/>
      <c r="Z12" s="13"/>
      <c r="AA12" s="13" t="s">
        <v>210</v>
      </c>
    </row>
    <row r="13">
      <c r="A13" s="13">
        <v>820.0</v>
      </c>
      <c r="B13" s="13">
        <v>100.0</v>
      </c>
      <c r="C13" s="13" t="s">
        <v>3120</v>
      </c>
      <c r="D13" s="47" t="s">
        <v>3164</v>
      </c>
      <c r="E13" s="13" t="s">
        <v>3165</v>
      </c>
      <c r="F13" s="86" t="s">
        <v>3166</v>
      </c>
      <c r="G13" s="13" t="s">
        <v>31</v>
      </c>
      <c r="H13" s="13" t="s">
        <v>3167</v>
      </c>
      <c r="I13" s="13" t="s">
        <v>3168</v>
      </c>
      <c r="J13" s="13" t="s">
        <v>53</v>
      </c>
      <c r="K13" s="38">
        <v>2023.0</v>
      </c>
      <c r="L13" s="19" t="s">
        <v>33</v>
      </c>
      <c r="M13" s="19" t="s">
        <v>33</v>
      </c>
      <c r="N13" s="19" t="s">
        <v>33</v>
      </c>
      <c r="O13" s="21"/>
      <c r="P13" s="21"/>
      <c r="Q13" s="19" t="s">
        <v>33</v>
      </c>
      <c r="R13" s="21"/>
      <c r="S13" s="21"/>
      <c r="T13" s="21"/>
      <c r="U13" s="19"/>
      <c r="V13" s="13"/>
      <c r="W13" s="13"/>
      <c r="X13" s="13"/>
      <c r="Y13" s="13"/>
      <c r="Z13" s="13"/>
      <c r="AA13" s="13" t="s">
        <v>210</v>
      </c>
    </row>
    <row r="14">
      <c r="A14" s="13">
        <v>821.0</v>
      </c>
      <c r="B14" s="13">
        <v>104.0</v>
      </c>
      <c r="C14" s="13" t="s">
        <v>1189</v>
      </c>
      <c r="D14" s="47" t="s">
        <v>3169</v>
      </c>
      <c r="E14" s="47" t="s">
        <v>3170</v>
      </c>
      <c r="F14" s="87" t="s">
        <v>3171</v>
      </c>
      <c r="G14" s="13" t="s">
        <v>31</v>
      </c>
      <c r="H14" s="13" t="s">
        <v>3172</v>
      </c>
      <c r="I14" s="13"/>
      <c r="J14" s="13" t="s">
        <v>53</v>
      </c>
      <c r="K14" s="38"/>
      <c r="L14" s="19" t="s">
        <v>33</v>
      </c>
      <c r="M14" s="19" t="s">
        <v>33</v>
      </c>
      <c r="N14" s="19" t="s">
        <v>33</v>
      </c>
      <c r="O14" s="21"/>
      <c r="P14" s="21"/>
      <c r="Q14" s="21"/>
      <c r="R14" s="21"/>
      <c r="S14" s="21"/>
      <c r="T14" s="21"/>
      <c r="U14" s="19" t="s">
        <v>33</v>
      </c>
      <c r="V14" s="13"/>
      <c r="W14" s="13"/>
      <c r="X14" s="13"/>
      <c r="Y14" s="13"/>
      <c r="Z14" s="13"/>
      <c r="AA14" s="13" t="s">
        <v>210</v>
      </c>
    </row>
    <row r="15">
      <c r="A15" s="13">
        <v>822.0</v>
      </c>
      <c r="B15" s="13">
        <v>104.0</v>
      </c>
      <c r="C15" s="13" t="s">
        <v>1189</v>
      </c>
      <c r="D15" s="13" t="s">
        <v>3173</v>
      </c>
      <c r="E15" s="47" t="s">
        <v>3174</v>
      </c>
      <c r="F15" s="85" t="s">
        <v>3175</v>
      </c>
      <c r="G15" s="13" t="s">
        <v>241</v>
      </c>
      <c r="H15" s="13" t="s">
        <v>3176</v>
      </c>
      <c r="I15" s="13" t="s">
        <v>3177</v>
      </c>
      <c r="J15" s="13" t="s">
        <v>53</v>
      </c>
      <c r="K15" s="13">
        <v>2023.0</v>
      </c>
      <c r="L15" s="19" t="s">
        <v>33</v>
      </c>
      <c r="M15" s="19" t="s">
        <v>33</v>
      </c>
      <c r="N15" s="19" t="s">
        <v>33</v>
      </c>
      <c r="O15" s="13"/>
      <c r="P15" s="13"/>
      <c r="Q15" s="13"/>
      <c r="R15" s="13"/>
      <c r="S15" s="13"/>
      <c r="T15" s="13"/>
      <c r="U15" s="19" t="s">
        <v>33</v>
      </c>
      <c r="V15" s="13"/>
      <c r="W15" s="13"/>
      <c r="X15" s="13"/>
      <c r="Y15" s="13"/>
      <c r="Z15" s="13"/>
      <c r="AA15" s="13" t="s">
        <v>210</v>
      </c>
    </row>
    <row r="16">
      <c r="A16" s="13">
        <v>823.0</v>
      </c>
      <c r="B16" s="13">
        <v>104.0</v>
      </c>
      <c r="C16" s="13" t="s">
        <v>1189</v>
      </c>
      <c r="D16" s="47" t="s">
        <v>3178</v>
      </c>
      <c r="E16" s="47" t="s">
        <v>3179</v>
      </c>
      <c r="F16" s="87" t="s">
        <v>3180</v>
      </c>
      <c r="G16" s="13" t="s">
        <v>31</v>
      </c>
      <c r="H16" s="47" t="s">
        <v>3181</v>
      </c>
      <c r="I16" s="47" t="s">
        <v>3182</v>
      </c>
      <c r="J16" s="47" t="s">
        <v>53</v>
      </c>
      <c r="K16" s="38">
        <v>2024.0</v>
      </c>
      <c r="L16" s="19" t="s">
        <v>33</v>
      </c>
      <c r="M16" s="19" t="s">
        <v>33</v>
      </c>
      <c r="N16" s="19" t="s">
        <v>33</v>
      </c>
      <c r="O16" s="21"/>
      <c r="P16" s="19"/>
      <c r="Q16" s="21"/>
      <c r="R16" s="21"/>
      <c r="S16" s="21"/>
      <c r="T16" s="21"/>
      <c r="U16" s="19" t="s">
        <v>33</v>
      </c>
      <c r="V16" s="20"/>
      <c r="W16" s="20"/>
      <c r="X16" s="20"/>
      <c r="Y16" s="20"/>
      <c r="Z16" s="20"/>
      <c r="AA16" s="13" t="s">
        <v>210</v>
      </c>
    </row>
    <row r="17">
      <c r="A17" s="13">
        <v>824.0</v>
      </c>
      <c r="B17" s="13">
        <v>104.0</v>
      </c>
      <c r="C17" s="13" t="s">
        <v>1189</v>
      </c>
      <c r="D17" s="47" t="s">
        <v>3183</v>
      </c>
      <c r="E17" s="13" t="s">
        <v>3184</v>
      </c>
      <c r="F17" s="64" t="s">
        <v>3185</v>
      </c>
      <c r="G17" s="13" t="s">
        <v>241</v>
      </c>
      <c r="H17" s="13" t="s">
        <v>3186</v>
      </c>
      <c r="I17" s="13" t="s">
        <v>3187</v>
      </c>
      <c r="J17" s="13" t="s">
        <v>53</v>
      </c>
      <c r="K17" s="38">
        <v>2016.0</v>
      </c>
      <c r="L17" s="19" t="s">
        <v>33</v>
      </c>
      <c r="M17" s="19" t="s">
        <v>33</v>
      </c>
      <c r="N17" s="19" t="s">
        <v>33</v>
      </c>
      <c r="O17" s="21"/>
      <c r="P17" s="21"/>
      <c r="Q17" s="21"/>
      <c r="R17" s="21"/>
      <c r="S17" s="21"/>
      <c r="T17" s="21"/>
      <c r="U17" s="19" t="s">
        <v>33</v>
      </c>
      <c r="V17" s="13"/>
      <c r="W17" s="13"/>
      <c r="X17" s="13"/>
      <c r="Y17" s="13"/>
      <c r="Z17" s="13"/>
      <c r="AA17" s="13" t="s">
        <v>210</v>
      </c>
    </row>
    <row r="18">
      <c r="A18" s="13">
        <v>825.0</v>
      </c>
      <c r="B18" s="13">
        <v>104.0</v>
      </c>
      <c r="C18" s="13" t="s">
        <v>1189</v>
      </c>
      <c r="D18" s="13" t="s">
        <v>3188</v>
      </c>
      <c r="E18" s="13" t="s">
        <v>3189</v>
      </c>
      <c r="F18" s="85" t="s">
        <v>3190</v>
      </c>
      <c r="G18" s="13" t="s">
        <v>241</v>
      </c>
      <c r="H18" s="13" t="s">
        <v>3191</v>
      </c>
      <c r="I18" s="13" t="s">
        <v>3187</v>
      </c>
      <c r="J18" s="13" t="s">
        <v>53</v>
      </c>
      <c r="K18" s="38">
        <v>2017.0</v>
      </c>
      <c r="L18" s="19" t="s">
        <v>33</v>
      </c>
      <c r="M18" s="19" t="s">
        <v>33</v>
      </c>
      <c r="N18" s="19" t="s">
        <v>33</v>
      </c>
      <c r="O18" s="19"/>
      <c r="P18" s="21"/>
      <c r="Q18" s="21"/>
      <c r="R18" s="21"/>
      <c r="S18" s="21"/>
      <c r="T18" s="21"/>
      <c r="U18" s="19" t="s">
        <v>33</v>
      </c>
      <c r="V18" s="13"/>
      <c r="W18" s="13"/>
      <c r="X18" s="13"/>
      <c r="Y18" s="13"/>
      <c r="Z18" s="13"/>
      <c r="AA18" s="13" t="s">
        <v>210</v>
      </c>
    </row>
    <row r="19">
      <c r="A19" s="13">
        <v>826.0</v>
      </c>
      <c r="B19" s="13">
        <v>104.0</v>
      </c>
      <c r="C19" s="13" t="s">
        <v>1189</v>
      </c>
      <c r="D19" s="47" t="s">
        <v>3192</v>
      </c>
      <c r="E19" s="47" t="s">
        <v>3193</v>
      </c>
      <c r="F19" s="85" t="s">
        <v>3194</v>
      </c>
      <c r="G19" s="13" t="s">
        <v>3195</v>
      </c>
      <c r="H19" s="47" t="s">
        <v>3196</v>
      </c>
      <c r="I19" s="13" t="s">
        <v>3197</v>
      </c>
      <c r="J19" s="13" t="s">
        <v>53</v>
      </c>
      <c r="K19" s="38">
        <v>2021.0</v>
      </c>
      <c r="L19" s="19" t="s">
        <v>33</v>
      </c>
      <c r="M19" s="19" t="s">
        <v>33</v>
      </c>
      <c r="N19" s="19" t="s">
        <v>33</v>
      </c>
      <c r="O19" s="19"/>
      <c r="P19" s="19"/>
      <c r="Q19" s="21"/>
      <c r="R19" s="21"/>
      <c r="S19" s="21"/>
      <c r="T19" s="21"/>
      <c r="U19" s="19" t="s">
        <v>33</v>
      </c>
      <c r="V19" s="20"/>
      <c r="W19" s="20"/>
      <c r="X19" s="20"/>
      <c r="Y19" s="20"/>
      <c r="Z19" s="20"/>
      <c r="AA19" s="13" t="s">
        <v>210</v>
      </c>
    </row>
    <row r="20">
      <c r="A20" s="13">
        <v>827.0</v>
      </c>
      <c r="B20" s="13">
        <v>137.0</v>
      </c>
      <c r="C20" s="13" t="s">
        <v>1189</v>
      </c>
      <c r="D20" s="13" t="s">
        <v>3198</v>
      </c>
      <c r="E20" s="13" t="s">
        <v>3199</v>
      </c>
      <c r="F20" s="64" t="s">
        <v>3200</v>
      </c>
      <c r="G20" s="13" t="s">
        <v>31</v>
      </c>
      <c r="H20" s="13" t="s">
        <v>3201</v>
      </c>
      <c r="I20" s="13" t="s">
        <v>3202</v>
      </c>
      <c r="J20" s="13" t="s">
        <v>53</v>
      </c>
      <c r="K20" s="38">
        <v>2021.0</v>
      </c>
      <c r="L20" s="19" t="s">
        <v>33</v>
      </c>
      <c r="M20" s="19" t="s">
        <v>33</v>
      </c>
      <c r="N20" s="19" t="s">
        <v>33</v>
      </c>
      <c r="O20" s="21"/>
      <c r="P20" s="21"/>
      <c r="Q20" s="21"/>
      <c r="R20" s="21"/>
      <c r="S20" s="21"/>
      <c r="T20" s="21"/>
      <c r="U20" s="19" t="s">
        <v>33</v>
      </c>
      <c r="V20" s="13"/>
      <c r="W20" s="13"/>
      <c r="X20" s="13"/>
      <c r="Y20" s="13"/>
      <c r="Z20" s="13"/>
      <c r="AA20" s="13" t="s">
        <v>210</v>
      </c>
    </row>
    <row r="21">
      <c r="A21" s="13">
        <v>828.0</v>
      </c>
      <c r="B21" s="13">
        <v>137.0</v>
      </c>
      <c r="C21" s="13" t="s">
        <v>1189</v>
      </c>
      <c r="D21" s="13" t="s">
        <v>3203</v>
      </c>
      <c r="E21" s="13" t="s">
        <v>3204</v>
      </c>
      <c r="F21" s="64" t="s">
        <v>3205</v>
      </c>
      <c r="G21" s="13" t="s">
        <v>241</v>
      </c>
      <c r="H21" s="13" t="s">
        <v>3206</v>
      </c>
      <c r="I21" s="13" t="s">
        <v>3177</v>
      </c>
      <c r="J21" s="13" t="s">
        <v>53</v>
      </c>
      <c r="K21" s="38">
        <v>2023.0</v>
      </c>
      <c r="L21" s="19" t="s">
        <v>33</v>
      </c>
      <c r="M21" s="19" t="s">
        <v>33</v>
      </c>
      <c r="N21" s="19" t="s">
        <v>33</v>
      </c>
      <c r="O21" s="21"/>
      <c r="P21" s="21"/>
      <c r="Q21" s="21"/>
      <c r="R21" s="21"/>
      <c r="S21" s="21"/>
      <c r="T21" s="21"/>
      <c r="U21" s="19" t="s">
        <v>33</v>
      </c>
      <c r="V21" s="13"/>
      <c r="W21" s="13"/>
      <c r="X21" s="13"/>
      <c r="Y21" s="13"/>
      <c r="Z21" s="13"/>
      <c r="AA21" s="13" t="s">
        <v>210</v>
      </c>
    </row>
    <row r="22">
      <c r="A22" s="13">
        <v>829.0</v>
      </c>
      <c r="B22" s="13">
        <v>137.0</v>
      </c>
      <c r="C22" s="13" t="s">
        <v>1189</v>
      </c>
      <c r="D22" s="13" t="s">
        <v>3207</v>
      </c>
      <c r="E22" s="13" t="s">
        <v>3208</v>
      </c>
      <c r="F22" s="85" t="s">
        <v>3209</v>
      </c>
      <c r="G22" s="13" t="s">
        <v>3195</v>
      </c>
      <c r="H22" s="47" t="s">
        <v>3210</v>
      </c>
      <c r="I22" s="13" t="s">
        <v>3211</v>
      </c>
      <c r="J22" s="13" t="s">
        <v>53</v>
      </c>
      <c r="K22" s="38">
        <v>2019.0</v>
      </c>
      <c r="L22" s="19" t="s">
        <v>33</v>
      </c>
      <c r="M22" s="19" t="s">
        <v>33</v>
      </c>
      <c r="N22" s="19" t="s">
        <v>33</v>
      </c>
      <c r="O22" s="21"/>
      <c r="P22" s="19"/>
      <c r="Q22" s="21"/>
      <c r="R22" s="21"/>
      <c r="S22" s="21"/>
      <c r="T22" s="21"/>
      <c r="U22" s="19" t="s">
        <v>33</v>
      </c>
      <c r="V22" s="20"/>
      <c r="W22" s="20"/>
      <c r="X22" s="20"/>
      <c r="Y22" s="20"/>
      <c r="Z22" s="20"/>
      <c r="AA22" s="13" t="s">
        <v>741</v>
      </c>
    </row>
    <row r="23">
      <c r="A23" s="13">
        <v>830.0</v>
      </c>
      <c r="B23" s="13">
        <v>137.0</v>
      </c>
      <c r="C23" s="13" t="s">
        <v>1189</v>
      </c>
      <c r="D23" s="47" t="s">
        <v>3212</v>
      </c>
      <c r="E23" s="13" t="s">
        <v>3213</v>
      </c>
      <c r="F23" s="64" t="s">
        <v>3214</v>
      </c>
      <c r="G23" s="13" t="s">
        <v>241</v>
      </c>
      <c r="H23" s="47" t="s">
        <v>3215</v>
      </c>
      <c r="I23" s="13"/>
      <c r="J23" s="13" t="s">
        <v>32</v>
      </c>
      <c r="K23" s="38">
        <v>2021.0</v>
      </c>
      <c r="L23" s="19" t="s">
        <v>33</v>
      </c>
      <c r="M23" s="19" t="s">
        <v>33</v>
      </c>
      <c r="N23" s="19" t="s">
        <v>33</v>
      </c>
      <c r="O23" s="21"/>
      <c r="P23" s="21"/>
      <c r="Q23" s="21"/>
      <c r="R23" s="21"/>
      <c r="S23" s="21"/>
      <c r="T23" s="21"/>
      <c r="U23" s="19" t="s">
        <v>33</v>
      </c>
      <c r="V23" s="13"/>
      <c r="W23" s="13"/>
      <c r="X23" s="13"/>
      <c r="Y23" s="13"/>
      <c r="Z23" s="13" t="s">
        <v>3216</v>
      </c>
      <c r="AA23" s="13" t="s">
        <v>210</v>
      </c>
    </row>
    <row r="24">
      <c r="A24" s="13">
        <v>831.0</v>
      </c>
      <c r="B24" s="13">
        <v>137.0</v>
      </c>
      <c r="C24" s="13" t="s">
        <v>1189</v>
      </c>
      <c r="D24" s="47" t="s">
        <v>3217</v>
      </c>
      <c r="E24" s="47" t="s">
        <v>3218</v>
      </c>
      <c r="F24" s="85" t="s">
        <v>3219</v>
      </c>
      <c r="G24" s="13" t="s">
        <v>3195</v>
      </c>
      <c r="H24" s="47" t="s">
        <v>3217</v>
      </c>
      <c r="I24" s="13" t="s">
        <v>3211</v>
      </c>
      <c r="J24" s="13" t="s">
        <v>53</v>
      </c>
      <c r="K24" s="38">
        <v>2015.0</v>
      </c>
      <c r="L24" s="19" t="s">
        <v>33</v>
      </c>
      <c r="M24" s="19" t="s">
        <v>33</v>
      </c>
      <c r="N24" s="19" t="s">
        <v>33</v>
      </c>
      <c r="O24" s="19"/>
      <c r="P24" s="19"/>
      <c r="Q24" s="21"/>
      <c r="R24" s="21"/>
      <c r="S24" s="21"/>
      <c r="T24" s="21"/>
      <c r="U24" s="19" t="s">
        <v>33</v>
      </c>
      <c r="V24" s="13"/>
      <c r="W24" s="13"/>
      <c r="X24" s="13"/>
      <c r="Y24" s="13"/>
      <c r="Z24" s="13"/>
      <c r="AA24" s="13" t="s">
        <v>210</v>
      </c>
    </row>
    <row r="25">
      <c r="A25" s="13">
        <v>832.0</v>
      </c>
      <c r="B25" s="13">
        <v>137.0</v>
      </c>
      <c r="C25" s="13" t="s">
        <v>1189</v>
      </c>
      <c r="D25" s="47" t="s">
        <v>3220</v>
      </c>
      <c r="E25" s="13" t="s">
        <v>3221</v>
      </c>
      <c r="F25" s="85" t="s">
        <v>3222</v>
      </c>
      <c r="G25" s="13" t="s">
        <v>31</v>
      </c>
      <c r="H25" s="47" t="s">
        <v>3223</v>
      </c>
      <c r="I25" s="13" t="s">
        <v>3224</v>
      </c>
      <c r="J25" s="13" t="s">
        <v>53</v>
      </c>
      <c r="K25" s="38">
        <v>2021.0</v>
      </c>
      <c r="L25" s="19" t="s">
        <v>33</v>
      </c>
      <c r="M25" s="19" t="s">
        <v>33</v>
      </c>
      <c r="N25" s="19" t="s">
        <v>33</v>
      </c>
      <c r="O25" s="21"/>
      <c r="P25" s="21"/>
      <c r="Q25" s="21"/>
      <c r="R25" s="21"/>
      <c r="S25" s="21"/>
      <c r="T25" s="21"/>
      <c r="U25" s="19" t="s">
        <v>33</v>
      </c>
      <c r="V25" s="20"/>
      <c r="W25" s="20"/>
      <c r="X25" s="20"/>
      <c r="Y25" s="20"/>
      <c r="Z25" s="20"/>
      <c r="AA25" s="13" t="s">
        <v>210</v>
      </c>
    </row>
    <row r="26">
      <c r="A26" s="13">
        <v>833.0</v>
      </c>
      <c r="B26" s="13">
        <v>137.0</v>
      </c>
      <c r="C26" s="13" t="s">
        <v>1189</v>
      </c>
      <c r="D26" s="47" t="s">
        <v>3225</v>
      </c>
      <c r="E26" s="47" t="s">
        <v>3226</v>
      </c>
      <c r="F26" s="64" t="s">
        <v>3227</v>
      </c>
      <c r="G26" s="13" t="s">
        <v>3195</v>
      </c>
      <c r="H26" s="47" t="s">
        <v>3228</v>
      </c>
      <c r="I26" s="13" t="s">
        <v>3197</v>
      </c>
      <c r="J26" s="13" t="s">
        <v>53</v>
      </c>
      <c r="K26" s="38">
        <v>2022.0</v>
      </c>
      <c r="L26" s="19" t="s">
        <v>33</v>
      </c>
      <c r="M26" s="19" t="s">
        <v>33</v>
      </c>
      <c r="N26" s="19" t="s">
        <v>33</v>
      </c>
      <c r="O26" s="21"/>
      <c r="P26" s="21"/>
      <c r="Q26" s="21"/>
      <c r="R26" s="21"/>
      <c r="S26" s="21"/>
      <c r="T26" s="21"/>
      <c r="U26" s="19" t="s">
        <v>33</v>
      </c>
      <c r="V26" s="13"/>
      <c r="W26" s="13"/>
      <c r="X26" s="13"/>
      <c r="Y26" s="13"/>
      <c r="Z26" s="13"/>
      <c r="AA26" s="13" t="s">
        <v>210</v>
      </c>
    </row>
    <row r="27">
      <c r="A27" s="13">
        <v>834.0</v>
      </c>
      <c r="B27" s="13">
        <v>137.0</v>
      </c>
      <c r="C27" s="13" t="s">
        <v>1189</v>
      </c>
      <c r="D27" s="13" t="s">
        <v>3229</v>
      </c>
      <c r="E27" s="47" t="s">
        <v>3230</v>
      </c>
      <c r="F27" s="85" t="s">
        <v>3231</v>
      </c>
      <c r="G27" s="13" t="s">
        <v>241</v>
      </c>
      <c r="H27" s="13" t="s">
        <v>3232</v>
      </c>
      <c r="I27" s="13" t="s">
        <v>3233</v>
      </c>
      <c r="J27" s="13" t="s">
        <v>53</v>
      </c>
      <c r="K27" s="38">
        <v>2020.0</v>
      </c>
      <c r="L27" s="19" t="s">
        <v>33</v>
      </c>
      <c r="M27" s="19" t="s">
        <v>33</v>
      </c>
      <c r="N27" s="19" t="s">
        <v>33</v>
      </c>
      <c r="O27" s="21"/>
      <c r="P27" s="21"/>
      <c r="Q27" s="21"/>
      <c r="R27" s="21"/>
      <c r="S27" s="21"/>
      <c r="T27" s="21"/>
      <c r="U27" s="19" t="s">
        <v>33</v>
      </c>
      <c r="V27" s="13"/>
      <c r="W27" s="13"/>
      <c r="X27" s="13"/>
      <c r="Y27" s="13"/>
      <c r="Z27" s="13"/>
      <c r="AA27" s="13" t="s">
        <v>210</v>
      </c>
    </row>
    <row r="28">
      <c r="A28" s="13">
        <v>835.0</v>
      </c>
      <c r="B28" s="13">
        <v>137.0</v>
      </c>
      <c r="C28" s="13" t="s">
        <v>1189</v>
      </c>
      <c r="D28" s="47" t="s">
        <v>3234</v>
      </c>
      <c r="E28" s="13" t="s">
        <v>3235</v>
      </c>
      <c r="F28" s="64" t="s">
        <v>3236</v>
      </c>
      <c r="G28" s="13" t="s">
        <v>241</v>
      </c>
      <c r="H28" s="47" t="s">
        <v>3237</v>
      </c>
      <c r="I28" s="13"/>
      <c r="J28" s="13" t="s">
        <v>32</v>
      </c>
      <c r="K28" s="38">
        <v>2015.0</v>
      </c>
      <c r="L28" s="19" t="s">
        <v>33</v>
      </c>
      <c r="M28" s="19" t="s">
        <v>33</v>
      </c>
      <c r="N28" s="19" t="s">
        <v>33</v>
      </c>
      <c r="O28" s="21"/>
      <c r="P28" s="21"/>
      <c r="Q28" s="21"/>
      <c r="R28" s="21"/>
      <c r="S28" s="21"/>
      <c r="T28" s="21"/>
      <c r="U28" s="19" t="s">
        <v>33</v>
      </c>
      <c r="V28" s="13"/>
      <c r="W28" s="13"/>
      <c r="X28" s="13"/>
      <c r="Y28" s="13"/>
      <c r="Z28" s="13"/>
      <c r="AA28" s="13" t="s">
        <v>210</v>
      </c>
    </row>
    <row r="29">
      <c r="A29" s="13">
        <v>836.0</v>
      </c>
      <c r="B29" s="13">
        <v>137.0</v>
      </c>
      <c r="C29" s="13" t="s">
        <v>1189</v>
      </c>
      <c r="D29" s="47" t="s">
        <v>3238</v>
      </c>
      <c r="E29" s="47" t="s">
        <v>3239</v>
      </c>
      <c r="F29" s="64" t="s">
        <v>3240</v>
      </c>
      <c r="G29" s="13" t="s">
        <v>3195</v>
      </c>
      <c r="H29" s="47" t="s">
        <v>3241</v>
      </c>
      <c r="I29" s="13" t="s">
        <v>3211</v>
      </c>
      <c r="J29" s="13" t="s">
        <v>53</v>
      </c>
      <c r="K29" s="38">
        <v>2016.0</v>
      </c>
      <c r="L29" s="19" t="s">
        <v>33</v>
      </c>
      <c r="M29" s="19" t="s">
        <v>33</v>
      </c>
      <c r="N29" s="19" t="s">
        <v>33</v>
      </c>
      <c r="O29" s="19"/>
      <c r="P29" s="19"/>
      <c r="Q29" s="21"/>
      <c r="R29" s="21"/>
      <c r="S29" s="21"/>
      <c r="T29" s="21"/>
      <c r="U29" s="19" t="s">
        <v>33</v>
      </c>
      <c r="V29" s="20"/>
      <c r="W29" s="20"/>
      <c r="X29" s="20"/>
      <c r="Y29" s="20"/>
      <c r="Z29" s="20"/>
      <c r="AA29" s="13" t="s">
        <v>210</v>
      </c>
    </row>
    <row r="30">
      <c r="A30" s="13">
        <v>837.0</v>
      </c>
      <c r="B30" s="13">
        <v>137.0</v>
      </c>
      <c r="C30" s="13" t="s">
        <v>1189</v>
      </c>
      <c r="D30" s="47" t="s">
        <v>3242</v>
      </c>
      <c r="E30" s="13" t="s">
        <v>3243</v>
      </c>
      <c r="F30" s="64" t="s">
        <v>3244</v>
      </c>
      <c r="G30" s="13" t="s">
        <v>3195</v>
      </c>
      <c r="H30" s="13" t="s">
        <v>3245</v>
      </c>
      <c r="I30" s="13" t="s">
        <v>3211</v>
      </c>
      <c r="J30" s="13" t="s">
        <v>53</v>
      </c>
      <c r="K30" s="38">
        <v>2022.0</v>
      </c>
      <c r="L30" s="19" t="s">
        <v>33</v>
      </c>
      <c r="M30" s="19" t="s">
        <v>33</v>
      </c>
      <c r="N30" s="19" t="s">
        <v>33</v>
      </c>
      <c r="O30" s="21"/>
      <c r="P30" s="21"/>
      <c r="Q30" s="21"/>
      <c r="R30" s="21"/>
      <c r="S30" s="21"/>
      <c r="T30" s="21"/>
      <c r="U30" s="19" t="s">
        <v>33</v>
      </c>
      <c r="V30" s="13"/>
      <c r="W30" s="13"/>
      <c r="X30" s="13"/>
      <c r="Y30" s="13"/>
      <c r="Z30" s="13"/>
      <c r="AA30" s="13" t="s">
        <v>210</v>
      </c>
    </row>
    <row r="31">
      <c r="A31" s="13">
        <v>838.0</v>
      </c>
      <c r="B31" s="13">
        <v>137.0</v>
      </c>
      <c r="C31" s="13" t="s">
        <v>1189</v>
      </c>
      <c r="D31" s="13" t="s">
        <v>3246</v>
      </c>
      <c r="E31" s="13" t="s">
        <v>3247</v>
      </c>
      <c r="F31" s="85" t="s">
        <v>3248</v>
      </c>
      <c r="G31" s="13" t="s">
        <v>31</v>
      </c>
      <c r="H31" s="13" t="s">
        <v>3249</v>
      </c>
      <c r="I31" s="13"/>
      <c r="J31" s="13" t="s">
        <v>32</v>
      </c>
      <c r="K31" s="67"/>
      <c r="L31" s="19" t="s">
        <v>33</v>
      </c>
      <c r="M31" s="19" t="s">
        <v>33</v>
      </c>
      <c r="N31" s="19" t="s">
        <v>33</v>
      </c>
      <c r="O31" s="21"/>
      <c r="P31" s="21"/>
      <c r="Q31" s="21"/>
      <c r="R31" s="21"/>
      <c r="S31" s="21"/>
      <c r="T31" s="21"/>
      <c r="U31" s="19" t="s">
        <v>33</v>
      </c>
      <c r="V31" s="13"/>
      <c r="W31" s="13"/>
      <c r="X31" s="13"/>
      <c r="Y31" s="13"/>
      <c r="Z31" s="13"/>
      <c r="AA31" s="13" t="s">
        <v>210</v>
      </c>
    </row>
    <row r="32">
      <c r="A32" s="13">
        <v>839.0</v>
      </c>
      <c r="B32" s="13">
        <v>137.0</v>
      </c>
      <c r="C32" s="13" t="s">
        <v>1189</v>
      </c>
      <c r="D32" s="47" t="s">
        <v>3250</v>
      </c>
      <c r="E32" s="13"/>
      <c r="F32" s="64" t="s">
        <v>3251</v>
      </c>
      <c r="G32" s="13" t="s">
        <v>3195</v>
      </c>
      <c r="H32" s="13" t="s">
        <v>3252</v>
      </c>
      <c r="I32" s="13" t="s">
        <v>3197</v>
      </c>
      <c r="J32" s="13" t="s">
        <v>53</v>
      </c>
      <c r="K32" s="38">
        <v>2019.0</v>
      </c>
      <c r="L32" s="19" t="s">
        <v>33</v>
      </c>
      <c r="M32" s="19" t="s">
        <v>33</v>
      </c>
      <c r="N32" s="19" t="s">
        <v>33</v>
      </c>
      <c r="O32" s="19"/>
      <c r="P32" s="21"/>
      <c r="Q32" s="21"/>
      <c r="R32" s="21"/>
      <c r="S32" s="21"/>
      <c r="T32" s="21"/>
      <c r="U32" s="19" t="s">
        <v>33</v>
      </c>
      <c r="V32" s="13"/>
      <c r="W32" s="13"/>
      <c r="X32" s="13"/>
      <c r="Y32" s="13"/>
      <c r="Z32" s="13"/>
      <c r="AA32" s="13" t="s">
        <v>210</v>
      </c>
    </row>
    <row r="33">
      <c r="A33" s="13">
        <v>840.0</v>
      </c>
      <c r="B33" s="13">
        <v>137.0</v>
      </c>
      <c r="C33" s="13" t="s">
        <v>1189</v>
      </c>
      <c r="D33" s="47" t="s">
        <v>3253</v>
      </c>
      <c r="E33" s="13" t="s">
        <v>3254</v>
      </c>
      <c r="F33" s="64" t="s">
        <v>3255</v>
      </c>
      <c r="G33" s="13" t="s">
        <v>31</v>
      </c>
      <c r="H33" s="13" t="s">
        <v>3256</v>
      </c>
      <c r="I33" s="13" t="s">
        <v>3257</v>
      </c>
      <c r="J33" s="13" t="s">
        <v>53</v>
      </c>
      <c r="K33" s="38">
        <v>2017.0</v>
      </c>
      <c r="L33" s="19" t="s">
        <v>33</v>
      </c>
      <c r="M33" s="19" t="s">
        <v>33</v>
      </c>
      <c r="N33" s="19" t="s">
        <v>33</v>
      </c>
      <c r="O33" s="21"/>
      <c r="P33" s="21"/>
      <c r="Q33" s="21"/>
      <c r="R33" s="21"/>
      <c r="S33" s="21"/>
      <c r="T33" s="21"/>
      <c r="U33" s="19" t="s">
        <v>33</v>
      </c>
      <c r="V33" s="13"/>
      <c r="W33" s="13"/>
      <c r="X33" s="13"/>
      <c r="Y33" s="13"/>
      <c r="Z33" s="13"/>
      <c r="AA33" s="13" t="s">
        <v>210</v>
      </c>
    </row>
    <row r="34">
      <c r="A34" s="13">
        <v>841.0</v>
      </c>
      <c r="B34" s="13">
        <v>137.0</v>
      </c>
      <c r="C34" s="13" t="s">
        <v>1189</v>
      </c>
      <c r="D34" s="13" t="s">
        <v>3258</v>
      </c>
      <c r="E34" s="13" t="s">
        <v>3259</v>
      </c>
      <c r="F34" s="85" t="s">
        <v>3260</v>
      </c>
      <c r="G34" s="13" t="s">
        <v>241</v>
      </c>
      <c r="H34" s="13" t="s">
        <v>3261</v>
      </c>
      <c r="I34" s="13" t="s">
        <v>3262</v>
      </c>
      <c r="J34" s="13" t="s">
        <v>53</v>
      </c>
      <c r="K34" s="38">
        <v>2015.0</v>
      </c>
      <c r="L34" s="19" t="s">
        <v>33</v>
      </c>
      <c r="M34" s="19" t="s">
        <v>33</v>
      </c>
      <c r="N34" s="19" t="s">
        <v>33</v>
      </c>
      <c r="O34" s="21"/>
      <c r="P34" s="19"/>
      <c r="Q34" s="21"/>
      <c r="R34" s="21"/>
      <c r="S34" s="21"/>
      <c r="T34" s="21"/>
      <c r="U34" s="19" t="s">
        <v>33</v>
      </c>
      <c r="V34" s="20"/>
      <c r="W34" s="20"/>
      <c r="X34" s="20"/>
      <c r="Y34" s="20"/>
      <c r="Z34" s="20"/>
      <c r="AA34" s="13" t="s">
        <v>210</v>
      </c>
    </row>
    <row r="35">
      <c r="A35" s="13">
        <v>842.0</v>
      </c>
      <c r="B35" s="13">
        <v>137.0</v>
      </c>
      <c r="C35" s="13" t="s">
        <v>1189</v>
      </c>
      <c r="D35" s="13" t="s">
        <v>3263</v>
      </c>
      <c r="E35" s="13" t="s">
        <v>3264</v>
      </c>
      <c r="F35" s="85" t="s">
        <v>3265</v>
      </c>
      <c r="G35" s="13" t="s">
        <v>241</v>
      </c>
      <c r="H35" s="13" t="s">
        <v>3266</v>
      </c>
      <c r="I35" s="13" t="s">
        <v>1210</v>
      </c>
      <c r="J35" s="13" t="s">
        <v>53</v>
      </c>
      <c r="K35" s="38">
        <v>2021.0</v>
      </c>
      <c r="L35" s="19" t="s">
        <v>33</v>
      </c>
      <c r="M35" s="19" t="s">
        <v>33</v>
      </c>
      <c r="N35" s="19" t="s">
        <v>33</v>
      </c>
      <c r="O35" s="21"/>
      <c r="P35" s="19"/>
      <c r="Q35" s="21"/>
      <c r="R35" s="21"/>
      <c r="S35" s="19"/>
      <c r="T35" s="21"/>
      <c r="U35" s="19" t="s">
        <v>33</v>
      </c>
      <c r="V35" s="13"/>
      <c r="W35" s="13"/>
      <c r="X35" s="13"/>
      <c r="Y35" s="13"/>
      <c r="Z35" s="13"/>
      <c r="AA35" s="13" t="s">
        <v>210</v>
      </c>
    </row>
    <row r="36">
      <c r="A36" s="13">
        <v>843.0</v>
      </c>
      <c r="B36" s="13">
        <v>137.0</v>
      </c>
      <c r="C36" s="13" t="s">
        <v>1189</v>
      </c>
      <c r="D36" s="13" t="s">
        <v>3267</v>
      </c>
      <c r="E36" s="13" t="s">
        <v>3268</v>
      </c>
      <c r="F36" s="85" t="s">
        <v>3251</v>
      </c>
      <c r="G36" s="13" t="s">
        <v>3195</v>
      </c>
      <c r="H36" s="13" t="s">
        <v>3269</v>
      </c>
      <c r="I36" s="13" t="s">
        <v>3211</v>
      </c>
      <c r="J36" s="13" t="s">
        <v>53</v>
      </c>
      <c r="K36" s="38">
        <v>2022.0</v>
      </c>
      <c r="L36" s="19" t="s">
        <v>33</v>
      </c>
      <c r="M36" s="19" t="s">
        <v>33</v>
      </c>
      <c r="N36" s="19" t="s">
        <v>33</v>
      </c>
      <c r="O36" s="21"/>
      <c r="P36" s="21"/>
      <c r="Q36" s="21"/>
      <c r="R36" s="21"/>
      <c r="S36" s="21"/>
      <c r="T36" s="21"/>
      <c r="U36" s="19" t="s">
        <v>33</v>
      </c>
      <c r="V36" s="20"/>
      <c r="W36" s="20"/>
      <c r="X36" s="20"/>
      <c r="Y36" s="20"/>
      <c r="Z36" s="20"/>
      <c r="AA36" s="13" t="s">
        <v>210</v>
      </c>
    </row>
    <row r="37">
      <c r="A37" s="13">
        <v>844.0</v>
      </c>
      <c r="B37" s="13">
        <v>152.0</v>
      </c>
      <c r="C37" s="13" t="s">
        <v>1189</v>
      </c>
      <c r="D37" s="47" t="s">
        <v>3270</v>
      </c>
      <c r="E37" s="47" t="s">
        <v>3271</v>
      </c>
      <c r="F37" s="64" t="s">
        <v>3272</v>
      </c>
      <c r="G37" s="13" t="s">
        <v>241</v>
      </c>
      <c r="H37" s="13" t="s">
        <v>3273</v>
      </c>
      <c r="I37" s="13" t="s">
        <v>3274</v>
      </c>
      <c r="J37" s="13" t="s">
        <v>53</v>
      </c>
      <c r="K37" s="38">
        <v>2018.0</v>
      </c>
      <c r="L37" s="19" t="s">
        <v>33</v>
      </c>
      <c r="M37" s="19" t="s">
        <v>33</v>
      </c>
      <c r="N37" s="19" t="s">
        <v>33</v>
      </c>
      <c r="O37" s="21"/>
      <c r="P37" s="19"/>
      <c r="Q37" s="21"/>
      <c r="R37" s="21"/>
      <c r="S37" s="21"/>
      <c r="T37" s="21"/>
      <c r="U37" s="19" t="s">
        <v>33</v>
      </c>
      <c r="V37" s="20"/>
      <c r="W37" s="20"/>
      <c r="X37" s="20"/>
      <c r="Y37" s="20"/>
      <c r="Z37" s="20"/>
      <c r="AA37" s="13" t="s">
        <v>210</v>
      </c>
    </row>
    <row r="38">
      <c r="A38" s="13">
        <v>845.0</v>
      </c>
      <c r="B38" s="13">
        <v>152.0</v>
      </c>
      <c r="C38" s="13" t="s">
        <v>1189</v>
      </c>
      <c r="D38" s="47" t="s">
        <v>3275</v>
      </c>
      <c r="E38" s="13" t="s">
        <v>3276</v>
      </c>
      <c r="F38" s="64" t="s">
        <v>3277</v>
      </c>
      <c r="G38" s="13" t="s">
        <v>31</v>
      </c>
      <c r="H38" s="13" t="s">
        <v>3278</v>
      </c>
      <c r="I38" s="13" t="s">
        <v>3279</v>
      </c>
      <c r="J38" s="13" t="s">
        <v>53</v>
      </c>
      <c r="K38" s="38">
        <v>2017.0</v>
      </c>
      <c r="L38" s="19" t="s">
        <v>33</v>
      </c>
      <c r="M38" s="19" t="s">
        <v>33</v>
      </c>
      <c r="N38" s="19" t="s">
        <v>33</v>
      </c>
      <c r="O38" s="21"/>
      <c r="P38" s="19"/>
      <c r="Q38" s="21"/>
      <c r="R38" s="21"/>
      <c r="S38" s="21"/>
      <c r="T38" s="21"/>
      <c r="U38" s="19" t="s">
        <v>33</v>
      </c>
      <c r="V38" s="13"/>
      <c r="W38" s="13"/>
      <c r="X38" s="13"/>
      <c r="Y38" s="13"/>
      <c r="Z38" s="13"/>
      <c r="AA38" s="13" t="s">
        <v>210</v>
      </c>
    </row>
    <row r="39">
      <c r="A39" s="13">
        <v>846.0</v>
      </c>
      <c r="B39" s="13">
        <v>152.0</v>
      </c>
      <c r="C39" s="13" t="s">
        <v>1189</v>
      </c>
      <c r="D39" s="13" t="s">
        <v>3280</v>
      </c>
      <c r="E39" s="47" t="s">
        <v>3281</v>
      </c>
      <c r="F39" s="64" t="s">
        <v>3282</v>
      </c>
      <c r="G39" s="13" t="s">
        <v>241</v>
      </c>
      <c r="H39" s="13" t="s">
        <v>3283</v>
      </c>
      <c r="I39" s="13" t="s">
        <v>3233</v>
      </c>
      <c r="J39" s="13" t="s">
        <v>53</v>
      </c>
      <c r="K39" s="38">
        <v>2019.0</v>
      </c>
      <c r="L39" s="19" t="s">
        <v>33</v>
      </c>
      <c r="M39" s="19" t="s">
        <v>33</v>
      </c>
      <c r="N39" s="19" t="s">
        <v>33</v>
      </c>
      <c r="O39" s="21"/>
      <c r="P39" s="21"/>
      <c r="Q39" s="19" t="s">
        <v>33</v>
      </c>
      <c r="R39" s="21"/>
      <c r="S39" s="21"/>
      <c r="T39" s="21"/>
      <c r="U39" s="19"/>
      <c r="V39" s="13"/>
      <c r="W39" s="13" t="s">
        <v>3284</v>
      </c>
      <c r="X39" s="13"/>
      <c r="Y39" s="13"/>
      <c r="Z39" s="13"/>
      <c r="AA39" s="13"/>
    </row>
    <row r="40">
      <c r="A40" s="13">
        <v>847.0</v>
      </c>
      <c r="B40" s="13">
        <v>164.0</v>
      </c>
      <c r="C40" s="13" t="s">
        <v>1189</v>
      </c>
      <c r="D40" s="13" t="s">
        <v>3285</v>
      </c>
      <c r="E40" s="13" t="s">
        <v>3286</v>
      </c>
      <c r="F40" s="85" t="s">
        <v>3287</v>
      </c>
      <c r="G40" s="13" t="s">
        <v>3288</v>
      </c>
      <c r="H40" s="13" t="s">
        <v>3289</v>
      </c>
      <c r="I40" s="13" t="s">
        <v>957</v>
      </c>
      <c r="J40" s="13" t="s">
        <v>53</v>
      </c>
      <c r="K40" s="38">
        <v>2015.0</v>
      </c>
      <c r="L40" s="19" t="s">
        <v>33</v>
      </c>
      <c r="M40" s="19" t="s">
        <v>33</v>
      </c>
      <c r="N40" s="19" t="s">
        <v>33</v>
      </c>
      <c r="O40" s="19"/>
      <c r="P40" s="19"/>
      <c r="Q40" s="21"/>
      <c r="R40" s="21"/>
      <c r="S40" s="21"/>
      <c r="T40" s="21"/>
      <c r="U40" s="19" t="s">
        <v>33</v>
      </c>
      <c r="V40" s="20"/>
      <c r="W40" s="20"/>
      <c r="X40" s="20"/>
      <c r="Y40" s="20"/>
      <c r="Z40" s="20"/>
      <c r="AA40" s="13" t="s">
        <v>210</v>
      </c>
    </row>
    <row r="41">
      <c r="A41" s="13">
        <v>848.0</v>
      </c>
      <c r="B41" s="13">
        <v>164.0</v>
      </c>
      <c r="C41" s="13" t="s">
        <v>1189</v>
      </c>
      <c r="D41" s="13" t="s">
        <v>3290</v>
      </c>
      <c r="E41" s="13" t="s">
        <v>3291</v>
      </c>
      <c r="F41" s="85" t="s">
        <v>3292</v>
      </c>
      <c r="G41" s="13" t="s">
        <v>241</v>
      </c>
      <c r="H41" s="13" t="s">
        <v>3293</v>
      </c>
      <c r="I41" s="13" t="s">
        <v>3294</v>
      </c>
      <c r="J41" s="13" t="s">
        <v>53</v>
      </c>
      <c r="K41" s="38">
        <v>2016.0</v>
      </c>
      <c r="L41" s="19" t="s">
        <v>33</v>
      </c>
      <c r="M41" s="19" t="s">
        <v>33</v>
      </c>
      <c r="N41" s="19" t="s">
        <v>33</v>
      </c>
      <c r="O41" s="21"/>
      <c r="P41" s="19"/>
      <c r="Q41" s="21"/>
      <c r="R41" s="21"/>
      <c r="S41" s="21"/>
      <c r="T41" s="21"/>
      <c r="U41" s="19" t="s">
        <v>33</v>
      </c>
      <c r="V41" s="13"/>
      <c r="W41" s="13"/>
      <c r="X41" s="13"/>
      <c r="Y41" s="13"/>
      <c r="Z41" s="13"/>
      <c r="AA41" s="13" t="s">
        <v>210</v>
      </c>
    </row>
    <row r="42">
      <c r="A42" s="13">
        <v>849.0</v>
      </c>
      <c r="B42" s="13">
        <v>164.0</v>
      </c>
      <c r="C42" s="13" t="s">
        <v>3120</v>
      </c>
      <c r="D42" s="47" t="s">
        <v>3295</v>
      </c>
      <c r="E42" s="13" t="s">
        <v>3296</v>
      </c>
      <c r="F42" s="64" t="s">
        <v>3297</v>
      </c>
      <c r="G42" s="13" t="s">
        <v>241</v>
      </c>
      <c r="H42" s="88" t="s">
        <v>3298</v>
      </c>
      <c r="I42" s="13" t="s">
        <v>3299</v>
      </c>
      <c r="J42" s="13" t="s">
        <v>53</v>
      </c>
      <c r="K42" s="38">
        <v>2023.0</v>
      </c>
      <c r="L42" s="19" t="s">
        <v>33</v>
      </c>
      <c r="M42" s="19" t="s">
        <v>33</v>
      </c>
      <c r="N42" s="19" t="s">
        <v>33</v>
      </c>
      <c r="O42" s="21"/>
      <c r="P42" s="21"/>
      <c r="Q42" s="21"/>
      <c r="R42" s="21"/>
      <c r="S42" s="21"/>
      <c r="T42" s="21"/>
      <c r="U42" s="19" t="s">
        <v>33</v>
      </c>
      <c r="V42" s="13"/>
      <c r="W42" s="13"/>
      <c r="X42" s="13"/>
      <c r="Y42" s="13"/>
      <c r="Z42" s="13"/>
      <c r="AA42" s="13" t="s">
        <v>210</v>
      </c>
    </row>
    <row r="43">
      <c r="A43" s="13">
        <v>850.0</v>
      </c>
      <c r="B43" s="13">
        <v>164.0</v>
      </c>
      <c r="C43" s="13" t="s">
        <v>3120</v>
      </c>
      <c r="D43" s="47" t="s">
        <v>3300</v>
      </c>
      <c r="E43" s="13" t="s">
        <v>3301</v>
      </c>
      <c r="F43" s="64" t="s">
        <v>3302</v>
      </c>
      <c r="G43" s="13" t="s">
        <v>241</v>
      </c>
      <c r="H43" s="13" t="s">
        <v>3303</v>
      </c>
      <c r="I43" s="13" t="s">
        <v>3304</v>
      </c>
      <c r="J43" s="13" t="s">
        <v>53</v>
      </c>
      <c r="K43" s="38">
        <v>2023.0</v>
      </c>
      <c r="L43" s="19" t="s">
        <v>33</v>
      </c>
      <c r="M43" s="19" t="s">
        <v>33</v>
      </c>
      <c r="N43" s="19" t="s">
        <v>33</v>
      </c>
      <c r="O43" s="21"/>
      <c r="P43" s="21"/>
      <c r="Q43" s="21"/>
      <c r="R43" s="21"/>
      <c r="S43" s="21"/>
      <c r="T43" s="21"/>
      <c r="U43" s="19" t="s">
        <v>33</v>
      </c>
      <c r="V43" s="20"/>
      <c r="W43" s="20"/>
      <c r="X43" s="20"/>
      <c r="Y43" s="20"/>
      <c r="Z43" s="20"/>
      <c r="AA43" s="13" t="s">
        <v>741</v>
      </c>
    </row>
    <row r="44">
      <c r="A44" s="13">
        <v>851.0</v>
      </c>
      <c r="B44" s="13">
        <v>164.0</v>
      </c>
      <c r="C44" s="13" t="s">
        <v>3120</v>
      </c>
      <c r="D44" s="47" t="s">
        <v>3305</v>
      </c>
      <c r="E44" s="13" t="s">
        <v>3306</v>
      </c>
      <c r="F44" s="64" t="s">
        <v>3307</v>
      </c>
      <c r="G44" s="13" t="s">
        <v>241</v>
      </c>
      <c r="H44" s="13" t="s">
        <v>3308</v>
      </c>
      <c r="I44" s="13"/>
      <c r="J44" s="13" t="s">
        <v>32</v>
      </c>
      <c r="K44" s="38">
        <v>2021.0</v>
      </c>
      <c r="L44" s="19" t="s">
        <v>33</v>
      </c>
      <c r="M44" s="19" t="s">
        <v>33</v>
      </c>
      <c r="N44" s="19" t="s">
        <v>33</v>
      </c>
      <c r="O44" s="19"/>
      <c r="P44" s="19"/>
      <c r="Q44" s="21"/>
      <c r="R44" s="21"/>
      <c r="S44" s="21"/>
      <c r="T44" s="21"/>
      <c r="U44" s="19" t="s">
        <v>33</v>
      </c>
      <c r="V44" s="20"/>
      <c r="W44" s="20"/>
      <c r="X44" s="20"/>
      <c r="Y44" s="20"/>
      <c r="Z44" s="20"/>
      <c r="AA44" s="13" t="s">
        <v>210</v>
      </c>
    </row>
    <row r="45">
      <c r="A45" s="13">
        <v>852.0</v>
      </c>
      <c r="B45" s="13">
        <v>164.0</v>
      </c>
      <c r="C45" s="13" t="s">
        <v>3120</v>
      </c>
      <c r="D45" s="47" t="s">
        <v>3309</v>
      </c>
      <c r="E45" s="47" t="s">
        <v>3310</v>
      </c>
      <c r="F45" s="64" t="s">
        <v>3311</v>
      </c>
      <c r="G45" s="13" t="s">
        <v>241</v>
      </c>
      <c r="H45" s="13" t="s">
        <v>3312</v>
      </c>
      <c r="I45" s="13" t="s">
        <v>3304</v>
      </c>
      <c r="J45" s="13" t="s">
        <v>53</v>
      </c>
      <c r="K45" s="38">
        <v>2024.0</v>
      </c>
      <c r="L45" s="19" t="s">
        <v>33</v>
      </c>
      <c r="M45" s="19" t="s">
        <v>33</v>
      </c>
      <c r="N45" s="19" t="s">
        <v>33</v>
      </c>
      <c r="O45" s="19"/>
      <c r="P45" s="21"/>
      <c r="Q45" s="21"/>
      <c r="R45" s="21"/>
      <c r="S45" s="21"/>
      <c r="T45" s="21"/>
      <c r="U45" s="19" t="s">
        <v>33</v>
      </c>
      <c r="V45" s="20"/>
      <c r="W45" s="20"/>
      <c r="X45" s="20"/>
      <c r="Y45" s="20"/>
      <c r="Z45" s="20"/>
      <c r="AA45" s="13" t="s">
        <v>210</v>
      </c>
    </row>
    <row r="46">
      <c r="A46" s="13">
        <v>853.0</v>
      </c>
      <c r="B46" s="13">
        <v>164.0</v>
      </c>
      <c r="C46" s="13" t="s">
        <v>3120</v>
      </c>
      <c r="D46" s="13" t="s">
        <v>3313</v>
      </c>
      <c r="E46" s="13" t="s">
        <v>3314</v>
      </c>
      <c r="F46" s="85" t="s">
        <v>3315</v>
      </c>
      <c r="G46" s="13" t="s">
        <v>31</v>
      </c>
      <c r="H46" s="13" t="s">
        <v>3316</v>
      </c>
      <c r="I46" s="13" t="s">
        <v>3317</v>
      </c>
      <c r="J46" s="13" t="s">
        <v>53</v>
      </c>
      <c r="K46" s="38">
        <v>2023.0</v>
      </c>
      <c r="L46" s="19" t="s">
        <v>33</v>
      </c>
      <c r="M46" s="19" t="s">
        <v>33</v>
      </c>
      <c r="N46" s="19" t="s">
        <v>33</v>
      </c>
      <c r="O46" s="19"/>
      <c r="P46" s="21"/>
      <c r="Q46" s="21"/>
      <c r="R46" s="21"/>
      <c r="S46" s="21"/>
      <c r="T46" s="21"/>
      <c r="U46" s="19" t="s">
        <v>33</v>
      </c>
      <c r="V46" s="20"/>
      <c r="W46" s="20"/>
      <c r="X46" s="20"/>
      <c r="Y46" s="20"/>
      <c r="Z46" s="20"/>
      <c r="AA46" s="13" t="s">
        <v>210</v>
      </c>
    </row>
    <row r="47">
      <c r="A47" s="13">
        <v>854.0</v>
      </c>
      <c r="B47" s="13">
        <v>164.0</v>
      </c>
      <c r="C47" s="13" t="s">
        <v>3120</v>
      </c>
      <c r="D47" s="13" t="s">
        <v>3318</v>
      </c>
      <c r="E47" s="13" t="s">
        <v>3319</v>
      </c>
      <c r="F47" s="64" t="s">
        <v>3320</v>
      </c>
      <c r="G47" s="13" t="s">
        <v>1469</v>
      </c>
      <c r="H47" s="89" t="s">
        <v>3321</v>
      </c>
      <c r="I47" s="20"/>
      <c r="J47" s="13" t="s">
        <v>32</v>
      </c>
      <c r="K47" s="38">
        <v>2022.0</v>
      </c>
      <c r="L47" s="19" t="s">
        <v>33</v>
      </c>
      <c r="M47" s="19" t="s">
        <v>33</v>
      </c>
      <c r="N47" s="19" t="s">
        <v>33</v>
      </c>
      <c r="O47" s="19"/>
      <c r="P47" s="21"/>
      <c r="Q47" s="21"/>
      <c r="R47" s="21"/>
      <c r="S47" s="21"/>
      <c r="T47" s="21"/>
      <c r="U47" s="19" t="s">
        <v>33</v>
      </c>
      <c r="V47" s="20"/>
      <c r="W47" s="20"/>
      <c r="X47" s="20"/>
      <c r="Y47" s="20"/>
      <c r="Z47" s="20"/>
      <c r="AA47" s="13" t="s">
        <v>210</v>
      </c>
    </row>
    <row r="48">
      <c r="A48" s="13">
        <v>855.0</v>
      </c>
      <c r="B48" s="13">
        <v>167.0</v>
      </c>
      <c r="C48" s="13" t="s">
        <v>1189</v>
      </c>
      <c r="D48" s="13" t="s">
        <v>3322</v>
      </c>
      <c r="E48" s="13" t="s">
        <v>3323</v>
      </c>
      <c r="F48" s="85" t="s">
        <v>3324</v>
      </c>
      <c r="G48" s="13" t="s">
        <v>132</v>
      </c>
      <c r="H48" s="13" t="s">
        <v>3325</v>
      </c>
      <c r="I48" s="13"/>
      <c r="J48" s="13" t="s">
        <v>53</v>
      </c>
      <c r="K48" s="38">
        <v>2015.0</v>
      </c>
      <c r="L48" s="19" t="s">
        <v>33</v>
      </c>
      <c r="M48" s="19" t="s">
        <v>33</v>
      </c>
      <c r="N48" s="19" t="s">
        <v>33</v>
      </c>
      <c r="O48" s="21"/>
      <c r="P48" s="21"/>
      <c r="Q48" s="21"/>
      <c r="R48" s="21"/>
      <c r="S48" s="21"/>
      <c r="T48" s="21"/>
      <c r="U48" s="19" t="s">
        <v>33</v>
      </c>
      <c r="V48" s="13"/>
      <c r="W48" s="13"/>
      <c r="X48" s="13"/>
      <c r="Y48" s="13"/>
      <c r="Z48" s="13"/>
      <c r="AA48" s="13" t="s">
        <v>741</v>
      </c>
    </row>
    <row r="49">
      <c r="A49" s="13">
        <v>856.0</v>
      </c>
      <c r="B49" s="13">
        <v>167.0</v>
      </c>
      <c r="C49" s="13" t="s">
        <v>1189</v>
      </c>
      <c r="D49" s="47" t="s">
        <v>3326</v>
      </c>
      <c r="E49" s="13" t="s">
        <v>3327</v>
      </c>
      <c r="F49" s="64" t="s">
        <v>3328</v>
      </c>
      <c r="G49" s="13" t="s">
        <v>31</v>
      </c>
      <c r="H49" s="13" t="s">
        <v>3329</v>
      </c>
      <c r="I49" s="13" t="s">
        <v>3330</v>
      </c>
      <c r="J49" s="13" t="s">
        <v>53</v>
      </c>
      <c r="K49" s="38">
        <v>2018.0</v>
      </c>
      <c r="L49" s="19" t="s">
        <v>33</v>
      </c>
      <c r="M49" s="19" t="s">
        <v>33</v>
      </c>
      <c r="N49" s="19" t="s">
        <v>33</v>
      </c>
      <c r="O49" s="19"/>
      <c r="P49" s="21"/>
      <c r="Q49" s="21"/>
      <c r="R49" s="21"/>
      <c r="S49" s="21"/>
      <c r="T49" s="21"/>
      <c r="U49" s="19" t="s">
        <v>33</v>
      </c>
      <c r="V49" s="20"/>
      <c r="W49" s="20"/>
      <c r="X49" s="20"/>
      <c r="Y49" s="20"/>
      <c r="Z49" s="20"/>
      <c r="AA49" s="13" t="s">
        <v>210</v>
      </c>
    </row>
    <row r="50">
      <c r="A50" s="13">
        <v>857.0</v>
      </c>
      <c r="B50" s="13">
        <v>231.0</v>
      </c>
      <c r="C50" s="13" t="s">
        <v>1189</v>
      </c>
      <c r="D50" s="13" t="s">
        <v>3331</v>
      </c>
      <c r="E50" s="13" t="s">
        <v>3332</v>
      </c>
      <c r="F50" s="85" t="s">
        <v>3333</v>
      </c>
      <c r="G50" s="13" t="s">
        <v>241</v>
      </c>
      <c r="H50" s="13" t="s">
        <v>3334</v>
      </c>
      <c r="I50" s="13"/>
      <c r="J50" s="13" t="s">
        <v>32</v>
      </c>
      <c r="K50" s="38">
        <v>2021.0</v>
      </c>
      <c r="L50" s="19" t="s">
        <v>33</v>
      </c>
      <c r="M50" s="19" t="s">
        <v>33</v>
      </c>
      <c r="N50" s="19" t="s">
        <v>33</v>
      </c>
      <c r="O50" s="21"/>
      <c r="P50" s="21"/>
      <c r="Q50" s="21"/>
      <c r="R50" s="19" t="s">
        <v>33</v>
      </c>
      <c r="S50" s="21"/>
      <c r="T50" s="21"/>
      <c r="U50" s="19"/>
      <c r="V50" s="13"/>
      <c r="W50" s="13"/>
      <c r="X50" s="13"/>
      <c r="Y50" s="13"/>
      <c r="Z50" s="13"/>
      <c r="AA50" s="13"/>
    </row>
    <row r="51">
      <c r="A51" s="13">
        <v>858.0</v>
      </c>
      <c r="B51" s="13">
        <v>239.0</v>
      </c>
      <c r="C51" s="13" t="s">
        <v>1189</v>
      </c>
      <c r="D51" s="13" t="s">
        <v>3335</v>
      </c>
      <c r="E51" s="13" t="s">
        <v>3336</v>
      </c>
      <c r="F51" s="85" t="s">
        <v>3337</v>
      </c>
      <c r="G51" s="13" t="s">
        <v>31</v>
      </c>
      <c r="H51" s="13" t="s">
        <v>3338</v>
      </c>
      <c r="I51" s="13" t="s">
        <v>3339</v>
      </c>
      <c r="J51" s="13" t="s">
        <v>53</v>
      </c>
      <c r="K51" s="38">
        <v>2016.0</v>
      </c>
      <c r="L51" s="19" t="s">
        <v>33</v>
      </c>
      <c r="M51" s="19" t="s">
        <v>33</v>
      </c>
      <c r="N51" s="19" t="s">
        <v>33</v>
      </c>
      <c r="O51" s="21"/>
      <c r="P51" s="21"/>
      <c r="Q51" s="21"/>
      <c r="R51" s="21"/>
      <c r="S51" s="21"/>
      <c r="T51" s="21"/>
      <c r="U51" s="19" t="s">
        <v>33</v>
      </c>
      <c r="V51" s="13"/>
      <c r="W51" s="13"/>
      <c r="X51" s="13"/>
      <c r="Y51" s="13"/>
      <c r="Z51" s="13"/>
      <c r="AA51" s="13" t="s">
        <v>210</v>
      </c>
    </row>
    <row r="52">
      <c r="A52" s="13">
        <v>859.0</v>
      </c>
      <c r="B52" s="13">
        <v>251.0</v>
      </c>
      <c r="C52" s="13" t="s">
        <v>1189</v>
      </c>
      <c r="D52" s="13" t="s">
        <v>3340</v>
      </c>
      <c r="E52" s="13" t="s">
        <v>3341</v>
      </c>
      <c r="F52" s="85" t="s">
        <v>3342</v>
      </c>
      <c r="G52" s="13" t="s">
        <v>241</v>
      </c>
      <c r="H52" s="13" t="s">
        <v>3343</v>
      </c>
      <c r="I52" s="13" t="s">
        <v>3344</v>
      </c>
      <c r="J52" s="13" t="s">
        <v>53</v>
      </c>
      <c r="K52" s="38">
        <v>2022.0</v>
      </c>
      <c r="L52" s="19" t="s">
        <v>33</v>
      </c>
      <c r="M52" s="19" t="s">
        <v>33</v>
      </c>
      <c r="N52" s="19" t="s">
        <v>33</v>
      </c>
      <c r="O52" s="19"/>
      <c r="P52" s="19"/>
      <c r="Q52" s="21"/>
      <c r="R52" s="21"/>
      <c r="S52" s="21"/>
      <c r="T52" s="21"/>
      <c r="U52" s="19" t="s">
        <v>33</v>
      </c>
      <c r="V52" s="20"/>
      <c r="W52" s="20"/>
      <c r="X52" s="20"/>
      <c r="Y52" s="20"/>
      <c r="Z52" s="20"/>
      <c r="AA52" s="13" t="s">
        <v>210</v>
      </c>
    </row>
    <row r="53">
      <c r="A53" s="13">
        <v>860.0</v>
      </c>
      <c r="B53" s="13">
        <v>251.0</v>
      </c>
      <c r="C53" s="13" t="s">
        <v>1189</v>
      </c>
      <c r="D53" s="13" t="s">
        <v>3345</v>
      </c>
      <c r="E53" s="13" t="s">
        <v>3346</v>
      </c>
      <c r="F53" s="64" t="s">
        <v>3347</v>
      </c>
      <c r="G53" s="13" t="s">
        <v>1457</v>
      </c>
      <c r="H53" s="13" t="s">
        <v>3348</v>
      </c>
      <c r="I53" s="13"/>
      <c r="J53" s="13" t="s">
        <v>32</v>
      </c>
      <c r="K53" s="38">
        <v>2021.0</v>
      </c>
      <c r="L53" s="19" t="s">
        <v>33</v>
      </c>
      <c r="M53" s="19" t="s">
        <v>33</v>
      </c>
      <c r="N53" s="19" t="s">
        <v>33</v>
      </c>
      <c r="O53" s="21"/>
      <c r="P53" s="21"/>
      <c r="Q53" s="21"/>
      <c r="R53" s="21"/>
      <c r="S53" s="21"/>
      <c r="T53" s="21"/>
      <c r="U53" s="19"/>
      <c r="V53" s="13" t="s">
        <v>33</v>
      </c>
      <c r="W53" s="20"/>
      <c r="X53" s="20"/>
      <c r="Y53" s="20"/>
      <c r="Z53" s="20"/>
      <c r="AA53" s="20"/>
    </row>
    <row r="54">
      <c r="A54" s="13">
        <v>861.0</v>
      </c>
      <c r="B54" s="13">
        <v>251.0</v>
      </c>
      <c r="C54" s="13" t="s">
        <v>1189</v>
      </c>
      <c r="D54" s="13" t="s">
        <v>3349</v>
      </c>
      <c r="E54" s="13" t="s">
        <v>3350</v>
      </c>
      <c r="F54" s="85" t="s">
        <v>3351</v>
      </c>
      <c r="G54" s="13" t="s">
        <v>1509</v>
      </c>
      <c r="H54" s="13" t="s">
        <v>3352</v>
      </c>
      <c r="I54" s="13"/>
      <c r="J54" s="13" t="s">
        <v>32</v>
      </c>
      <c r="K54" s="38">
        <v>2020.0</v>
      </c>
      <c r="L54" s="19" t="s">
        <v>33</v>
      </c>
      <c r="M54" s="19" t="s">
        <v>33</v>
      </c>
      <c r="N54" s="19" t="s">
        <v>33</v>
      </c>
      <c r="O54" s="21"/>
      <c r="P54" s="21"/>
      <c r="Q54" s="21"/>
      <c r="R54" s="21"/>
      <c r="S54" s="21"/>
      <c r="T54" s="21"/>
      <c r="U54" s="19" t="s">
        <v>33</v>
      </c>
      <c r="V54" s="13"/>
      <c r="W54" s="13"/>
      <c r="X54" s="13"/>
      <c r="Y54" s="13"/>
      <c r="Z54" s="13"/>
      <c r="AA54" s="13" t="s">
        <v>210</v>
      </c>
    </row>
    <row r="55">
      <c r="A55" s="13">
        <v>862.0</v>
      </c>
      <c r="B55" s="13">
        <v>251.0</v>
      </c>
      <c r="C55" s="13" t="s">
        <v>1189</v>
      </c>
      <c r="D55" s="13" t="s">
        <v>3353</v>
      </c>
      <c r="E55" s="13" t="s">
        <v>3354</v>
      </c>
      <c r="F55" s="85" t="s">
        <v>3355</v>
      </c>
      <c r="G55" s="13" t="s">
        <v>241</v>
      </c>
      <c r="H55" s="13" t="s">
        <v>3356</v>
      </c>
      <c r="I55" s="13"/>
      <c r="J55" s="13" t="s">
        <v>32</v>
      </c>
      <c r="K55" s="38">
        <v>2020.0</v>
      </c>
      <c r="L55" s="19" t="s">
        <v>33</v>
      </c>
      <c r="M55" s="19" t="s">
        <v>33</v>
      </c>
      <c r="N55" s="19" t="s">
        <v>33</v>
      </c>
      <c r="O55" s="21"/>
      <c r="P55" s="21"/>
      <c r="Q55" s="21"/>
      <c r="R55" s="21"/>
      <c r="S55" s="21"/>
      <c r="T55" s="21"/>
      <c r="U55" s="19" t="s">
        <v>33</v>
      </c>
      <c r="V55" s="20"/>
      <c r="W55" s="20"/>
      <c r="X55" s="20"/>
      <c r="Y55" s="20"/>
      <c r="Z55" s="20"/>
      <c r="AA55" s="13" t="s">
        <v>210</v>
      </c>
    </row>
    <row r="56">
      <c r="A56" s="13">
        <v>863.0</v>
      </c>
      <c r="B56" s="13">
        <v>251.0</v>
      </c>
      <c r="C56" s="13" t="s">
        <v>1189</v>
      </c>
      <c r="D56" s="13" t="s">
        <v>3357</v>
      </c>
      <c r="E56" s="13" t="s">
        <v>3358</v>
      </c>
      <c r="F56" s="85" t="s">
        <v>3359</v>
      </c>
      <c r="G56" s="13" t="s">
        <v>1457</v>
      </c>
      <c r="H56" s="13" t="s">
        <v>3360</v>
      </c>
      <c r="I56" s="13"/>
      <c r="J56" s="13" t="s">
        <v>32</v>
      </c>
      <c r="K56" s="38">
        <v>2022.0</v>
      </c>
      <c r="L56" s="19" t="s">
        <v>33</v>
      </c>
      <c r="M56" s="19" t="s">
        <v>33</v>
      </c>
      <c r="N56" s="19" t="s">
        <v>33</v>
      </c>
      <c r="O56" s="19"/>
      <c r="P56" s="21"/>
      <c r="Q56" s="21"/>
      <c r="R56" s="21"/>
      <c r="S56" s="21"/>
      <c r="T56" s="21"/>
      <c r="U56" s="19"/>
      <c r="V56" s="13" t="s">
        <v>33</v>
      </c>
      <c r="W56" s="13"/>
      <c r="X56" s="13"/>
      <c r="Y56" s="13"/>
      <c r="Z56" s="13"/>
      <c r="AA56" s="13"/>
    </row>
    <row r="57">
      <c r="A57" s="13">
        <v>864.0</v>
      </c>
      <c r="B57" s="13">
        <v>251.0</v>
      </c>
      <c r="C57" s="13" t="s">
        <v>1189</v>
      </c>
      <c r="D57" s="13" t="s">
        <v>3361</v>
      </c>
      <c r="E57" s="13" t="s">
        <v>3362</v>
      </c>
      <c r="F57" s="85" t="s">
        <v>3363</v>
      </c>
      <c r="G57" s="13" t="s">
        <v>241</v>
      </c>
      <c r="H57" s="13" t="s">
        <v>3364</v>
      </c>
      <c r="I57" s="13"/>
      <c r="J57" s="13" t="s">
        <v>32</v>
      </c>
      <c r="K57" s="38">
        <v>2023.0</v>
      </c>
      <c r="L57" s="19" t="s">
        <v>33</v>
      </c>
      <c r="M57" s="19" t="s">
        <v>33</v>
      </c>
      <c r="N57" s="19" t="s">
        <v>33</v>
      </c>
      <c r="O57" s="21"/>
      <c r="P57" s="21"/>
      <c r="Q57" s="21"/>
      <c r="R57" s="21"/>
      <c r="S57" s="21"/>
      <c r="T57" s="21"/>
      <c r="U57" s="19" t="s">
        <v>33</v>
      </c>
      <c r="V57" s="13"/>
      <c r="W57" s="13"/>
      <c r="X57" s="13"/>
      <c r="Y57" s="13"/>
      <c r="Z57" s="13"/>
      <c r="AA57" s="13" t="s">
        <v>210</v>
      </c>
    </row>
    <row r="58">
      <c r="A58" s="13">
        <v>865.0</v>
      </c>
      <c r="B58" s="13">
        <v>271.0</v>
      </c>
      <c r="C58" s="13" t="s">
        <v>1189</v>
      </c>
      <c r="D58" s="13" t="s">
        <v>3365</v>
      </c>
      <c r="E58" s="13" t="s">
        <v>3366</v>
      </c>
      <c r="F58" s="85" t="s">
        <v>3367</v>
      </c>
      <c r="G58" s="13" t="s">
        <v>241</v>
      </c>
      <c r="H58" s="13" t="s">
        <v>3368</v>
      </c>
      <c r="I58" s="13"/>
      <c r="J58" s="13" t="s">
        <v>32</v>
      </c>
      <c r="K58" s="38">
        <v>2021.0</v>
      </c>
      <c r="L58" s="19" t="s">
        <v>33</v>
      </c>
      <c r="M58" s="19" t="s">
        <v>33</v>
      </c>
      <c r="N58" s="19" t="s">
        <v>33</v>
      </c>
      <c r="O58" s="21"/>
      <c r="P58" s="21"/>
      <c r="Q58" s="21"/>
      <c r="R58" s="21"/>
      <c r="S58" s="21"/>
      <c r="T58" s="21"/>
      <c r="U58" s="19"/>
      <c r="V58" s="13" t="s">
        <v>33</v>
      </c>
      <c r="W58" s="13"/>
      <c r="X58" s="13"/>
      <c r="Y58" s="13"/>
      <c r="Z58" s="13"/>
      <c r="AA58" s="13"/>
    </row>
    <row r="59">
      <c r="A59" s="13">
        <v>866.0</v>
      </c>
      <c r="B59" s="13">
        <v>271.0</v>
      </c>
      <c r="C59" s="13" t="s">
        <v>1189</v>
      </c>
      <c r="D59" s="13" t="s">
        <v>3369</v>
      </c>
      <c r="E59" s="13" t="s">
        <v>3370</v>
      </c>
      <c r="F59" s="85" t="s">
        <v>3371</v>
      </c>
      <c r="G59" s="13" t="s">
        <v>31</v>
      </c>
      <c r="H59" s="13" t="s">
        <v>3372</v>
      </c>
      <c r="I59" s="13"/>
      <c r="J59" s="13" t="s">
        <v>53</v>
      </c>
      <c r="K59" s="38">
        <v>2019.0</v>
      </c>
      <c r="L59" s="19" t="s">
        <v>33</v>
      </c>
      <c r="M59" s="19" t="s">
        <v>33</v>
      </c>
      <c r="N59" s="19" t="s">
        <v>33</v>
      </c>
      <c r="O59" s="21"/>
      <c r="P59" s="21"/>
      <c r="Q59" s="21"/>
      <c r="R59" s="21"/>
      <c r="S59" s="21"/>
      <c r="T59" s="21"/>
      <c r="U59" s="19"/>
      <c r="V59" s="13" t="s">
        <v>33</v>
      </c>
      <c r="W59" s="13"/>
      <c r="X59" s="13"/>
      <c r="Y59" s="13"/>
      <c r="Z59" s="13"/>
      <c r="AA59" s="13"/>
    </row>
    <row r="60">
      <c r="A60" s="13">
        <v>867.0</v>
      </c>
      <c r="B60" s="13">
        <v>293.0</v>
      </c>
      <c r="C60" s="13" t="s">
        <v>1189</v>
      </c>
      <c r="D60" s="13" t="s">
        <v>3373</v>
      </c>
      <c r="E60" s="13" t="s">
        <v>3374</v>
      </c>
      <c r="F60" s="85" t="s">
        <v>3375</v>
      </c>
      <c r="G60" s="13" t="s">
        <v>3376</v>
      </c>
      <c r="H60" s="13" t="s">
        <v>3377</v>
      </c>
      <c r="I60" s="13" t="s">
        <v>3378</v>
      </c>
      <c r="J60" s="13" t="s">
        <v>53</v>
      </c>
      <c r="K60" s="38">
        <v>2019.0</v>
      </c>
      <c r="L60" s="19" t="s">
        <v>33</v>
      </c>
      <c r="M60" s="19" t="s">
        <v>33</v>
      </c>
      <c r="N60" s="19" t="s">
        <v>33</v>
      </c>
      <c r="O60" s="21"/>
      <c r="P60" s="21"/>
      <c r="Q60" s="21"/>
      <c r="R60" s="21"/>
      <c r="S60" s="21"/>
      <c r="T60" s="21"/>
      <c r="U60" s="19" t="s">
        <v>33</v>
      </c>
      <c r="V60" s="20"/>
      <c r="W60" s="20"/>
      <c r="X60" s="20"/>
      <c r="Y60" s="20"/>
      <c r="Z60" s="20"/>
      <c r="AA60" s="13" t="s">
        <v>210</v>
      </c>
    </row>
    <row r="61">
      <c r="A61" s="13">
        <v>868.0</v>
      </c>
      <c r="B61" s="13">
        <v>293.0</v>
      </c>
      <c r="C61" s="13" t="s">
        <v>1189</v>
      </c>
      <c r="D61" s="13" t="s">
        <v>3379</v>
      </c>
      <c r="E61" s="13" t="s">
        <v>3380</v>
      </c>
      <c r="F61" s="85" t="s">
        <v>3381</v>
      </c>
      <c r="G61" s="13" t="s">
        <v>3376</v>
      </c>
      <c r="H61" s="13" t="s">
        <v>3382</v>
      </c>
      <c r="I61" s="13" t="s">
        <v>3383</v>
      </c>
      <c r="J61" s="13" t="s">
        <v>53</v>
      </c>
      <c r="K61" s="38">
        <v>2020.0</v>
      </c>
      <c r="L61" s="19" t="s">
        <v>33</v>
      </c>
      <c r="M61" s="19" t="s">
        <v>33</v>
      </c>
      <c r="N61" s="19" t="s">
        <v>33</v>
      </c>
      <c r="O61" s="19"/>
      <c r="P61" s="19" t="s">
        <v>33</v>
      </c>
      <c r="Q61" s="21"/>
      <c r="R61" s="21"/>
      <c r="S61" s="21"/>
      <c r="T61" s="21"/>
      <c r="U61" s="19"/>
      <c r="V61" s="20"/>
      <c r="W61" s="20"/>
      <c r="X61" s="20"/>
      <c r="Y61" s="20"/>
      <c r="Z61" s="20"/>
      <c r="AA61" s="20"/>
    </row>
    <row r="62">
      <c r="A62" s="13">
        <v>869.0</v>
      </c>
      <c r="B62" s="13">
        <v>293.0</v>
      </c>
      <c r="C62" s="13" t="s">
        <v>1189</v>
      </c>
      <c r="D62" s="13" t="s">
        <v>3384</v>
      </c>
      <c r="E62" s="13" t="s">
        <v>3385</v>
      </c>
      <c r="F62" s="85" t="s">
        <v>3386</v>
      </c>
      <c r="G62" s="13" t="s">
        <v>1469</v>
      </c>
      <c r="H62" s="13" t="s">
        <v>3387</v>
      </c>
      <c r="I62" s="13"/>
      <c r="J62" s="13" t="s">
        <v>32</v>
      </c>
      <c r="K62" s="38">
        <v>2021.0</v>
      </c>
      <c r="L62" s="19" t="s">
        <v>33</v>
      </c>
      <c r="M62" s="19" t="s">
        <v>33</v>
      </c>
      <c r="N62" s="19" t="s">
        <v>33</v>
      </c>
      <c r="O62" s="21"/>
      <c r="P62" s="21"/>
      <c r="Q62" s="21"/>
      <c r="R62" s="21"/>
      <c r="S62" s="21"/>
      <c r="T62" s="19"/>
      <c r="U62" s="19" t="s">
        <v>33</v>
      </c>
      <c r="V62" s="20"/>
      <c r="W62" s="20"/>
      <c r="X62" s="20"/>
      <c r="Y62" s="20"/>
      <c r="Z62" s="20"/>
      <c r="AA62" s="13" t="s">
        <v>210</v>
      </c>
    </row>
    <row r="63">
      <c r="A63" s="13">
        <v>870.0</v>
      </c>
      <c r="B63" s="13">
        <v>293.0</v>
      </c>
      <c r="C63" s="13" t="s">
        <v>1189</v>
      </c>
      <c r="D63" s="13" t="s">
        <v>3388</v>
      </c>
      <c r="E63" s="13" t="s">
        <v>3389</v>
      </c>
      <c r="F63" s="85" t="s">
        <v>3390</v>
      </c>
      <c r="G63" s="13" t="s">
        <v>3391</v>
      </c>
      <c r="H63" s="13" t="s">
        <v>3392</v>
      </c>
      <c r="I63" s="13"/>
      <c r="J63" s="13" t="s">
        <v>32</v>
      </c>
      <c r="K63" s="38">
        <v>2018.0</v>
      </c>
      <c r="L63" s="19" t="s">
        <v>33</v>
      </c>
      <c r="M63" s="19" t="s">
        <v>33</v>
      </c>
      <c r="N63" s="19" t="s">
        <v>33</v>
      </c>
      <c r="O63" s="21"/>
      <c r="P63" s="21"/>
      <c r="Q63" s="19" t="s">
        <v>33</v>
      </c>
      <c r="R63" s="21"/>
      <c r="S63" s="21"/>
      <c r="T63" s="21"/>
      <c r="U63" s="19"/>
      <c r="V63" s="13"/>
      <c r="W63" s="13"/>
      <c r="X63" s="13"/>
      <c r="Y63" s="13"/>
      <c r="Z63" s="13"/>
      <c r="AA63" s="13" t="s">
        <v>210</v>
      </c>
    </row>
    <row r="64">
      <c r="A64" s="13">
        <v>871.0</v>
      </c>
      <c r="B64" s="13">
        <v>306.0</v>
      </c>
      <c r="C64" s="13" t="s">
        <v>1189</v>
      </c>
      <c r="D64" s="13" t="s">
        <v>3393</v>
      </c>
      <c r="E64" s="13" t="s">
        <v>3394</v>
      </c>
      <c r="F64" s="85" t="s">
        <v>3395</v>
      </c>
      <c r="G64" s="13" t="s">
        <v>3195</v>
      </c>
      <c r="H64" s="13" t="s">
        <v>3396</v>
      </c>
      <c r="I64" s="13" t="s">
        <v>3197</v>
      </c>
      <c r="J64" s="13" t="s">
        <v>53</v>
      </c>
      <c r="K64" s="38">
        <v>2022.0</v>
      </c>
      <c r="L64" s="19" t="s">
        <v>33</v>
      </c>
      <c r="M64" s="19" t="s">
        <v>33</v>
      </c>
      <c r="N64" s="19" t="s">
        <v>33</v>
      </c>
      <c r="O64" s="21"/>
      <c r="P64" s="21"/>
      <c r="Q64" s="21"/>
      <c r="R64" s="21"/>
      <c r="S64" s="21"/>
      <c r="T64" s="21"/>
      <c r="U64" s="19" t="s">
        <v>33</v>
      </c>
      <c r="V64" s="13"/>
      <c r="W64" s="13"/>
      <c r="X64" s="13"/>
      <c r="Y64" s="13"/>
      <c r="Z64" s="13"/>
      <c r="AA64" s="13" t="s">
        <v>210</v>
      </c>
    </row>
    <row r="65">
      <c r="A65" s="13">
        <v>872.0</v>
      </c>
      <c r="B65" s="13">
        <v>306.0</v>
      </c>
      <c r="C65" s="13" t="s">
        <v>1189</v>
      </c>
      <c r="D65" s="13" t="s">
        <v>3397</v>
      </c>
      <c r="E65" s="13" t="s">
        <v>3398</v>
      </c>
      <c r="F65" s="85" t="s">
        <v>3399</v>
      </c>
      <c r="G65" s="13" t="s">
        <v>132</v>
      </c>
      <c r="H65" s="13" t="s">
        <v>3400</v>
      </c>
      <c r="I65" s="13" t="s">
        <v>132</v>
      </c>
      <c r="J65" s="13" t="s">
        <v>53</v>
      </c>
      <c r="K65" s="38">
        <v>2021.0</v>
      </c>
      <c r="L65" s="19" t="s">
        <v>33</v>
      </c>
      <c r="M65" s="19" t="s">
        <v>33</v>
      </c>
      <c r="N65" s="19" t="s">
        <v>33</v>
      </c>
      <c r="O65" s="21"/>
      <c r="P65" s="21"/>
      <c r="Q65" s="21"/>
      <c r="R65" s="19" t="s">
        <v>33</v>
      </c>
      <c r="S65" s="21"/>
      <c r="T65" s="21"/>
      <c r="U65" s="19"/>
      <c r="V65" s="13"/>
      <c r="W65" s="13"/>
      <c r="X65" s="13"/>
      <c r="Y65" s="13"/>
      <c r="Z65" s="13"/>
      <c r="AA65" s="13" t="s">
        <v>210</v>
      </c>
    </row>
    <row r="66">
      <c r="A66" s="13">
        <v>873.0</v>
      </c>
      <c r="B66" s="13">
        <v>306.0</v>
      </c>
      <c r="C66" s="13" t="s">
        <v>1189</v>
      </c>
      <c r="D66" s="13" t="s">
        <v>3401</v>
      </c>
      <c r="E66" s="13" t="s">
        <v>3402</v>
      </c>
      <c r="F66" s="85" t="s">
        <v>3403</v>
      </c>
      <c r="G66" s="13" t="s">
        <v>31</v>
      </c>
      <c r="H66" s="13" t="s">
        <v>3404</v>
      </c>
      <c r="I66" s="13" t="s">
        <v>3405</v>
      </c>
      <c r="J66" s="13" t="s">
        <v>53</v>
      </c>
      <c r="K66" s="38">
        <v>2021.0</v>
      </c>
      <c r="L66" s="19" t="s">
        <v>33</v>
      </c>
      <c r="M66" s="19" t="s">
        <v>33</v>
      </c>
      <c r="N66" s="19" t="s">
        <v>33</v>
      </c>
      <c r="O66" s="21"/>
      <c r="P66" s="21"/>
      <c r="Q66" s="21"/>
      <c r="R66" s="21"/>
      <c r="S66" s="21"/>
      <c r="T66" s="21"/>
      <c r="U66" s="19" t="s">
        <v>33</v>
      </c>
      <c r="V66" s="13"/>
      <c r="W66" s="13"/>
      <c r="X66" s="13"/>
      <c r="Y66" s="13"/>
      <c r="Z66" s="13"/>
      <c r="AA66" s="13" t="s">
        <v>210</v>
      </c>
    </row>
    <row r="67">
      <c r="A67" s="13">
        <v>874.0</v>
      </c>
      <c r="B67" s="13">
        <v>306.0</v>
      </c>
      <c r="C67" s="13" t="s">
        <v>1189</v>
      </c>
      <c r="D67" s="13" t="s">
        <v>3406</v>
      </c>
      <c r="E67" s="13" t="s">
        <v>3407</v>
      </c>
      <c r="F67" s="85" t="s">
        <v>3408</v>
      </c>
      <c r="G67" s="13" t="s">
        <v>132</v>
      </c>
      <c r="H67" s="13" t="s">
        <v>3409</v>
      </c>
      <c r="I67" s="13" t="s">
        <v>132</v>
      </c>
      <c r="J67" s="13" t="s">
        <v>53</v>
      </c>
      <c r="K67" s="38">
        <v>2020.0</v>
      </c>
      <c r="L67" s="19" t="s">
        <v>33</v>
      </c>
      <c r="M67" s="19" t="s">
        <v>33</v>
      </c>
      <c r="N67" s="19" t="s">
        <v>33</v>
      </c>
      <c r="O67" s="21"/>
      <c r="P67" s="21"/>
      <c r="Q67" s="21"/>
      <c r="R67" s="21"/>
      <c r="S67" s="21"/>
      <c r="T67" s="21"/>
      <c r="U67" s="19"/>
      <c r="V67" s="13"/>
      <c r="W67" s="13"/>
      <c r="X67" s="13"/>
      <c r="Y67" s="13"/>
      <c r="Z67" s="13"/>
      <c r="AA67" s="13" t="s">
        <v>210</v>
      </c>
    </row>
    <row r="68">
      <c r="A68" s="13">
        <v>875.0</v>
      </c>
      <c r="B68" s="13">
        <v>306.0</v>
      </c>
      <c r="C68" s="13" t="s">
        <v>1189</v>
      </c>
      <c r="D68" s="13" t="s">
        <v>3410</v>
      </c>
      <c r="E68" s="13" t="s">
        <v>3411</v>
      </c>
      <c r="F68" s="85" t="s">
        <v>3412</v>
      </c>
      <c r="G68" s="13" t="s">
        <v>31</v>
      </c>
      <c r="H68" s="13" t="s">
        <v>3413</v>
      </c>
      <c r="I68" s="13" t="s">
        <v>188</v>
      </c>
      <c r="J68" s="13" t="s">
        <v>53</v>
      </c>
      <c r="K68" s="38">
        <v>2021.0</v>
      </c>
      <c r="L68" s="19" t="s">
        <v>33</v>
      </c>
      <c r="M68" s="19" t="s">
        <v>33</v>
      </c>
      <c r="N68" s="19" t="s">
        <v>33</v>
      </c>
      <c r="O68" s="21"/>
      <c r="P68" s="21"/>
      <c r="Q68" s="21"/>
      <c r="R68" s="21"/>
      <c r="S68" s="21"/>
      <c r="T68" s="21"/>
      <c r="U68" s="19" t="s">
        <v>33</v>
      </c>
      <c r="V68" s="13"/>
      <c r="W68" s="13"/>
      <c r="X68" s="13"/>
      <c r="Y68" s="13"/>
      <c r="Z68" s="13"/>
      <c r="AA68" s="13" t="s">
        <v>210</v>
      </c>
    </row>
    <row r="69">
      <c r="A69" s="13">
        <v>876.0</v>
      </c>
      <c r="B69" s="13">
        <v>306.0</v>
      </c>
      <c r="C69" s="13" t="s">
        <v>1189</v>
      </c>
      <c r="D69" s="13" t="s">
        <v>3414</v>
      </c>
      <c r="E69" s="13" t="s">
        <v>3415</v>
      </c>
      <c r="F69" s="85" t="s">
        <v>3416</v>
      </c>
      <c r="G69" s="13" t="s">
        <v>31</v>
      </c>
      <c r="H69" s="13" t="s">
        <v>3417</v>
      </c>
      <c r="I69" s="13" t="s">
        <v>3418</v>
      </c>
      <c r="J69" s="13" t="s">
        <v>53</v>
      </c>
      <c r="K69" s="38">
        <v>2023.0</v>
      </c>
      <c r="L69" s="19" t="s">
        <v>33</v>
      </c>
      <c r="M69" s="19" t="s">
        <v>33</v>
      </c>
      <c r="N69" s="19" t="s">
        <v>33</v>
      </c>
      <c r="O69" s="21"/>
      <c r="P69" s="21"/>
      <c r="Q69" s="21"/>
      <c r="R69" s="21"/>
      <c r="S69" s="21"/>
      <c r="T69" s="21"/>
      <c r="U69" s="19" t="s">
        <v>33</v>
      </c>
      <c r="V69" s="13"/>
      <c r="W69" s="13"/>
      <c r="X69" s="13"/>
      <c r="Y69" s="13"/>
      <c r="Z69" s="13"/>
      <c r="AA69" s="13" t="s">
        <v>210</v>
      </c>
    </row>
    <row r="70">
      <c r="A70" s="13">
        <v>877.0</v>
      </c>
      <c r="B70" s="13">
        <v>306.0</v>
      </c>
      <c r="C70" s="13" t="s">
        <v>1189</v>
      </c>
      <c r="D70" s="13" t="s">
        <v>3419</v>
      </c>
      <c r="E70" s="13" t="s">
        <v>3420</v>
      </c>
      <c r="F70" s="85" t="s">
        <v>3421</v>
      </c>
      <c r="G70" s="13" t="s">
        <v>132</v>
      </c>
      <c r="H70" s="13" t="s">
        <v>3422</v>
      </c>
      <c r="I70" s="13" t="s">
        <v>132</v>
      </c>
      <c r="J70" s="13" t="s">
        <v>53</v>
      </c>
      <c r="K70" s="38">
        <v>2023.0</v>
      </c>
      <c r="L70" s="19" t="s">
        <v>33</v>
      </c>
      <c r="M70" s="19" t="s">
        <v>33</v>
      </c>
      <c r="N70" s="19" t="s">
        <v>33</v>
      </c>
      <c r="O70" s="21"/>
      <c r="P70" s="21"/>
      <c r="Q70" s="21"/>
      <c r="R70" s="21"/>
      <c r="S70" s="21"/>
      <c r="T70" s="21"/>
      <c r="U70" s="19" t="s">
        <v>3423</v>
      </c>
      <c r="V70" s="13"/>
      <c r="W70" s="13"/>
      <c r="X70" s="13"/>
      <c r="Y70" s="13"/>
      <c r="Z70" s="13"/>
      <c r="AA70" s="13" t="s">
        <v>210</v>
      </c>
    </row>
    <row r="71">
      <c r="A71" s="13">
        <v>878.0</v>
      </c>
      <c r="B71" s="13">
        <v>306.0</v>
      </c>
      <c r="C71" s="13" t="s">
        <v>1189</v>
      </c>
      <c r="D71" s="13" t="s">
        <v>3424</v>
      </c>
      <c r="E71" s="13" t="s">
        <v>3425</v>
      </c>
      <c r="F71" s="85" t="s">
        <v>3426</v>
      </c>
      <c r="G71" s="13" t="s">
        <v>132</v>
      </c>
      <c r="H71" s="13" t="s">
        <v>3427</v>
      </c>
      <c r="I71" s="13" t="s">
        <v>132</v>
      </c>
      <c r="J71" s="13" t="s">
        <v>53</v>
      </c>
      <c r="K71" s="38">
        <v>2022.0</v>
      </c>
      <c r="L71" s="19" t="s">
        <v>33</v>
      </c>
      <c r="M71" s="19" t="s">
        <v>33</v>
      </c>
      <c r="N71" s="19" t="s">
        <v>33</v>
      </c>
      <c r="O71" s="21"/>
      <c r="P71" s="21"/>
      <c r="Q71" s="21"/>
      <c r="R71" s="21"/>
      <c r="S71" s="21"/>
      <c r="T71" s="21"/>
      <c r="U71" s="19" t="s">
        <v>33</v>
      </c>
      <c r="V71" s="13"/>
      <c r="W71" s="13"/>
      <c r="X71" s="13"/>
      <c r="Y71" s="13"/>
      <c r="Z71" s="13"/>
      <c r="AA71" s="13" t="s">
        <v>210</v>
      </c>
    </row>
    <row r="72">
      <c r="A72" s="13">
        <v>879.0</v>
      </c>
      <c r="B72" s="13">
        <v>332.0</v>
      </c>
      <c r="C72" s="13" t="s">
        <v>1189</v>
      </c>
      <c r="D72" s="13" t="s">
        <v>3428</v>
      </c>
      <c r="E72" s="13" t="s">
        <v>3429</v>
      </c>
      <c r="F72" s="85" t="s">
        <v>3430</v>
      </c>
      <c r="G72" s="13" t="s">
        <v>1509</v>
      </c>
      <c r="H72" s="13" t="s">
        <v>3431</v>
      </c>
      <c r="I72" s="13"/>
      <c r="J72" s="13" t="s">
        <v>32</v>
      </c>
      <c r="K72" s="38">
        <v>2020.0</v>
      </c>
      <c r="L72" s="19" t="s">
        <v>33</v>
      </c>
      <c r="M72" s="19" t="s">
        <v>33</v>
      </c>
      <c r="N72" s="19" t="s">
        <v>33</v>
      </c>
      <c r="O72" s="21"/>
      <c r="P72" s="21"/>
      <c r="Q72" s="21"/>
      <c r="R72" s="21"/>
      <c r="S72" s="21"/>
      <c r="T72" s="21"/>
      <c r="U72" s="19" t="s">
        <v>33</v>
      </c>
      <c r="V72" s="13"/>
      <c r="W72" s="13"/>
      <c r="X72" s="13"/>
      <c r="Y72" s="13"/>
      <c r="Z72" s="13"/>
      <c r="AA72" s="13" t="s">
        <v>210</v>
      </c>
    </row>
    <row r="73">
      <c r="A73" s="13">
        <v>880.0</v>
      </c>
      <c r="B73" s="13">
        <v>332.0</v>
      </c>
      <c r="C73" s="13" t="s">
        <v>1189</v>
      </c>
      <c r="D73" s="13" t="s">
        <v>3432</v>
      </c>
      <c r="E73" s="13" t="s">
        <v>3433</v>
      </c>
      <c r="F73" s="85" t="s">
        <v>3434</v>
      </c>
      <c r="G73" s="13" t="s">
        <v>31</v>
      </c>
      <c r="H73" s="13" t="s">
        <v>3435</v>
      </c>
      <c r="I73" s="13" t="s">
        <v>3436</v>
      </c>
      <c r="J73" s="13" t="s">
        <v>53</v>
      </c>
      <c r="K73" s="38">
        <v>2018.0</v>
      </c>
      <c r="L73" s="19" t="s">
        <v>33</v>
      </c>
      <c r="M73" s="19" t="s">
        <v>33</v>
      </c>
      <c r="N73" s="19" t="s">
        <v>33</v>
      </c>
      <c r="O73" s="21"/>
      <c r="P73" s="21"/>
      <c r="Q73" s="21"/>
      <c r="R73" s="19" t="s">
        <v>33</v>
      </c>
      <c r="S73" s="21"/>
      <c r="T73" s="21"/>
      <c r="U73" s="19"/>
      <c r="V73" s="13"/>
      <c r="W73" s="13"/>
      <c r="X73" s="13"/>
      <c r="Y73" s="13"/>
      <c r="Z73" s="13"/>
      <c r="AA73" s="13" t="s">
        <v>210</v>
      </c>
    </row>
    <row r="74">
      <c r="A74" s="13">
        <v>881.0</v>
      </c>
      <c r="B74" s="13">
        <v>332.0</v>
      </c>
      <c r="C74" s="13" t="s">
        <v>1189</v>
      </c>
      <c r="D74" s="13" t="s">
        <v>3437</v>
      </c>
      <c r="E74" s="13" t="s">
        <v>3433</v>
      </c>
      <c r="F74" s="85" t="s">
        <v>3438</v>
      </c>
      <c r="G74" s="13" t="s">
        <v>132</v>
      </c>
      <c r="H74" s="13" t="s">
        <v>3439</v>
      </c>
      <c r="I74" s="13" t="s">
        <v>132</v>
      </c>
      <c r="J74" s="13" t="s">
        <v>53</v>
      </c>
      <c r="K74" s="38">
        <v>2018.0</v>
      </c>
      <c r="L74" s="19" t="s">
        <v>33</v>
      </c>
      <c r="M74" s="19" t="s">
        <v>33</v>
      </c>
      <c r="N74" s="19" t="s">
        <v>33</v>
      </c>
      <c r="O74" s="19" t="s">
        <v>33</v>
      </c>
      <c r="P74" s="21"/>
      <c r="Q74" s="21"/>
      <c r="R74" s="21"/>
      <c r="S74" s="21"/>
      <c r="T74" s="21"/>
      <c r="U74" s="19"/>
      <c r="V74" s="13"/>
      <c r="W74" s="13" t="s">
        <v>3440</v>
      </c>
      <c r="X74" s="13"/>
      <c r="Y74" s="13"/>
      <c r="Z74" s="13"/>
      <c r="AA74" s="13" t="s">
        <v>210</v>
      </c>
    </row>
    <row r="75">
      <c r="A75" s="13">
        <v>882.0</v>
      </c>
      <c r="B75" s="13">
        <v>332.0</v>
      </c>
      <c r="C75" s="13" t="s">
        <v>1189</v>
      </c>
      <c r="D75" s="13" t="s">
        <v>3441</v>
      </c>
      <c r="E75" s="13" t="s">
        <v>3442</v>
      </c>
      <c r="F75" s="85" t="s">
        <v>3443</v>
      </c>
      <c r="G75" s="13" t="s">
        <v>241</v>
      </c>
      <c r="H75" s="13" t="s">
        <v>3444</v>
      </c>
      <c r="I75" s="13" t="s">
        <v>1210</v>
      </c>
      <c r="J75" s="13" t="s">
        <v>53</v>
      </c>
      <c r="K75" s="38">
        <v>2020.0</v>
      </c>
      <c r="L75" s="19" t="s">
        <v>33</v>
      </c>
      <c r="M75" s="19" t="s">
        <v>33</v>
      </c>
      <c r="N75" s="19" t="s">
        <v>33</v>
      </c>
      <c r="O75" s="21"/>
      <c r="P75" s="21"/>
      <c r="Q75" s="21"/>
      <c r="R75" s="21"/>
      <c r="S75" s="21"/>
      <c r="T75" s="21"/>
      <c r="U75" s="19" t="s">
        <v>33</v>
      </c>
      <c r="V75" s="13"/>
      <c r="W75" s="13"/>
      <c r="X75" s="13"/>
      <c r="Y75" s="13"/>
      <c r="Z75" s="13"/>
      <c r="AA75" s="13" t="s">
        <v>210</v>
      </c>
    </row>
    <row r="76">
      <c r="A76" s="13">
        <v>883.0</v>
      </c>
      <c r="B76" s="13">
        <v>332.0</v>
      </c>
      <c r="C76" s="13" t="s">
        <v>1189</v>
      </c>
      <c r="D76" s="13" t="s">
        <v>3445</v>
      </c>
      <c r="E76" s="13" t="s">
        <v>3446</v>
      </c>
      <c r="F76" s="64" t="s">
        <v>3447</v>
      </c>
      <c r="G76" s="13" t="s">
        <v>31</v>
      </c>
      <c r="H76" s="13" t="s">
        <v>3448</v>
      </c>
      <c r="I76" s="13" t="s">
        <v>31</v>
      </c>
      <c r="J76" s="13" t="s">
        <v>53</v>
      </c>
      <c r="K76" s="38">
        <v>2023.0</v>
      </c>
      <c r="L76" s="19" t="s">
        <v>33</v>
      </c>
      <c r="M76" s="19" t="s">
        <v>33</v>
      </c>
      <c r="N76" s="19" t="s">
        <v>33</v>
      </c>
      <c r="O76" s="21"/>
      <c r="P76" s="21"/>
      <c r="Q76" s="21"/>
      <c r="R76" s="21"/>
      <c r="S76" s="21"/>
      <c r="T76" s="21"/>
      <c r="U76" s="19" t="s">
        <v>33</v>
      </c>
      <c r="V76" s="13"/>
      <c r="W76" s="13"/>
      <c r="X76" s="13"/>
      <c r="Y76" s="13"/>
      <c r="Z76" s="13"/>
      <c r="AA76" s="13" t="s">
        <v>210</v>
      </c>
    </row>
    <row r="77">
      <c r="A77" s="13">
        <v>884.0</v>
      </c>
      <c r="B77" s="13">
        <v>332.0</v>
      </c>
      <c r="C77" s="13" t="s">
        <v>1189</v>
      </c>
      <c r="D77" s="13" t="s">
        <v>3449</v>
      </c>
      <c r="E77" s="13" t="s">
        <v>3450</v>
      </c>
      <c r="F77" s="64" t="s">
        <v>3451</v>
      </c>
      <c r="G77" s="13" t="s">
        <v>241</v>
      </c>
      <c r="H77" s="13" t="s">
        <v>3452</v>
      </c>
      <c r="I77" s="13" t="s">
        <v>241</v>
      </c>
      <c r="J77" s="13" t="s">
        <v>53</v>
      </c>
      <c r="K77" s="38">
        <v>2016.0</v>
      </c>
      <c r="L77" s="19" t="s">
        <v>33</v>
      </c>
      <c r="M77" s="19" t="s">
        <v>33</v>
      </c>
      <c r="N77" s="19" t="s">
        <v>33</v>
      </c>
      <c r="O77" s="21"/>
      <c r="P77" s="21"/>
      <c r="Q77" s="21"/>
      <c r="R77" s="19" t="s">
        <v>33</v>
      </c>
      <c r="S77" s="21"/>
      <c r="T77" s="21"/>
      <c r="U77" s="19"/>
      <c r="V77" s="13"/>
      <c r="W77" s="13"/>
      <c r="X77" s="13"/>
      <c r="Y77" s="13"/>
      <c r="Z77" s="13"/>
      <c r="AA77" s="13" t="s">
        <v>210</v>
      </c>
    </row>
    <row r="78">
      <c r="A78" s="13">
        <v>885.0</v>
      </c>
      <c r="B78" s="13">
        <v>332.0</v>
      </c>
      <c r="C78" s="13" t="s">
        <v>1189</v>
      </c>
      <c r="D78" s="13" t="s">
        <v>3453</v>
      </c>
      <c r="E78" s="13" t="s">
        <v>3454</v>
      </c>
      <c r="F78" s="85" t="s">
        <v>3455</v>
      </c>
      <c r="G78" s="13" t="s">
        <v>31</v>
      </c>
      <c r="H78" s="13" t="s">
        <v>3456</v>
      </c>
      <c r="I78" s="13" t="s">
        <v>132</v>
      </c>
      <c r="J78" s="13" t="s">
        <v>53</v>
      </c>
      <c r="K78" s="38">
        <v>2022.0</v>
      </c>
      <c r="L78" s="19" t="s">
        <v>33</v>
      </c>
      <c r="M78" s="19" t="s">
        <v>33</v>
      </c>
      <c r="N78" s="19" t="s">
        <v>33</v>
      </c>
      <c r="O78" s="21"/>
      <c r="P78" s="21"/>
      <c r="Q78" s="21"/>
      <c r="R78" s="21"/>
      <c r="S78" s="21"/>
      <c r="T78" s="21"/>
      <c r="U78" s="19" t="s">
        <v>33</v>
      </c>
      <c r="V78" s="13"/>
      <c r="W78" s="13"/>
      <c r="X78" s="13"/>
      <c r="Y78" s="13"/>
      <c r="Z78" s="13"/>
      <c r="AA78" s="13" t="s">
        <v>210</v>
      </c>
    </row>
    <row r="79">
      <c r="A79" s="13">
        <v>886.0</v>
      </c>
      <c r="B79" s="13">
        <v>371.0</v>
      </c>
      <c r="C79" s="13" t="s">
        <v>1189</v>
      </c>
      <c r="D79" s="90" t="s">
        <v>3457</v>
      </c>
      <c r="E79" s="47" t="s">
        <v>3458</v>
      </c>
      <c r="F79" s="85" t="s">
        <v>3459</v>
      </c>
      <c r="G79" s="13" t="s">
        <v>31</v>
      </c>
      <c r="H79" s="13" t="s">
        <v>3460</v>
      </c>
      <c r="I79" s="13"/>
      <c r="J79" s="13" t="s">
        <v>32</v>
      </c>
      <c r="K79" s="38">
        <v>2020.0</v>
      </c>
      <c r="L79" s="19" t="s">
        <v>33</v>
      </c>
      <c r="M79" s="19" t="s">
        <v>33</v>
      </c>
      <c r="N79" s="19" t="s">
        <v>33</v>
      </c>
      <c r="O79" s="21"/>
      <c r="P79" s="21"/>
      <c r="Q79" s="21"/>
      <c r="R79" s="21"/>
      <c r="S79" s="21"/>
      <c r="T79" s="21"/>
      <c r="U79" s="19"/>
      <c r="V79" s="13" t="s">
        <v>33</v>
      </c>
      <c r="W79" s="13"/>
      <c r="X79" s="13"/>
      <c r="Y79" s="13"/>
      <c r="Z79" s="13"/>
      <c r="AA79" s="13"/>
    </row>
    <row r="80">
      <c r="A80" s="13">
        <v>887.0</v>
      </c>
      <c r="B80" s="13">
        <v>371.0</v>
      </c>
      <c r="C80" s="13" t="s">
        <v>1189</v>
      </c>
      <c r="D80" s="13" t="s">
        <v>3461</v>
      </c>
      <c r="E80" s="13" t="s">
        <v>3462</v>
      </c>
      <c r="F80" s="85" t="s">
        <v>3463</v>
      </c>
      <c r="G80" s="13" t="s">
        <v>241</v>
      </c>
      <c r="H80" s="13" t="s">
        <v>3464</v>
      </c>
      <c r="I80" s="13" t="s">
        <v>3465</v>
      </c>
      <c r="J80" s="13" t="s">
        <v>53</v>
      </c>
      <c r="K80" s="38">
        <v>2021.0</v>
      </c>
      <c r="L80" s="19" t="s">
        <v>33</v>
      </c>
      <c r="M80" s="19" t="s">
        <v>33</v>
      </c>
      <c r="N80" s="19" t="s">
        <v>33</v>
      </c>
      <c r="O80" s="21"/>
      <c r="P80" s="21"/>
      <c r="Q80" s="21"/>
      <c r="R80" s="21"/>
      <c r="S80" s="21"/>
      <c r="T80" s="21"/>
      <c r="U80" s="19" t="s">
        <v>33</v>
      </c>
      <c r="V80" s="13"/>
      <c r="W80" s="13"/>
      <c r="X80" s="13"/>
      <c r="Y80" s="13"/>
      <c r="Z80" s="13"/>
      <c r="AA80" s="13" t="s">
        <v>210</v>
      </c>
    </row>
    <row r="81">
      <c r="A81" s="13">
        <v>888.0</v>
      </c>
      <c r="B81" s="13">
        <v>371.0</v>
      </c>
      <c r="C81" s="13" t="s">
        <v>1189</v>
      </c>
      <c r="D81" s="13" t="s">
        <v>1581</v>
      </c>
      <c r="E81" s="13" t="s">
        <v>3466</v>
      </c>
      <c r="F81" s="64" t="s">
        <v>3467</v>
      </c>
      <c r="G81" s="13" t="s">
        <v>31</v>
      </c>
      <c r="H81" s="13" t="s">
        <v>3468</v>
      </c>
      <c r="I81" s="13"/>
      <c r="J81" s="13" t="s">
        <v>32</v>
      </c>
      <c r="K81" s="38">
        <v>2022.0</v>
      </c>
      <c r="L81" s="19" t="s">
        <v>33</v>
      </c>
      <c r="M81" s="19" t="s">
        <v>33</v>
      </c>
      <c r="N81" s="19" t="s">
        <v>33</v>
      </c>
      <c r="O81" s="19" t="s">
        <v>33</v>
      </c>
      <c r="P81" s="21"/>
      <c r="Q81" s="21"/>
      <c r="R81" s="21"/>
      <c r="S81" s="21"/>
      <c r="T81" s="21"/>
      <c r="U81" s="19"/>
      <c r="V81" s="13"/>
      <c r="W81" s="13" t="s">
        <v>3469</v>
      </c>
      <c r="X81" s="13"/>
      <c r="Y81" s="13"/>
      <c r="Z81" s="13"/>
      <c r="AA81" s="13"/>
    </row>
    <row r="82">
      <c r="A82" s="13">
        <v>889.0</v>
      </c>
      <c r="B82" s="13">
        <v>371.0</v>
      </c>
      <c r="C82" s="13" t="s">
        <v>1189</v>
      </c>
      <c r="D82" s="13" t="s">
        <v>3470</v>
      </c>
      <c r="E82" s="13" t="s">
        <v>3471</v>
      </c>
      <c r="F82" s="85" t="s">
        <v>3472</v>
      </c>
      <c r="G82" s="13" t="s">
        <v>241</v>
      </c>
      <c r="H82" s="13" t="s">
        <v>3473</v>
      </c>
      <c r="I82" s="13"/>
      <c r="J82" s="13" t="s">
        <v>32</v>
      </c>
      <c r="K82" s="38">
        <v>2015.0</v>
      </c>
      <c r="L82" s="19" t="s">
        <v>33</v>
      </c>
      <c r="M82" s="19" t="s">
        <v>33</v>
      </c>
      <c r="N82" s="19" t="s">
        <v>33</v>
      </c>
      <c r="O82" s="21"/>
      <c r="P82" s="21"/>
      <c r="Q82" s="19"/>
      <c r="R82" s="19" t="s">
        <v>33</v>
      </c>
      <c r="S82" s="21"/>
      <c r="T82" s="21"/>
      <c r="U82" s="19"/>
      <c r="V82" s="13"/>
      <c r="W82" s="13" t="s">
        <v>3474</v>
      </c>
      <c r="X82" s="13"/>
      <c r="Y82" s="13"/>
      <c r="Z82" s="13"/>
      <c r="AA82" s="13"/>
    </row>
    <row r="83">
      <c r="A83" s="13">
        <v>890.0</v>
      </c>
      <c r="B83" s="13">
        <v>371.0</v>
      </c>
      <c r="C83" s="13" t="s">
        <v>1189</v>
      </c>
      <c r="D83" s="13" t="s">
        <v>3475</v>
      </c>
      <c r="E83" s="47" t="s">
        <v>3476</v>
      </c>
      <c r="F83" s="85" t="s">
        <v>3477</v>
      </c>
      <c r="G83" s="13" t="s">
        <v>1457</v>
      </c>
      <c r="H83" s="13" t="s">
        <v>3478</v>
      </c>
      <c r="I83" s="13"/>
      <c r="J83" s="13" t="s">
        <v>32</v>
      </c>
      <c r="K83" s="38">
        <v>2020.0</v>
      </c>
      <c r="L83" s="19" t="s">
        <v>33</v>
      </c>
      <c r="M83" s="19" t="s">
        <v>33</v>
      </c>
      <c r="N83" s="19" t="s">
        <v>33</v>
      </c>
      <c r="O83" s="21"/>
      <c r="P83" s="21"/>
      <c r="Q83" s="21"/>
      <c r="R83" s="21"/>
      <c r="S83" s="21"/>
      <c r="T83" s="21"/>
      <c r="U83" s="19" t="s">
        <v>33</v>
      </c>
      <c r="V83" s="13"/>
      <c r="W83" s="13" t="s">
        <v>3479</v>
      </c>
      <c r="X83" s="13"/>
      <c r="Y83" s="13"/>
      <c r="Z83" s="13"/>
      <c r="AA83" s="13" t="s">
        <v>210</v>
      </c>
    </row>
    <row r="84">
      <c r="A84" s="13">
        <v>891.0</v>
      </c>
      <c r="B84" s="13">
        <v>371.0</v>
      </c>
      <c r="C84" s="13" t="s">
        <v>1189</v>
      </c>
      <c r="D84" s="13" t="s">
        <v>3480</v>
      </c>
      <c r="E84" s="13" t="s">
        <v>3481</v>
      </c>
      <c r="F84" s="85" t="s">
        <v>3482</v>
      </c>
      <c r="G84" s="13" t="s">
        <v>1457</v>
      </c>
      <c r="H84" s="13" t="s">
        <v>3483</v>
      </c>
      <c r="I84" s="13"/>
      <c r="J84" s="13" t="s">
        <v>32</v>
      </c>
      <c r="K84" s="38">
        <v>2017.0</v>
      </c>
      <c r="L84" s="19" t="s">
        <v>33</v>
      </c>
      <c r="M84" s="19" t="s">
        <v>33</v>
      </c>
      <c r="N84" s="19" t="s">
        <v>33</v>
      </c>
      <c r="O84" s="21"/>
      <c r="P84" s="21"/>
      <c r="Q84" s="21"/>
      <c r="R84" s="21"/>
      <c r="S84" s="21"/>
      <c r="T84" s="21"/>
      <c r="U84" s="19" t="s">
        <v>33</v>
      </c>
      <c r="V84" s="13"/>
      <c r="W84" s="13" t="s">
        <v>3484</v>
      </c>
      <c r="X84" s="13"/>
      <c r="Y84" s="13"/>
      <c r="Z84" s="13"/>
      <c r="AA84" s="13" t="s">
        <v>210</v>
      </c>
    </row>
    <row r="85">
      <c r="A85" s="13">
        <v>892.0</v>
      </c>
      <c r="B85" s="13">
        <v>371.0</v>
      </c>
      <c r="C85" s="13" t="s">
        <v>1189</v>
      </c>
      <c r="D85" s="13" t="s">
        <v>3485</v>
      </c>
      <c r="E85" s="13" t="s">
        <v>3486</v>
      </c>
      <c r="F85" s="85" t="s">
        <v>3487</v>
      </c>
      <c r="G85" s="13" t="s">
        <v>1457</v>
      </c>
      <c r="H85" s="13" t="s">
        <v>3488</v>
      </c>
      <c r="I85" s="13"/>
      <c r="J85" s="13" t="s">
        <v>32</v>
      </c>
      <c r="K85" s="38">
        <v>2017.0</v>
      </c>
      <c r="L85" s="19" t="s">
        <v>33</v>
      </c>
      <c r="M85" s="19" t="s">
        <v>33</v>
      </c>
      <c r="N85" s="19" t="s">
        <v>33</v>
      </c>
      <c r="O85" s="21"/>
      <c r="P85" s="21"/>
      <c r="Q85" s="21"/>
      <c r="R85" s="21"/>
      <c r="S85" s="21"/>
      <c r="T85" s="21"/>
      <c r="U85" s="19" t="s">
        <v>33</v>
      </c>
      <c r="V85" s="13"/>
      <c r="W85" s="13"/>
      <c r="X85" s="13"/>
      <c r="Y85" s="13"/>
      <c r="Z85" s="13"/>
      <c r="AA85" s="13" t="s">
        <v>210</v>
      </c>
    </row>
    <row r="86">
      <c r="A86" s="13">
        <v>893.0</v>
      </c>
      <c r="B86" s="13">
        <v>371.0</v>
      </c>
      <c r="C86" s="13" t="s">
        <v>1189</v>
      </c>
      <c r="D86" s="13" t="s">
        <v>3489</v>
      </c>
      <c r="E86" s="13" t="s">
        <v>3490</v>
      </c>
      <c r="F86" s="85" t="s">
        <v>3491</v>
      </c>
      <c r="G86" s="13" t="s">
        <v>31</v>
      </c>
      <c r="H86" s="13" t="s">
        <v>3492</v>
      </c>
      <c r="I86" s="13" t="s">
        <v>188</v>
      </c>
      <c r="J86" s="13" t="s">
        <v>53</v>
      </c>
      <c r="K86" s="38">
        <v>2018.0</v>
      </c>
      <c r="L86" s="19" t="s">
        <v>33</v>
      </c>
      <c r="M86" s="19" t="s">
        <v>33</v>
      </c>
      <c r="N86" s="19" t="s">
        <v>33</v>
      </c>
      <c r="O86" s="21"/>
      <c r="P86" s="21"/>
      <c r="Q86" s="21"/>
      <c r="R86" s="21"/>
      <c r="S86" s="21"/>
      <c r="T86" s="21"/>
      <c r="U86" s="19" t="s">
        <v>33</v>
      </c>
      <c r="V86" s="13"/>
      <c r="W86" s="13"/>
      <c r="X86" s="13"/>
      <c r="Y86" s="13"/>
      <c r="Z86" s="13"/>
      <c r="AA86" s="13" t="s">
        <v>210</v>
      </c>
    </row>
    <row r="87">
      <c r="A87" s="13">
        <v>894.0</v>
      </c>
      <c r="B87" s="13">
        <v>371.0</v>
      </c>
      <c r="C87" s="13" t="s">
        <v>1189</v>
      </c>
      <c r="D87" s="13" t="s">
        <v>3493</v>
      </c>
      <c r="E87" s="13" t="s">
        <v>3494</v>
      </c>
      <c r="F87" s="85" t="s">
        <v>3495</v>
      </c>
      <c r="G87" s="13" t="s">
        <v>1457</v>
      </c>
      <c r="H87" s="13" t="s">
        <v>3496</v>
      </c>
      <c r="I87" s="13"/>
      <c r="J87" s="13" t="s">
        <v>32</v>
      </c>
      <c r="K87" s="38">
        <v>2019.0</v>
      </c>
      <c r="L87" s="19" t="s">
        <v>33</v>
      </c>
      <c r="M87" s="19" t="s">
        <v>33</v>
      </c>
      <c r="N87" s="19" t="s">
        <v>33</v>
      </c>
      <c r="O87" s="21"/>
      <c r="P87" s="21"/>
      <c r="Q87" s="21"/>
      <c r="R87" s="21"/>
      <c r="S87" s="21"/>
      <c r="T87" s="21"/>
      <c r="U87" s="19" t="s">
        <v>33</v>
      </c>
      <c r="V87" s="13"/>
      <c r="W87" s="13"/>
      <c r="X87" s="13"/>
      <c r="Y87" s="13"/>
      <c r="Z87" s="13"/>
      <c r="AA87" s="13" t="s">
        <v>210</v>
      </c>
    </row>
    <row r="88">
      <c r="A88" s="13">
        <v>895.0</v>
      </c>
      <c r="B88" s="13">
        <v>371.0</v>
      </c>
      <c r="C88" s="13" t="s">
        <v>1189</v>
      </c>
      <c r="D88" s="13" t="s">
        <v>3497</v>
      </c>
      <c r="E88" s="13" t="s">
        <v>3498</v>
      </c>
      <c r="F88" s="64" t="s">
        <v>3499</v>
      </c>
      <c r="G88" s="13" t="s">
        <v>241</v>
      </c>
      <c r="H88" s="13" t="s">
        <v>3500</v>
      </c>
      <c r="I88" s="13" t="s">
        <v>1364</v>
      </c>
      <c r="J88" s="13" t="s">
        <v>53</v>
      </c>
      <c r="K88" s="38">
        <v>2020.0</v>
      </c>
      <c r="L88" s="19" t="s">
        <v>33</v>
      </c>
      <c r="M88" s="19" t="s">
        <v>33</v>
      </c>
      <c r="N88" s="19" t="s">
        <v>33</v>
      </c>
      <c r="O88" s="21"/>
      <c r="P88" s="21"/>
      <c r="Q88" s="21"/>
      <c r="R88" s="21"/>
      <c r="S88" s="21"/>
      <c r="T88" s="21"/>
      <c r="U88" s="19" t="s">
        <v>33</v>
      </c>
      <c r="V88" s="13"/>
      <c r="W88" s="13"/>
      <c r="X88" s="13"/>
      <c r="Y88" s="13"/>
      <c r="Z88" s="13"/>
      <c r="AA88" s="13" t="s">
        <v>210</v>
      </c>
    </row>
    <row r="89">
      <c r="A89" s="13">
        <v>896.0</v>
      </c>
      <c r="B89" s="13">
        <v>371.0</v>
      </c>
      <c r="C89" s="13" t="s">
        <v>1189</v>
      </c>
      <c r="D89" s="13" t="s">
        <v>3501</v>
      </c>
      <c r="E89" s="13" t="s">
        <v>3502</v>
      </c>
      <c r="F89" s="85" t="s">
        <v>3503</v>
      </c>
      <c r="G89" s="13" t="s">
        <v>1509</v>
      </c>
      <c r="H89" s="13" t="s">
        <v>3504</v>
      </c>
      <c r="I89" s="13"/>
      <c r="J89" s="13" t="s">
        <v>32</v>
      </c>
      <c r="K89" s="38">
        <v>2019.0</v>
      </c>
      <c r="L89" s="19" t="s">
        <v>33</v>
      </c>
      <c r="M89" s="19" t="s">
        <v>33</v>
      </c>
      <c r="N89" s="19" t="s">
        <v>33</v>
      </c>
      <c r="O89" s="19" t="s">
        <v>33</v>
      </c>
      <c r="P89" s="21"/>
      <c r="Q89" s="21"/>
      <c r="R89" s="21"/>
      <c r="S89" s="21"/>
      <c r="T89" s="21"/>
      <c r="U89" s="19"/>
      <c r="V89" s="13"/>
      <c r="W89" s="13" t="s">
        <v>3505</v>
      </c>
      <c r="X89" s="13"/>
      <c r="Y89" s="13"/>
      <c r="Z89" s="13"/>
      <c r="AA89" s="13" t="s">
        <v>210</v>
      </c>
    </row>
    <row r="90">
      <c r="A90" s="13">
        <v>897.0</v>
      </c>
      <c r="B90" s="13">
        <v>371.0</v>
      </c>
      <c r="C90" s="13" t="s">
        <v>1189</v>
      </c>
      <c r="D90" s="13" t="s">
        <v>3506</v>
      </c>
      <c r="E90" s="13" t="s">
        <v>3507</v>
      </c>
      <c r="F90" s="85" t="s">
        <v>3508</v>
      </c>
      <c r="G90" s="13" t="s">
        <v>1509</v>
      </c>
      <c r="H90" s="13" t="s">
        <v>3509</v>
      </c>
      <c r="I90" s="13"/>
      <c r="J90" s="13" t="s">
        <v>32</v>
      </c>
      <c r="K90" s="38">
        <v>2021.0</v>
      </c>
      <c r="L90" s="19" t="s">
        <v>33</v>
      </c>
      <c r="M90" s="19" t="s">
        <v>33</v>
      </c>
      <c r="N90" s="19" t="s">
        <v>33</v>
      </c>
      <c r="O90" s="21"/>
      <c r="P90" s="21"/>
      <c r="Q90" s="21"/>
      <c r="R90" s="21"/>
      <c r="S90" s="21"/>
      <c r="T90" s="21"/>
      <c r="U90" s="19" t="s">
        <v>33</v>
      </c>
      <c r="V90" s="13"/>
      <c r="W90" s="13"/>
      <c r="X90" s="13"/>
      <c r="Y90" s="13"/>
      <c r="Z90" s="13"/>
      <c r="AA90" s="13" t="s">
        <v>210</v>
      </c>
    </row>
    <row r="91">
      <c r="A91" s="13">
        <v>898.0</v>
      </c>
      <c r="B91" s="13">
        <v>371.0</v>
      </c>
      <c r="C91" s="13" t="s">
        <v>1189</v>
      </c>
      <c r="D91" s="13" t="s">
        <v>3510</v>
      </c>
      <c r="E91" s="13" t="s">
        <v>3511</v>
      </c>
      <c r="F91" s="64" t="s">
        <v>3512</v>
      </c>
      <c r="G91" s="13" t="s">
        <v>241</v>
      </c>
      <c r="H91" s="13" t="s">
        <v>3513</v>
      </c>
      <c r="I91" s="13" t="s">
        <v>1364</v>
      </c>
      <c r="J91" s="13" t="s">
        <v>53</v>
      </c>
      <c r="K91" s="38">
        <v>2022.0</v>
      </c>
      <c r="L91" s="19" t="s">
        <v>33</v>
      </c>
      <c r="M91" s="19" t="s">
        <v>33</v>
      </c>
      <c r="N91" s="19" t="s">
        <v>33</v>
      </c>
      <c r="O91" s="21"/>
      <c r="P91" s="21"/>
      <c r="Q91" s="21"/>
      <c r="R91" s="21"/>
      <c r="S91" s="21"/>
      <c r="T91" s="21"/>
      <c r="U91" s="19" t="s">
        <v>33</v>
      </c>
      <c r="V91" s="13"/>
      <c r="W91" s="13"/>
      <c r="X91" s="13"/>
      <c r="Y91" s="13"/>
      <c r="Z91" s="13"/>
      <c r="AA91" s="13" t="s">
        <v>210</v>
      </c>
    </row>
    <row r="92">
      <c r="A92" s="13">
        <v>899.0</v>
      </c>
      <c r="B92" s="13">
        <v>371.0</v>
      </c>
      <c r="C92" s="13" t="s">
        <v>1189</v>
      </c>
      <c r="D92" s="13" t="s">
        <v>3514</v>
      </c>
      <c r="E92" s="13" t="s">
        <v>3515</v>
      </c>
      <c r="F92" s="85" t="s">
        <v>3516</v>
      </c>
      <c r="G92" s="13" t="s">
        <v>31</v>
      </c>
      <c r="H92" s="13" t="s">
        <v>3517</v>
      </c>
      <c r="I92" s="13" t="s">
        <v>3518</v>
      </c>
      <c r="J92" s="13" t="s">
        <v>53</v>
      </c>
      <c r="K92" s="38">
        <v>2021.0</v>
      </c>
      <c r="L92" s="19" t="s">
        <v>33</v>
      </c>
      <c r="M92" s="19" t="s">
        <v>33</v>
      </c>
      <c r="N92" s="19" t="s">
        <v>33</v>
      </c>
      <c r="O92" s="21"/>
      <c r="P92" s="21"/>
      <c r="Q92" s="21"/>
      <c r="R92" s="21"/>
      <c r="S92" s="21"/>
      <c r="T92" s="21"/>
      <c r="U92" s="19"/>
      <c r="V92" s="13"/>
      <c r="W92" s="13"/>
      <c r="X92" s="13"/>
      <c r="Y92" s="13"/>
      <c r="Z92" s="13"/>
      <c r="AA92" s="13" t="s">
        <v>210</v>
      </c>
    </row>
    <row r="93">
      <c r="A93" s="13">
        <v>900.0</v>
      </c>
      <c r="B93" s="13">
        <v>371.0</v>
      </c>
      <c r="C93" s="13" t="s">
        <v>1189</v>
      </c>
      <c r="D93" s="13" t="s">
        <v>3519</v>
      </c>
      <c r="E93" s="13" t="s">
        <v>3520</v>
      </c>
      <c r="F93" s="85" t="s">
        <v>3521</v>
      </c>
      <c r="G93" s="13" t="s">
        <v>1509</v>
      </c>
      <c r="H93" s="13" t="s">
        <v>3522</v>
      </c>
      <c r="I93" s="13"/>
      <c r="J93" s="13" t="s">
        <v>32</v>
      </c>
      <c r="K93" s="38">
        <v>2020.0</v>
      </c>
      <c r="L93" s="19" t="s">
        <v>33</v>
      </c>
      <c r="M93" s="19" t="s">
        <v>33</v>
      </c>
      <c r="N93" s="19" t="s">
        <v>33</v>
      </c>
      <c r="O93" s="21"/>
      <c r="P93" s="21"/>
      <c r="Q93" s="21"/>
      <c r="R93" s="21"/>
      <c r="S93" s="21"/>
      <c r="T93" s="21"/>
      <c r="U93" s="19"/>
      <c r="V93" s="13" t="s">
        <v>33</v>
      </c>
      <c r="W93" s="13"/>
      <c r="X93" s="13"/>
      <c r="Y93" s="13"/>
      <c r="Z93" s="13"/>
      <c r="AA93" s="13"/>
    </row>
    <row r="94">
      <c r="A94" s="13">
        <v>901.0</v>
      </c>
      <c r="B94" s="13">
        <v>371.0</v>
      </c>
      <c r="C94" s="13" t="s">
        <v>1189</v>
      </c>
      <c r="D94" s="13" t="s">
        <v>3523</v>
      </c>
      <c r="E94" s="13" t="s">
        <v>3524</v>
      </c>
      <c r="F94" s="85" t="s">
        <v>3525</v>
      </c>
      <c r="G94" s="13" t="s">
        <v>31</v>
      </c>
      <c r="H94" s="13" t="s">
        <v>3526</v>
      </c>
      <c r="I94" s="13" t="s">
        <v>3527</v>
      </c>
      <c r="J94" s="13" t="s">
        <v>53</v>
      </c>
      <c r="K94" s="38">
        <v>2016.0</v>
      </c>
      <c r="L94" s="19" t="s">
        <v>33</v>
      </c>
      <c r="M94" s="19" t="s">
        <v>33</v>
      </c>
      <c r="N94" s="19" t="s">
        <v>33</v>
      </c>
      <c r="O94" s="21"/>
      <c r="P94" s="21"/>
      <c r="Q94" s="21"/>
      <c r="R94" s="21"/>
      <c r="S94" s="21"/>
      <c r="T94" s="21"/>
      <c r="U94" s="19" t="s">
        <v>33</v>
      </c>
      <c r="V94" s="13"/>
      <c r="W94" s="13"/>
      <c r="X94" s="13"/>
      <c r="Y94" s="13"/>
      <c r="Z94" s="13"/>
      <c r="AA94" s="13" t="s">
        <v>852</v>
      </c>
    </row>
    <row r="95">
      <c r="A95" s="13">
        <v>902.0</v>
      </c>
      <c r="B95" s="13">
        <v>371.0</v>
      </c>
      <c r="C95" s="13" t="s">
        <v>1189</v>
      </c>
      <c r="D95" s="13" t="s">
        <v>3528</v>
      </c>
      <c r="E95" s="13" t="s">
        <v>3529</v>
      </c>
      <c r="F95" s="85" t="s">
        <v>3530</v>
      </c>
      <c r="G95" s="13" t="s">
        <v>31</v>
      </c>
      <c r="H95" s="13" t="s">
        <v>3531</v>
      </c>
      <c r="I95" s="13" t="s">
        <v>188</v>
      </c>
      <c r="J95" s="13" t="s">
        <v>53</v>
      </c>
      <c r="K95" s="38">
        <v>2018.0</v>
      </c>
      <c r="L95" s="19" t="s">
        <v>33</v>
      </c>
      <c r="M95" s="19" t="s">
        <v>33</v>
      </c>
      <c r="N95" s="19" t="s">
        <v>33</v>
      </c>
      <c r="O95" s="19" t="s">
        <v>33</v>
      </c>
      <c r="P95" s="21"/>
      <c r="Q95" s="21"/>
      <c r="R95" s="21"/>
      <c r="S95" s="21"/>
      <c r="T95" s="21"/>
      <c r="U95" s="19"/>
      <c r="V95" s="13"/>
      <c r="W95" s="13" t="s">
        <v>3532</v>
      </c>
      <c r="X95" s="13"/>
      <c r="Y95" s="13"/>
      <c r="Z95" s="13"/>
      <c r="AA95" s="13" t="s">
        <v>852</v>
      </c>
    </row>
    <row r="96">
      <c r="A96" s="13">
        <v>903.0</v>
      </c>
      <c r="B96" s="13">
        <v>371.0</v>
      </c>
      <c r="C96" s="13" t="s">
        <v>1189</v>
      </c>
      <c r="D96" s="13" t="s">
        <v>3533</v>
      </c>
      <c r="E96" s="13" t="s">
        <v>3534</v>
      </c>
      <c r="F96" s="85" t="s">
        <v>3535</v>
      </c>
      <c r="G96" s="13" t="s">
        <v>241</v>
      </c>
      <c r="H96" s="13" t="s">
        <v>3536</v>
      </c>
      <c r="I96" s="13"/>
      <c r="J96" s="13" t="s">
        <v>32</v>
      </c>
      <c r="K96" s="38">
        <v>2019.0</v>
      </c>
      <c r="L96" s="19" t="s">
        <v>33</v>
      </c>
      <c r="M96" s="19" t="s">
        <v>33</v>
      </c>
      <c r="N96" s="19" t="s">
        <v>33</v>
      </c>
      <c r="O96" s="21"/>
      <c r="P96" s="21"/>
      <c r="Q96" s="21"/>
      <c r="R96" s="21"/>
      <c r="S96" s="21"/>
      <c r="T96" s="21"/>
      <c r="U96" s="19" t="s">
        <v>33</v>
      </c>
      <c r="V96" s="13"/>
      <c r="W96" s="13"/>
      <c r="X96" s="13"/>
      <c r="Y96" s="13"/>
      <c r="Z96" s="13"/>
      <c r="AA96" s="13" t="s">
        <v>210</v>
      </c>
    </row>
    <row r="97">
      <c r="A97" s="13">
        <v>904.0</v>
      </c>
      <c r="B97" s="13">
        <v>371.0</v>
      </c>
      <c r="C97" s="13" t="s">
        <v>1189</v>
      </c>
      <c r="D97" s="13" t="s">
        <v>3537</v>
      </c>
      <c r="E97" s="13" t="s">
        <v>3538</v>
      </c>
      <c r="F97" s="85" t="s">
        <v>3539</v>
      </c>
      <c r="G97" s="13" t="s">
        <v>1457</v>
      </c>
      <c r="H97" s="13" t="s">
        <v>3540</v>
      </c>
      <c r="I97" s="13"/>
      <c r="J97" s="13" t="s">
        <v>32</v>
      </c>
      <c r="K97" s="38">
        <v>2019.0</v>
      </c>
      <c r="L97" s="19" t="s">
        <v>33</v>
      </c>
      <c r="M97" s="19" t="s">
        <v>33</v>
      </c>
      <c r="N97" s="19" t="s">
        <v>33</v>
      </c>
      <c r="O97" s="19" t="s">
        <v>33</v>
      </c>
      <c r="P97" s="21"/>
      <c r="Q97" s="21"/>
      <c r="R97" s="21"/>
      <c r="S97" s="21"/>
      <c r="T97" s="21"/>
      <c r="U97" s="19"/>
      <c r="V97" s="13"/>
      <c r="W97" s="13" t="s">
        <v>3541</v>
      </c>
      <c r="X97" s="13"/>
      <c r="Y97" s="13"/>
      <c r="Z97" s="13"/>
      <c r="AA97" s="13" t="s">
        <v>210</v>
      </c>
    </row>
    <row r="98">
      <c r="A98" s="13">
        <v>905.0</v>
      </c>
      <c r="B98" s="13">
        <v>371.0</v>
      </c>
      <c r="C98" s="13" t="s">
        <v>1189</v>
      </c>
      <c r="D98" s="13" t="s">
        <v>3542</v>
      </c>
      <c r="E98" s="13" t="s">
        <v>3543</v>
      </c>
      <c r="F98" s="85" t="s">
        <v>3544</v>
      </c>
      <c r="G98" s="13" t="s">
        <v>241</v>
      </c>
      <c r="H98" s="13" t="s">
        <v>3545</v>
      </c>
      <c r="I98" s="13"/>
      <c r="J98" s="13" t="s">
        <v>32</v>
      </c>
      <c r="K98" s="38">
        <v>2019.0</v>
      </c>
      <c r="L98" s="19" t="s">
        <v>33</v>
      </c>
      <c r="M98" s="19" t="s">
        <v>33</v>
      </c>
      <c r="N98" s="19" t="s">
        <v>33</v>
      </c>
      <c r="O98" s="21"/>
      <c r="P98" s="21"/>
      <c r="Q98" s="21"/>
      <c r="R98" s="21"/>
      <c r="S98" s="21"/>
      <c r="T98" s="21"/>
      <c r="U98" s="19" t="s">
        <v>33</v>
      </c>
      <c r="V98" s="13"/>
      <c r="W98" s="13"/>
      <c r="X98" s="13"/>
      <c r="Y98" s="13"/>
      <c r="Z98" s="13"/>
      <c r="AA98" s="13" t="s">
        <v>210</v>
      </c>
    </row>
    <row r="99">
      <c r="A99" s="13">
        <v>906.0</v>
      </c>
      <c r="B99" s="13">
        <v>371.0</v>
      </c>
      <c r="C99" s="13" t="s">
        <v>1189</v>
      </c>
      <c r="D99" s="13" t="s">
        <v>3546</v>
      </c>
      <c r="E99" s="13" t="s">
        <v>3547</v>
      </c>
      <c r="F99" s="85" t="s">
        <v>3548</v>
      </c>
      <c r="G99" s="13" t="s">
        <v>241</v>
      </c>
      <c r="H99" s="13" t="s">
        <v>3549</v>
      </c>
      <c r="I99" s="13"/>
      <c r="J99" s="13" t="s">
        <v>32</v>
      </c>
      <c r="K99" s="38">
        <v>2023.0</v>
      </c>
      <c r="L99" s="19" t="s">
        <v>33</v>
      </c>
      <c r="M99" s="19" t="s">
        <v>33</v>
      </c>
      <c r="N99" s="19" t="s">
        <v>33</v>
      </c>
      <c r="O99" s="21"/>
      <c r="P99" s="21"/>
      <c r="Q99" s="21"/>
      <c r="R99" s="21"/>
      <c r="S99" s="21"/>
      <c r="T99" s="21"/>
      <c r="U99" s="19" t="s">
        <v>33</v>
      </c>
      <c r="V99" s="13"/>
      <c r="W99" s="13"/>
      <c r="X99" s="13"/>
      <c r="Y99" s="13"/>
      <c r="Z99" s="13"/>
      <c r="AA99" s="13" t="s">
        <v>210</v>
      </c>
    </row>
    <row r="100">
      <c r="A100" s="13">
        <v>907.0</v>
      </c>
      <c r="B100" s="13">
        <v>377.0</v>
      </c>
      <c r="C100" s="13" t="s">
        <v>1189</v>
      </c>
      <c r="D100" s="13" t="s">
        <v>3550</v>
      </c>
      <c r="E100" s="13" t="s">
        <v>3551</v>
      </c>
      <c r="F100" s="64" t="s">
        <v>3552</v>
      </c>
      <c r="G100" s="13" t="s">
        <v>1457</v>
      </c>
      <c r="H100" s="13" t="s">
        <v>3553</v>
      </c>
      <c r="I100" s="13"/>
      <c r="J100" s="13" t="s">
        <v>32</v>
      </c>
      <c r="K100" s="38">
        <v>2016.0</v>
      </c>
      <c r="L100" s="19" t="s">
        <v>33</v>
      </c>
      <c r="M100" s="19" t="s">
        <v>33</v>
      </c>
      <c r="N100" s="19" t="s">
        <v>33</v>
      </c>
      <c r="O100" s="21"/>
      <c r="P100" s="21"/>
      <c r="Q100" s="19" t="s">
        <v>33</v>
      </c>
      <c r="R100" s="21"/>
      <c r="S100" s="21"/>
      <c r="T100" s="21"/>
      <c r="U100" s="19"/>
      <c r="V100" s="13"/>
      <c r="W100" s="13"/>
      <c r="X100" s="13"/>
      <c r="Y100" s="13"/>
      <c r="Z100" s="13"/>
      <c r="AA100" s="13" t="s">
        <v>210</v>
      </c>
    </row>
    <row r="101">
      <c r="A101" s="13">
        <v>908.0</v>
      </c>
      <c r="B101" s="13">
        <v>377.0</v>
      </c>
      <c r="C101" s="13" t="s">
        <v>1189</v>
      </c>
      <c r="D101" s="13" t="s">
        <v>3554</v>
      </c>
      <c r="E101" s="13" t="s">
        <v>3555</v>
      </c>
      <c r="F101" s="64" t="s">
        <v>3556</v>
      </c>
      <c r="G101" s="13" t="s">
        <v>1457</v>
      </c>
      <c r="H101" s="13" t="s">
        <v>3557</v>
      </c>
      <c r="I101" s="13"/>
      <c r="J101" s="13" t="s">
        <v>32</v>
      </c>
      <c r="K101" s="38">
        <v>2015.0</v>
      </c>
      <c r="L101" s="19" t="s">
        <v>33</v>
      </c>
      <c r="M101" s="19" t="s">
        <v>33</v>
      </c>
      <c r="N101" s="19" t="s">
        <v>33</v>
      </c>
      <c r="O101" s="21"/>
      <c r="P101" s="19"/>
      <c r="Q101" s="19"/>
      <c r="R101" s="21"/>
      <c r="S101" s="21"/>
      <c r="T101" s="21"/>
      <c r="U101" s="19" t="s">
        <v>33</v>
      </c>
      <c r="V101" s="13"/>
      <c r="W101" s="13"/>
      <c r="X101" s="13"/>
      <c r="Y101" s="13"/>
      <c r="Z101" s="13"/>
      <c r="AA101" s="13" t="s">
        <v>210</v>
      </c>
    </row>
    <row r="102">
      <c r="A102" s="13">
        <v>909.0</v>
      </c>
      <c r="B102" s="13">
        <v>377.0</v>
      </c>
      <c r="C102" s="13" t="s">
        <v>1189</v>
      </c>
      <c r="D102" s="13" t="s">
        <v>1581</v>
      </c>
      <c r="E102" s="13" t="s">
        <v>3558</v>
      </c>
      <c r="F102" s="64" t="s">
        <v>3559</v>
      </c>
      <c r="G102" s="13" t="s">
        <v>31</v>
      </c>
      <c r="H102" s="13" t="s">
        <v>3560</v>
      </c>
      <c r="I102" s="13"/>
      <c r="J102" s="13" t="s">
        <v>32</v>
      </c>
      <c r="K102" s="38">
        <v>2023.0</v>
      </c>
      <c r="L102" s="19" t="s">
        <v>33</v>
      </c>
      <c r="M102" s="19" t="s">
        <v>33</v>
      </c>
      <c r="N102" s="19" t="s">
        <v>33</v>
      </c>
      <c r="O102" s="19" t="s">
        <v>33</v>
      </c>
      <c r="P102" s="21"/>
      <c r="Q102" s="21"/>
      <c r="R102" s="21"/>
      <c r="S102" s="21"/>
      <c r="T102" s="21"/>
      <c r="U102" s="19"/>
      <c r="V102" s="13"/>
      <c r="W102" s="13"/>
      <c r="X102" s="13"/>
      <c r="Y102" s="13"/>
      <c r="Z102" s="13"/>
      <c r="AA102" s="13"/>
    </row>
    <row r="103">
      <c r="A103" s="13">
        <v>910.0</v>
      </c>
      <c r="B103" s="13">
        <v>377.0</v>
      </c>
      <c r="C103" s="13" t="s">
        <v>1189</v>
      </c>
      <c r="D103" s="13" t="s">
        <v>3561</v>
      </c>
      <c r="E103" s="13" t="s">
        <v>3562</v>
      </c>
      <c r="F103" s="64" t="s">
        <v>3563</v>
      </c>
      <c r="G103" s="13" t="s">
        <v>1509</v>
      </c>
      <c r="H103" s="13" t="s">
        <v>1672</v>
      </c>
      <c r="I103" s="13"/>
      <c r="J103" s="13" t="s">
        <v>32</v>
      </c>
      <c r="K103" s="38">
        <v>2020.0</v>
      </c>
      <c r="L103" s="19" t="s">
        <v>33</v>
      </c>
      <c r="M103" s="19" t="s">
        <v>33</v>
      </c>
      <c r="N103" s="19" t="s">
        <v>33</v>
      </c>
      <c r="O103" s="21"/>
      <c r="P103" s="21"/>
      <c r="Q103" s="21"/>
      <c r="R103" s="21"/>
      <c r="S103" s="21"/>
      <c r="T103" s="21"/>
      <c r="U103" s="19" t="s">
        <v>33</v>
      </c>
      <c r="V103" s="13"/>
      <c r="W103" s="13"/>
      <c r="X103" s="13"/>
      <c r="Y103" s="13"/>
      <c r="Z103" s="13"/>
      <c r="AA103" s="13" t="s">
        <v>210</v>
      </c>
    </row>
    <row r="104">
      <c r="A104" s="13">
        <v>911.0</v>
      </c>
      <c r="B104" s="13">
        <v>377.0</v>
      </c>
      <c r="C104" s="13" t="s">
        <v>1189</v>
      </c>
      <c r="D104" s="13" t="s">
        <v>3564</v>
      </c>
      <c r="E104" s="13" t="s">
        <v>3565</v>
      </c>
      <c r="F104" s="64" t="s">
        <v>3566</v>
      </c>
      <c r="G104" s="13" t="s">
        <v>1509</v>
      </c>
      <c r="H104" s="13" t="s">
        <v>3567</v>
      </c>
      <c r="I104" s="13"/>
      <c r="J104" s="13" t="s">
        <v>32</v>
      </c>
      <c r="K104" s="38">
        <v>2015.0</v>
      </c>
      <c r="L104" s="19" t="s">
        <v>33</v>
      </c>
      <c r="M104" s="19" t="s">
        <v>33</v>
      </c>
      <c r="N104" s="19" t="s">
        <v>33</v>
      </c>
      <c r="O104" s="21"/>
      <c r="P104" s="21"/>
      <c r="Q104" s="19"/>
      <c r="R104" s="19" t="s">
        <v>33</v>
      </c>
      <c r="S104" s="21"/>
      <c r="T104" s="21"/>
      <c r="U104" s="19"/>
      <c r="V104" s="13"/>
      <c r="W104" s="13"/>
      <c r="X104" s="13"/>
      <c r="Y104" s="13"/>
      <c r="Z104" s="13"/>
      <c r="AA104" s="13"/>
    </row>
    <row r="105">
      <c r="A105" s="13">
        <v>912.0</v>
      </c>
      <c r="B105" s="13">
        <v>377.0</v>
      </c>
      <c r="C105" s="13" t="s">
        <v>1189</v>
      </c>
      <c r="D105" s="13" t="s">
        <v>3568</v>
      </c>
      <c r="E105" s="13" t="s">
        <v>3569</v>
      </c>
      <c r="F105" s="64" t="s">
        <v>3570</v>
      </c>
      <c r="G105" s="13" t="s">
        <v>31</v>
      </c>
      <c r="H105" s="13" t="s">
        <v>3571</v>
      </c>
      <c r="I105" s="13" t="s">
        <v>3572</v>
      </c>
      <c r="J105" s="13" t="s">
        <v>53</v>
      </c>
      <c r="K105" s="38">
        <v>2016.0</v>
      </c>
      <c r="L105" s="19" t="s">
        <v>33</v>
      </c>
      <c r="M105" s="19" t="s">
        <v>33</v>
      </c>
      <c r="N105" s="19" t="s">
        <v>33</v>
      </c>
      <c r="O105" s="21"/>
      <c r="P105" s="21"/>
      <c r="Q105" s="21"/>
      <c r="R105" s="21"/>
      <c r="S105" s="21"/>
      <c r="T105" s="21"/>
      <c r="U105" s="19" t="s">
        <v>33</v>
      </c>
      <c r="V105" s="13"/>
      <c r="W105" s="13"/>
      <c r="X105" s="13"/>
      <c r="Y105" s="13"/>
      <c r="Z105" s="13"/>
      <c r="AA105" s="13" t="s">
        <v>210</v>
      </c>
    </row>
    <row r="106">
      <c r="A106" s="13">
        <v>913.0</v>
      </c>
      <c r="B106" s="13">
        <v>377.0</v>
      </c>
      <c r="C106" s="13" t="s">
        <v>1189</v>
      </c>
      <c r="D106" s="13" t="s">
        <v>3573</v>
      </c>
      <c r="E106" s="13" t="s">
        <v>3574</v>
      </c>
      <c r="F106" s="64" t="s">
        <v>3575</v>
      </c>
      <c r="G106" s="13" t="s">
        <v>1457</v>
      </c>
      <c r="H106" s="13" t="s">
        <v>3576</v>
      </c>
      <c r="I106" s="13"/>
      <c r="J106" s="13" t="s">
        <v>32</v>
      </c>
      <c r="K106" s="38">
        <v>2018.0</v>
      </c>
      <c r="L106" s="19" t="s">
        <v>33</v>
      </c>
      <c r="M106" s="19" t="s">
        <v>33</v>
      </c>
      <c r="N106" s="19" t="s">
        <v>33</v>
      </c>
      <c r="O106" s="21"/>
      <c r="P106" s="21"/>
      <c r="Q106" s="21"/>
      <c r="R106" s="21"/>
      <c r="S106" s="21"/>
      <c r="T106" s="21"/>
      <c r="U106" s="19"/>
      <c r="V106" s="13" t="s">
        <v>33</v>
      </c>
      <c r="W106" s="13"/>
      <c r="X106" s="13"/>
      <c r="Y106" s="13"/>
      <c r="Z106" s="13"/>
      <c r="AA106" s="13"/>
    </row>
    <row r="107">
      <c r="A107" s="13">
        <v>914.0</v>
      </c>
      <c r="B107" s="13">
        <v>397.0</v>
      </c>
      <c r="C107" s="13" t="s">
        <v>1189</v>
      </c>
      <c r="D107" s="13" t="s">
        <v>3577</v>
      </c>
      <c r="E107" s="13" t="s">
        <v>3578</v>
      </c>
      <c r="F107" s="64" t="s">
        <v>3579</v>
      </c>
      <c r="G107" s="47" t="s">
        <v>241</v>
      </c>
      <c r="H107" s="13" t="s">
        <v>3580</v>
      </c>
      <c r="I107" s="13"/>
      <c r="J107" s="13" t="s">
        <v>32</v>
      </c>
      <c r="K107" s="38">
        <v>2018.0</v>
      </c>
      <c r="L107" s="19" t="s">
        <v>33</v>
      </c>
      <c r="M107" s="19" t="s">
        <v>33</v>
      </c>
      <c r="N107" s="19" t="s">
        <v>33</v>
      </c>
      <c r="O107" s="21"/>
      <c r="P107" s="21"/>
      <c r="Q107" s="19" t="s">
        <v>33</v>
      </c>
      <c r="R107" s="21"/>
      <c r="S107" s="21"/>
      <c r="T107" s="21"/>
      <c r="U107" s="19"/>
      <c r="V107" s="13"/>
      <c r="W107" s="13"/>
      <c r="X107" s="13"/>
      <c r="Y107" s="13"/>
      <c r="Z107" s="13"/>
      <c r="AA107" s="13"/>
    </row>
    <row r="108">
      <c r="A108" s="13">
        <v>915.0</v>
      </c>
      <c r="B108" s="13">
        <v>397.0</v>
      </c>
      <c r="C108" s="13" t="s">
        <v>1189</v>
      </c>
      <c r="D108" s="13" t="s">
        <v>3581</v>
      </c>
      <c r="E108" s="13" t="s">
        <v>3582</v>
      </c>
      <c r="F108" s="64" t="s">
        <v>3583</v>
      </c>
      <c r="G108" s="13" t="s">
        <v>3584</v>
      </c>
      <c r="H108" s="13" t="s">
        <v>3585</v>
      </c>
      <c r="I108" s="13"/>
      <c r="J108" s="13" t="s">
        <v>32</v>
      </c>
      <c r="K108" s="38">
        <v>2024.0</v>
      </c>
      <c r="L108" s="19" t="s">
        <v>33</v>
      </c>
      <c r="M108" s="19" t="s">
        <v>33</v>
      </c>
      <c r="N108" s="19" t="s">
        <v>33</v>
      </c>
      <c r="O108" s="21"/>
      <c r="P108" s="21"/>
      <c r="Q108" s="21"/>
      <c r="R108" s="21"/>
      <c r="S108" s="21"/>
      <c r="T108" s="21"/>
      <c r="U108" s="19" t="s">
        <v>33</v>
      </c>
      <c r="V108" s="13"/>
      <c r="W108" s="13"/>
      <c r="X108" s="13"/>
      <c r="Y108" s="13"/>
      <c r="Z108" s="13"/>
      <c r="AA108" s="13" t="s">
        <v>210</v>
      </c>
    </row>
    <row r="109">
      <c r="A109" s="13">
        <v>916.0</v>
      </c>
      <c r="B109" s="13">
        <v>397.0</v>
      </c>
      <c r="C109" s="13" t="s">
        <v>1189</v>
      </c>
      <c r="D109" s="13" t="s">
        <v>3586</v>
      </c>
      <c r="E109" s="13" t="s">
        <v>3587</v>
      </c>
      <c r="F109" s="64" t="s">
        <v>3588</v>
      </c>
      <c r="G109" s="13" t="s">
        <v>1457</v>
      </c>
      <c r="H109" s="13" t="s">
        <v>3589</v>
      </c>
      <c r="I109" s="13"/>
      <c r="J109" s="13" t="s">
        <v>32</v>
      </c>
      <c r="K109" s="38">
        <v>2021.0</v>
      </c>
      <c r="L109" s="19" t="s">
        <v>33</v>
      </c>
      <c r="M109" s="19" t="s">
        <v>33</v>
      </c>
      <c r="N109" s="19" t="s">
        <v>33</v>
      </c>
      <c r="O109" s="21"/>
      <c r="P109" s="21"/>
      <c r="Q109" s="21"/>
      <c r="R109" s="21"/>
      <c r="S109" s="21"/>
      <c r="T109" s="21"/>
      <c r="U109" s="19" t="s">
        <v>33</v>
      </c>
      <c r="V109" s="13"/>
      <c r="W109" s="13"/>
      <c r="X109" s="13"/>
      <c r="Y109" s="13"/>
      <c r="Z109" s="13"/>
      <c r="AA109" s="13" t="s">
        <v>210</v>
      </c>
    </row>
    <row r="110">
      <c r="A110" s="13">
        <v>917.0</v>
      </c>
      <c r="B110" s="13">
        <v>397.0</v>
      </c>
      <c r="C110" s="13" t="s">
        <v>1189</v>
      </c>
      <c r="D110" s="13" t="s">
        <v>3590</v>
      </c>
      <c r="E110" s="13" t="s">
        <v>3591</v>
      </c>
      <c r="F110" s="64" t="s">
        <v>3592</v>
      </c>
      <c r="G110" s="13" t="s">
        <v>1457</v>
      </c>
      <c r="H110" s="13" t="s">
        <v>3593</v>
      </c>
      <c r="I110" s="13"/>
      <c r="J110" s="13" t="s">
        <v>32</v>
      </c>
      <c r="K110" s="38">
        <v>2015.0</v>
      </c>
      <c r="L110" s="19" t="s">
        <v>33</v>
      </c>
      <c r="M110" s="19" t="s">
        <v>33</v>
      </c>
      <c r="N110" s="19" t="s">
        <v>33</v>
      </c>
      <c r="O110" s="21"/>
      <c r="P110" s="21"/>
      <c r="Q110" s="21"/>
      <c r="R110" s="21"/>
      <c r="S110" s="21"/>
      <c r="T110" s="21"/>
      <c r="U110" s="19" t="s">
        <v>33</v>
      </c>
      <c r="V110" s="13"/>
      <c r="W110" s="13"/>
      <c r="X110" s="13"/>
      <c r="Y110" s="13"/>
      <c r="Z110" s="13"/>
      <c r="AA110" s="13" t="s">
        <v>210</v>
      </c>
    </row>
    <row r="111">
      <c r="A111" s="13">
        <v>918.0</v>
      </c>
      <c r="B111" s="13">
        <v>397.0</v>
      </c>
      <c r="C111" s="13" t="s">
        <v>1189</v>
      </c>
      <c r="D111" s="13" t="s">
        <v>3594</v>
      </c>
      <c r="E111" s="13" t="s">
        <v>3595</v>
      </c>
      <c r="F111" s="64" t="s">
        <v>3596</v>
      </c>
      <c r="G111" s="13" t="s">
        <v>1523</v>
      </c>
      <c r="H111" s="13" t="s">
        <v>3597</v>
      </c>
      <c r="I111" s="13"/>
      <c r="J111" s="13" t="s">
        <v>32</v>
      </c>
      <c r="K111" s="38">
        <v>2021.0</v>
      </c>
      <c r="L111" s="19" t="s">
        <v>33</v>
      </c>
      <c r="M111" s="19" t="s">
        <v>33</v>
      </c>
      <c r="N111" s="19" t="s">
        <v>33</v>
      </c>
      <c r="O111" s="21"/>
      <c r="P111" s="21"/>
      <c r="Q111" s="21"/>
      <c r="R111" s="21"/>
      <c r="S111" s="21"/>
      <c r="T111" s="21"/>
      <c r="U111" s="19" t="s">
        <v>33</v>
      </c>
      <c r="V111" s="13"/>
      <c r="W111" s="13"/>
      <c r="X111" s="13"/>
      <c r="Y111" s="13"/>
      <c r="Z111" s="13"/>
      <c r="AA111" s="13" t="s">
        <v>210</v>
      </c>
    </row>
    <row r="112">
      <c r="A112" s="13">
        <v>919.0</v>
      </c>
      <c r="B112" s="13">
        <v>464.0</v>
      </c>
      <c r="C112" s="13" t="s">
        <v>1189</v>
      </c>
      <c r="D112" s="13" t="s">
        <v>3598</v>
      </c>
      <c r="E112" s="13" t="s">
        <v>3599</v>
      </c>
      <c r="F112" s="85" t="s">
        <v>3600</v>
      </c>
      <c r="G112" s="13" t="s">
        <v>1531</v>
      </c>
      <c r="H112" s="13" t="s">
        <v>3601</v>
      </c>
      <c r="I112" s="13"/>
      <c r="J112" s="13" t="s">
        <v>32</v>
      </c>
      <c r="K112" s="38">
        <v>2019.0</v>
      </c>
      <c r="L112" s="19" t="s">
        <v>33</v>
      </c>
      <c r="M112" s="19" t="s">
        <v>33</v>
      </c>
      <c r="N112" s="19" t="s">
        <v>33</v>
      </c>
      <c r="O112" s="21"/>
      <c r="P112" s="19"/>
      <c r="Q112" s="19"/>
      <c r="R112" s="19" t="s">
        <v>33</v>
      </c>
      <c r="S112" s="21"/>
      <c r="T112" s="21"/>
      <c r="U112" s="19"/>
      <c r="V112" s="13"/>
      <c r="W112" s="13"/>
      <c r="X112" s="13"/>
      <c r="Y112" s="13"/>
      <c r="Z112" s="13"/>
      <c r="AA112" s="13" t="s">
        <v>210</v>
      </c>
    </row>
    <row r="113">
      <c r="A113" s="13">
        <v>920.0</v>
      </c>
      <c r="B113" s="13">
        <v>464.0</v>
      </c>
      <c r="C113" s="13" t="s">
        <v>3120</v>
      </c>
      <c r="D113" s="13" t="s">
        <v>3602</v>
      </c>
      <c r="E113" s="13" t="s">
        <v>3603</v>
      </c>
      <c r="F113" s="64" t="s">
        <v>3604</v>
      </c>
      <c r="G113" s="13" t="s">
        <v>1509</v>
      </c>
      <c r="H113" s="13" t="s">
        <v>3605</v>
      </c>
      <c r="I113" s="13"/>
      <c r="J113" s="13" t="s">
        <v>32</v>
      </c>
      <c r="K113" s="38">
        <v>2023.0</v>
      </c>
      <c r="L113" s="19" t="s">
        <v>33</v>
      </c>
      <c r="M113" s="19" t="s">
        <v>33</v>
      </c>
      <c r="N113" s="19" t="s">
        <v>33</v>
      </c>
      <c r="O113" s="21"/>
      <c r="P113" s="21"/>
      <c r="Q113" s="19"/>
      <c r="R113" s="21"/>
      <c r="S113" s="21"/>
      <c r="T113" s="21"/>
      <c r="U113" s="19" t="s">
        <v>33</v>
      </c>
      <c r="V113" s="13"/>
      <c r="W113" s="13"/>
      <c r="X113" s="13"/>
      <c r="Y113" s="13"/>
      <c r="Z113" s="13"/>
      <c r="AA113" s="13" t="s">
        <v>210</v>
      </c>
    </row>
    <row r="114">
      <c r="A114" s="13">
        <v>921.0</v>
      </c>
      <c r="B114" s="13">
        <v>543.0</v>
      </c>
      <c r="C114" s="13" t="s">
        <v>1189</v>
      </c>
      <c r="D114" s="47" t="s">
        <v>3606</v>
      </c>
      <c r="E114" s="47" t="s">
        <v>3607</v>
      </c>
      <c r="F114" s="85" t="s">
        <v>3608</v>
      </c>
      <c r="G114" s="13" t="s">
        <v>241</v>
      </c>
      <c r="H114" s="13" t="s">
        <v>3609</v>
      </c>
      <c r="I114" s="13" t="s">
        <v>3610</v>
      </c>
      <c r="J114" s="13" t="s">
        <v>53</v>
      </c>
      <c r="K114" s="38">
        <v>2020.0</v>
      </c>
      <c r="L114" s="19" t="s">
        <v>33</v>
      </c>
      <c r="M114" s="19" t="s">
        <v>33</v>
      </c>
      <c r="N114" s="19" t="s">
        <v>33</v>
      </c>
      <c r="O114" s="21"/>
      <c r="P114" s="21"/>
      <c r="Q114" s="21"/>
      <c r="R114" s="21"/>
      <c r="S114" s="21"/>
      <c r="T114" s="21"/>
      <c r="U114" s="19" t="s">
        <v>33</v>
      </c>
      <c r="V114" s="13"/>
      <c r="W114" s="13"/>
      <c r="X114" s="13"/>
      <c r="Y114" s="13"/>
      <c r="Z114" s="13"/>
      <c r="AA114" s="13" t="s">
        <v>852</v>
      </c>
    </row>
    <row r="115">
      <c r="A115" s="13">
        <v>922.0</v>
      </c>
      <c r="B115" s="13">
        <v>543.0</v>
      </c>
      <c r="C115" s="13" t="s">
        <v>1189</v>
      </c>
      <c r="D115" s="13" t="s">
        <v>2056</v>
      </c>
      <c r="E115" s="13" t="s">
        <v>3611</v>
      </c>
      <c r="F115" s="85" t="s">
        <v>3612</v>
      </c>
      <c r="G115" s="13" t="s">
        <v>241</v>
      </c>
      <c r="H115" s="13" t="s">
        <v>3613</v>
      </c>
      <c r="I115" s="13" t="s">
        <v>2060</v>
      </c>
      <c r="J115" s="13" t="s">
        <v>53</v>
      </c>
      <c r="K115" s="38">
        <v>2021.0</v>
      </c>
      <c r="L115" s="19" t="s">
        <v>33</v>
      </c>
      <c r="M115" s="19" t="s">
        <v>33</v>
      </c>
      <c r="N115" s="19" t="s">
        <v>33</v>
      </c>
      <c r="O115" s="21"/>
      <c r="P115" s="21"/>
      <c r="Q115" s="21"/>
      <c r="R115" s="19" t="s">
        <v>33</v>
      </c>
      <c r="S115" s="21"/>
      <c r="T115" s="21"/>
      <c r="U115" s="19"/>
      <c r="V115" s="13"/>
      <c r="W115" s="13"/>
      <c r="X115" s="13"/>
      <c r="Y115" s="13"/>
      <c r="Z115" s="13"/>
      <c r="AA115" s="13"/>
    </row>
    <row r="116">
      <c r="A116" s="13">
        <v>923.0</v>
      </c>
      <c r="B116" s="13">
        <v>543.0</v>
      </c>
      <c r="C116" s="13" t="s">
        <v>1189</v>
      </c>
      <c r="D116" s="13" t="s">
        <v>3614</v>
      </c>
      <c r="E116" s="13" t="s">
        <v>3615</v>
      </c>
      <c r="F116" s="85" t="s">
        <v>3616</v>
      </c>
      <c r="G116" s="13" t="s">
        <v>241</v>
      </c>
      <c r="H116" s="13" t="s">
        <v>3617</v>
      </c>
      <c r="I116" s="13" t="s">
        <v>3618</v>
      </c>
      <c r="J116" s="13" t="s">
        <v>53</v>
      </c>
      <c r="K116" s="38">
        <v>2019.0</v>
      </c>
      <c r="L116" s="19" t="s">
        <v>33</v>
      </c>
      <c r="M116" s="19" t="s">
        <v>33</v>
      </c>
      <c r="N116" s="19" t="s">
        <v>33</v>
      </c>
      <c r="O116" s="21"/>
      <c r="P116" s="21"/>
      <c r="Q116" s="21"/>
      <c r="R116" s="21"/>
      <c r="S116" s="21"/>
      <c r="T116" s="21"/>
      <c r="U116" s="19" t="s">
        <v>33</v>
      </c>
      <c r="V116" s="13"/>
      <c r="W116" s="13"/>
      <c r="X116" s="13"/>
      <c r="Y116" s="13"/>
      <c r="Z116" s="13"/>
      <c r="AA116" s="13" t="s">
        <v>210</v>
      </c>
    </row>
    <row r="117">
      <c r="A117" s="13">
        <v>924.0</v>
      </c>
      <c r="B117" s="13">
        <v>543.0</v>
      </c>
      <c r="C117" s="13" t="s">
        <v>1189</v>
      </c>
      <c r="D117" s="13" t="s">
        <v>3619</v>
      </c>
      <c r="E117" s="13" t="s">
        <v>3620</v>
      </c>
      <c r="F117" s="85" t="s">
        <v>3621</v>
      </c>
      <c r="G117" s="13" t="s">
        <v>1457</v>
      </c>
      <c r="H117" s="13" t="s">
        <v>3622</v>
      </c>
      <c r="I117" s="13"/>
      <c r="J117" s="13" t="s">
        <v>32</v>
      </c>
      <c r="K117" s="38">
        <v>2019.0</v>
      </c>
      <c r="L117" s="19" t="s">
        <v>33</v>
      </c>
      <c r="M117" s="19" t="s">
        <v>33</v>
      </c>
      <c r="N117" s="19" t="s">
        <v>33</v>
      </c>
      <c r="O117" s="21"/>
      <c r="P117" s="21"/>
      <c r="Q117" s="21"/>
      <c r="R117" s="21"/>
      <c r="S117" s="21"/>
      <c r="T117" s="21"/>
      <c r="U117" s="19" t="s">
        <v>33</v>
      </c>
      <c r="V117" s="13"/>
      <c r="W117" s="13"/>
      <c r="X117" s="13"/>
      <c r="Y117" s="13"/>
      <c r="Z117" s="13"/>
      <c r="AA117" s="13" t="s">
        <v>210</v>
      </c>
    </row>
    <row r="118">
      <c r="A118" s="13">
        <v>925.0</v>
      </c>
      <c r="B118" s="13">
        <v>595.0</v>
      </c>
      <c r="C118" s="13" t="s">
        <v>1189</v>
      </c>
      <c r="D118" s="47" t="s">
        <v>3623</v>
      </c>
      <c r="E118" s="13" t="s">
        <v>3624</v>
      </c>
      <c r="F118" s="64" t="s">
        <v>3625</v>
      </c>
      <c r="G118" s="13" t="s">
        <v>241</v>
      </c>
      <c r="H118" s="13" t="s">
        <v>3626</v>
      </c>
      <c r="I118" s="13"/>
      <c r="J118" s="13" t="s">
        <v>32</v>
      </c>
      <c r="K118" s="38">
        <v>2018.0</v>
      </c>
      <c r="L118" s="19" t="s">
        <v>33</v>
      </c>
      <c r="M118" s="19" t="s">
        <v>33</v>
      </c>
      <c r="N118" s="19" t="s">
        <v>33</v>
      </c>
      <c r="O118" s="21"/>
      <c r="P118" s="21"/>
      <c r="Q118" s="21"/>
      <c r="R118" s="21"/>
      <c r="S118" s="21"/>
      <c r="T118" s="21"/>
      <c r="U118" s="19" t="s">
        <v>33</v>
      </c>
      <c r="V118" s="13"/>
      <c r="W118" s="13"/>
      <c r="X118" s="13"/>
      <c r="Y118" s="13"/>
      <c r="Z118" s="13"/>
      <c r="AA118" s="13" t="s">
        <v>210</v>
      </c>
    </row>
    <row r="119">
      <c r="A119" s="13">
        <v>926.0</v>
      </c>
      <c r="B119" s="13">
        <v>595.0</v>
      </c>
      <c r="C119" s="13" t="s">
        <v>3120</v>
      </c>
      <c r="D119" s="13" t="s">
        <v>3627</v>
      </c>
      <c r="E119" s="13" t="s">
        <v>3628</v>
      </c>
      <c r="F119" s="85" t="s">
        <v>3629</v>
      </c>
      <c r="G119" s="13" t="s">
        <v>241</v>
      </c>
      <c r="H119" s="13" t="s">
        <v>3630</v>
      </c>
      <c r="I119" s="13"/>
      <c r="J119" s="13" t="s">
        <v>53</v>
      </c>
      <c r="K119" s="38">
        <v>2022.0</v>
      </c>
      <c r="L119" s="19" t="s">
        <v>33</v>
      </c>
      <c r="M119" s="19" t="s">
        <v>33</v>
      </c>
      <c r="N119" s="19" t="s">
        <v>33</v>
      </c>
      <c r="O119" s="21"/>
      <c r="P119" s="21"/>
      <c r="Q119" s="21"/>
      <c r="R119" s="21"/>
      <c r="S119" s="21"/>
      <c r="T119" s="21"/>
      <c r="U119" s="19" t="s">
        <v>33</v>
      </c>
      <c r="V119" s="13"/>
      <c r="W119" s="13"/>
      <c r="X119" s="13"/>
      <c r="Y119" s="13"/>
      <c r="Z119" s="13"/>
      <c r="AA119" s="13" t="s">
        <v>210</v>
      </c>
    </row>
    <row r="120">
      <c r="A120" s="13">
        <v>927.0</v>
      </c>
      <c r="B120" s="13">
        <v>595.0</v>
      </c>
      <c r="C120" s="13" t="s">
        <v>1189</v>
      </c>
      <c r="D120" s="13" t="s">
        <v>3631</v>
      </c>
      <c r="E120" s="13" t="s">
        <v>3632</v>
      </c>
      <c r="F120" s="85" t="s">
        <v>3633</v>
      </c>
      <c r="G120" s="13" t="s">
        <v>241</v>
      </c>
      <c r="H120" s="13" t="s">
        <v>3634</v>
      </c>
      <c r="I120" s="13" t="s">
        <v>3635</v>
      </c>
      <c r="J120" s="13" t="s">
        <v>53</v>
      </c>
      <c r="K120" s="38">
        <v>2015.0</v>
      </c>
      <c r="L120" s="19" t="s">
        <v>33</v>
      </c>
      <c r="M120" s="19" t="s">
        <v>33</v>
      </c>
      <c r="N120" s="19" t="s">
        <v>33</v>
      </c>
      <c r="O120" s="21"/>
      <c r="P120" s="21"/>
      <c r="Q120" s="21"/>
      <c r="R120" s="19" t="s">
        <v>33</v>
      </c>
      <c r="S120" s="21"/>
      <c r="T120" s="21"/>
      <c r="U120" s="19"/>
      <c r="V120" s="13"/>
      <c r="W120" s="13"/>
      <c r="X120" s="13"/>
      <c r="Y120" s="13"/>
      <c r="Z120" s="13"/>
      <c r="AA120" s="13"/>
    </row>
    <row r="121">
      <c r="A121" s="13">
        <v>928.0</v>
      </c>
      <c r="B121" s="13">
        <v>595.0</v>
      </c>
      <c r="C121" s="13" t="s">
        <v>1189</v>
      </c>
      <c r="D121" s="13" t="s">
        <v>3636</v>
      </c>
      <c r="E121" s="47" t="s">
        <v>3637</v>
      </c>
      <c r="F121" s="85" t="s">
        <v>3638</v>
      </c>
      <c r="G121" s="13" t="s">
        <v>241</v>
      </c>
      <c r="H121" s="13" t="s">
        <v>3639</v>
      </c>
      <c r="I121" s="13"/>
      <c r="J121" s="13" t="s">
        <v>32</v>
      </c>
      <c r="K121" s="38">
        <v>2015.0</v>
      </c>
      <c r="L121" s="19" t="s">
        <v>33</v>
      </c>
      <c r="M121" s="19" t="s">
        <v>33</v>
      </c>
      <c r="N121" s="19" t="s">
        <v>33</v>
      </c>
      <c r="O121" s="21"/>
      <c r="P121" s="21"/>
      <c r="Q121" s="21"/>
      <c r="R121" s="21"/>
      <c r="S121" s="21"/>
      <c r="T121" s="21"/>
      <c r="U121" s="19" t="s">
        <v>33</v>
      </c>
      <c r="V121" s="13"/>
      <c r="W121" s="13"/>
      <c r="X121" s="13"/>
      <c r="Y121" s="13"/>
      <c r="Z121" s="13"/>
      <c r="AA121" s="13" t="s">
        <v>210</v>
      </c>
    </row>
    <row r="122">
      <c r="A122" s="13">
        <v>929.0</v>
      </c>
      <c r="B122" s="13">
        <v>618.0</v>
      </c>
      <c r="C122" s="13" t="s">
        <v>3120</v>
      </c>
      <c r="D122" s="47" t="s">
        <v>3640</v>
      </c>
      <c r="E122" s="47" t="s">
        <v>3641</v>
      </c>
      <c r="F122" s="64" t="s">
        <v>3642</v>
      </c>
      <c r="G122" s="13" t="s">
        <v>241</v>
      </c>
      <c r="H122" s="13" t="s">
        <v>3643</v>
      </c>
      <c r="I122" s="13"/>
      <c r="J122" s="13" t="s">
        <v>32</v>
      </c>
      <c r="K122" s="38">
        <v>2024.0</v>
      </c>
      <c r="L122" s="19" t="s">
        <v>33</v>
      </c>
      <c r="M122" s="19" t="s">
        <v>33</v>
      </c>
      <c r="N122" s="19" t="s">
        <v>33</v>
      </c>
      <c r="O122" s="21"/>
      <c r="P122" s="21"/>
      <c r="Q122" s="21"/>
      <c r="R122" s="21"/>
      <c r="S122" s="21"/>
      <c r="T122" s="21"/>
      <c r="U122" s="19" t="s">
        <v>33</v>
      </c>
      <c r="V122" s="13"/>
      <c r="W122" s="13"/>
      <c r="X122" s="13"/>
      <c r="Y122" s="13"/>
      <c r="Z122" s="13"/>
      <c r="AA122" s="13" t="s">
        <v>210</v>
      </c>
    </row>
    <row r="123">
      <c r="A123" s="13">
        <v>930.0</v>
      </c>
      <c r="B123" s="13">
        <v>618.0</v>
      </c>
      <c r="C123" s="13" t="s">
        <v>3120</v>
      </c>
      <c r="D123" s="13" t="s">
        <v>3644</v>
      </c>
      <c r="E123" s="13" t="s">
        <v>3641</v>
      </c>
      <c r="F123" s="64" t="s">
        <v>3645</v>
      </c>
      <c r="G123" s="13" t="s">
        <v>1469</v>
      </c>
      <c r="H123" s="13" t="s">
        <v>3646</v>
      </c>
      <c r="I123" s="13"/>
      <c r="J123" s="13" t="s">
        <v>32</v>
      </c>
      <c r="K123" s="38">
        <v>2024.0</v>
      </c>
      <c r="L123" s="19" t="s">
        <v>33</v>
      </c>
      <c r="M123" s="19" t="s">
        <v>33</v>
      </c>
      <c r="N123" s="19" t="s">
        <v>33</v>
      </c>
      <c r="O123" s="21"/>
      <c r="P123" s="21"/>
      <c r="Q123" s="21"/>
      <c r="R123" s="21"/>
      <c r="S123" s="21"/>
      <c r="T123" s="21"/>
      <c r="U123" s="19" t="s">
        <v>33</v>
      </c>
      <c r="V123" s="13"/>
      <c r="W123" s="13"/>
      <c r="X123" s="13"/>
      <c r="Y123" s="13"/>
      <c r="Z123" s="13"/>
      <c r="AA123" s="13" t="s">
        <v>210</v>
      </c>
    </row>
    <row r="124">
      <c r="A124" s="13">
        <v>931.0</v>
      </c>
      <c r="B124" s="13">
        <v>618.0</v>
      </c>
      <c r="C124" s="13" t="s">
        <v>1189</v>
      </c>
      <c r="D124" s="13" t="s">
        <v>3647</v>
      </c>
      <c r="E124" s="13" t="s">
        <v>3648</v>
      </c>
      <c r="F124" s="85" t="s">
        <v>3649</v>
      </c>
      <c r="G124" s="13" t="s">
        <v>241</v>
      </c>
      <c r="H124" s="13" t="s">
        <v>3650</v>
      </c>
      <c r="I124" s="13"/>
      <c r="J124" s="13" t="s">
        <v>32</v>
      </c>
      <c r="K124" s="38">
        <v>2022.0</v>
      </c>
      <c r="L124" s="19" t="s">
        <v>33</v>
      </c>
      <c r="M124" s="19" t="s">
        <v>33</v>
      </c>
      <c r="N124" s="19" t="s">
        <v>33</v>
      </c>
      <c r="O124" s="21"/>
      <c r="P124" s="21"/>
      <c r="Q124" s="21"/>
      <c r="R124" s="21"/>
      <c r="S124" s="21"/>
      <c r="T124" s="21"/>
      <c r="U124" s="19" t="s">
        <v>33</v>
      </c>
      <c r="V124" s="13"/>
      <c r="W124" s="13"/>
      <c r="X124" s="13"/>
      <c r="Y124" s="13"/>
      <c r="Z124" s="13"/>
      <c r="AA124" s="13" t="s">
        <v>210</v>
      </c>
    </row>
    <row r="125">
      <c r="A125" s="13">
        <v>932.0</v>
      </c>
      <c r="B125" s="13">
        <v>618.0</v>
      </c>
      <c r="C125" s="13" t="s">
        <v>1189</v>
      </c>
      <c r="D125" s="13" t="s">
        <v>3651</v>
      </c>
      <c r="E125" s="13" t="s">
        <v>3652</v>
      </c>
      <c r="F125" s="85" t="s">
        <v>3653</v>
      </c>
      <c r="G125" s="13" t="s">
        <v>1509</v>
      </c>
      <c r="H125" s="13" t="s">
        <v>3654</v>
      </c>
      <c r="I125" s="13" t="s">
        <v>3655</v>
      </c>
      <c r="J125" s="13" t="s">
        <v>53</v>
      </c>
      <c r="K125" s="38">
        <v>2020.0</v>
      </c>
      <c r="L125" s="19" t="s">
        <v>33</v>
      </c>
      <c r="M125" s="19" t="s">
        <v>33</v>
      </c>
      <c r="N125" s="19" t="s">
        <v>33</v>
      </c>
      <c r="O125" s="21"/>
      <c r="P125" s="21"/>
      <c r="Q125" s="21"/>
      <c r="R125" s="21"/>
      <c r="S125" s="21"/>
      <c r="T125" s="21"/>
      <c r="U125" s="19"/>
      <c r="V125" s="13" t="s">
        <v>33</v>
      </c>
      <c r="W125" s="13"/>
      <c r="X125" s="13"/>
      <c r="Y125" s="13"/>
      <c r="Z125" s="13"/>
      <c r="AA125" s="13"/>
    </row>
    <row r="126">
      <c r="A126" s="13">
        <v>933.0</v>
      </c>
      <c r="B126" s="13">
        <v>618.0</v>
      </c>
      <c r="C126" s="13" t="s">
        <v>1189</v>
      </c>
      <c r="D126" s="13" t="s">
        <v>3656</v>
      </c>
      <c r="E126" s="13" t="s">
        <v>3657</v>
      </c>
      <c r="F126" s="85" t="s">
        <v>3658</v>
      </c>
      <c r="G126" s="13" t="s">
        <v>31</v>
      </c>
      <c r="H126" s="13" t="s">
        <v>3659</v>
      </c>
      <c r="I126" s="13" t="s">
        <v>3202</v>
      </c>
      <c r="J126" s="13" t="s">
        <v>53</v>
      </c>
      <c r="K126" s="38">
        <v>2019.0</v>
      </c>
      <c r="L126" s="19" t="s">
        <v>33</v>
      </c>
      <c r="M126" s="19" t="s">
        <v>33</v>
      </c>
      <c r="N126" s="19" t="s">
        <v>33</v>
      </c>
      <c r="O126" s="21"/>
      <c r="P126" s="21"/>
      <c r="Q126" s="21"/>
      <c r="R126" s="21"/>
      <c r="S126" s="21"/>
      <c r="T126" s="21"/>
      <c r="U126" s="19" t="s">
        <v>33</v>
      </c>
      <c r="V126" s="13"/>
      <c r="W126" s="13"/>
      <c r="X126" s="13"/>
      <c r="Y126" s="13"/>
      <c r="Z126" s="13"/>
      <c r="AA126" s="13" t="s">
        <v>210</v>
      </c>
    </row>
    <row r="127">
      <c r="A127" s="13">
        <v>934.0</v>
      </c>
      <c r="B127" s="13">
        <v>618.0</v>
      </c>
      <c r="C127" s="13" t="s">
        <v>1189</v>
      </c>
      <c r="D127" s="13" t="s">
        <v>3660</v>
      </c>
      <c r="E127" s="13" t="s">
        <v>3661</v>
      </c>
      <c r="F127" s="85" t="s">
        <v>3662</v>
      </c>
      <c r="G127" s="13" t="s">
        <v>31</v>
      </c>
      <c r="H127" s="13" t="s">
        <v>3663</v>
      </c>
      <c r="I127" s="13" t="s">
        <v>3202</v>
      </c>
      <c r="J127" s="13" t="s">
        <v>53</v>
      </c>
      <c r="K127" s="38">
        <v>2019.0</v>
      </c>
      <c r="L127" s="19" t="s">
        <v>33</v>
      </c>
      <c r="M127" s="19" t="s">
        <v>33</v>
      </c>
      <c r="N127" s="19" t="s">
        <v>33</v>
      </c>
      <c r="O127" s="21"/>
      <c r="P127" s="21"/>
      <c r="Q127" s="21"/>
      <c r="R127" s="21"/>
      <c r="S127" s="21"/>
      <c r="T127" s="21"/>
      <c r="U127" s="19" t="s">
        <v>33</v>
      </c>
      <c r="V127" s="13"/>
      <c r="W127" s="13"/>
      <c r="X127" s="13"/>
      <c r="Y127" s="13"/>
      <c r="Z127" s="13"/>
      <c r="AA127" s="13" t="s">
        <v>210</v>
      </c>
    </row>
    <row r="128">
      <c r="A128" s="13">
        <v>935.0</v>
      </c>
      <c r="B128" s="13">
        <v>618.0</v>
      </c>
      <c r="C128" s="13" t="s">
        <v>1189</v>
      </c>
      <c r="D128" s="13" t="s">
        <v>3664</v>
      </c>
      <c r="E128" s="13" t="s">
        <v>3665</v>
      </c>
      <c r="F128" s="85" t="s">
        <v>3666</v>
      </c>
      <c r="G128" s="13" t="s">
        <v>1509</v>
      </c>
      <c r="H128" s="13" t="s">
        <v>3667</v>
      </c>
      <c r="I128" s="13"/>
      <c r="J128" s="13" t="s">
        <v>32</v>
      </c>
      <c r="K128" s="38">
        <v>2020.0</v>
      </c>
      <c r="L128" s="19" t="s">
        <v>33</v>
      </c>
      <c r="M128" s="19" t="s">
        <v>33</v>
      </c>
      <c r="N128" s="19" t="s">
        <v>33</v>
      </c>
      <c r="O128" s="21"/>
      <c r="P128" s="21"/>
      <c r="Q128" s="21"/>
      <c r="R128" s="21"/>
      <c r="S128" s="21"/>
      <c r="T128" s="21"/>
      <c r="U128" s="19"/>
      <c r="V128" s="13"/>
      <c r="W128" s="13"/>
      <c r="X128" s="13"/>
      <c r="Y128" s="13"/>
      <c r="Z128" s="13"/>
      <c r="AA128" s="13" t="s">
        <v>210</v>
      </c>
    </row>
    <row r="129">
      <c r="A129" s="13">
        <v>936.0</v>
      </c>
      <c r="B129" s="13">
        <v>618.0</v>
      </c>
      <c r="C129" s="13" t="s">
        <v>1189</v>
      </c>
      <c r="D129" s="13" t="s">
        <v>3668</v>
      </c>
      <c r="E129" s="13" t="s">
        <v>3669</v>
      </c>
      <c r="F129" s="85" t="s">
        <v>3670</v>
      </c>
      <c r="G129" s="13" t="s">
        <v>1457</v>
      </c>
      <c r="H129" s="13" t="s">
        <v>3671</v>
      </c>
      <c r="I129" s="13"/>
      <c r="J129" s="13" t="s">
        <v>32</v>
      </c>
      <c r="K129" s="38">
        <v>2022.0</v>
      </c>
      <c r="L129" s="19" t="s">
        <v>33</v>
      </c>
      <c r="M129" s="19" t="s">
        <v>33</v>
      </c>
      <c r="N129" s="19" t="s">
        <v>33</v>
      </c>
      <c r="O129" s="21"/>
      <c r="P129" s="21"/>
      <c r="Q129" s="21"/>
      <c r="R129" s="21"/>
      <c r="S129" s="21"/>
      <c r="T129" s="21"/>
      <c r="U129" s="19"/>
      <c r="V129" s="13" t="s">
        <v>33</v>
      </c>
      <c r="W129" s="13"/>
      <c r="X129" s="13"/>
      <c r="Y129" s="13"/>
      <c r="Z129" s="13"/>
      <c r="AA129" s="13"/>
    </row>
    <row r="130">
      <c r="A130" s="13">
        <v>937.0</v>
      </c>
      <c r="B130" s="13">
        <v>618.0</v>
      </c>
      <c r="C130" s="13" t="s">
        <v>1189</v>
      </c>
      <c r="D130" s="13" t="s">
        <v>3672</v>
      </c>
      <c r="E130" s="13" t="s">
        <v>3673</v>
      </c>
      <c r="F130" s="85" t="s">
        <v>3674</v>
      </c>
      <c r="G130" s="13" t="s">
        <v>1457</v>
      </c>
      <c r="H130" s="13" t="s">
        <v>3675</v>
      </c>
      <c r="I130" s="13"/>
      <c r="J130" s="13" t="s">
        <v>32</v>
      </c>
      <c r="K130" s="38">
        <v>2019.0</v>
      </c>
      <c r="L130" s="19" t="s">
        <v>33</v>
      </c>
      <c r="M130" s="19" t="s">
        <v>33</v>
      </c>
      <c r="N130" s="19" t="s">
        <v>33</v>
      </c>
      <c r="O130" s="21"/>
      <c r="P130" s="21"/>
      <c r="Q130" s="21"/>
      <c r="R130" s="21"/>
      <c r="S130" s="21"/>
      <c r="T130" s="21"/>
      <c r="U130" s="19" t="s">
        <v>33</v>
      </c>
      <c r="V130" s="13"/>
      <c r="W130" s="13"/>
      <c r="X130" s="13"/>
      <c r="Y130" s="13"/>
      <c r="Z130" s="13"/>
      <c r="AA130" s="13" t="s">
        <v>210</v>
      </c>
    </row>
    <row r="131">
      <c r="A131" s="13">
        <v>938.0</v>
      </c>
      <c r="B131" s="13">
        <v>618.0</v>
      </c>
      <c r="C131" s="13" t="s">
        <v>1189</v>
      </c>
      <c r="D131" s="13" t="s">
        <v>3676</v>
      </c>
      <c r="E131" s="13" t="s">
        <v>3677</v>
      </c>
      <c r="F131" s="85" t="s">
        <v>3678</v>
      </c>
      <c r="G131" s="13" t="s">
        <v>1457</v>
      </c>
      <c r="H131" s="13" t="s">
        <v>3679</v>
      </c>
      <c r="I131" s="13"/>
      <c r="J131" s="13" t="s">
        <v>32</v>
      </c>
      <c r="K131" s="38">
        <v>2020.0</v>
      </c>
      <c r="L131" s="19" t="s">
        <v>33</v>
      </c>
      <c r="M131" s="19" t="s">
        <v>33</v>
      </c>
      <c r="N131" s="19" t="s">
        <v>33</v>
      </c>
      <c r="O131" s="21"/>
      <c r="P131" s="21"/>
      <c r="Q131" s="19" t="s">
        <v>33</v>
      </c>
      <c r="R131" s="21"/>
      <c r="S131" s="21"/>
      <c r="T131" s="21"/>
      <c r="U131" s="19"/>
      <c r="V131" s="13"/>
      <c r="W131" s="13"/>
      <c r="X131" s="13"/>
      <c r="Y131" s="13"/>
      <c r="Z131" s="13"/>
      <c r="AA131" s="13" t="s">
        <v>210</v>
      </c>
    </row>
    <row r="132">
      <c r="A132" s="13">
        <v>939.0</v>
      </c>
      <c r="B132" s="13">
        <v>618.0</v>
      </c>
      <c r="C132" s="13" t="s">
        <v>1189</v>
      </c>
      <c r="D132" s="13" t="s">
        <v>3680</v>
      </c>
      <c r="E132" s="13" t="s">
        <v>3681</v>
      </c>
      <c r="F132" s="85" t="s">
        <v>3682</v>
      </c>
      <c r="G132" s="13" t="s">
        <v>241</v>
      </c>
      <c r="H132" s="13" t="s">
        <v>3683</v>
      </c>
      <c r="I132" s="13"/>
      <c r="J132" s="13" t="s">
        <v>32</v>
      </c>
      <c r="K132" s="38">
        <v>2017.0</v>
      </c>
      <c r="L132" s="19" t="s">
        <v>33</v>
      </c>
      <c r="M132" s="19" t="s">
        <v>33</v>
      </c>
      <c r="N132" s="19" t="s">
        <v>33</v>
      </c>
      <c r="O132" s="21"/>
      <c r="P132" s="21"/>
      <c r="Q132" s="21"/>
      <c r="R132" s="21"/>
      <c r="S132" s="21"/>
      <c r="T132" s="21"/>
      <c r="U132" s="19"/>
      <c r="V132" s="13"/>
      <c r="W132" s="13"/>
      <c r="X132" s="13"/>
      <c r="Y132" s="13"/>
      <c r="Z132" s="13"/>
      <c r="AA132" s="13" t="s">
        <v>210</v>
      </c>
    </row>
    <row r="133">
      <c r="A133" s="13">
        <v>940.0</v>
      </c>
      <c r="B133" s="13">
        <v>618.0</v>
      </c>
      <c r="C133" s="13" t="s">
        <v>1189</v>
      </c>
      <c r="D133" s="13" t="s">
        <v>3684</v>
      </c>
      <c r="E133" s="13" t="s">
        <v>3685</v>
      </c>
      <c r="F133" s="85" t="s">
        <v>3686</v>
      </c>
      <c r="G133" s="13" t="s">
        <v>241</v>
      </c>
      <c r="H133" s="13" t="s">
        <v>3687</v>
      </c>
      <c r="I133" s="13" t="s">
        <v>3688</v>
      </c>
      <c r="J133" s="13" t="s">
        <v>53</v>
      </c>
      <c r="K133" s="38">
        <v>2015.0</v>
      </c>
      <c r="L133" s="19" t="s">
        <v>33</v>
      </c>
      <c r="M133" s="19" t="s">
        <v>33</v>
      </c>
      <c r="N133" s="19" t="s">
        <v>33</v>
      </c>
      <c r="O133" s="21"/>
      <c r="P133" s="21"/>
      <c r="Q133" s="21"/>
      <c r="R133" s="21"/>
      <c r="S133" s="21"/>
      <c r="T133" s="21"/>
      <c r="U133" s="19" t="s">
        <v>33</v>
      </c>
      <c r="V133" s="13"/>
      <c r="W133" s="13"/>
      <c r="X133" s="13"/>
      <c r="Y133" s="13"/>
      <c r="Z133" s="13"/>
      <c r="AA133" s="13" t="s">
        <v>210</v>
      </c>
    </row>
    <row r="134">
      <c r="A134" s="13">
        <v>941.0</v>
      </c>
      <c r="B134" s="13">
        <v>634.0</v>
      </c>
      <c r="C134" s="13" t="s">
        <v>1189</v>
      </c>
      <c r="D134" s="13" t="s">
        <v>3689</v>
      </c>
      <c r="E134" s="13" t="s">
        <v>3690</v>
      </c>
      <c r="F134" s="85" t="s">
        <v>3691</v>
      </c>
      <c r="G134" s="13" t="s">
        <v>1509</v>
      </c>
      <c r="H134" s="13" t="s">
        <v>3692</v>
      </c>
      <c r="I134" s="13" t="s">
        <v>3693</v>
      </c>
      <c r="J134" s="13" t="s">
        <v>53</v>
      </c>
      <c r="K134" s="38">
        <v>2019.0</v>
      </c>
      <c r="L134" s="19" t="s">
        <v>33</v>
      </c>
      <c r="M134" s="19" t="s">
        <v>33</v>
      </c>
      <c r="N134" s="19" t="s">
        <v>33</v>
      </c>
      <c r="O134" s="21"/>
      <c r="P134" s="21"/>
      <c r="Q134" s="21"/>
      <c r="R134" s="21"/>
      <c r="S134" s="21"/>
      <c r="T134" s="21"/>
      <c r="U134" s="19"/>
      <c r="V134" s="13" t="s">
        <v>33</v>
      </c>
      <c r="W134" s="13"/>
      <c r="X134" s="13"/>
      <c r="Y134" s="13"/>
      <c r="Z134" s="13"/>
      <c r="AA134" s="13"/>
    </row>
    <row r="135">
      <c r="A135" s="13">
        <v>942.0</v>
      </c>
      <c r="B135" s="13">
        <v>634.0</v>
      </c>
      <c r="C135" s="13" t="s">
        <v>1189</v>
      </c>
      <c r="D135" s="47" t="s">
        <v>3694</v>
      </c>
      <c r="E135" s="13" t="s">
        <v>3695</v>
      </c>
      <c r="F135" s="85" t="s">
        <v>3696</v>
      </c>
      <c r="G135" s="13" t="s">
        <v>31</v>
      </c>
      <c r="H135" s="13" t="s">
        <v>3697</v>
      </c>
      <c r="I135" s="13"/>
      <c r="J135" s="13" t="s">
        <v>32</v>
      </c>
      <c r="K135" s="38">
        <v>2016.0</v>
      </c>
      <c r="L135" s="19" t="s">
        <v>33</v>
      </c>
      <c r="M135" s="19" t="s">
        <v>33</v>
      </c>
      <c r="N135" s="19" t="s">
        <v>33</v>
      </c>
      <c r="O135" s="21"/>
      <c r="P135" s="21"/>
      <c r="Q135" s="21"/>
      <c r="R135" s="21"/>
      <c r="S135" s="21"/>
      <c r="T135" s="21"/>
      <c r="U135" s="19"/>
      <c r="V135" s="13" t="s">
        <v>33</v>
      </c>
      <c r="W135" s="13"/>
      <c r="X135" s="13"/>
      <c r="Y135" s="13"/>
      <c r="Z135" s="13"/>
      <c r="AA135" s="13"/>
    </row>
    <row r="136">
      <c r="A136" s="13">
        <v>943.0</v>
      </c>
      <c r="B136" s="13">
        <v>634.0</v>
      </c>
      <c r="C136" s="13" t="s">
        <v>1189</v>
      </c>
      <c r="D136" s="13" t="s">
        <v>3698</v>
      </c>
      <c r="E136" s="13" t="s">
        <v>3699</v>
      </c>
      <c r="F136" s="85" t="s">
        <v>3700</v>
      </c>
      <c r="G136" s="13" t="s">
        <v>241</v>
      </c>
      <c r="H136" s="13" t="s">
        <v>3701</v>
      </c>
      <c r="I136" s="13"/>
      <c r="J136" s="13" t="s">
        <v>32</v>
      </c>
      <c r="K136" s="38">
        <v>2017.0</v>
      </c>
      <c r="L136" s="19" t="s">
        <v>33</v>
      </c>
      <c r="M136" s="19" t="s">
        <v>33</v>
      </c>
      <c r="N136" s="19" t="s">
        <v>33</v>
      </c>
      <c r="O136" s="21"/>
      <c r="P136" s="21"/>
      <c r="Q136" s="21"/>
      <c r="R136" s="21"/>
      <c r="S136" s="21"/>
      <c r="T136" s="21"/>
      <c r="U136" s="19" t="s">
        <v>33</v>
      </c>
      <c r="V136" s="13"/>
      <c r="W136" s="13"/>
      <c r="X136" s="13"/>
      <c r="Y136" s="13"/>
      <c r="Z136" s="13"/>
      <c r="AA136" s="13" t="s">
        <v>210</v>
      </c>
    </row>
    <row r="137">
      <c r="A137" s="13">
        <v>944.0</v>
      </c>
      <c r="B137" s="13">
        <v>634.0</v>
      </c>
      <c r="C137" s="13" t="s">
        <v>1189</v>
      </c>
      <c r="D137" s="13" t="s">
        <v>3702</v>
      </c>
      <c r="E137" s="13" t="s">
        <v>3703</v>
      </c>
      <c r="F137" s="85" t="s">
        <v>3704</v>
      </c>
      <c r="G137" s="13" t="s">
        <v>1457</v>
      </c>
      <c r="H137" s="47" t="s">
        <v>3705</v>
      </c>
      <c r="I137" s="13"/>
      <c r="J137" s="13" t="s">
        <v>32</v>
      </c>
      <c r="K137" s="38">
        <v>2020.0</v>
      </c>
      <c r="L137" s="19" t="s">
        <v>33</v>
      </c>
      <c r="M137" s="19" t="s">
        <v>33</v>
      </c>
      <c r="N137" s="19" t="s">
        <v>33</v>
      </c>
      <c r="O137" s="21"/>
      <c r="P137" s="21"/>
      <c r="Q137" s="21"/>
      <c r="R137" s="21"/>
      <c r="S137" s="21"/>
      <c r="T137" s="21"/>
      <c r="U137" s="19" t="s">
        <v>33</v>
      </c>
      <c r="V137" s="13"/>
      <c r="W137" s="13"/>
      <c r="X137" s="13"/>
      <c r="Y137" s="13"/>
      <c r="Z137" s="13"/>
      <c r="AA137" s="13" t="s">
        <v>210</v>
      </c>
    </row>
    <row r="138">
      <c r="A138" s="13">
        <v>945.0</v>
      </c>
      <c r="B138" s="13">
        <v>634.0</v>
      </c>
      <c r="C138" s="13" t="s">
        <v>1189</v>
      </c>
      <c r="D138" s="13" t="s">
        <v>3706</v>
      </c>
      <c r="E138" s="13" t="s">
        <v>3707</v>
      </c>
      <c r="F138" s="85" t="s">
        <v>3708</v>
      </c>
      <c r="G138" s="13" t="s">
        <v>241</v>
      </c>
      <c r="H138" s="13" t="s">
        <v>3709</v>
      </c>
      <c r="I138" s="13"/>
      <c r="J138" s="13" t="s">
        <v>32</v>
      </c>
      <c r="K138" s="38">
        <v>2016.0</v>
      </c>
      <c r="L138" s="19" t="s">
        <v>33</v>
      </c>
      <c r="M138" s="19" t="s">
        <v>33</v>
      </c>
      <c r="N138" s="19" t="s">
        <v>33</v>
      </c>
      <c r="O138" s="21"/>
      <c r="P138" s="21"/>
      <c r="Q138" s="21"/>
      <c r="R138" s="21"/>
      <c r="S138" s="21"/>
      <c r="T138" s="21"/>
      <c r="U138" s="19"/>
      <c r="V138" s="13"/>
      <c r="W138" s="13"/>
      <c r="X138" s="13"/>
      <c r="Y138" s="13"/>
      <c r="Z138" s="13"/>
      <c r="AA138" s="13" t="s">
        <v>210</v>
      </c>
    </row>
    <row r="139">
      <c r="A139" s="13">
        <v>946.0</v>
      </c>
      <c r="B139" s="13">
        <v>634.0</v>
      </c>
      <c r="C139" s="13" t="s">
        <v>1189</v>
      </c>
      <c r="D139" s="47" t="s">
        <v>3710</v>
      </c>
      <c r="E139" s="13" t="s">
        <v>3711</v>
      </c>
      <c r="F139" s="85" t="s">
        <v>3712</v>
      </c>
      <c r="G139" s="13" t="s">
        <v>1509</v>
      </c>
      <c r="H139" s="13" t="s">
        <v>3713</v>
      </c>
      <c r="I139" s="13"/>
      <c r="J139" s="13" t="s">
        <v>32</v>
      </c>
      <c r="K139" s="38">
        <v>2019.0</v>
      </c>
      <c r="L139" s="19" t="s">
        <v>33</v>
      </c>
      <c r="M139" s="19" t="s">
        <v>33</v>
      </c>
      <c r="N139" s="19" t="s">
        <v>33</v>
      </c>
      <c r="O139" s="21"/>
      <c r="P139" s="21"/>
      <c r="Q139" s="21"/>
      <c r="R139" s="19"/>
      <c r="S139" s="21"/>
      <c r="T139" s="21"/>
      <c r="U139" s="19" t="s">
        <v>33</v>
      </c>
      <c r="V139" s="13"/>
      <c r="W139" s="13" t="s">
        <v>3714</v>
      </c>
      <c r="X139" s="13"/>
      <c r="Y139" s="13"/>
      <c r="Z139" s="13"/>
      <c r="AA139" s="13" t="s">
        <v>210</v>
      </c>
    </row>
    <row r="140">
      <c r="A140" s="13">
        <v>947.0</v>
      </c>
      <c r="B140" s="13">
        <v>634.0</v>
      </c>
      <c r="C140" s="13" t="s">
        <v>1189</v>
      </c>
      <c r="D140" s="13" t="s">
        <v>3715</v>
      </c>
      <c r="E140" s="13" t="s">
        <v>3716</v>
      </c>
      <c r="F140" s="85" t="s">
        <v>3717</v>
      </c>
      <c r="G140" s="13" t="s">
        <v>1457</v>
      </c>
      <c r="H140" s="13" t="s">
        <v>3718</v>
      </c>
      <c r="I140" s="13"/>
      <c r="J140" s="13" t="s">
        <v>32</v>
      </c>
      <c r="K140" s="38">
        <v>2018.0</v>
      </c>
      <c r="L140" s="19" t="s">
        <v>33</v>
      </c>
      <c r="M140" s="19" t="s">
        <v>33</v>
      </c>
      <c r="N140" s="19" t="s">
        <v>33</v>
      </c>
      <c r="O140" s="21"/>
      <c r="P140" s="21"/>
      <c r="Q140" s="21"/>
      <c r="R140" s="19"/>
      <c r="S140" s="21"/>
      <c r="T140" s="21"/>
      <c r="U140" s="19" t="s">
        <v>33</v>
      </c>
      <c r="V140" s="13"/>
      <c r="W140" s="13" t="s">
        <v>3714</v>
      </c>
      <c r="X140" s="13"/>
      <c r="Y140" s="13"/>
      <c r="Z140" s="13"/>
      <c r="AA140" s="13" t="s">
        <v>852</v>
      </c>
    </row>
    <row r="141">
      <c r="A141" s="13">
        <v>948.0</v>
      </c>
      <c r="B141" s="13">
        <v>634.0</v>
      </c>
      <c r="C141" s="13" t="s">
        <v>1189</v>
      </c>
      <c r="D141" s="13" t="s">
        <v>3719</v>
      </c>
      <c r="E141" s="13" t="s">
        <v>3720</v>
      </c>
      <c r="F141" s="85" t="s">
        <v>3721</v>
      </c>
      <c r="G141" s="13" t="s">
        <v>1457</v>
      </c>
      <c r="H141" s="13" t="s">
        <v>3722</v>
      </c>
      <c r="I141" s="13"/>
      <c r="J141" s="13" t="s">
        <v>32</v>
      </c>
      <c r="K141" s="38">
        <v>2019.0</v>
      </c>
      <c r="L141" s="19" t="s">
        <v>33</v>
      </c>
      <c r="M141" s="19" t="s">
        <v>33</v>
      </c>
      <c r="N141" s="19" t="s">
        <v>33</v>
      </c>
      <c r="O141" s="21"/>
      <c r="P141" s="21"/>
      <c r="Q141" s="19" t="s">
        <v>33</v>
      </c>
      <c r="R141" s="19"/>
      <c r="S141" s="21"/>
      <c r="T141" s="21"/>
      <c r="U141" s="19"/>
      <c r="V141" s="13"/>
      <c r="W141" s="13"/>
      <c r="X141" s="13"/>
      <c r="Y141" s="13"/>
      <c r="Z141" s="13"/>
      <c r="AA141" s="13" t="s">
        <v>210</v>
      </c>
    </row>
    <row r="142">
      <c r="A142" s="13">
        <v>949.0</v>
      </c>
      <c r="B142" s="13">
        <v>634.0</v>
      </c>
      <c r="C142" s="13" t="s">
        <v>1189</v>
      </c>
      <c r="D142" s="13" t="s">
        <v>3723</v>
      </c>
      <c r="E142" s="13" t="s">
        <v>3724</v>
      </c>
      <c r="F142" s="85" t="s">
        <v>3725</v>
      </c>
      <c r="G142" s="13" t="s">
        <v>1523</v>
      </c>
      <c r="H142" s="13" t="s">
        <v>3726</v>
      </c>
      <c r="I142" s="13"/>
      <c r="J142" s="13" t="s">
        <v>32</v>
      </c>
      <c r="K142" s="38">
        <v>2020.0</v>
      </c>
      <c r="L142" s="19" t="s">
        <v>33</v>
      </c>
      <c r="M142" s="19" t="s">
        <v>33</v>
      </c>
      <c r="N142" s="19" t="s">
        <v>33</v>
      </c>
      <c r="O142" s="21"/>
      <c r="P142" s="21"/>
      <c r="Q142" s="21"/>
      <c r="R142" s="21"/>
      <c r="S142" s="21"/>
      <c r="T142" s="21"/>
      <c r="U142" s="19" t="s">
        <v>33</v>
      </c>
      <c r="V142" s="13"/>
      <c r="W142" s="13"/>
      <c r="X142" s="13"/>
      <c r="Y142" s="13"/>
      <c r="Z142" s="13"/>
      <c r="AA142" s="13" t="s">
        <v>210</v>
      </c>
    </row>
    <row r="143">
      <c r="A143" s="13">
        <v>950.0</v>
      </c>
      <c r="B143" s="13">
        <v>634.0</v>
      </c>
      <c r="C143" s="13" t="s">
        <v>1189</v>
      </c>
      <c r="D143" s="13" t="s">
        <v>3727</v>
      </c>
      <c r="E143" s="13" t="s">
        <v>3728</v>
      </c>
      <c r="F143" s="85" t="s">
        <v>3729</v>
      </c>
      <c r="G143" s="13" t="s">
        <v>1469</v>
      </c>
      <c r="H143" s="13" t="s">
        <v>3730</v>
      </c>
      <c r="I143" s="13"/>
      <c r="J143" s="13" t="s">
        <v>32</v>
      </c>
      <c r="K143" s="38">
        <v>2019.0</v>
      </c>
      <c r="L143" s="19" t="s">
        <v>33</v>
      </c>
      <c r="M143" s="19" t="s">
        <v>33</v>
      </c>
      <c r="N143" s="19" t="s">
        <v>33</v>
      </c>
      <c r="O143" s="21"/>
      <c r="P143" s="21"/>
      <c r="Q143" s="21"/>
      <c r="R143" s="21"/>
      <c r="S143" s="21"/>
      <c r="T143" s="21"/>
      <c r="U143" s="19" t="s">
        <v>33</v>
      </c>
      <c r="V143" s="13"/>
      <c r="W143" s="13"/>
      <c r="X143" s="13"/>
      <c r="Y143" s="13"/>
      <c r="Z143" s="13"/>
      <c r="AA143" s="13" t="s">
        <v>210</v>
      </c>
    </row>
    <row r="144">
      <c r="A144" s="13">
        <v>951.0</v>
      </c>
      <c r="B144" s="13">
        <v>634.0</v>
      </c>
      <c r="C144" s="13" t="s">
        <v>1189</v>
      </c>
      <c r="D144" s="13" t="s">
        <v>3731</v>
      </c>
      <c r="E144" s="13" t="s">
        <v>3732</v>
      </c>
      <c r="F144" s="85" t="s">
        <v>3733</v>
      </c>
      <c r="G144" s="13" t="s">
        <v>1457</v>
      </c>
      <c r="H144" s="13" t="s">
        <v>3734</v>
      </c>
      <c r="I144" s="13"/>
      <c r="J144" s="13" t="s">
        <v>32</v>
      </c>
      <c r="K144" s="38">
        <v>2015.0</v>
      </c>
      <c r="L144" s="19" t="s">
        <v>33</v>
      </c>
      <c r="M144" s="19" t="s">
        <v>33</v>
      </c>
      <c r="N144" s="19" t="s">
        <v>33</v>
      </c>
      <c r="O144" s="21"/>
      <c r="P144" s="21"/>
      <c r="Q144" s="21"/>
      <c r="R144" s="21"/>
      <c r="S144" s="21"/>
      <c r="T144" s="21"/>
      <c r="U144" s="19" t="s">
        <v>33</v>
      </c>
      <c r="V144" s="13"/>
      <c r="W144" s="13"/>
      <c r="X144" s="13"/>
      <c r="Y144" s="13"/>
      <c r="Z144" s="13"/>
      <c r="AA144" s="13" t="s">
        <v>210</v>
      </c>
    </row>
    <row r="145">
      <c r="A145" s="13">
        <v>952.0</v>
      </c>
      <c r="B145" s="13">
        <v>634.0</v>
      </c>
      <c r="C145" s="13" t="s">
        <v>3120</v>
      </c>
      <c r="D145" s="13" t="s">
        <v>3735</v>
      </c>
      <c r="E145" s="13" t="s">
        <v>3736</v>
      </c>
      <c r="F145" s="85" t="s">
        <v>3737</v>
      </c>
      <c r="G145" s="13" t="s">
        <v>1509</v>
      </c>
      <c r="H145" s="13" t="s">
        <v>3738</v>
      </c>
      <c r="I145" s="13"/>
      <c r="J145" s="13" t="s">
        <v>32</v>
      </c>
      <c r="K145" s="38">
        <v>2023.0</v>
      </c>
      <c r="L145" s="19" t="s">
        <v>33</v>
      </c>
      <c r="M145" s="19" t="s">
        <v>33</v>
      </c>
      <c r="N145" s="19" t="s">
        <v>33</v>
      </c>
      <c r="O145" s="21"/>
      <c r="P145" s="21"/>
      <c r="Q145" s="21"/>
      <c r="R145" s="21"/>
      <c r="S145" s="21"/>
      <c r="T145" s="21"/>
      <c r="U145" s="19" t="s">
        <v>33</v>
      </c>
      <c r="V145" s="13"/>
      <c r="W145" s="13"/>
      <c r="X145" s="13"/>
      <c r="Y145" s="13"/>
      <c r="Z145" s="13"/>
      <c r="AA145" s="13" t="s">
        <v>210</v>
      </c>
    </row>
    <row r="146">
      <c r="A146" s="13">
        <v>953.0</v>
      </c>
      <c r="B146" s="13">
        <v>634.0</v>
      </c>
      <c r="C146" s="13" t="s">
        <v>3120</v>
      </c>
      <c r="D146" s="13" t="s">
        <v>3739</v>
      </c>
      <c r="E146" s="13" t="s">
        <v>3740</v>
      </c>
      <c r="F146" s="85" t="s">
        <v>3741</v>
      </c>
      <c r="G146" s="13" t="s">
        <v>1457</v>
      </c>
      <c r="H146" s="13" t="s">
        <v>3742</v>
      </c>
      <c r="I146" s="13"/>
      <c r="J146" s="13" t="s">
        <v>32</v>
      </c>
      <c r="K146" s="38">
        <v>2024.0</v>
      </c>
      <c r="L146" s="19" t="s">
        <v>33</v>
      </c>
      <c r="M146" s="19" t="s">
        <v>33</v>
      </c>
      <c r="N146" s="19" t="s">
        <v>33</v>
      </c>
      <c r="O146" s="21"/>
      <c r="P146" s="21"/>
      <c r="Q146" s="21"/>
      <c r="R146" s="21"/>
      <c r="S146" s="21"/>
      <c r="T146" s="21"/>
      <c r="U146" s="19" t="s">
        <v>33</v>
      </c>
      <c r="V146" s="13"/>
      <c r="W146" s="13"/>
      <c r="X146" s="13"/>
      <c r="Y146" s="13"/>
      <c r="Z146" s="13"/>
      <c r="AA146" s="13" t="s">
        <v>852</v>
      </c>
    </row>
    <row r="147">
      <c r="A147" s="13">
        <v>954.0</v>
      </c>
      <c r="B147" s="13">
        <v>634.0</v>
      </c>
      <c r="C147" s="13" t="s">
        <v>3120</v>
      </c>
      <c r="D147" s="13" t="s">
        <v>3743</v>
      </c>
      <c r="E147" s="13" t="s">
        <v>3744</v>
      </c>
      <c r="F147" s="85" t="s">
        <v>3745</v>
      </c>
      <c r="G147" s="13" t="s">
        <v>241</v>
      </c>
      <c r="H147" s="47" t="s">
        <v>3746</v>
      </c>
      <c r="I147" s="13"/>
      <c r="J147" s="13" t="s">
        <v>32</v>
      </c>
      <c r="K147" s="38">
        <v>2023.0</v>
      </c>
      <c r="L147" s="19" t="s">
        <v>33</v>
      </c>
      <c r="M147" s="19" t="s">
        <v>33</v>
      </c>
      <c r="N147" s="19" t="s">
        <v>33</v>
      </c>
      <c r="O147" s="21"/>
      <c r="P147" s="21"/>
      <c r="Q147" s="21"/>
      <c r="R147" s="21"/>
      <c r="S147" s="21"/>
      <c r="T147" s="21"/>
      <c r="U147" s="19" t="s">
        <v>33</v>
      </c>
      <c r="V147" s="13"/>
      <c r="W147" s="13"/>
      <c r="X147" s="13"/>
      <c r="Y147" s="13"/>
      <c r="Z147" s="13"/>
      <c r="AA147" s="13" t="s">
        <v>210</v>
      </c>
    </row>
    <row r="148">
      <c r="A148" s="13">
        <v>955.0</v>
      </c>
      <c r="B148" s="13">
        <v>634.0</v>
      </c>
      <c r="C148" s="13" t="s">
        <v>3120</v>
      </c>
      <c r="D148" s="13" t="s">
        <v>3747</v>
      </c>
      <c r="E148" s="13" t="s">
        <v>3748</v>
      </c>
      <c r="F148" s="85" t="s">
        <v>3749</v>
      </c>
      <c r="G148" s="13" t="s">
        <v>1509</v>
      </c>
      <c r="H148" s="13" t="s">
        <v>3750</v>
      </c>
      <c r="I148" s="13"/>
      <c r="J148" s="13" t="s">
        <v>32</v>
      </c>
      <c r="K148" s="38">
        <v>2024.0</v>
      </c>
      <c r="L148" s="19" t="s">
        <v>33</v>
      </c>
      <c r="M148" s="19" t="s">
        <v>33</v>
      </c>
      <c r="N148" s="19" t="s">
        <v>33</v>
      </c>
      <c r="O148" s="21"/>
      <c r="P148" s="21"/>
      <c r="Q148" s="21"/>
      <c r="R148" s="21"/>
      <c r="S148" s="21"/>
      <c r="T148" s="21"/>
      <c r="U148" s="19" t="s">
        <v>33</v>
      </c>
      <c r="V148" s="13"/>
      <c r="W148" s="13"/>
      <c r="X148" s="13"/>
      <c r="Y148" s="13"/>
      <c r="Z148" s="13"/>
      <c r="AA148" s="13" t="s">
        <v>210</v>
      </c>
    </row>
    <row r="149">
      <c r="A149" s="13">
        <v>956.0</v>
      </c>
      <c r="B149" s="13">
        <v>634.0</v>
      </c>
      <c r="C149" s="13" t="s">
        <v>3120</v>
      </c>
      <c r="D149" s="13" t="s">
        <v>3751</v>
      </c>
      <c r="E149" s="13" t="s">
        <v>3752</v>
      </c>
      <c r="F149" s="85" t="s">
        <v>3753</v>
      </c>
      <c r="G149" s="13" t="s">
        <v>1509</v>
      </c>
      <c r="H149" s="13" t="s">
        <v>3754</v>
      </c>
      <c r="I149" s="13"/>
      <c r="J149" s="13" t="s">
        <v>32</v>
      </c>
      <c r="K149" s="38">
        <v>2024.0</v>
      </c>
      <c r="L149" s="19" t="s">
        <v>33</v>
      </c>
      <c r="M149" s="19" t="s">
        <v>33</v>
      </c>
      <c r="N149" s="19" t="s">
        <v>33</v>
      </c>
      <c r="O149" s="21"/>
      <c r="P149" s="21"/>
      <c r="Q149" s="21"/>
      <c r="R149" s="21"/>
      <c r="S149" s="21"/>
      <c r="T149" s="21"/>
      <c r="U149" s="19" t="s">
        <v>33</v>
      </c>
      <c r="V149" s="13"/>
      <c r="W149" s="13"/>
      <c r="X149" s="13"/>
      <c r="Y149" s="13"/>
      <c r="Z149" s="13"/>
      <c r="AA149" s="13" t="s">
        <v>210</v>
      </c>
    </row>
    <row r="150">
      <c r="A150" s="13">
        <v>957.0</v>
      </c>
      <c r="B150" s="13">
        <v>634.0</v>
      </c>
      <c r="C150" s="13" t="s">
        <v>3120</v>
      </c>
      <c r="D150" s="13" t="s">
        <v>3755</v>
      </c>
      <c r="E150" s="13" t="s">
        <v>3756</v>
      </c>
      <c r="F150" s="85" t="s">
        <v>3757</v>
      </c>
      <c r="G150" s="13" t="s">
        <v>241</v>
      </c>
      <c r="H150" s="13" t="s">
        <v>3758</v>
      </c>
      <c r="I150" s="13" t="s">
        <v>3759</v>
      </c>
      <c r="J150" s="13" t="s">
        <v>53</v>
      </c>
      <c r="K150" s="38">
        <v>2024.0</v>
      </c>
      <c r="L150" s="19" t="s">
        <v>33</v>
      </c>
      <c r="M150" s="19" t="s">
        <v>33</v>
      </c>
      <c r="N150" s="19" t="s">
        <v>33</v>
      </c>
      <c r="O150" s="21"/>
      <c r="P150" s="21"/>
      <c r="Q150" s="21"/>
      <c r="R150" s="21"/>
      <c r="S150" s="21"/>
      <c r="T150" s="21"/>
      <c r="U150" s="19" t="s">
        <v>33</v>
      </c>
      <c r="V150" s="13"/>
      <c r="W150" s="13"/>
      <c r="X150" s="13"/>
      <c r="Y150" s="13"/>
      <c r="Z150" s="13"/>
      <c r="AA150" s="13" t="s">
        <v>210</v>
      </c>
    </row>
    <row r="151">
      <c r="A151" s="13">
        <v>958.0</v>
      </c>
      <c r="B151" s="13">
        <v>634.0</v>
      </c>
      <c r="C151" s="13" t="s">
        <v>3120</v>
      </c>
      <c r="D151" s="13" t="s">
        <v>3760</v>
      </c>
      <c r="E151" s="13" t="s">
        <v>3761</v>
      </c>
      <c r="F151" s="85" t="s">
        <v>3762</v>
      </c>
      <c r="G151" s="13" t="s">
        <v>241</v>
      </c>
      <c r="H151" s="13" t="s">
        <v>3763</v>
      </c>
      <c r="I151" s="13" t="s">
        <v>3764</v>
      </c>
      <c r="J151" s="13" t="s">
        <v>53</v>
      </c>
      <c r="K151" s="38">
        <v>2022.0</v>
      </c>
      <c r="L151" s="19" t="s">
        <v>33</v>
      </c>
      <c r="M151" s="19" t="s">
        <v>33</v>
      </c>
      <c r="N151" s="19" t="s">
        <v>33</v>
      </c>
      <c r="O151" s="21"/>
      <c r="P151" s="21"/>
      <c r="Q151" s="21"/>
      <c r="R151" s="21"/>
      <c r="S151" s="21"/>
      <c r="T151" s="21"/>
      <c r="U151" s="19" t="s">
        <v>33</v>
      </c>
      <c r="V151" s="13"/>
      <c r="W151" s="13"/>
      <c r="X151" s="13"/>
      <c r="Y151" s="13"/>
      <c r="Z151" s="13"/>
      <c r="AA151" s="13" t="s">
        <v>210</v>
      </c>
    </row>
    <row r="152">
      <c r="A152" s="13"/>
      <c r="B152" s="13"/>
      <c r="C152" s="13"/>
      <c r="D152" s="13"/>
      <c r="E152" s="13"/>
      <c r="F152" s="13"/>
      <c r="G152" s="13"/>
      <c r="H152" s="13"/>
      <c r="I152" s="13"/>
      <c r="J152" s="13"/>
      <c r="K152" s="38"/>
      <c r="L152" s="19"/>
      <c r="M152" s="19"/>
      <c r="N152" s="19"/>
      <c r="O152" s="21"/>
      <c r="P152" s="21"/>
      <c r="Q152" s="21"/>
      <c r="R152" s="21"/>
      <c r="S152" s="21"/>
      <c r="T152" s="21"/>
      <c r="U152" s="19"/>
      <c r="V152" s="13"/>
      <c r="W152" s="13"/>
      <c r="X152" s="13"/>
      <c r="Y152" s="13"/>
      <c r="Z152" s="13"/>
      <c r="AA152" s="13"/>
    </row>
    <row r="153">
      <c r="A153" s="13"/>
      <c r="B153" s="13"/>
      <c r="C153" s="13"/>
      <c r="D153" s="13"/>
      <c r="E153" s="13"/>
      <c r="F153" s="13"/>
      <c r="G153" s="13"/>
      <c r="H153" s="13"/>
      <c r="I153" s="13"/>
      <c r="J153" s="13"/>
      <c r="K153" s="38"/>
      <c r="L153" s="19"/>
      <c r="M153" s="19"/>
      <c r="N153" s="19"/>
      <c r="O153" s="21"/>
      <c r="P153" s="21"/>
      <c r="Q153" s="21"/>
      <c r="R153" s="21"/>
      <c r="S153" s="21"/>
      <c r="T153" s="21"/>
      <c r="U153" s="19"/>
      <c r="V153" s="13"/>
      <c r="W153" s="13"/>
      <c r="X153" s="13"/>
      <c r="Y153" s="13"/>
      <c r="Z153" s="13"/>
      <c r="AA153" s="13"/>
    </row>
    <row r="154">
      <c r="A154" s="13"/>
      <c r="B154" s="13"/>
      <c r="C154" s="13"/>
      <c r="D154" s="13"/>
      <c r="E154" s="13"/>
      <c r="F154" s="13"/>
      <c r="G154" s="13"/>
      <c r="H154" s="13"/>
      <c r="I154" s="13"/>
      <c r="J154" s="13"/>
      <c r="K154" s="38"/>
      <c r="L154" s="19"/>
      <c r="M154" s="19"/>
      <c r="N154" s="19"/>
      <c r="O154" s="21"/>
      <c r="P154" s="21"/>
      <c r="Q154" s="21"/>
      <c r="R154" s="21"/>
      <c r="S154" s="21"/>
      <c r="T154" s="21"/>
      <c r="U154" s="19"/>
      <c r="V154" s="13"/>
      <c r="W154" s="13"/>
      <c r="X154" s="13"/>
      <c r="Y154" s="13"/>
      <c r="Z154" s="13"/>
      <c r="AA154" s="13"/>
    </row>
    <row r="155">
      <c r="A155" s="13"/>
      <c r="B155" s="13"/>
      <c r="C155" s="13"/>
      <c r="D155" s="13"/>
      <c r="E155" s="13"/>
      <c r="F155" s="13"/>
      <c r="G155" s="13"/>
      <c r="H155" s="13"/>
      <c r="I155" s="13"/>
      <c r="J155" s="13"/>
      <c r="K155" s="38"/>
      <c r="L155" s="19"/>
      <c r="M155" s="19"/>
      <c r="N155" s="19"/>
      <c r="O155" s="21"/>
      <c r="P155" s="21"/>
      <c r="Q155" s="21"/>
      <c r="R155" s="21"/>
      <c r="S155" s="21"/>
      <c r="T155" s="21"/>
      <c r="U155" s="19"/>
      <c r="V155" s="13"/>
      <c r="W155" s="13"/>
      <c r="X155" s="13"/>
      <c r="Y155" s="13"/>
      <c r="Z155" s="13"/>
      <c r="AA155" s="13"/>
    </row>
    <row r="156">
      <c r="A156" s="13"/>
      <c r="B156" s="13"/>
      <c r="C156" s="13"/>
      <c r="D156" s="13"/>
      <c r="E156" s="13"/>
      <c r="F156" s="13"/>
      <c r="G156" s="13"/>
      <c r="H156" s="13"/>
      <c r="I156" s="13"/>
      <c r="J156" s="13"/>
      <c r="K156" s="38"/>
      <c r="L156" s="19"/>
      <c r="M156" s="19"/>
      <c r="N156" s="19"/>
      <c r="O156" s="21"/>
      <c r="P156" s="21"/>
      <c r="Q156" s="21"/>
      <c r="R156" s="21"/>
      <c r="S156" s="21"/>
      <c r="T156" s="21"/>
      <c r="U156" s="19"/>
      <c r="V156" s="13"/>
      <c r="W156" s="13"/>
      <c r="X156" s="13"/>
      <c r="Y156" s="13"/>
      <c r="Z156" s="13"/>
      <c r="AA156" s="13"/>
    </row>
    <row r="157">
      <c r="A157" s="13"/>
      <c r="B157" s="13"/>
      <c r="C157" s="13"/>
      <c r="D157" s="13"/>
      <c r="E157" s="13"/>
      <c r="F157" s="13"/>
      <c r="G157" s="13"/>
      <c r="H157" s="13"/>
      <c r="I157" s="13"/>
      <c r="J157" s="13"/>
      <c r="K157" s="38"/>
      <c r="L157" s="19"/>
      <c r="M157" s="19"/>
      <c r="N157" s="19"/>
      <c r="O157" s="21"/>
      <c r="P157" s="21"/>
      <c r="Q157" s="21"/>
      <c r="R157" s="21"/>
      <c r="S157" s="21"/>
      <c r="T157" s="21"/>
      <c r="U157" s="19"/>
      <c r="V157" s="13"/>
      <c r="W157" s="13"/>
      <c r="X157" s="13"/>
      <c r="Y157" s="13"/>
      <c r="Z157" s="13"/>
      <c r="AA157" s="13"/>
    </row>
    <row r="158">
      <c r="A158" s="13"/>
      <c r="B158" s="13"/>
      <c r="C158" s="13"/>
      <c r="D158" s="13"/>
      <c r="E158" s="13"/>
      <c r="F158" s="13"/>
      <c r="G158" s="13"/>
      <c r="H158" s="13"/>
      <c r="I158" s="13"/>
      <c r="J158" s="13"/>
      <c r="K158" s="38"/>
      <c r="L158" s="19"/>
      <c r="M158" s="19"/>
      <c r="N158" s="19"/>
      <c r="O158" s="21"/>
      <c r="P158" s="21"/>
      <c r="Q158" s="21"/>
      <c r="R158" s="21"/>
      <c r="S158" s="21"/>
      <c r="T158" s="21"/>
      <c r="U158" s="19"/>
      <c r="V158" s="13"/>
      <c r="W158" s="13"/>
      <c r="X158" s="13"/>
      <c r="Y158" s="13"/>
      <c r="Z158" s="13"/>
      <c r="AA158" s="13"/>
    </row>
    <row r="159">
      <c r="A159" s="13"/>
      <c r="B159" s="13"/>
      <c r="C159" s="13"/>
      <c r="D159" s="13"/>
      <c r="E159" s="13"/>
      <c r="F159" s="13"/>
      <c r="G159" s="13"/>
      <c r="H159" s="13"/>
      <c r="I159" s="13"/>
      <c r="J159" s="13"/>
      <c r="K159" s="38"/>
      <c r="L159" s="19"/>
      <c r="M159" s="19"/>
      <c r="N159" s="19"/>
      <c r="O159" s="21"/>
      <c r="P159" s="21"/>
      <c r="Q159" s="21"/>
      <c r="R159" s="21"/>
      <c r="S159" s="21"/>
      <c r="T159" s="21"/>
      <c r="U159" s="19"/>
      <c r="V159" s="13"/>
      <c r="W159" s="13"/>
      <c r="X159" s="13"/>
      <c r="Y159" s="13"/>
      <c r="Z159" s="13"/>
      <c r="AA159" s="13"/>
    </row>
    <row r="160">
      <c r="A160" s="13"/>
      <c r="B160" s="13"/>
      <c r="C160" s="13"/>
      <c r="D160" s="13"/>
      <c r="E160" s="13"/>
      <c r="F160" s="13"/>
      <c r="G160" s="13"/>
      <c r="H160" s="13"/>
      <c r="I160" s="13"/>
      <c r="J160" s="13"/>
      <c r="K160" s="38"/>
      <c r="L160" s="19"/>
      <c r="M160" s="19"/>
      <c r="N160" s="19"/>
      <c r="O160" s="21"/>
      <c r="P160" s="21"/>
      <c r="Q160" s="21"/>
      <c r="R160" s="21"/>
      <c r="S160" s="21"/>
      <c r="T160" s="21"/>
      <c r="U160" s="19"/>
      <c r="V160" s="13"/>
      <c r="W160" s="13"/>
      <c r="X160" s="13"/>
      <c r="Y160" s="13"/>
      <c r="Z160" s="13"/>
      <c r="AA160" s="13"/>
    </row>
    <row r="161">
      <c r="A161" s="13"/>
      <c r="B161" s="13"/>
      <c r="C161" s="13"/>
      <c r="D161" s="13"/>
      <c r="E161" s="13"/>
      <c r="F161" s="13"/>
      <c r="G161" s="13"/>
      <c r="H161" s="13"/>
      <c r="I161" s="13"/>
      <c r="J161" s="13"/>
      <c r="K161" s="38"/>
      <c r="L161" s="19"/>
      <c r="M161" s="19"/>
      <c r="N161" s="19"/>
      <c r="O161" s="21"/>
      <c r="P161" s="21"/>
      <c r="Q161" s="21"/>
      <c r="R161" s="21"/>
      <c r="S161" s="21"/>
      <c r="T161" s="21"/>
      <c r="U161" s="19"/>
      <c r="V161" s="13"/>
      <c r="W161" s="13"/>
      <c r="X161" s="13"/>
      <c r="Y161" s="13"/>
      <c r="Z161" s="13"/>
      <c r="AA161" s="13"/>
    </row>
    <row r="162">
      <c r="A162" s="13"/>
      <c r="B162" s="13"/>
      <c r="C162" s="13"/>
      <c r="D162" s="13"/>
      <c r="E162" s="13"/>
      <c r="F162" s="13"/>
      <c r="G162" s="13"/>
      <c r="H162" s="13"/>
      <c r="I162" s="13"/>
      <c r="J162" s="13"/>
      <c r="K162" s="38"/>
      <c r="L162" s="19"/>
      <c r="M162" s="19"/>
      <c r="N162" s="19"/>
      <c r="O162" s="21"/>
      <c r="P162" s="21"/>
      <c r="Q162" s="21"/>
      <c r="R162" s="21"/>
      <c r="S162" s="21"/>
      <c r="T162" s="21"/>
      <c r="U162" s="19"/>
      <c r="V162" s="13"/>
      <c r="W162" s="13"/>
      <c r="X162" s="13"/>
      <c r="Y162" s="13"/>
      <c r="Z162" s="13"/>
      <c r="AA162" s="13"/>
    </row>
    <row r="163">
      <c r="A163" s="13"/>
      <c r="B163" s="13"/>
      <c r="C163" s="13"/>
      <c r="D163" s="13"/>
      <c r="E163" s="13"/>
      <c r="F163" s="13"/>
      <c r="G163" s="13"/>
      <c r="H163" s="13"/>
      <c r="I163" s="13"/>
      <c r="J163" s="13"/>
      <c r="K163" s="38"/>
      <c r="L163" s="19"/>
      <c r="M163" s="19"/>
      <c r="N163" s="19"/>
      <c r="O163" s="21"/>
      <c r="P163" s="21"/>
      <c r="Q163" s="21"/>
      <c r="R163" s="21"/>
      <c r="S163" s="21"/>
      <c r="T163" s="21"/>
      <c r="U163" s="19"/>
      <c r="V163" s="13"/>
      <c r="W163" s="13"/>
      <c r="X163" s="13"/>
      <c r="Y163" s="13"/>
      <c r="Z163" s="13"/>
      <c r="AA163" s="13"/>
    </row>
    <row r="164">
      <c r="A164" s="13"/>
      <c r="B164" s="13"/>
      <c r="C164" s="13"/>
      <c r="D164" s="13"/>
      <c r="E164" s="13"/>
      <c r="F164" s="13"/>
      <c r="G164" s="13"/>
      <c r="H164" s="13"/>
      <c r="I164" s="13"/>
      <c r="J164" s="13"/>
      <c r="K164" s="38"/>
      <c r="L164" s="19"/>
      <c r="M164" s="19"/>
      <c r="N164" s="19"/>
      <c r="O164" s="21"/>
      <c r="P164" s="21"/>
      <c r="Q164" s="21"/>
      <c r="R164" s="21"/>
      <c r="S164" s="21"/>
      <c r="T164" s="21"/>
      <c r="U164" s="19"/>
      <c r="V164" s="13"/>
      <c r="W164" s="13"/>
      <c r="X164" s="13"/>
      <c r="Y164" s="13"/>
      <c r="Z164" s="13"/>
      <c r="AA164" s="13"/>
    </row>
    <row r="165">
      <c r="A165" s="13"/>
      <c r="B165" s="13"/>
      <c r="C165" s="13"/>
      <c r="D165" s="13"/>
      <c r="E165" s="13"/>
      <c r="F165" s="13"/>
      <c r="G165" s="13"/>
      <c r="H165" s="13"/>
      <c r="I165" s="13"/>
      <c r="J165" s="13"/>
      <c r="K165" s="38"/>
      <c r="L165" s="19"/>
      <c r="M165" s="19"/>
      <c r="N165" s="19"/>
      <c r="O165" s="21"/>
      <c r="P165" s="21"/>
      <c r="Q165" s="21"/>
      <c r="R165" s="21"/>
      <c r="S165" s="21"/>
      <c r="T165" s="21"/>
      <c r="U165" s="19"/>
      <c r="V165" s="13"/>
      <c r="W165" s="13"/>
      <c r="X165" s="13"/>
      <c r="Y165" s="13"/>
      <c r="Z165" s="13"/>
      <c r="AA165" s="13"/>
    </row>
    <row r="166">
      <c r="A166" s="13"/>
      <c r="B166" s="13"/>
      <c r="C166" s="13"/>
      <c r="D166" s="13"/>
      <c r="E166" s="13"/>
      <c r="F166" s="13"/>
      <c r="G166" s="13"/>
      <c r="H166" s="13"/>
      <c r="I166" s="13"/>
      <c r="J166" s="13"/>
      <c r="K166" s="38"/>
      <c r="L166" s="19"/>
      <c r="M166" s="19"/>
      <c r="N166" s="19"/>
      <c r="O166" s="21"/>
      <c r="P166" s="21"/>
      <c r="Q166" s="21"/>
      <c r="R166" s="21"/>
      <c r="S166" s="21"/>
      <c r="T166" s="21"/>
      <c r="U166" s="19"/>
      <c r="V166" s="13"/>
      <c r="W166" s="13"/>
      <c r="X166" s="13"/>
      <c r="Y166" s="13"/>
      <c r="Z166" s="13"/>
      <c r="AA166" s="13"/>
    </row>
    <row r="167">
      <c r="A167" s="13"/>
      <c r="B167" s="13"/>
      <c r="C167" s="13"/>
      <c r="D167" s="13"/>
      <c r="E167" s="13"/>
      <c r="F167" s="13"/>
      <c r="G167" s="13"/>
      <c r="H167" s="13"/>
      <c r="I167" s="13"/>
      <c r="J167" s="13"/>
      <c r="K167" s="38"/>
      <c r="L167" s="19"/>
      <c r="M167" s="19"/>
      <c r="N167" s="19"/>
      <c r="O167" s="21"/>
      <c r="P167" s="21"/>
      <c r="Q167" s="21"/>
      <c r="R167" s="21"/>
      <c r="S167" s="21"/>
      <c r="T167" s="21"/>
      <c r="U167" s="19"/>
      <c r="V167" s="13"/>
      <c r="W167" s="13"/>
      <c r="X167" s="13"/>
      <c r="Y167" s="13"/>
      <c r="Z167" s="13"/>
      <c r="AA167" s="13"/>
    </row>
    <row r="168">
      <c r="A168" s="13"/>
      <c r="B168" s="13"/>
      <c r="C168" s="13"/>
      <c r="D168" s="13"/>
      <c r="E168" s="13"/>
      <c r="F168" s="13"/>
      <c r="G168" s="13"/>
      <c r="H168" s="13"/>
      <c r="I168" s="13"/>
      <c r="J168" s="13"/>
      <c r="K168" s="38"/>
      <c r="L168" s="19"/>
      <c r="M168" s="19"/>
      <c r="N168" s="19"/>
      <c r="O168" s="21"/>
      <c r="P168" s="21"/>
      <c r="Q168" s="21"/>
      <c r="R168" s="21"/>
      <c r="S168" s="21"/>
      <c r="T168" s="21"/>
      <c r="U168" s="19"/>
      <c r="V168" s="13"/>
      <c r="W168" s="13"/>
      <c r="X168" s="13"/>
      <c r="Y168" s="13"/>
      <c r="Z168" s="13"/>
      <c r="AA168" s="13"/>
    </row>
    <row r="169">
      <c r="A169" s="13"/>
      <c r="B169" s="13"/>
      <c r="C169" s="13"/>
      <c r="D169" s="13"/>
      <c r="E169" s="13"/>
      <c r="F169" s="13"/>
      <c r="G169" s="13"/>
      <c r="H169" s="13"/>
      <c r="I169" s="13"/>
      <c r="J169" s="13"/>
      <c r="K169" s="38"/>
      <c r="L169" s="19"/>
      <c r="M169" s="19"/>
      <c r="N169" s="19"/>
      <c r="O169" s="21"/>
      <c r="P169" s="21"/>
      <c r="Q169" s="21"/>
      <c r="R169" s="21"/>
      <c r="S169" s="21"/>
      <c r="T169" s="21"/>
      <c r="U169" s="19"/>
      <c r="V169" s="13"/>
      <c r="W169" s="13"/>
      <c r="X169" s="13"/>
      <c r="Y169" s="13"/>
      <c r="Z169" s="13"/>
      <c r="AA169" s="13"/>
    </row>
    <row r="170">
      <c r="A170" s="13"/>
      <c r="B170" s="13"/>
      <c r="C170" s="13"/>
      <c r="D170" s="13"/>
      <c r="E170" s="13"/>
      <c r="F170" s="13"/>
      <c r="G170" s="13"/>
      <c r="H170" s="13"/>
      <c r="I170" s="13"/>
      <c r="J170" s="13"/>
      <c r="K170" s="38"/>
      <c r="L170" s="19"/>
      <c r="M170" s="19"/>
      <c r="N170" s="19"/>
      <c r="O170" s="21"/>
      <c r="P170" s="21"/>
      <c r="Q170" s="21"/>
      <c r="R170" s="21"/>
      <c r="S170" s="21"/>
      <c r="T170" s="21"/>
      <c r="U170" s="19"/>
      <c r="V170" s="13"/>
      <c r="W170" s="13"/>
      <c r="X170" s="13"/>
      <c r="Y170" s="13"/>
      <c r="Z170" s="13"/>
      <c r="AA170" s="13"/>
    </row>
    <row r="171">
      <c r="A171" s="13"/>
      <c r="B171" s="13"/>
      <c r="C171" s="13"/>
      <c r="D171" s="13"/>
      <c r="E171" s="13"/>
      <c r="F171" s="13"/>
      <c r="G171" s="13"/>
      <c r="H171" s="13"/>
      <c r="I171" s="13"/>
      <c r="J171" s="13"/>
      <c r="K171" s="38"/>
      <c r="L171" s="19"/>
      <c r="M171" s="19"/>
      <c r="N171" s="19"/>
      <c r="O171" s="21"/>
      <c r="P171" s="21"/>
      <c r="Q171" s="21"/>
      <c r="R171" s="21"/>
      <c r="S171" s="21"/>
      <c r="T171" s="21"/>
      <c r="U171" s="19"/>
      <c r="V171" s="13"/>
      <c r="W171" s="13"/>
      <c r="X171" s="13"/>
      <c r="Y171" s="13"/>
      <c r="Z171" s="13"/>
      <c r="AA171" s="13"/>
    </row>
    <row r="172">
      <c r="A172" s="13"/>
      <c r="B172" s="13"/>
      <c r="C172" s="13"/>
      <c r="D172" s="13"/>
      <c r="E172" s="13"/>
      <c r="F172" s="13"/>
      <c r="G172" s="13"/>
      <c r="H172" s="13"/>
      <c r="I172" s="13"/>
      <c r="J172" s="13"/>
      <c r="K172" s="38"/>
      <c r="L172" s="19"/>
      <c r="M172" s="19"/>
      <c r="N172" s="19"/>
      <c r="O172" s="21"/>
      <c r="P172" s="21"/>
      <c r="Q172" s="21"/>
      <c r="R172" s="21"/>
      <c r="S172" s="21"/>
      <c r="T172" s="21"/>
      <c r="U172" s="19"/>
      <c r="V172" s="13"/>
      <c r="W172" s="13"/>
      <c r="X172" s="13"/>
      <c r="Y172" s="13"/>
      <c r="Z172" s="13"/>
      <c r="AA172" s="13"/>
    </row>
    <row r="173">
      <c r="A173" s="13"/>
      <c r="B173" s="13"/>
      <c r="C173" s="13"/>
      <c r="D173" s="13"/>
      <c r="E173" s="13"/>
      <c r="F173" s="13"/>
      <c r="G173" s="13"/>
      <c r="H173" s="13"/>
      <c r="I173" s="13"/>
      <c r="J173" s="13"/>
      <c r="K173" s="38"/>
      <c r="L173" s="19"/>
      <c r="M173" s="19"/>
      <c r="N173" s="19"/>
      <c r="O173" s="21"/>
      <c r="P173" s="21"/>
      <c r="Q173" s="21"/>
      <c r="R173" s="21"/>
      <c r="S173" s="21"/>
      <c r="T173" s="21"/>
      <c r="U173" s="19"/>
      <c r="V173" s="13"/>
      <c r="W173" s="13"/>
      <c r="X173" s="13"/>
      <c r="Y173" s="13"/>
      <c r="Z173" s="13"/>
      <c r="AA173" s="13"/>
    </row>
    <row r="174">
      <c r="A174" s="13"/>
      <c r="B174" s="13"/>
      <c r="C174" s="13"/>
      <c r="D174" s="13"/>
      <c r="E174" s="13"/>
      <c r="F174" s="13"/>
      <c r="G174" s="13"/>
      <c r="H174" s="13"/>
      <c r="I174" s="13"/>
      <c r="J174" s="13"/>
      <c r="K174" s="38"/>
      <c r="L174" s="19"/>
      <c r="M174" s="19"/>
      <c r="N174" s="19"/>
      <c r="O174" s="21"/>
      <c r="P174" s="21"/>
      <c r="Q174" s="21"/>
      <c r="R174" s="21"/>
      <c r="S174" s="21"/>
      <c r="T174" s="21"/>
      <c r="U174" s="19"/>
      <c r="V174" s="13"/>
      <c r="W174" s="13"/>
      <c r="X174" s="13"/>
      <c r="Y174" s="13"/>
      <c r="Z174" s="13"/>
      <c r="AA174" s="13"/>
    </row>
    <row r="175">
      <c r="A175" s="13"/>
      <c r="B175" s="13"/>
      <c r="C175" s="13"/>
      <c r="D175" s="13"/>
      <c r="E175" s="13"/>
      <c r="F175" s="13"/>
      <c r="G175" s="13"/>
      <c r="H175" s="13"/>
      <c r="I175" s="13"/>
      <c r="J175" s="13"/>
      <c r="K175" s="38"/>
      <c r="L175" s="19"/>
      <c r="M175" s="19"/>
      <c r="N175" s="19"/>
      <c r="O175" s="21"/>
      <c r="P175" s="21"/>
      <c r="Q175" s="21"/>
      <c r="R175" s="21"/>
      <c r="S175" s="21"/>
      <c r="T175" s="21"/>
      <c r="U175" s="19"/>
      <c r="V175" s="13"/>
      <c r="W175" s="13"/>
      <c r="X175" s="13"/>
      <c r="Y175" s="13"/>
      <c r="Z175" s="13"/>
      <c r="AA175" s="13"/>
    </row>
    <row r="176">
      <c r="A176" s="13"/>
      <c r="B176" s="13"/>
      <c r="C176" s="13"/>
      <c r="D176" s="13"/>
      <c r="E176" s="13"/>
      <c r="F176" s="13"/>
      <c r="G176" s="13"/>
      <c r="H176" s="13"/>
      <c r="I176" s="13"/>
      <c r="J176" s="13"/>
      <c r="K176" s="38"/>
      <c r="L176" s="19"/>
      <c r="M176" s="19"/>
      <c r="N176" s="19"/>
      <c r="O176" s="21"/>
      <c r="P176" s="21"/>
      <c r="Q176" s="21"/>
      <c r="R176" s="21"/>
      <c r="S176" s="21"/>
      <c r="T176" s="21"/>
      <c r="U176" s="19"/>
      <c r="V176" s="13"/>
      <c r="W176" s="13"/>
      <c r="X176" s="13"/>
      <c r="Y176" s="13"/>
      <c r="Z176" s="13"/>
      <c r="AA176" s="13"/>
    </row>
    <row r="177">
      <c r="A177" s="13"/>
      <c r="B177" s="13"/>
      <c r="C177" s="13"/>
      <c r="D177" s="13"/>
      <c r="E177" s="13"/>
      <c r="F177" s="13"/>
      <c r="G177" s="13"/>
      <c r="H177" s="13"/>
      <c r="I177" s="13"/>
      <c r="J177" s="13"/>
      <c r="K177" s="38"/>
      <c r="L177" s="19"/>
      <c r="M177" s="19"/>
      <c r="N177" s="19"/>
      <c r="O177" s="21"/>
      <c r="P177" s="21"/>
      <c r="Q177" s="21"/>
      <c r="R177" s="21"/>
      <c r="S177" s="21"/>
      <c r="T177" s="21"/>
      <c r="U177" s="19"/>
      <c r="V177" s="13"/>
      <c r="W177" s="13"/>
      <c r="X177" s="13"/>
      <c r="Y177" s="13"/>
      <c r="Z177" s="13"/>
      <c r="AA177" s="13"/>
    </row>
    <row r="178">
      <c r="A178" s="13"/>
      <c r="B178" s="13"/>
      <c r="C178" s="13"/>
      <c r="D178" s="13"/>
      <c r="E178" s="13"/>
      <c r="F178" s="13"/>
      <c r="G178" s="13"/>
      <c r="H178" s="13"/>
      <c r="I178" s="13"/>
      <c r="J178" s="13"/>
      <c r="K178" s="38"/>
      <c r="L178" s="19"/>
      <c r="M178" s="19"/>
      <c r="N178" s="19"/>
      <c r="O178" s="21"/>
      <c r="P178" s="21"/>
      <c r="Q178" s="21"/>
      <c r="R178" s="21"/>
      <c r="S178" s="21"/>
      <c r="T178" s="21"/>
      <c r="U178" s="19"/>
      <c r="V178" s="13"/>
      <c r="W178" s="13"/>
      <c r="X178" s="13"/>
      <c r="Y178" s="13"/>
      <c r="Z178" s="13"/>
      <c r="AA178" s="13"/>
    </row>
    <row r="179">
      <c r="A179" s="13"/>
      <c r="B179" s="13"/>
      <c r="C179" s="13"/>
      <c r="D179" s="13"/>
      <c r="E179" s="13"/>
      <c r="F179" s="13"/>
      <c r="G179" s="13"/>
      <c r="H179" s="13"/>
      <c r="I179" s="13"/>
      <c r="J179" s="13"/>
      <c r="K179" s="38"/>
      <c r="L179" s="19"/>
      <c r="M179" s="19"/>
      <c r="N179" s="19"/>
      <c r="O179" s="21"/>
      <c r="P179" s="21"/>
      <c r="Q179" s="21"/>
      <c r="R179" s="21"/>
      <c r="S179" s="21"/>
      <c r="T179" s="21"/>
      <c r="U179" s="19"/>
      <c r="V179" s="13"/>
      <c r="W179" s="13"/>
      <c r="X179" s="13"/>
      <c r="Y179" s="13"/>
      <c r="Z179" s="13"/>
      <c r="AA179" s="13"/>
    </row>
    <row r="180">
      <c r="A180" s="13"/>
      <c r="B180" s="13"/>
      <c r="C180" s="13"/>
      <c r="D180" s="13"/>
      <c r="E180" s="13"/>
      <c r="F180" s="13"/>
      <c r="G180" s="13"/>
      <c r="H180" s="13"/>
      <c r="I180" s="13"/>
      <c r="J180" s="13"/>
      <c r="K180" s="38"/>
      <c r="L180" s="19"/>
      <c r="M180" s="19"/>
      <c r="N180" s="19"/>
      <c r="O180" s="21"/>
      <c r="P180" s="21"/>
      <c r="Q180" s="21"/>
      <c r="R180" s="21"/>
      <c r="S180" s="21"/>
      <c r="T180" s="21"/>
      <c r="U180" s="19"/>
      <c r="V180" s="13"/>
      <c r="W180" s="13"/>
      <c r="X180" s="13"/>
      <c r="Y180" s="13"/>
      <c r="Z180" s="13"/>
      <c r="AA180" s="13"/>
    </row>
    <row r="181">
      <c r="A181" s="13"/>
      <c r="B181" s="13"/>
      <c r="C181" s="13"/>
      <c r="D181" s="13"/>
      <c r="E181" s="13"/>
      <c r="F181" s="13"/>
      <c r="G181" s="13"/>
      <c r="H181" s="13"/>
      <c r="I181" s="13"/>
      <c r="J181" s="13"/>
      <c r="K181" s="38"/>
      <c r="L181" s="19"/>
      <c r="M181" s="19"/>
      <c r="N181" s="19"/>
      <c r="O181" s="21"/>
      <c r="P181" s="21"/>
      <c r="Q181" s="21"/>
      <c r="R181" s="21"/>
      <c r="S181" s="21"/>
      <c r="T181" s="21"/>
      <c r="U181" s="19"/>
      <c r="V181" s="13"/>
      <c r="W181" s="13"/>
      <c r="X181" s="13"/>
      <c r="Y181" s="13"/>
      <c r="Z181" s="13"/>
      <c r="AA181" s="13"/>
    </row>
    <row r="182">
      <c r="A182" s="13"/>
      <c r="B182" s="13"/>
      <c r="C182" s="13"/>
      <c r="D182" s="13"/>
      <c r="E182" s="13"/>
      <c r="F182" s="13"/>
      <c r="G182" s="13"/>
      <c r="H182" s="13"/>
      <c r="I182" s="13"/>
      <c r="J182" s="13"/>
      <c r="K182" s="38"/>
      <c r="L182" s="19"/>
      <c r="M182" s="19"/>
      <c r="N182" s="19"/>
      <c r="O182" s="21"/>
      <c r="P182" s="21"/>
      <c r="Q182" s="21"/>
      <c r="R182" s="21"/>
      <c r="S182" s="21"/>
      <c r="T182" s="21"/>
      <c r="U182" s="19"/>
      <c r="V182" s="13"/>
      <c r="W182" s="13"/>
      <c r="X182" s="13"/>
      <c r="Y182" s="13"/>
      <c r="Z182" s="13"/>
      <c r="AA182" s="13"/>
    </row>
    <row r="183">
      <c r="A183" s="13"/>
      <c r="B183" s="13"/>
      <c r="C183" s="13"/>
      <c r="D183" s="13"/>
      <c r="E183" s="13"/>
      <c r="F183" s="13"/>
      <c r="G183" s="13"/>
      <c r="H183" s="13"/>
      <c r="I183" s="13"/>
      <c r="J183" s="13"/>
      <c r="K183" s="38"/>
      <c r="L183" s="19"/>
      <c r="M183" s="19"/>
      <c r="N183" s="19"/>
      <c r="O183" s="21"/>
      <c r="P183" s="21"/>
      <c r="Q183" s="21"/>
      <c r="R183" s="21"/>
      <c r="S183" s="21"/>
      <c r="T183" s="21"/>
      <c r="U183" s="19"/>
      <c r="V183" s="13"/>
      <c r="W183" s="13"/>
      <c r="X183" s="13"/>
      <c r="Y183" s="13"/>
      <c r="Z183" s="13"/>
      <c r="AA183" s="13"/>
    </row>
    <row r="184">
      <c r="A184" s="13"/>
      <c r="B184" s="13"/>
      <c r="C184" s="13"/>
      <c r="D184" s="13"/>
      <c r="E184" s="13"/>
      <c r="F184" s="13"/>
      <c r="G184" s="13"/>
      <c r="H184" s="13"/>
      <c r="I184" s="13"/>
      <c r="J184" s="13"/>
      <c r="K184" s="38"/>
      <c r="L184" s="19"/>
      <c r="M184" s="19"/>
      <c r="N184" s="19"/>
      <c r="O184" s="21"/>
      <c r="P184" s="21"/>
      <c r="Q184" s="21"/>
      <c r="R184" s="21"/>
      <c r="S184" s="21"/>
      <c r="T184" s="21"/>
      <c r="U184" s="19"/>
      <c r="V184" s="13"/>
      <c r="W184" s="13"/>
      <c r="X184" s="13"/>
      <c r="Y184" s="13"/>
      <c r="Z184" s="13"/>
      <c r="AA184" s="13"/>
    </row>
    <row r="185">
      <c r="A185" s="13"/>
      <c r="B185" s="13"/>
      <c r="C185" s="13"/>
      <c r="D185" s="13"/>
      <c r="E185" s="13"/>
      <c r="F185" s="13"/>
      <c r="G185" s="13"/>
      <c r="H185" s="13"/>
      <c r="I185" s="13"/>
      <c r="J185" s="13"/>
      <c r="K185" s="38"/>
      <c r="L185" s="19"/>
      <c r="M185" s="19"/>
      <c r="N185" s="19"/>
      <c r="O185" s="21"/>
      <c r="P185" s="21"/>
      <c r="Q185" s="21"/>
      <c r="R185" s="21"/>
      <c r="S185" s="21"/>
      <c r="T185" s="21"/>
      <c r="U185" s="19"/>
      <c r="V185" s="13"/>
      <c r="W185" s="13"/>
      <c r="X185" s="13"/>
      <c r="Y185" s="13"/>
      <c r="Z185" s="13"/>
      <c r="AA185" s="13"/>
    </row>
    <row r="186">
      <c r="A186" s="13"/>
      <c r="B186" s="13"/>
      <c r="C186" s="13"/>
      <c r="D186" s="13"/>
      <c r="E186" s="13"/>
      <c r="F186" s="13"/>
      <c r="G186" s="13"/>
      <c r="H186" s="13"/>
      <c r="I186" s="13"/>
      <c r="J186" s="13"/>
      <c r="K186" s="38"/>
      <c r="L186" s="19"/>
      <c r="M186" s="19"/>
      <c r="N186" s="19"/>
      <c r="O186" s="21"/>
      <c r="P186" s="21"/>
      <c r="Q186" s="21"/>
      <c r="R186" s="21"/>
      <c r="S186" s="21"/>
      <c r="T186" s="21"/>
      <c r="U186" s="19"/>
      <c r="V186" s="13"/>
      <c r="W186" s="13"/>
      <c r="X186" s="13"/>
      <c r="Y186" s="13"/>
      <c r="Z186" s="13"/>
      <c r="AA186" s="13"/>
    </row>
    <row r="187">
      <c r="A187" s="13"/>
      <c r="B187" s="13"/>
      <c r="C187" s="13"/>
      <c r="D187" s="13"/>
      <c r="E187" s="13"/>
      <c r="F187" s="13"/>
      <c r="G187" s="13"/>
      <c r="H187" s="13"/>
      <c r="I187" s="13"/>
      <c r="J187" s="13"/>
      <c r="K187" s="38"/>
      <c r="L187" s="19"/>
      <c r="M187" s="19"/>
      <c r="N187" s="19"/>
      <c r="O187" s="21"/>
      <c r="P187" s="21"/>
      <c r="Q187" s="21"/>
      <c r="R187" s="21"/>
      <c r="S187" s="21"/>
      <c r="T187" s="21"/>
      <c r="U187" s="19"/>
      <c r="V187" s="13"/>
      <c r="W187" s="13"/>
      <c r="X187" s="13"/>
      <c r="Y187" s="13"/>
      <c r="Z187" s="13"/>
      <c r="AA187" s="13"/>
    </row>
    <row r="188">
      <c r="A188" s="13"/>
      <c r="B188" s="13"/>
      <c r="C188" s="13"/>
      <c r="D188" s="13"/>
      <c r="E188" s="13"/>
      <c r="F188" s="13"/>
      <c r="G188" s="13"/>
      <c r="H188" s="13"/>
      <c r="I188" s="13"/>
      <c r="J188" s="13"/>
      <c r="K188" s="38"/>
      <c r="L188" s="19"/>
      <c r="M188" s="19"/>
      <c r="N188" s="19"/>
      <c r="O188" s="21"/>
      <c r="P188" s="21"/>
      <c r="Q188" s="21"/>
      <c r="R188" s="21"/>
      <c r="S188" s="21"/>
      <c r="T188" s="21"/>
      <c r="U188" s="19"/>
      <c r="V188" s="13"/>
      <c r="W188" s="13"/>
      <c r="X188" s="13"/>
      <c r="Y188" s="13"/>
      <c r="Z188" s="13"/>
      <c r="AA188" s="13"/>
    </row>
    <row r="189">
      <c r="A189" s="13"/>
      <c r="B189" s="13"/>
      <c r="C189" s="13"/>
      <c r="D189" s="13"/>
      <c r="E189" s="13"/>
      <c r="F189" s="13"/>
      <c r="G189" s="13"/>
      <c r="H189" s="13"/>
      <c r="I189" s="13"/>
      <c r="J189" s="13"/>
      <c r="K189" s="38"/>
      <c r="L189" s="19"/>
      <c r="M189" s="19"/>
      <c r="N189" s="19"/>
      <c r="O189" s="21"/>
      <c r="P189" s="21"/>
      <c r="Q189" s="21"/>
      <c r="R189" s="21"/>
      <c r="S189" s="21"/>
      <c r="T189" s="21"/>
      <c r="U189" s="19"/>
      <c r="V189" s="13"/>
      <c r="W189" s="13"/>
      <c r="X189" s="13"/>
      <c r="Y189" s="13"/>
      <c r="Z189" s="13"/>
      <c r="AA189" s="13"/>
    </row>
    <row r="190">
      <c r="A190" s="13"/>
      <c r="B190" s="13"/>
      <c r="C190" s="13"/>
      <c r="D190" s="13"/>
      <c r="E190" s="13"/>
      <c r="F190" s="13"/>
      <c r="G190" s="13"/>
      <c r="H190" s="13"/>
      <c r="I190" s="13"/>
      <c r="J190" s="13"/>
      <c r="K190" s="38"/>
      <c r="L190" s="19"/>
      <c r="M190" s="19"/>
      <c r="N190" s="19"/>
      <c r="O190" s="21"/>
      <c r="P190" s="21"/>
      <c r="Q190" s="21"/>
      <c r="R190" s="21"/>
      <c r="S190" s="21"/>
      <c r="T190" s="21"/>
      <c r="U190" s="19"/>
      <c r="V190" s="13"/>
      <c r="W190" s="13"/>
      <c r="X190" s="13"/>
      <c r="Y190" s="13"/>
      <c r="Z190" s="13"/>
      <c r="AA190" s="13"/>
    </row>
    <row r="191">
      <c r="A191" s="13"/>
      <c r="B191" s="13"/>
      <c r="C191" s="13"/>
      <c r="D191" s="13"/>
      <c r="E191" s="13"/>
      <c r="F191" s="13"/>
      <c r="G191" s="13"/>
      <c r="H191" s="13"/>
      <c r="I191" s="13"/>
      <c r="J191" s="13"/>
      <c r="K191" s="38"/>
      <c r="L191" s="19"/>
      <c r="M191" s="19"/>
      <c r="N191" s="19"/>
      <c r="O191" s="21"/>
      <c r="P191" s="21"/>
      <c r="Q191" s="21"/>
      <c r="R191" s="21"/>
      <c r="S191" s="21"/>
      <c r="T191" s="21"/>
      <c r="U191" s="19"/>
      <c r="V191" s="13"/>
      <c r="W191" s="13"/>
      <c r="X191" s="13"/>
      <c r="Y191" s="13"/>
      <c r="Z191" s="13"/>
      <c r="AA191" s="13"/>
    </row>
    <row r="192">
      <c r="A192" s="13"/>
      <c r="B192" s="13"/>
      <c r="C192" s="13"/>
      <c r="D192" s="13"/>
      <c r="E192" s="13"/>
      <c r="F192" s="13"/>
      <c r="G192" s="13"/>
      <c r="H192" s="13"/>
      <c r="I192" s="13"/>
      <c r="J192" s="13"/>
      <c r="K192" s="38"/>
      <c r="L192" s="19"/>
      <c r="M192" s="19"/>
      <c r="N192" s="19"/>
      <c r="O192" s="21"/>
      <c r="P192" s="21"/>
      <c r="Q192" s="21"/>
      <c r="R192" s="21"/>
      <c r="S192" s="21"/>
      <c r="T192" s="21"/>
      <c r="U192" s="19"/>
      <c r="V192" s="13"/>
      <c r="W192" s="13"/>
      <c r="X192" s="13"/>
      <c r="Y192" s="13"/>
      <c r="Z192" s="13"/>
      <c r="AA192" s="13"/>
    </row>
    <row r="193">
      <c r="A193" s="13"/>
      <c r="B193" s="13"/>
      <c r="C193" s="13"/>
      <c r="D193" s="13"/>
      <c r="E193" s="13"/>
      <c r="F193" s="13"/>
      <c r="G193" s="13"/>
      <c r="H193" s="13"/>
      <c r="I193" s="13"/>
      <c r="J193" s="13"/>
      <c r="K193" s="38"/>
      <c r="L193" s="19"/>
      <c r="M193" s="19"/>
      <c r="N193" s="19"/>
      <c r="O193" s="21"/>
      <c r="P193" s="21"/>
      <c r="Q193" s="21"/>
      <c r="R193" s="21"/>
      <c r="S193" s="21"/>
      <c r="T193" s="21"/>
      <c r="U193" s="19"/>
      <c r="V193" s="13"/>
      <c r="W193" s="13"/>
      <c r="X193" s="13"/>
      <c r="Y193" s="13"/>
      <c r="Z193" s="13"/>
      <c r="AA193" s="13"/>
    </row>
    <row r="194">
      <c r="A194" s="13"/>
      <c r="B194" s="13"/>
      <c r="C194" s="13"/>
      <c r="D194" s="13"/>
      <c r="E194" s="13"/>
      <c r="F194" s="13"/>
      <c r="G194" s="13"/>
      <c r="H194" s="13"/>
      <c r="I194" s="13"/>
      <c r="J194" s="13"/>
      <c r="K194" s="38"/>
      <c r="L194" s="19"/>
      <c r="M194" s="19"/>
      <c r="N194" s="19"/>
      <c r="O194" s="21"/>
      <c r="P194" s="21"/>
      <c r="Q194" s="21"/>
      <c r="R194" s="21"/>
      <c r="S194" s="21"/>
      <c r="T194" s="21"/>
      <c r="U194" s="19"/>
      <c r="V194" s="13"/>
      <c r="W194" s="13"/>
      <c r="X194" s="13"/>
      <c r="Y194" s="13"/>
      <c r="Z194" s="13"/>
      <c r="AA194" s="13"/>
    </row>
    <row r="195">
      <c r="A195" s="13"/>
      <c r="B195" s="13"/>
      <c r="C195" s="13"/>
      <c r="D195" s="13"/>
      <c r="E195" s="13"/>
      <c r="F195" s="13"/>
      <c r="G195" s="13"/>
      <c r="H195" s="13"/>
      <c r="I195" s="13"/>
      <c r="J195" s="13"/>
      <c r="K195" s="38"/>
      <c r="L195" s="19"/>
      <c r="M195" s="19"/>
      <c r="N195" s="19"/>
      <c r="O195" s="21"/>
      <c r="P195" s="21"/>
      <c r="Q195" s="21"/>
      <c r="R195" s="21"/>
      <c r="S195" s="21"/>
      <c r="T195" s="21"/>
      <c r="U195" s="19"/>
      <c r="V195" s="13"/>
      <c r="W195" s="13"/>
      <c r="X195" s="13"/>
      <c r="Y195" s="13"/>
      <c r="Z195" s="13"/>
      <c r="AA195" s="13"/>
    </row>
    <row r="196">
      <c r="A196" s="13"/>
      <c r="B196" s="13"/>
      <c r="C196" s="13"/>
      <c r="D196" s="13"/>
      <c r="E196" s="13"/>
      <c r="F196" s="13"/>
      <c r="G196" s="13"/>
      <c r="H196" s="13"/>
      <c r="I196" s="13"/>
      <c r="J196" s="13"/>
      <c r="K196" s="38"/>
      <c r="L196" s="19"/>
      <c r="M196" s="19"/>
      <c r="N196" s="19"/>
      <c r="O196" s="21"/>
      <c r="P196" s="21"/>
      <c r="Q196" s="21"/>
      <c r="R196" s="21"/>
      <c r="S196" s="21"/>
      <c r="T196" s="21"/>
      <c r="U196" s="19"/>
      <c r="V196" s="13"/>
      <c r="W196" s="13"/>
      <c r="X196" s="13"/>
      <c r="Y196" s="13"/>
      <c r="Z196" s="13"/>
      <c r="AA196" s="13"/>
    </row>
    <row r="197">
      <c r="A197" s="13"/>
      <c r="B197" s="13"/>
      <c r="C197" s="13"/>
      <c r="D197" s="13"/>
      <c r="E197" s="13"/>
      <c r="F197" s="13"/>
      <c r="G197" s="13"/>
      <c r="H197" s="13"/>
      <c r="I197" s="13"/>
      <c r="J197" s="13"/>
      <c r="K197" s="38"/>
      <c r="L197" s="19"/>
      <c r="M197" s="19"/>
      <c r="N197" s="19"/>
      <c r="O197" s="21"/>
      <c r="P197" s="21"/>
      <c r="Q197" s="21"/>
      <c r="R197" s="21"/>
      <c r="S197" s="21"/>
      <c r="T197" s="21"/>
      <c r="U197" s="19"/>
      <c r="V197" s="13"/>
      <c r="W197" s="13"/>
      <c r="X197" s="13"/>
      <c r="Y197" s="13"/>
      <c r="Z197" s="13"/>
      <c r="AA197" s="13"/>
    </row>
    <row r="198">
      <c r="A198" s="13"/>
      <c r="B198" s="13"/>
      <c r="C198" s="13"/>
      <c r="D198" s="13"/>
      <c r="E198" s="13"/>
      <c r="F198" s="13"/>
      <c r="G198" s="13"/>
      <c r="H198" s="13"/>
      <c r="I198" s="13"/>
      <c r="J198" s="13"/>
      <c r="K198" s="38"/>
      <c r="L198" s="19"/>
      <c r="M198" s="19"/>
      <c r="N198" s="19"/>
      <c r="O198" s="21"/>
      <c r="P198" s="21"/>
      <c r="Q198" s="21"/>
      <c r="R198" s="21"/>
      <c r="S198" s="21"/>
      <c r="T198" s="21"/>
      <c r="U198" s="19"/>
      <c r="V198" s="13"/>
      <c r="W198" s="13"/>
      <c r="X198" s="13"/>
      <c r="Y198" s="13"/>
      <c r="Z198" s="13"/>
      <c r="AA198" s="13"/>
    </row>
    <row r="199">
      <c r="A199" s="13"/>
      <c r="B199" s="13"/>
      <c r="C199" s="13"/>
      <c r="D199" s="13"/>
      <c r="E199" s="13"/>
      <c r="F199" s="13"/>
      <c r="G199" s="13"/>
      <c r="H199" s="13"/>
      <c r="I199" s="13"/>
      <c r="J199" s="13"/>
      <c r="K199" s="38"/>
      <c r="L199" s="19"/>
      <c r="M199" s="19"/>
      <c r="N199" s="19"/>
      <c r="O199" s="21"/>
      <c r="P199" s="21"/>
      <c r="Q199" s="21"/>
      <c r="R199" s="21"/>
      <c r="S199" s="21"/>
      <c r="T199" s="21"/>
      <c r="U199" s="19"/>
      <c r="V199" s="13"/>
      <c r="W199" s="13"/>
      <c r="X199" s="13"/>
      <c r="Y199" s="13"/>
      <c r="Z199" s="13"/>
      <c r="AA199" s="13"/>
    </row>
    <row r="200">
      <c r="A200" s="13"/>
      <c r="B200" s="13"/>
      <c r="C200" s="13"/>
      <c r="D200" s="13"/>
      <c r="E200" s="13"/>
      <c r="F200" s="13"/>
      <c r="G200" s="13"/>
      <c r="H200" s="13"/>
      <c r="I200" s="13"/>
      <c r="J200" s="13"/>
      <c r="K200" s="38"/>
      <c r="L200" s="19"/>
      <c r="M200" s="19"/>
      <c r="N200" s="19"/>
      <c r="O200" s="21"/>
      <c r="P200" s="21"/>
      <c r="Q200" s="21"/>
      <c r="R200" s="21"/>
      <c r="S200" s="21"/>
      <c r="T200" s="21"/>
      <c r="U200" s="19"/>
      <c r="V200" s="13"/>
      <c r="W200" s="13"/>
      <c r="X200" s="13"/>
      <c r="Y200" s="13"/>
      <c r="Z200" s="13"/>
      <c r="AA200" s="13"/>
    </row>
    <row r="201">
      <c r="A201" s="13"/>
      <c r="B201" s="13"/>
      <c r="C201" s="13"/>
      <c r="D201" s="13"/>
      <c r="E201" s="13"/>
      <c r="F201" s="13"/>
      <c r="G201" s="13"/>
      <c r="H201" s="13"/>
      <c r="I201" s="13"/>
      <c r="J201" s="13"/>
      <c r="K201" s="38"/>
      <c r="L201" s="19"/>
      <c r="M201" s="19"/>
      <c r="N201" s="19"/>
      <c r="O201" s="21"/>
      <c r="P201" s="21"/>
      <c r="Q201" s="21"/>
      <c r="R201" s="21"/>
      <c r="S201" s="21"/>
      <c r="T201" s="21"/>
      <c r="U201" s="19"/>
      <c r="V201" s="13"/>
      <c r="W201" s="13"/>
      <c r="X201" s="13"/>
      <c r="Y201" s="13"/>
      <c r="Z201" s="13"/>
      <c r="AA201" s="13"/>
    </row>
    <row r="202">
      <c r="A202" s="13"/>
      <c r="B202" s="13"/>
      <c r="C202" s="13"/>
      <c r="D202" s="13"/>
      <c r="E202" s="13"/>
      <c r="F202" s="13"/>
      <c r="G202" s="13"/>
      <c r="H202" s="13"/>
      <c r="I202" s="13"/>
      <c r="J202" s="13"/>
      <c r="K202" s="38"/>
      <c r="L202" s="19"/>
      <c r="M202" s="19"/>
      <c r="N202" s="19"/>
      <c r="O202" s="21"/>
      <c r="P202" s="21"/>
      <c r="Q202" s="21"/>
      <c r="R202" s="21"/>
      <c r="S202" s="21"/>
      <c r="T202" s="21"/>
      <c r="U202" s="19"/>
      <c r="V202" s="13"/>
      <c r="W202" s="13"/>
      <c r="X202" s="13"/>
      <c r="Y202" s="13"/>
      <c r="Z202" s="13"/>
      <c r="AA202" s="13"/>
    </row>
    <row r="203">
      <c r="A203" s="13"/>
      <c r="B203" s="13"/>
      <c r="C203" s="13"/>
      <c r="D203" s="13"/>
      <c r="E203" s="13"/>
      <c r="F203" s="13"/>
      <c r="G203" s="13"/>
      <c r="H203" s="13"/>
      <c r="I203" s="13"/>
      <c r="J203" s="13"/>
      <c r="K203" s="38"/>
      <c r="L203" s="19"/>
      <c r="M203" s="19"/>
      <c r="N203" s="19"/>
      <c r="O203" s="21"/>
      <c r="P203" s="21"/>
      <c r="Q203" s="21"/>
      <c r="R203" s="21"/>
      <c r="S203" s="21"/>
      <c r="T203" s="21"/>
      <c r="U203" s="19"/>
      <c r="V203" s="13"/>
      <c r="W203" s="13"/>
      <c r="X203" s="13"/>
      <c r="Y203" s="13"/>
      <c r="Z203" s="13"/>
      <c r="AA203" s="13"/>
    </row>
    <row r="204">
      <c r="A204" s="13"/>
      <c r="B204" s="13"/>
      <c r="C204" s="13"/>
      <c r="D204" s="13"/>
      <c r="E204" s="13"/>
      <c r="F204" s="13"/>
      <c r="G204" s="13"/>
      <c r="H204" s="13"/>
      <c r="I204" s="13"/>
      <c r="J204" s="13"/>
      <c r="K204" s="38"/>
      <c r="L204" s="19"/>
      <c r="M204" s="19"/>
      <c r="N204" s="19"/>
      <c r="O204" s="21"/>
      <c r="P204" s="21"/>
      <c r="Q204" s="21"/>
      <c r="R204" s="21"/>
      <c r="S204" s="21"/>
      <c r="T204" s="21"/>
      <c r="U204" s="19"/>
      <c r="V204" s="13"/>
      <c r="W204" s="13"/>
      <c r="X204" s="13"/>
      <c r="Y204" s="13"/>
      <c r="Z204" s="13"/>
      <c r="AA204" s="13"/>
    </row>
    <row r="205">
      <c r="A205" s="13"/>
      <c r="B205" s="13"/>
      <c r="C205" s="13"/>
      <c r="D205" s="13"/>
      <c r="E205" s="13"/>
      <c r="F205" s="13"/>
      <c r="G205" s="13"/>
      <c r="H205" s="13"/>
      <c r="I205" s="13"/>
      <c r="J205" s="13"/>
      <c r="K205" s="38"/>
      <c r="L205" s="19"/>
      <c r="M205" s="19"/>
      <c r="N205" s="19"/>
      <c r="O205" s="21"/>
      <c r="P205" s="21"/>
      <c r="Q205" s="21"/>
      <c r="R205" s="21"/>
      <c r="S205" s="21"/>
      <c r="T205" s="21"/>
      <c r="U205" s="19"/>
      <c r="V205" s="13"/>
      <c r="W205" s="13"/>
      <c r="X205" s="13"/>
      <c r="Y205" s="13"/>
      <c r="Z205" s="13"/>
      <c r="AA205" s="13"/>
    </row>
    <row r="206">
      <c r="A206" s="13"/>
      <c r="B206" s="13"/>
      <c r="C206" s="13"/>
      <c r="D206" s="13"/>
      <c r="E206" s="13"/>
      <c r="F206" s="13"/>
      <c r="G206" s="13"/>
      <c r="H206" s="13"/>
      <c r="I206" s="13"/>
      <c r="J206" s="13"/>
      <c r="K206" s="38"/>
      <c r="L206" s="19"/>
      <c r="M206" s="19"/>
      <c r="N206" s="19"/>
      <c r="O206" s="21"/>
      <c r="P206" s="21"/>
      <c r="Q206" s="21"/>
      <c r="R206" s="21"/>
      <c r="S206" s="21"/>
      <c r="T206" s="21"/>
      <c r="U206" s="19"/>
      <c r="V206" s="13"/>
      <c r="W206" s="13"/>
      <c r="X206" s="13"/>
      <c r="Y206" s="13"/>
      <c r="Z206" s="13"/>
      <c r="AA206" s="13"/>
    </row>
    <row r="207">
      <c r="A207" s="13"/>
      <c r="B207" s="13"/>
      <c r="C207" s="13"/>
      <c r="D207" s="13"/>
      <c r="E207" s="13"/>
      <c r="F207" s="13"/>
      <c r="G207" s="13"/>
      <c r="H207" s="13"/>
      <c r="I207" s="13"/>
      <c r="J207" s="13"/>
      <c r="K207" s="38"/>
      <c r="L207" s="19"/>
      <c r="M207" s="19"/>
      <c r="N207" s="19"/>
      <c r="O207" s="21"/>
      <c r="P207" s="21"/>
      <c r="Q207" s="21"/>
      <c r="R207" s="21"/>
      <c r="S207" s="21"/>
      <c r="T207" s="21"/>
      <c r="U207" s="19"/>
      <c r="V207" s="13"/>
      <c r="W207" s="13"/>
      <c r="X207" s="13"/>
      <c r="Y207" s="13"/>
      <c r="Z207" s="13"/>
      <c r="AA207" s="13"/>
    </row>
    <row r="208">
      <c r="A208" s="13"/>
      <c r="B208" s="13"/>
      <c r="C208" s="13"/>
      <c r="D208" s="13"/>
      <c r="E208" s="13"/>
      <c r="F208" s="13"/>
      <c r="G208" s="13"/>
      <c r="H208" s="13"/>
      <c r="I208" s="13"/>
      <c r="J208" s="13"/>
      <c r="K208" s="38"/>
      <c r="L208" s="19"/>
      <c r="M208" s="19"/>
      <c r="N208" s="19"/>
      <c r="O208" s="21"/>
      <c r="P208" s="21"/>
      <c r="Q208" s="21"/>
      <c r="R208" s="21"/>
      <c r="S208" s="21"/>
      <c r="T208" s="21"/>
      <c r="U208" s="19"/>
      <c r="V208" s="13"/>
      <c r="W208" s="13"/>
      <c r="X208" s="13"/>
      <c r="Y208" s="13"/>
      <c r="Z208" s="13"/>
      <c r="AA208" s="13"/>
    </row>
    <row r="209">
      <c r="A209" s="13"/>
      <c r="B209" s="13"/>
      <c r="C209" s="13"/>
      <c r="D209" s="13"/>
      <c r="E209" s="13"/>
      <c r="F209" s="13"/>
      <c r="G209" s="13"/>
      <c r="H209" s="13"/>
      <c r="I209" s="13"/>
      <c r="J209" s="13"/>
      <c r="K209" s="38"/>
      <c r="L209" s="19"/>
      <c r="M209" s="19"/>
      <c r="N209" s="19"/>
      <c r="O209" s="21"/>
      <c r="P209" s="21"/>
      <c r="Q209" s="21"/>
      <c r="R209" s="21"/>
      <c r="S209" s="21"/>
      <c r="T209" s="21"/>
      <c r="U209" s="19"/>
      <c r="V209" s="13"/>
      <c r="W209" s="13"/>
      <c r="X209" s="13"/>
      <c r="Y209" s="13"/>
      <c r="Z209" s="13"/>
      <c r="AA209" s="13"/>
    </row>
    <row r="210">
      <c r="A210" s="13"/>
      <c r="B210" s="13"/>
      <c r="C210" s="13"/>
      <c r="D210" s="13"/>
      <c r="E210" s="13"/>
      <c r="F210" s="13"/>
      <c r="G210" s="13"/>
      <c r="H210" s="13"/>
      <c r="I210" s="13"/>
      <c r="J210" s="13"/>
      <c r="K210" s="38"/>
      <c r="L210" s="19"/>
      <c r="M210" s="19"/>
      <c r="N210" s="19"/>
      <c r="O210" s="21"/>
      <c r="P210" s="21"/>
      <c r="Q210" s="21"/>
      <c r="R210" s="21"/>
      <c r="S210" s="21"/>
      <c r="T210" s="21"/>
      <c r="U210" s="19"/>
      <c r="V210" s="13"/>
      <c r="W210" s="13"/>
      <c r="X210" s="13"/>
      <c r="Y210" s="13"/>
      <c r="Z210" s="13"/>
      <c r="AA210" s="13"/>
    </row>
    <row r="211">
      <c r="A211" s="13"/>
      <c r="B211" s="13"/>
      <c r="C211" s="13"/>
      <c r="D211" s="13"/>
      <c r="E211" s="13"/>
      <c r="F211" s="13"/>
      <c r="G211" s="13"/>
      <c r="H211" s="13"/>
      <c r="I211" s="13"/>
      <c r="J211" s="13"/>
      <c r="K211" s="38"/>
      <c r="L211" s="19"/>
      <c r="M211" s="19"/>
      <c r="N211" s="19"/>
      <c r="O211" s="21"/>
      <c r="P211" s="21"/>
      <c r="Q211" s="21"/>
      <c r="R211" s="21"/>
      <c r="S211" s="21"/>
      <c r="T211" s="21"/>
      <c r="U211" s="19"/>
      <c r="V211" s="13"/>
      <c r="W211" s="13"/>
      <c r="X211" s="13"/>
      <c r="Y211" s="13"/>
      <c r="Z211" s="13"/>
      <c r="AA211" s="13"/>
    </row>
    <row r="212">
      <c r="A212" s="13"/>
      <c r="B212" s="13"/>
      <c r="C212" s="13"/>
      <c r="D212" s="13"/>
      <c r="E212" s="13"/>
      <c r="F212" s="13"/>
      <c r="G212" s="13"/>
      <c r="H212" s="13"/>
      <c r="I212" s="13"/>
      <c r="J212" s="13"/>
      <c r="K212" s="38"/>
      <c r="L212" s="19"/>
      <c r="M212" s="19"/>
      <c r="N212" s="19"/>
      <c r="O212" s="21"/>
      <c r="P212" s="21"/>
      <c r="Q212" s="21"/>
      <c r="R212" s="21"/>
      <c r="S212" s="21"/>
      <c r="T212" s="21"/>
      <c r="U212" s="19"/>
      <c r="V212" s="13"/>
      <c r="W212" s="13"/>
      <c r="X212" s="13"/>
      <c r="Y212" s="13"/>
      <c r="Z212" s="13"/>
      <c r="AA212" s="13"/>
    </row>
    <row r="213">
      <c r="A213" s="13"/>
      <c r="B213" s="13"/>
      <c r="C213" s="13"/>
      <c r="D213" s="13"/>
      <c r="E213" s="13"/>
      <c r="F213" s="13"/>
      <c r="G213" s="13"/>
      <c r="H213" s="13"/>
      <c r="I213" s="13"/>
      <c r="J213" s="13"/>
      <c r="K213" s="38"/>
      <c r="L213" s="19"/>
      <c r="M213" s="19"/>
      <c r="N213" s="19"/>
      <c r="O213" s="21"/>
      <c r="P213" s="21"/>
      <c r="Q213" s="21"/>
      <c r="R213" s="21"/>
      <c r="S213" s="21"/>
      <c r="T213" s="21"/>
      <c r="U213" s="19"/>
      <c r="V213" s="13"/>
      <c r="W213" s="13"/>
      <c r="X213" s="13"/>
      <c r="Y213" s="13"/>
      <c r="Z213" s="13"/>
      <c r="AA213" s="13"/>
    </row>
    <row r="214">
      <c r="A214" s="13"/>
      <c r="B214" s="13"/>
      <c r="C214" s="13"/>
      <c r="D214" s="13"/>
      <c r="E214" s="13"/>
      <c r="F214" s="13"/>
      <c r="G214" s="13"/>
      <c r="H214" s="13"/>
      <c r="I214" s="13"/>
      <c r="J214" s="13"/>
      <c r="K214" s="38"/>
      <c r="L214" s="19"/>
      <c r="M214" s="19"/>
      <c r="N214" s="19"/>
      <c r="O214" s="21"/>
      <c r="P214" s="21"/>
      <c r="Q214" s="21"/>
      <c r="R214" s="21"/>
      <c r="S214" s="21"/>
      <c r="T214" s="21"/>
      <c r="U214" s="19"/>
      <c r="V214" s="13"/>
      <c r="W214" s="13"/>
      <c r="X214" s="13"/>
      <c r="Y214" s="13"/>
      <c r="Z214" s="13"/>
      <c r="AA214" s="13"/>
    </row>
    <row r="215">
      <c r="A215" s="13"/>
      <c r="B215" s="13"/>
      <c r="C215" s="13"/>
      <c r="D215" s="13"/>
      <c r="E215" s="13"/>
      <c r="F215" s="13"/>
      <c r="G215" s="13"/>
      <c r="H215" s="13"/>
      <c r="I215" s="13"/>
      <c r="J215" s="13"/>
      <c r="K215" s="38"/>
      <c r="L215" s="19"/>
      <c r="M215" s="19"/>
      <c r="N215" s="19"/>
      <c r="O215" s="21"/>
      <c r="P215" s="21"/>
      <c r="Q215" s="21"/>
      <c r="R215" s="21"/>
      <c r="S215" s="21"/>
      <c r="T215" s="21"/>
      <c r="U215" s="19"/>
      <c r="V215" s="13"/>
      <c r="W215" s="13"/>
      <c r="X215" s="13"/>
      <c r="Y215" s="13"/>
      <c r="Z215" s="13"/>
      <c r="AA215" s="13"/>
    </row>
    <row r="216">
      <c r="A216" s="13"/>
      <c r="B216" s="13"/>
      <c r="C216" s="13"/>
      <c r="D216" s="13"/>
      <c r="E216" s="13"/>
      <c r="F216" s="13"/>
      <c r="G216" s="13"/>
      <c r="H216" s="13"/>
      <c r="I216" s="13"/>
      <c r="J216" s="13"/>
      <c r="K216" s="38"/>
      <c r="L216" s="19"/>
      <c r="M216" s="19"/>
      <c r="N216" s="19"/>
      <c r="O216" s="21"/>
      <c r="P216" s="21"/>
      <c r="Q216" s="21"/>
      <c r="R216" s="21"/>
      <c r="S216" s="21"/>
      <c r="T216" s="21"/>
      <c r="U216" s="19"/>
      <c r="V216" s="13"/>
      <c r="W216" s="13"/>
      <c r="X216" s="13"/>
      <c r="Y216" s="13"/>
      <c r="Z216" s="13"/>
      <c r="AA216" s="13"/>
    </row>
    <row r="217">
      <c r="A217" s="13"/>
      <c r="B217" s="13"/>
      <c r="C217" s="13"/>
      <c r="D217" s="13"/>
      <c r="E217" s="13"/>
      <c r="F217" s="13"/>
      <c r="G217" s="13"/>
      <c r="H217" s="13"/>
      <c r="I217" s="13"/>
      <c r="J217" s="13"/>
      <c r="K217" s="38"/>
      <c r="L217" s="19"/>
      <c r="M217" s="19"/>
      <c r="N217" s="19"/>
      <c r="O217" s="21"/>
      <c r="P217" s="21"/>
      <c r="Q217" s="21"/>
      <c r="R217" s="21"/>
      <c r="S217" s="21"/>
      <c r="T217" s="21"/>
      <c r="U217" s="19"/>
      <c r="V217" s="13"/>
      <c r="W217" s="13"/>
      <c r="X217" s="13"/>
      <c r="Y217" s="13"/>
      <c r="Z217" s="13"/>
      <c r="AA217" s="13"/>
    </row>
    <row r="218">
      <c r="A218" s="13"/>
      <c r="B218" s="13"/>
      <c r="C218" s="13"/>
      <c r="D218" s="13"/>
      <c r="E218" s="13"/>
      <c r="F218" s="13"/>
      <c r="G218" s="13"/>
      <c r="H218" s="13"/>
      <c r="I218" s="13"/>
      <c r="J218" s="13"/>
      <c r="K218" s="38"/>
      <c r="L218" s="19"/>
      <c r="M218" s="19"/>
      <c r="N218" s="19"/>
      <c r="O218" s="21"/>
      <c r="P218" s="21"/>
      <c r="Q218" s="21"/>
      <c r="R218" s="21"/>
      <c r="S218" s="21"/>
      <c r="T218" s="21"/>
      <c r="U218" s="19"/>
      <c r="V218" s="13"/>
      <c r="W218" s="13"/>
      <c r="X218" s="13"/>
      <c r="Y218" s="13"/>
      <c r="Z218" s="13"/>
      <c r="AA218" s="13"/>
    </row>
    <row r="219">
      <c r="A219" s="13"/>
      <c r="B219" s="13"/>
      <c r="C219" s="13"/>
      <c r="D219" s="13"/>
      <c r="E219" s="13"/>
      <c r="F219" s="13"/>
      <c r="G219" s="13"/>
      <c r="H219" s="13"/>
      <c r="I219" s="13"/>
      <c r="J219" s="13"/>
      <c r="K219" s="38"/>
      <c r="L219" s="19"/>
      <c r="M219" s="19"/>
      <c r="N219" s="19"/>
      <c r="O219" s="21"/>
      <c r="P219" s="21"/>
      <c r="Q219" s="21"/>
      <c r="R219" s="21"/>
      <c r="S219" s="21"/>
      <c r="T219" s="21"/>
      <c r="U219" s="19"/>
      <c r="V219" s="13"/>
      <c r="W219" s="13"/>
      <c r="X219" s="13"/>
      <c r="Y219" s="13"/>
      <c r="Z219" s="13"/>
      <c r="AA219" s="13"/>
    </row>
    <row r="220">
      <c r="A220" s="13"/>
      <c r="B220" s="13"/>
      <c r="C220" s="13"/>
      <c r="D220" s="13"/>
      <c r="E220" s="13"/>
      <c r="F220" s="13"/>
      <c r="G220" s="13"/>
      <c r="H220" s="13"/>
      <c r="I220" s="13"/>
      <c r="J220" s="13"/>
      <c r="K220" s="38"/>
      <c r="L220" s="19"/>
      <c r="M220" s="19"/>
      <c r="N220" s="19"/>
      <c r="O220" s="21"/>
      <c r="P220" s="21"/>
      <c r="Q220" s="21"/>
      <c r="R220" s="21"/>
      <c r="S220" s="21"/>
      <c r="T220" s="21"/>
      <c r="U220" s="19"/>
      <c r="V220" s="13"/>
      <c r="W220" s="13"/>
      <c r="X220" s="13"/>
      <c r="Y220" s="13"/>
      <c r="Z220" s="13"/>
      <c r="AA220" s="13"/>
    </row>
    <row r="221">
      <c r="A221" s="13"/>
      <c r="B221" s="13"/>
      <c r="C221" s="13"/>
      <c r="D221" s="13"/>
      <c r="E221" s="13"/>
      <c r="F221" s="13"/>
      <c r="G221" s="13"/>
      <c r="H221" s="13"/>
      <c r="I221" s="13"/>
      <c r="J221" s="13"/>
      <c r="K221" s="38"/>
      <c r="L221" s="19"/>
      <c r="M221" s="19"/>
      <c r="N221" s="19"/>
      <c r="O221" s="21"/>
      <c r="P221" s="21"/>
      <c r="Q221" s="21"/>
      <c r="R221" s="21"/>
      <c r="S221" s="21"/>
      <c r="T221" s="21"/>
      <c r="U221" s="19"/>
      <c r="V221" s="13"/>
      <c r="W221" s="13"/>
      <c r="X221" s="13"/>
      <c r="Y221" s="13"/>
      <c r="Z221" s="13"/>
      <c r="AA221" s="13"/>
    </row>
    <row r="222">
      <c r="A222" s="13"/>
      <c r="B222" s="13"/>
      <c r="C222" s="13"/>
      <c r="D222" s="13"/>
      <c r="E222" s="13"/>
      <c r="F222" s="13"/>
      <c r="G222" s="13"/>
      <c r="H222" s="13"/>
      <c r="I222" s="13"/>
      <c r="J222" s="13"/>
      <c r="K222" s="38"/>
      <c r="L222" s="19"/>
      <c r="M222" s="19"/>
      <c r="N222" s="19"/>
      <c r="O222" s="21"/>
      <c r="P222" s="21"/>
      <c r="Q222" s="21"/>
      <c r="R222" s="21"/>
      <c r="S222" s="21"/>
      <c r="T222" s="21"/>
      <c r="U222" s="19"/>
      <c r="V222" s="13"/>
      <c r="W222" s="13"/>
      <c r="X222" s="13"/>
      <c r="Y222" s="13"/>
      <c r="Z222" s="13"/>
      <c r="AA222" s="13"/>
    </row>
    <row r="223">
      <c r="A223" s="13"/>
      <c r="B223" s="13"/>
      <c r="C223" s="13"/>
      <c r="D223" s="13"/>
      <c r="E223" s="13"/>
      <c r="F223" s="13"/>
      <c r="G223" s="13"/>
      <c r="H223" s="13"/>
      <c r="I223" s="13"/>
      <c r="J223" s="13"/>
      <c r="K223" s="38"/>
      <c r="L223" s="19"/>
      <c r="M223" s="19"/>
      <c r="N223" s="19"/>
      <c r="O223" s="21"/>
      <c r="P223" s="21"/>
      <c r="Q223" s="21"/>
      <c r="R223" s="21"/>
      <c r="S223" s="21"/>
      <c r="T223" s="21"/>
      <c r="U223" s="19"/>
      <c r="V223" s="13"/>
      <c r="W223" s="13"/>
      <c r="X223" s="13"/>
      <c r="Y223" s="13"/>
      <c r="Z223" s="13"/>
      <c r="AA223" s="13"/>
    </row>
    <row r="224">
      <c r="A224" s="13"/>
      <c r="B224" s="13"/>
      <c r="C224" s="13"/>
      <c r="D224" s="13"/>
      <c r="E224" s="13"/>
      <c r="F224" s="13"/>
      <c r="G224" s="13"/>
      <c r="H224" s="13"/>
      <c r="I224" s="13"/>
      <c r="J224" s="13"/>
      <c r="K224" s="38"/>
      <c r="L224" s="19"/>
      <c r="M224" s="19"/>
      <c r="N224" s="19"/>
      <c r="O224" s="21"/>
      <c r="P224" s="21"/>
      <c r="Q224" s="21"/>
      <c r="R224" s="21"/>
      <c r="S224" s="21"/>
      <c r="T224" s="21"/>
      <c r="U224" s="19"/>
      <c r="V224" s="13"/>
      <c r="W224" s="13"/>
      <c r="X224" s="13"/>
      <c r="Y224" s="13"/>
      <c r="Z224" s="13"/>
      <c r="AA224" s="13"/>
    </row>
    <row r="225">
      <c r="A225" s="13"/>
      <c r="B225" s="13"/>
      <c r="C225" s="13"/>
      <c r="D225" s="13"/>
      <c r="E225" s="13"/>
      <c r="F225" s="13"/>
      <c r="G225" s="13"/>
      <c r="H225" s="13"/>
      <c r="I225" s="13"/>
      <c r="J225" s="13"/>
      <c r="K225" s="38"/>
      <c r="L225" s="19"/>
      <c r="M225" s="19"/>
      <c r="N225" s="19"/>
      <c r="O225" s="21"/>
      <c r="P225" s="21"/>
      <c r="Q225" s="21"/>
      <c r="R225" s="21"/>
      <c r="S225" s="21"/>
      <c r="T225" s="21"/>
      <c r="U225" s="19"/>
      <c r="V225" s="13"/>
      <c r="W225" s="13"/>
      <c r="X225" s="13"/>
      <c r="Y225" s="13"/>
      <c r="Z225" s="13"/>
      <c r="AA225" s="13"/>
    </row>
    <row r="226">
      <c r="A226" s="13"/>
      <c r="B226" s="13"/>
      <c r="C226" s="13"/>
      <c r="D226" s="13"/>
      <c r="E226" s="13"/>
      <c r="F226" s="13"/>
      <c r="G226" s="13"/>
      <c r="H226" s="13"/>
      <c r="I226" s="13"/>
      <c r="J226" s="13"/>
      <c r="K226" s="38"/>
      <c r="L226" s="19"/>
      <c r="M226" s="19"/>
      <c r="N226" s="19"/>
      <c r="O226" s="21"/>
      <c r="P226" s="21"/>
      <c r="Q226" s="21"/>
      <c r="R226" s="21"/>
      <c r="S226" s="21"/>
      <c r="T226" s="21"/>
      <c r="U226" s="19"/>
      <c r="V226" s="13"/>
      <c r="W226" s="13"/>
      <c r="X226" s="13"/>
      <c r="Y226" s="13"/>
      <c r="Z226" s="13"/>
      <c r="AA226" s="13"/>
    </row>
    <row r="227">
      <c r="A227" s="13"/>
      <c r="B227" s="13"/>
      <c r="C227" s="13"/>
      <c r="D227" s="13"/>
      <c r="E227" s="13"/>
      <c r="F227" s="13"/>
      <c r="G227" s="13"/>
      <c r="H227" s="13"/>
      <c r="I227" s="13"/>
      <c r="J227" s="13"/>
      <c r="K227" s="38"/>
      <c r="L227" s="19"/>
      <c r="M227" s="19"/>
      <c r="N227" s="19"/>
      <c r="O227" s="21"/>
      <c r="P227" s="21"/>
      <c r="Q227" s="21"/>
      <c r="R227" s="21"/>
      <c r="S227" s="21"/>
      <c r="T227" s="21"/>
      <c r="U227" s="19"/>
      <c r="V227" s="13"/>
      <c r="W227" s="13"/>
      <c r="X227" s="13"/>
      <c r="Y227" s="13"/>
      <c r="Z227" s="13"/>
      <c r="AA227" s="13"/>
    </row>
    <row r="228">
      <c r="A228" s="13"/>
      <c r="B228" s="13"/>
      <c r="C228" s="13"/>
      <c r="D228" s="13"/>
      <c r="E228" s="13"/>
      <c r="F228" s="13"/>
      <c r="G228" s="13"/>
      <c r="H228" s="13"/>
      <c r="I228" s="13"/>
      <c r="J228" s="13"/>
      <c r="K228" s="38"/>
      <c r="L228" s="19"/>
      <c r="M228" s="19"/>
      <c r="N228" s="19"/>
      <c r="O228" s="21"/>
      <c r="P228" s="21"/>
      <c r="Q228" s="21"/>
      <c r="R228" s="21"/>
      <c r="S228" s="21"/>
      <c r="T228" s="21"/>
      <c r="U228" s="19"/>
      <c r="V228" s="13"/>
      <c r="W228" s="13"/>
      <c r="X228" s="13"/>
      <c r="Y228" s="13"/>
      <c r="Z228" s="13"/>
      <c r="AA228" s="13"/>
    </row>
    <row r="229">
      <c r="A229" s="13"/>
      <c r="B229" s="13"/>
      <c r="C229" s="13"/>
      <c r="D229" s="13"/>
      <c r="E229" s="13"/>
      <c r="F229" s="13"/>
      <c r="G229" s="13"/>
      <c r="H229" s="13"/>
      <c r="I229" s="13"/>
      <c r="J229" s="13"/>
      <c r="K229" s="38"/>
      <c r="L229" s="19"/>
      <c r="M229" s="19"/>
      <c r="N229" s="19"/>
      <c r="O229" s="21"/>
      <c r="P229" s="21"/>
      <c r="Q229" s="21"/>
      <c r="R229" s="21"/>
      <c r="S229" s="21"/>
      <c r="T229" s="21"/>
      <c r="U229" s="19"/>
      <c r="V229" s="13"/>
      <c r="W229" s="13"/>
      <c r="X229" s="13"/>
      <c r="Y229" s="13"/>
      <c r="Z229" s="13"/>
      <c r="AA229" s="13"/>
    </row>
    <row r="230">
      <c r="A230" s="13"/>
      <c r="B230" s="13"/>
      <c r="C230" s="13"/>
      <c r="D230" s="13"/>
      <c r="E230" s="13"/>
      <c r="F230" s="13"/>
      <c r="G230" s="13"/>
      <c r="H230" s="13"/>
      <c r="I230" s="13"/>
      <c r="J230" s="13"/>
      <c r="K230" s="38"/>
      <c r="L230" s="19"/>
      <c r="M230" s="19"/>
      <c r="N230" s="19"/>
      <c r="O230" s="21"/>
      <c r="P230" s="21"/>
      <c r="Q230" s="21"/>
      <c r="R230" s="21"/>
      <c r="S230" s="21"/>
      <c r="T230" s="21"/>
      <c r="U230" s="19"/>
      <c r="V230" s="13"/>
      <c r="W230" s="13"/>
      <c r="X230" s="13"/>
      <c r="Y230" s="13"/>
      <c r="Z230" s="13"/>
      <c r="AA230" s="13"/>
    </row>
    <row r="231">
      <c r="A231" s="13"/>
      <c r="B231" s="13"/>
      <c r="C231" s="13"/>
      <c r="D231" s="13"/>
      <c r="E231" s="13"/>
      <c r="F231" s="13"/>
      <c r="G231" s="13"/>
      <c r="H231" s="13"/>
      <c r="I231" s="13"/>
      <c r="J231" s="13"/>
      <c r="K231" s="38"/>
      <c r="L231" s="19"/>
      <c r="M231" s="19"/>
      <c r="N231" s="19"/>
      <c r="O231" s="21"/>
      <c r="P231" s="21"/>
      <c r="Q231" s="21"/>
      <c r="R231" s="21"/>
      <c r="S231" s="21"/>
      <c r="T231" s="21"/>
      <c r="U231" s="19"/>
      <c r="V231" s="13"/>
      <c r="W231" s="13"/>
      <c r="X231" s="13"/>
      <c r="Y231" s="13"/>
      <c r="Z231" s="13"/>
      <c r="AA231" s="13"/>
    </row>
    <row r="232">
      <c r="A232" s="13"/>
      <c r="B232" s="13"/>
      <c r="C232" s="13"/>
      <c r="D232" s="13"/>
      <c r="E232" s="13"/>
      <c r="F232" s="13"/>
      <c r="G232" s="13"/>
      <c r="H232" s="13"/>
      <c r="I232" s="13"/>
      <c r="J232" s="13"/>
      <c r="K232" s="38"/>
      <c r="L232" s="19"/>
      <c r="M232" s="19"/>
      <c r="N232" s="19"/>
      <c r="O232" s="21"/>
      <c r="P232" s="21"/>
      <c r="Q232" s="21"/>
      <c r="R232" s="21"/>
      <c r="S232" s="21"/>
      <c r="T232" s="21"/>
      <c r="U232" s="19"/>
      <c r="V232" s="13"/>
      <c r="W232" s="13"/>
      <c r="X232" s="13"/>
      <c r="Y232" s="13"/>
      <c r="Z232" s="13"/>
      <c r="AA232" s="13"/>
    </row>
    <row r="233">
      <c r="A233" s="13"/>
      <c r="B233" s="13"/>
      <c r="C233" s="13"/>
      <c r="D233" s="13"/>
      <c r="E233" s="13"/>
      <c r="F233" s="13"/>
      <c r="G233" s="13"/>
      <c r="H233" s="13"/>
      <c r="I233" s="13"/>
      <c r="J233" s="13"/>
      <c r="K233" s="38"/>
      <c r="L233" s="19"/>
      <c r="M233" s="19"/>
      <c r="N233" s="19"/>
      <c r="O233" s="21"/>
      <c r="P233" s="21"/>
      <c r="Q233" s="21"/>
      <c r="R233" s="21"/>
      <c r="S233" s="21"/>
      <c r="T233" s="21"/>
      <c r="U233" s="19"/>
      <c r="V233" s="13"/>
      <c r="W233" s="13"/>
      <c r="X233" s="13"/>
      <c r="Y233" s="13"/>
      <c r="Z233" s="13"/>
      <c r="AA233" s="13"/>
    </row>
    <row r="234">
      <c r="A234" s="13"/>
      <c r="B234" s="13"/>
      <c r="C234" s="13"/>
      <c r="D234" s="13"/>
      <c r="E234" s="13"/>
      <c r="F234" s="13"/>
      <c r="G234" s="13"/>
      <c r="H234" s="13"/>
      <c r="I234" s="13"/>
      <c r="J234" s="13"/>
      <c r="K234" s="38"/>
      <c r="L234" s="19"/>
      <c r="M234" s="19"/>
      <c r="N234" s="19"/>
      <c r="O234" s="21"/>
      <c r="P234" s="21"/>
      <c r="Q234" s="21"/>
      <c r="R234" s="21"/>
      <c r="S234" s="21"/>
      <c r="T234" s="21"/>
      <c r="U234" s="19"/>
      <c r="V234" s="13"/>
      <c r="W234" s="13"/>
      <c r="X234" s="13"/>
      <c r="Y234" s="13"/>
      <c r="Z234" s="13"/>
      <c r="AA234" s="13"/>
    </row>
    <row r="235">
      <c r="A235" s="13"/>
      <c r="B235" s="13"/>
      <c r="C235" s="13"/>
      <c r="D235" s="13"/>
      <c r="E235" s="13"/>
      <c r="F235" s="13"/>
      <c r="G235" s="13"/>
      <c r="H235" s="13"/>
      <c r="I235" s="13"/>
      <c r="J235" s="13"/>
      <c r="K235" s="38"/>
      <c r="L235" s="19"/>
      <c r="M235" s="19"/>
      <c r="N235" s="19"/>
      <c r="O235" s="21"/>
      <c r="P235" s="21"/>
      <c r="Q235" s="21"/>
      <c r="R235" s="21"/>
      <c r="S235" s="21"/>
      <c r="T235" s="21"/>
      <c r="U235" s="19"/>
      <c r="V235" s="13"/>
      <c r="W235" s="13"/>
      <c r="X235" s="13"/>
      <c r="Y235" s="13"/>
      <c r="Z235" s="13"/>
      <c r="AA235" s="13"/>
    </row>
    <row r="236">
      <c r="A236" s="13"/>
      <c r="B236" s="13"/>
      <c r="C236" s="13"/>
      <c r="D236" s="13"/>
      <c r="E236" s="13"/>
      <c r="F236" s="13"/>
      <c r="G236" s="13"/>
      <c r="H236" s="13"/>
      <c r="I236" s="13"/>
      <c r="J236" s="13"/>
      <c r="K236" s="38"/>
      <c r="L236" s="19"/>
      <c r="M236" s="19"/>
      <c r="N236" s="19"/>
      <c r="O236" s="21"/>
      <c r="P236" s="21"/>
      <c r="Q236" s="21"/>
      <c r="R236" s="21"/>
      <c r="S236" s="21"/>
      <c r="T236" s="21"/>
      <c r="U236" s="19"/>
      <c r="V236" s="13"/>
      <c r="W236" s="13"/>
      <c r="X236" s="13"/>
      <c r="Y236" s="13"/>
      <c r="Z236" s="13"/>
      <c r="AA236" s="13"/>
    </row>
    <row r="237">
      <c r="A237" s="13"/>
      <c r="B237" s="13"/>
      <c r="C237" s="13"/>
      <c r="D237" s="13"/>
      <c r="E237" s="13"/>
      <c r="F237" s="13"/>
      <c r="G237" s="13"/>
      <c r="H237" s="13"/>
      <c r="I237" s="13"/>
      <c r="J237" s="13"/>
      <c r="K237" s="38"/>
      <c r="L237" s="19"/>
      <c r="M237" s="19"/>
      <c r="N237" s="19"/>
      <c r="O237" s="21"/>
      <c r="P237" s="21"/>
      <c r="Q237" s="21"/>
      <c r="R237" s="21"/>
      <c r="S237" s="21"/>
      <c r="T237" s="21"/>
      <c r="U237" s="19"/>
      <c r="V237" s="13"/>
      <c r="W237" s="13"/>
      <c r="X237" s="13"/>
      <c r="Y237" s="13"/>
      <c r="Z237" s="13"/>
      <c r="AA237" s="13"/>
    </row>
    <row r="238">
      <c r="A238" s="13"/>
      <c r="B238" s="13"/>
      <c r="C238" s="13"/>
      <c r="D238" s="13"/>
      <c r="E238" s="13"/>
      <c r="F238" s="13"/>
      <c r="G238" s="13"/>
      <c r="H238" s="13"/>
      <c r="I238" s="13"/>
      <c r="J238" s="13"/>
      <c r="K238" s="38"/>
      <c r="L238" s="19"/>
      <c r="M238" s="19"/>
      <c r="N238" s="19"/>
      <c r="O238" s="21"/>
      <c r="P238" s="21"/>
      <c r="Q238" s="21"/>
      <c r="R238" s="21"/>
      <c r="S238" s="21"/>
      <c r="T238" s="21"/>
      <c r="U238" s="19"/>
      <c r="V238" s="13"/>
      <c r="W238" s="13"/>
      <c r="X238" s="13"/>
      <c r="Y238" s="13"/>
      <c r="Z238" s="13"/>
      <c r="AA238" s="13"/>
    </row>
    <row r="239">
      <c r="A239" s="13"/>
      <c r="B239" s="13"/>
      <c r="C239" s="13"/>
      <c r="D239" s="13"/>
      <c r="E239" s="13"/>
      <c r="F239" s="13"/>
      <c r="G239" s="13"/>
      <c r="H239" s="13"/>
      <c r="I239" s="13"/>
      <c r="J239" s="13"/>
      <c r="K239" s="38"/>
      <c r="L239" s="19"/>
      <c r="M239" s="19"/>
      <c r="N239" s="19"/>
      <c r="O239" s="21"/>
      <c r="P239" s="21"/>
      <c r="Q239" s="21"/>
      <c r="R239" s="21"/>
      <c r="S239" s="21"/>
      <c r="T239" s="21"/>
      <c r="U239" s="19"/>
      <c r="V239" s="13"/>
      <c r="W239" s="13"/>
      <c r="X239" s="13"/>
      <c r="Y239" s="13"/>
      <c r="Z239" s="13"/>
      <c r="AA239" s="13"/>
    </row>
    <row r="240">
      <c r="A240" s="13"/>
      <c r="B240" s="13"/>
      <c r="C240" s="13"/>
      <c r="D240" s="13"/>
      <c r="E240" s="13"/>
      <c r="F240" s="13"/>
      <c r="G240" s="13"/>
      <c r="H240" s="13"/>
      <c r="I240" s="13"/>
      <c r="J240" s="13"/>
      <c r="K240" s="38"/>
      <c r="L240" s="19"/>
      <c r="M240" s="19"/>
      <c r="N240" s="19"/>
      <c r="O240" s="21"/>
      <c r="P240" s="21"/>
      <c r="Q240" s="21"/>
      <c r="R240" s="21"/>
      <c r="S240" s="21"/>
      <c r="T240" s="21"/>
      <c r="U240" s="19"/>
      <c r="V240" s="13"/>
      <c r="W240" s="13"/>
      <c r="X240" s="13"/>
      <c r="Y240" s="13"/>
      <c r="Z240" s="13"/>
      <c r="AA240" s="13"/>
    </row>
    <row r="241">
      <c r="A241" s="13"/>
      <c r="B241" s="13"/>
      <c r="C241" s="13"/>
      <c r="D241" s="13"/>
      <c r="E241" s="13"/>
      <c r="F241" s="13"/>
      <c r="G241" s="13"/>
      <c r="H241" s="13"/>
      <c r="I241" s="13"/>
      <c r="J241" s="13"/>
      <c r="K241" s="38"/>
      <c r="L241" s="19"/>
      <c r="M241" s="19"/>
      <c r="N241" s="19"/>
      <c r="O241" s="21"/>
      <c r="P241" s="21"/>
      <c r="Q241" s="21"/>
      <c r="R241" s="21"/>
      <c r="S241" s="21"/>
      <c r="T241" s="21"/>
      <c r="U241" s="19"/>
      <c r="V241" s="13"/>
      <c r="W241" s="13"/>
      <c r="X241" s="13"/>
      <c r="Y241" s="13"/>
      <c r="Z241" s="13"/>
      <c r="AA241" s="13"/>
    </row>
    <row r="242">
      <c r="A242" s="13"/>
      <c r="B242" s="13"/>
      <c r="C242" s="13"/>
      <c r="D242" s="13"/>
      <c r="E242" s="13"/>
      <c r="F242" s="13"/>
      <c r="G242" s="13"/>
      <c r="H242" s="13"/>
      <c r="I242" s="13"/>
      <c r="J242" s="13"/>
      <c r="K242" s="38"/>
      <c r="L242" s="19"/>
      <c r="M242" s="19"/>
      <c r="N242" s="19"/>
      <c r="O242" s="21"/>
      <c r="P242" s="21"/>
      <c r="Q242" s="21"/>
      <c r="R242" s="21"/>
      <c r="S242" s="21"/>
      <c r="T242" s="21"/>
      <c r="U242" s="19"/>
      <c r="V242" s="13"/>
      <c r="W242" s="13"/>
      <c r="X242" s="13"/>
      <c r="Y242" s="13"/>
      <c r="Z242" s="13"/>
      <c r="AA242" s="13"/>
    </row>
    <row r="243">
      <c r="A243" s="13"/>
      <c r="B243" s="13"/>
      <c r="C243" s="13"/>
      <c r="D243" s="13"/>
      <c r="E243" s="13"/>
      <c r="F243" s="13"/>
      <c r="G243" s="13"/>
      <c r="H243" s="13"/>
      <c r="I243" s="13"/>
      <c r="J243" s="13"/>
      <c r="K243" s="38"/>
      <c r="L243" s="19"/>
      <c r="M243" s="19"/>
      <c r="N243" s="19"/>
      <c r="O243" s="21"/>
      <c r="P243" s="21"/>
      <c r="Q243" s="21"/>
      <c r="R243" s="21"/>
      <c r="S243" s="21"/>
      <c r="T243" s="21"/>
      <c r="U243" s="19"/>
      <c r="V243" s="13"/>
      <c r="W243" s="13"/>
      <c r="X243" s="13"/>
      <c r="Y243" s="13"/>
      <c r="Z243" s="13"/>
      <c r="AA243" s="13"/>
    </row>
    <row r="244">
      <c r="A244" s="13"/>
      <c r="B244" s="13"/>
      <c r="C244" s="13"/>
      <c r="D244" s="13"/>
      <c r="E244" s="13"/>
      <c r="F244" s="13"/>
      <c r="G244" s="13"/>
      <c r="H244" s="13"/>
      <c r="I244" s="13"/>
      <c r="J244" s="13"/>
      <c r="K244" s="38"/>
      <c r="L244" s="19"/>
      <c r="M244" s="19"/>
      <c r="N244" s="19"/>
      <c r="O244" s="21"/>
      <c r="P244" s="21"/>
      <c r="Q244" s="21"/>
      <c r="R244" s="21"/>
      <c r="S244" s="21"/>
      <c r="T244" s="21"/>
      <c r="U244" s="19"/>
      <c r="V244" s="13"/>
      <c r="W244" s="13"/>
      <c r="X244" s="13"/>
      <c r="Y244" s="13"/>
      <c r="Z244" s="13"/>
      <c r="AA244" s="13"/>
    </row>
    <row r="245">
      <c r="A245" s="13"/>
      <c r="B245" s="13"/>
      <c r="C245" s="13"/>
      <c r="D245" s="13"/>
      <c r="E245" s="13"/>
      <c r="F245" s="13"/>
      <c r="G245" s="13"/>
      <c r="H245" s="13"/>
      <c r="I245" s="13"/>
      <c r="J245" s="13"/>
      <c r="K245" s="38"/>
      <c r="L245" s="19"/>
      <c r="M245" s="19"/>
      <c r="N245" s="19"/>
      <c r="O245" s="21"/>
      <c r="P245" s="21"/>
      <c r="Q245" s="21"/>
      <c r="R245" s="21"/>
      <c r="S245" s="21"/>
      <c r="T245" s="21"/>
      <c r="U245" s="19"/>
      <c r="V245" s="13"/>
      <c r="W245" s="13"/>
      <c r="X245" s="13"/>
      <c r="Y245" s="13"/>
      <c r="Z245" s="13"/>
      <c r="AA245" s="13"/>
    </row>
    <row r="246">
      <c r="A246" s="13"/>
      <c r="B246" s="13"/>
      <c r="C246" s="13"/>
      <c r="D246" s="13"/>
      <c r="E246" s="13"/>
      <c r="F246" s="13"/>
      <c r="G246" s="13"/>
      <c r="H246" s="13"/>
      <c r="I246" s="13"/>
      <c r="J246" s="13"/>
      <c r="K246" s="38"/>
      <c r="L246" s="19"/>
      <c r="M246" s="19"/>
      <c r="N246" s="19"/>
      <c r="O246" s="21"/>
      <c r="P246" s="21"/>
      <c r="Q246" s="21"/>
      <c r="R246" s="21"/>
      <c r="S246" s="21"/>
      <c r="T246" s="21"/>
      <c r="U246" s="19"/>
      <c r="V246" s="13"/>
      <c r="W246" s="13"/>
      <c r="X246" s="13"/>
      <c r="Y246" s="13"/>
      <c r="Z246" s="13"/>
      <c r="AA246" s="13"/>
    </row>
    <row r="247">
      <c r="A247" s="13"/>
      <c r="B247" s="13"/>
      <c r="C247" s="13"/>
      <c r="D247" s="13"/>
      <c r="E247" s="13"/>
      <c r="F247" s="13"/>
      <c r="G247" s="13"/>
      <c r="H247" s="13"/>
      <c r="I247" s="13"/>
      <c r="J247" s="13"/>
      <c r="K247" s="38"/>
      <c r="L247" s="19"/>
      <c r="M247" s="19"/>
      <c r="N247" s="19"/>
      <c r="O247" s="21"/>
      <c r="P247" s="21"/>
      <c r="Q247" s="21"/>
      <c r="R247" s="21"/>
      <c r="S247" s="21"/>
      <c r="T247" s="21"/>
      <c r="U247" s="19"/>
      <c r="V247" s="13"/>
      <c r="W247" s="13"/>
      <c r="X247" s="13"/>
      <c r="Y247" s="13"/>
      <c r="Z247" s="13"/>
      <c r="AA247" s="13"/>
    </row>
    <row r="248">
      <c r="A248" s="13"/>
      <c r="B248" s="13"/>
      <c r="C248" s="13"/>
      <c r="D248" s="13"/>
      <c r="E248" s="13"/>
      <c r="F248" s="13"/>
      <c r="G248" s="13"/>
      <c r="H248" s="13"/>
      <c r="I248" s="13"/>
      <c r="J248" s="13"/>
      <c r="K248" s="38"/>
      <c r="L248" s="19"/>
      <c r="M248" s="19"/>
      <c r="N248" s="19"/>
      <c r="O248" s="21"/>
      <c r="P248" s="21"/>
      <c r="Q248" s="21"/>
      <c r="R248" s="21"/>
      <c r="S248" s="21"/>
      <c r="T248" s="21"/>
      <c r="U248" s="19"/>
      <c r="V248" s="13"/>
      <c r="W248" s="13"/>
      <c r="X248" s="13"/>
      <c r="Y248" s="13"/>
      <c r="Z248" s="13"/>
      <c r="AA248" s="13"/>
    </row>
    <row r="249">
      <c r="A249" s="13"/>
      <c r="B249" s="13"/>
      <c r="C249" s="13"/>
      <c r="D249" s="13"/>
      <c r="E249" s="13"/>
      <c r="F249" s="13"/>
      <c r="G249" s="13"/>
      <c r="H249" s="13"/>
      <c r="I249" s="13"/>
      <c r="J249" s="13"/>
      <c r="K249" s="38"/>
      <c r="L249" s="19"/>
      <c r="M249" s="19"/>
      <c r="N249" s="19"/>
      <c r="O249" s="21"/>
      <c r="P249" s="21"/>
      <c r="Q249" s="21"/>
      <c r="R249" s="21"/>
      <c r="S249" s="21"/>
      <c r="T249" s="21"/>
      <c r="U249" s="19"/>
      <c r="V249" s="13"/>
      <c r="W249" s="13"/>
      <c r="X249" s="13"/>
      <c r="Y249" s="13"/>
      <c r="Z249" s="13"/>
      <c r="AA249" s="13"/>
    </row>
    <row r="250">
      <c r="A250" s="13"/>
      <c r="B250" s="13"/>
      <c r="C250" s="13"/>
      <c r="D250" s="13"/>
      <c r="E250" s="13"/>
      <c r="F250" s="13"/>
      <c r="G250" s="13"/>
      <c r="H250" s="13"/>
      <c r="I250" s="13"/>
      <c r="J250" s="13"/>
      <c r="K250" s="38"/>
      <c r="L250" s="19"/>
      <c r="M250" s="19"/>
      <c r="N250" s="19"/>
      <c r="O250" s="21"/>
      <c r="P250" s="21"/>
      <c r="Q250" s="21"/>
      <c r="R250" s="21"/>
      <c r="S250" s="21"/>
      <c r="T250" s="21"/>
      <c r="U250" s="19"/>
      <c r="V250" s="13"/>
      <c r="W250" s="13"/>
      <c r="X250" s="13"/>
      <c r="Y250" s="13"/>
      <c r="Z250" s="13"/>
      <c r="AA250" s="13"/>
    </row>
    <row r="251">
      <c r="A251" s="13"/>
      <c r="B251" s="13"/>
      <c r="C251" s="13"/>
      <c r="D251" s="13"/>
      <c r="E251" s="13"/>
      <c r="F251" s="13"/>
      <c r="G251" s="13"/>
      <c r="H251" s="13"/>
      <c r="I251" s="13"/>
      <c r="J251" s="13"/>
      <c r="K251" s="38"/>
      <c r="L251" s="19"/>
      <c r="M251" s="19"/>
      <c r="N251" s="19"/>
      <c r="O251" s="21"/>
      <c r="P251" s="21"/>
      <c r="Q251" s="21"/>
      <c r="R251" s="21"/>
      <c r="S251" s="21"/>
      <c r="T251" s="21"/>
      <c r="U251" s="19"/>
      <c r="V251" s="13"/>
      <c r="W251" s="13"/>
      <c r="X251" s="13"/>
      <c r="Y251" s="13"/>
      <c r="Z251" s="13"/>
      <c r="AA251" s="13"/>
    </row>
    <row r="252">
      <c r="A252" s="13"/>
      <c r="B252" s="13"/>
      <c r="C252" s="13"/>
      <c r="D252" s="13"/>
      <c r="E252" s="13"/>
      <c r="F252" s="13"/>
      <c r="G252" s="13"/>
      <c r="H252" s="13"/>
      <c r="I252" s="13"/>
      <c r="J252" s="13"/>
      <c r="K252" s="38"/>
      <c r="L252" s="19"/>
      <c r="M252" s="19"/>
      <c r="N252" s="19"/>
      <c r="O252" s="21"/>
      <c r="P252" s="21"/>
      <c r="Q252" s="21"/>
      <c r="R252" s="21"/>
      <c r="S252" s="21"/>
      <c r="T252" s="21"/>
      <c r="U252" s="19"/>
      <c r="V252" s="13"/>
      <c r="W252" s="13"/>
      <c r="X252" s="13"/>
      <c r="Y252" s="13"/>
      <c r="Z252" s="13"/>
      <c r="AA252" s="13"/>
    </row>
    <row r="253">
      <c r="A253" s="13"/>
      <c r="B253" s="13"/>
      <c r="C253" s="13"/>
      <c r="D253" s="13"/>
      <c r="E253" s="13"/>
      <c r="F253" s="13"/>
      <c r="G253" s="13"/>
      <c r="H253" s="13"/>
      <c r="I253" s="13"/>
      <c r="J253" s="13"/>
      <c r="K253" s="38"/>
      <c r="L253" s="19"/>
      <c r="M253" s="19"/>
      <c r="N253" s="19"/>
      <c r="O253" s="21"/>
      <c r="P253" s="21"/>
      <c r="Q253" s="21"/>
      <c r="R253" s="21"/>
      <c r="S253" s="21"/>
      <c r="T253" s="21"/>
      <c r="U253" s="19"/>
      <c r="V253" s="13"/>
      <c r="W253" s="13"/>
      <c r="X253" s="13"/>
      <c r="Y253" s="13"/>
      <c r="Z253" s="13"/>
      <c r="AA253" s="13"/>
    </row>
    <row r="254">
      <c r="A254" s="13"/>
      <c r="B254" s="13"/>
      <c r="C254" s="13"/>
      <c r="D254" s="13"/>
      <c r="E254" s="13"/>
      <c r="F254" s="13"/>
      <c r="G254" s="13"/>
      <c r="H254" s="13"/>
      <c r="I254" s="13"/>
      <c r="J254" s="13"/>
      <c r="K254" s="38"/>
      <c r="L254" s="19"/>
      <c r="M254" s="19"/>
      <c r="N254" s="19"/>
      <c r="O254" s="21"/>
      <c r="P254" s="21"/>
      <c r="Q254" s="21"/>
      <c r="R254" s="21"/>
      <c r="S254" s="21"/>
      <c r="T254" s="21"/>
      <c r="U254" s="19"/>
      <c r="V254" s="13"/>
      <c r="W254" s="13"/>
      <c r="X254" s="13"/>
      <c r="Y254" s="13"/>
      <c r="Z254" s="13"/>
      <c r="AA254" s="13"/>
    </row>
    <row r="255">
      <c r="A255" s="13"/>
      <c r="B255" s="13"/>
      <c r="C255" s="13"/>
      <c r="D255" s="13"/>
      <c r="E255" s="13"/>
      <c r="F255" s="13"/>
      <c r="G255" s="13"/>
      <c r="H255" s="13"/>
      <c r="I255" s="13"/>
      <c r="J255" s="13"/>
      <c r="K255" s="38"/>
      <c r="L255" s="19"/>
      <c r="M255" s="19"/>
      <c r="N255" s="19"/>
      <c r="O255" s="21"/>
      <c r="P255" s="21"/>
      <c r="Q255" s="21"/>
      <c r="R255" s="21"/>
      <c r="S255" s="21"/>
      <c r="T255" s="21"/>
      <c r="U255" s="19"/>
      <c r="V255" s="13"/>
      <c r="W255" s="13"/>
      <c r="X255" s="13"/>
      <c r="Y255" s="13"/>
      <c r="Z255" s="13"/>
      <c r="AA255" s="13"/>
    </row>
    <row r="256">
      <c r="A256" s="13"/>
      <c r="B256" s="13"/>
      <c r="C256" s="13"/>
      <c r="D256" s="13"/>
      <c r="E256" s="13"/>
      <c r="F256" s="13"/>
      <c r="G256" s="13"/>
      <c r="H256" s="13"/>
      <c r="I256" s="13"/>
      <c r="J256" s="13"/>
      <c r="K256" s="38"/>
      <c r="L256" s="19"/>
      <c r="M256" s="19"/>
      <c r="N256" s="19"/>
      <c r="O256" s="21"/>
      <c r="P256" s="21"/>
      <c r="Q256" s="21"/>
      <c r="R256" s="21"/>
      <c r="S256" s="21"/>
      <c r="T256" s="21"/>
      <c r="U256" s="19"/>
      <c r="V256" s="13"/>
      <c r="W256" s="13"/>
      <c r="X256" s="13"/>
      <c r="Y256" s="13"/>
      <c r="Z256" s="13"/>
      <c r="AA256" s="13"/>
    </row>
    <row r="257">
      <c r="A257" s="13"/>
      <c r="B257" s="13"/>
      <c r="C257" s="13"/>
      <c r="D257" s="13"/>
      <c r="E257" s="13"/>
      <c r="F257" s="13"/>
      <c r="G257" s="13"/>
      <c r="H257" s="13"/>
      <c r="I257" s="13"/>
      <c r="J257" s="13"/>
      <c r="K257" s="38"/>
      <c r="L257" s="19"/>
      <c r="M257" s="19"/>
      <c r="N257" s="19"/>
      <c r="O257" s="21"/>
      <c r="P257" s="21"/>
      <c r="Q257" s="21"/>
      <c r="R257" s="21"/>
      <c r="S257" s="21"/>
      <c r="T257" s="21"/>
      <c r="U257" s="19"/>
      <c r="V257" s="13"/>
      <c r="W257" s="13"/>
      <c r="X257" s="13"/>
      <c r="Y257" s="13"/>
      <c r="Z257" s="13"/>
      <c r="AA257" s="13"/>
    </row>
    <row r="258">
      <c r="A258" s="13"/>
      <c r="B258" s="13"/>
      <c r="C258" s="13"/>
      <c r="D258" s="13"/>
      <c r="E258" s="13"/>
      <c r="F258" s="13"/>
      <c r="G258" s="13"/>
      <c r="H258" s="13"/>
      <c r="I258" s="13"/>
      <c r="J258" s="13"/>
      <c r="K258" s="38"/>
      <c r="L258" s="19"/>
      <c r="M258" s="19"/>
      <c r="N258" s="19"/>
      <c r="O258" s="21"/>
      <c r="P258" s="21"/>
      <c r="Q258" s="21"/>
      <c r="R258" s="21"/>
      <c r="S258" s="21"/>
      <c r="T258" s="21"/>
      <c r="U258" s="19"/>
      <c r="V258" s="13"/>
      <c r="W258" s="13"/>
      <c r="X258" s="13"/>
      <c r="Y258" s="13"/>
      <c r="Z258" s="13"/>
      <c r="AA258" s="13"/>
    </row>
    <row r="259">
      <c r="A259" s="13"/>
      <c r="B259" s="13"/>
      <c r="C259" s="13"/>
      <c r="D259" s="13"/>
      <c r="E259" s="13"/>
      <c r="F259" s="13"/>
      <c r="G259" s="13"/>
      <c r="H259" s="13"/>
      <c r="I259" s="13"/>
      <c r="J259" s="13"/>
      <c r="K259" s="38"/>
      <c r="L259" s="19"/>
      <c r="M259" s="19"/>
      <c r="N259" s="19"/>
      <c r="O259" s="21"/>
      <c r="P259" s="21"/>
      <c r="Q259" s="21"/>
      <c r="R259" s="21"/>
      <c r="S259" s="21"/>
      <c r="T259" s="21"/>
      <c r="U259" s="19"/>
      <c r="V259" s="13"/>
      <c r="W259" s="13"/>
      <c r="X259" s="13"/>
      <c r="Y259" s="13"/>
      <c r="Z259" s="13"/>
      <c r="AA259" s="13"/>
    </row>
    <row r="260">
      <c r="A260" s="13"/>
      <c r="B260" s="13"/>
      <c r="C260" s="13"/>
      <c r="D260" s="13"/>
      <c r="E260" s="13"/>
      <c r="F260" s="13"/>
      <c r="G260" s="13"/>
      <c r="H260" s="13"/>
      <c r="I260" s="13"/>
      <c r="J260" s="13"/>
      <c r="K260" s="38"/>
      <c r="L260" s="19"/>
      <c r="M260" s="19"/>
      <c r="N260" s="19"/>
      <c r="O260" s="21"/>
      <c r="P260" s="21"/>
      <c r="Q260" s="21"/>
      <c r="R260" s="21"/>
      <c r="S260" s="21"/>
      <c r="T260" s="21"/>
      <c r="U260" s="19"/>
      <c r="V260" s="13"/>
      <c r="W260" s="13"/>
      <c r="X260" s="13"/>
      <c r="Y260" s="13"/>
      <c r="Z260" s="13"/>
      <c r="AA260" s="13"/>
    </row>
    <row r="261">
      <c r="A261" s="13"/>
      <c r="B261" s="13"/>
      <c r="C261" s="13"/>
      <c r="D261" s="13"/>
      <c r="E261" s="13"/>
      <c r="F261" s="13"/>
      <c r="G261" s="13"/>
      <c r="H261" s="13"/>
      <c r="I261" s="13"/>
      <c r="J261" s="13"/>
      <c r="K261" s="38"/>
      <c r="L261" s="19"/>
      <c r="M261" s="19"/>
      <c r="N261" s="19"/>
      <c r="O261" s="21"/>
      <c r="P261" s="21"/>
      <c r="Q261" s="21"/>
      <c r="R261" s="21"/>
      <c r="S261" s="21"/>
      <c r="T261" s="21"/>
      <c r="U261" s="19"/>
      <c r="V261" s="13"/>
      <c r="W261" s="13"/>
      <c r="X261" s="13"/>
      <c r="Y261" s="13"/>
      <c r="Z261" s="13"/>
      <c r="AA261" s="13"/>
    </row>
    <row r="262">
      <c r="A262" s="13"/>
      <c r="B262" s="13"/>
      <c r="C262" s="13"/>
      <c r="D262" s="13"/>
      <c r="E262" s="13"/>
      <c r="F262" s="13"/>
      <c r="G262" s="13"/>
      <c r="H262" s="13"/>
      <c r="I262" s="13"/>
      <c r="J262" s="13"/>
      <c r="K262" s="38"/>
      <c r="L262" s="19"/>
      <c r="M262" s="19"/>
      <c r="N262" s="19"/>
      <c r="O262" s="21"/>
      <c r="P262" s="21"/>
      <c r="Q262" s="21"/>
      <c r="R262" s="21"/>
      <c r="S262" s="21"/>
      <c r="T262" s="21"/>
      <c r="U262" s="19"/>
      <c r="V262" s="13"/>
      <c r="W262" s="13"/>
      <c r="X262" s="13"/>
      <c r="Y262" s="13"/>
      <c r="Z262" s="13"/>
      <c r="AA262" s="13"/>
    </row>
    <row r="263">
      <c r="A263" s="13"/>
      <c r="B263" s="13"/>
      <c r="C263" s="13"/>
      <c r="D263" s="13"/>
      <c r="E263" s="13"/>
      <c r="F263" s="13"/>
      <c r="G263" s="13"/>
      <c r="H263" s="13"/>
      <c r="I263" s="13"/>
      <c r="J263" s="13"/>
      <c r="K263" s="38"/>
      <c r="L263" s="19"/>
      <c r="M263" s="19"/>
      <c r="N263" s="19"/>
      <c r="O263" s="21"/>
      <c r="P263" s="21"/>
      <c r="Q263" s="21"/>
      <c r="R263" s="21"/>
      <c r="S263" s="21"/>
      <c r="T263" s="21"/>
      <c r="U263" s="19"/>
      <c r="V263" s="13"/>
      <c r="W263" s="13"/>
      <c r="X263" s="13"/>
      <c r="Y263" s="13"/>
      <c r="Z263" s="13"/>
      <c r="AA263" s="13"/>
    </row>
    <row r="264">
      <c r="A264" s="13"/>
      <c r="B264" s="13"/>
      <c r="C264" s="13"/>
      <c r="D264" s="13"/>
      <c r="E264" s="13"/>
      <c r="F264" s="13"/>
      <c r="G264" s="13"/>
      <c r="H264" s="13"/>
      <c r="I264" s="13"/>
      <c r="J264" s="13"/>
      <c r="K264" s="38"/>
      <c r="L264" s="19"/>
      <c r="M264" s="19"/>
      <c r="N264" s="19"/>
      <c r="O264" s="21"/>
      <c r="P264" s="21"/>
      <c r="Q264" s="21"/>
      <c r="R264" s="21"/>
      <c r="S264" s="21"/>
      <c r="T264" s="21"/>
      <c r="U264" s="19"/>
      <c r="V264" s="13"/>
      <c r="W264" s="13"/>
      <c r="X264" s="13"/>
      <c r="Y264" s="13"/>
      <c r="Z264" s="13"/>
      <c r="AA264" s="13"/>
    </row>
    <row r="265">
      <c r="A265" s="13"/>
      <c r="B265" s="13"/>
      <c r="C265" s="13"/>
      <c r="D265" s="13"/>
      <c r="E265" s="13"/>
      <c r="F265" s="13"/>
      <c r="G265" s="13"/>
      <c r="H265" s="13"/>
      <c r="I265" s="13"/>
      <c r="J265" s="13"/>
      <c r="K265" s="38"/>
      <c r="L265" s="19"/>
      <c r="M265" s="19"/>
      <c r="N265" s="19"/>
      <c r="O265" s="21"/>
      <c r="P265" s="21"/>
      <c r="Q265" s="21"/>
      <c r="R265" s="21"/>
      <c r="S265" s="21"/>
      <c r="T265" s="21"/>
      <c r="U265" s="19"/>
      <c r="V265" s="13"/>
      <c r="W265" s="13"/>
      <c r="X265" s="13"/>
      <c r="Y265" s="13"/>
      <c r="Z265" s="13"/>
      <c r="AA265" s="13"/>
    </row>
    <row r="266">
      <c r="A266" s="13"/>
      <c r="B266" s="13"/>
      <c r="C266" s="13"/>
      <c r="D266" s="13"/>
      <c r="E266" s="13"/>
      <c r="F266" s="13"/>
      <c r="G266" s="13"/>
      <c r="H266" s="13"/>
      <c r="I266" s="13"/>
      <c r="J266" s="13"/>
      <c r="K266" s="38"/>
      <c r="L266" s="19"/>
      <c r="M266" s="19"/>
      <c r="N266" s="19"/>
      <c r="O266" s="21"/>
      <c r="P266" s="21"/>
      <c r="Q266" s="21"/>
      <c r="R266" s="21"/>
      <c r="S266" s="21"/>
      <c r="T266" s="21"/>
      <c r="U266" s="19"/>
      <c r="V266" s="13"/>
      <c r="W266" s="13"/>
      <c r="X266" s="13"/>
      <c r="Y266" s="13"/>
      <c r="Z266" s="13"/>
      <c r="AA266" s="13"/>
    </row>
    <row r="267">
      <c r="A267" s="13"/>
      <c r="B267" s="13"/>
      <c r="C267" s="13"/>
      <c r="D267" s="13"/>
      <c r="E267" s="13"/>
      <c r="F267" s="13"/>
      <c r="G267" s="13"/>
      <c r="H267" s="13"/>
      <c r="I267" s="13"/>
      <c r="J267" s="13"/>
      <c r="K267" s="38"/>
      <c r="L267" s="19"/>
      <c r="M267" s="19"/>
      <c r="N267" s="19"/>
      <c r="O267" s="21"/>
      <c r="P267" s="21"/>
      <c r="Q267" s="21"/>
      <c r="R267" s="21"/>
      <c r="S267" s="21"/>
      <c r="T267" s="21"/>
      <c r="U267" s="19"/>
      <c r="V267" s="13"/>
      <c r="W267" s="13"/>
      <c r="X267" s="13"/>
      <c r="Y267" s="13"/>
      <c r="Z267" s="13"/>
      <c r="AA267" s="13"/>
    </row>
    <row r="268">
      <c r="A268" s="13"/>
      <c r="B268" s="13"/>
      <c r="C268" s="13"/>
      <c r="D268" s="13"/>
      <c r="E268" s="13"/>
      <c r="F268" s="13"/>
      <c r="G268" s="13"/>
      <c r="H268" s="13"/>
      <c r="I268" s="13"/>
      <c r="J268" s="13"/>
      <c r="K268" s="38"/>
      <c r="L268" s="19"/>
      <c r="M268" s="19"/>
      <c r="N268" s="19"/>
      <c r="O268" s="21"/>
      <c r="P268" s="21"/>
      <c r="Q268" s="21"/>
      <c r="R268" s="21"/>
      <c r="S268" s="21"/>
      <c r="T268" s="21"/>
      <c r="U268" s="19"/>
      <c r="V268" s="13"/>
      <c r="W268" s="13"/>
      <c r="X268" s="13"/>
      <c r="Y268" s="13"/>
      <c r="Z268" s="13"/>
      <c r="AA268" s="13"/>
    </row>
    <row r="269">
      <c r="A269" s="13"/>
      <c r="B269" s="13"/>
      <c r="C269" s="13"/>
      <c r="D269" s="13"/>
      <c r="E269" s="13"/>
      <c r="F269" s="13"/>
      <c r="G269" s="13"/>
      <c r="H269" s="13"/>
      <c r="I269" s="13"/>
      <c r="J269" s="13"/>
      <c r="K269" s="38"/>
      <c r="L269" s="19"/>
      <c r="M269" s="19"/>
      <c r="N269" s="19"/>
      <c r="O269" s="21"/>
      <c r="P269" s="21"/>
      <c r="Q269" s="21"/>
      <c r="R269" s="21"/>
      <c r="S269" s="21"/>
      <c r="T269" s="21"/>
      <c r="U269" s="19"/>
      <c r="V269" s="13"/>
      <c r="W269" s="13"/>
      <c r="X269" s="13"/>
      <c r="Y269" s="13"/>
      <c r="Z269" s="13"/>
      <c r="AA269" s="13"/>
    </row>
    <row r="270">
      <c r="A270" s="13"/>
      <c r="B270" s="13"/>
      <c r="C270" s="13"/>
      <c r="D270" s="13"/>
      <c r="E270" s="13"/>
      <c r="F270" s="13"/>
      <c r="G270" s="13"/>
      <c r="H270" s="13"/>
      <c r="I270" s="13"/>
      <c r="J270" s="13"/>
      <c r="K270" s="38"/>
      <c r="L270" s="19"/>
      <c r="M270" s="19"/>
      <c r="N270" s="19"/>
      <c r="O270" s="21"/>
      <c r="P270" s="21"/>
      <c r="Q270" s="21"/>
      <c r="R270" s="21"/>
      <c r="S270" s="21"/>
      <c r="T270" s="21"/>
      <c r="U270" s="19"/>
      <c r="V270" s="13"/>
      <c r="W270" s="13"/>
      <c r="X270" s="13"/>
      <c r="Y270" s="13"/>
      <c r="Z270" s="13"/>
      <c r="AA270" s="13"/>
    </row>
    <row r="271">
      <c r="A271" s="13"/>
      <c r="B271" s="13"/>
      <c r="C271" s="13"/>
      <c r="D271" s="13"/>
      <c r="E271" s="13"/>
      <c r="F271" s="13"/>
      <c r="G271" s="13"/>
      <c r="H271" s="13"/>
      <c r="I271" s="13"/>
      <c r="J271" s="13"/>
      <c r="K271" s="38"/>
      <c r="L271" s="19"/>
      <c r="M271" s="19"/>
      <c r="N271" s="19"/>
      <c r="O271" s="21"/>
      <c r="P271" s="21"/>
      <c r="Q271" s="21"/>
      <c r="R271" s="21"/>
      <c r="S271" s="21"/>
      <c r="T271" s="21"/>
      <c r="U271" s="19"/>
      <c r="V271" s="13"/>
      <c r="W271" s="13"/>
      <c r="X271" s="13"/>
      <c r="Y271" s="13"/>
      <c r="Z271" s="13"/>
      <c r="AA271" s="13"/>
    </row>
    <row r="272">
      <c r="A272" s="13"/>
      <c r="B272" s="13"/>
      <c r="C272" s="13"/>
      <c r="D272" s="13"/>
      <c r="E272" s="13"/>
      <c r="F272" s="13"/>
      <c r="G272" s="13"/>
      <c r="H272" s="13"/>
      <c r="I272" s="13"/>
      <c r="J272" s="13"/>
      <c r="K272" s="38"/>
      <c r="L272" s="19"/>
      <c r="M272" s="19"/>
      <c r="N272" s="19"/>
      <c r="O272" s="21"/>
      <c r="P272" s="21"/>
      <c r="Q272" s="21"/>
      <c r="R272" s="21"/>
      <c r="S272" s="21"/>
      <c r="T272" s="21"/>
      <c r="U272" s="19"/>
      <c r="V272" s="13"/>
      <c r="W272" s="13"/>
      <c r="X272" s="13"/>
      <c r="Y272" s="13"/>
      <c r="Z272" s="13"/>
      <c r="AA272" s="13"/>
    </row>
    <row r="273">
      <c r="A273" s="13"/>
      <c r="B273" s="13"/>
      <c r="C273" s="13"/>
      <c r="D273" s="13"/>
      <c r="E273" s="13"/>
      <c r="F273" s="13"/>
      <c r="G273" s="13"/>
      <c r="H273" s="13"/>
      <c r="I273" s="13"/>
      <c r="J273" s="13"/>
      <c r="K273" s="38"/>
      <c r="L273" s="19"/>
      <c r="M273" s="19"/>
      <c r="N273" s="19"/>
      <c r="O273" s="21"/>
      <c r="P273" s="21"/>
      <c r="Q273" s="21"/>
      <c r="R273" s="21"/>
      <c r="S273" s="21"/>
      <c r="T273" s="21"/>
      <c r="U273" s="19"/>
      <c r="V273" s="13"/>
      <c r="W273" s="13"/>
      <c r="X273" s="13"/>
      <c r="Y273" s="13"/>
      <c r="Z273" s="13"/>
      <c r="AA273" s="13"/>
    </row>
    <row r="274">
      <c r="A274" s="13"/>
      <c r="B274" s="13"/>
      <c r="C274" s="13"/>
      <c r="D274" s="13"/>
      <c r="E274" s="13"/>
      <c r="F274" s="13"/>
      <c r="G274" s="13"/>
      <c r="H274" s="13"/>
      <c r="I274" s="13"/>
      <c r="J274" s="13"/>
      <c r="K274" s="38"/>
      <c r="L274" s="19"/>
      <c r="M274" s="19"/>
      <c r="N274" s="19"/>
      <c r="O274" s="21"/>
      <c r="P274" s="21"/>
      <c r="Q274" s="21"/>
      <c r="R274" s="21"/>
      <c r="S274" s="21"/>
      <c r="T274" s="21"/>
      <c r="U274" s="19"/>
      <c r="V274" s="13"/>
      <c r="W274" s="13"/>
      <c r="X274" s="13"/>
      <c r="Y274" s="13"/>
      <c r="Z274" s="13"/>
      <c r="AA274" s="13"/>
    </row>
    <row r="275">
      <c r="A275" s="13"/>
      <c r="B275" s="13"/>
      <c r="C275" s="13"/>
      <c r="D275" s="13"/>
      <c r="E275" s="13"/>
      <c r="F275" s="13"/>
      <c r="G275" s="13"/>
      <c r="H275" s="13"/>
      <c r="I275" s="13"/>
      <c r="J275" s="13"/>
      <c r="K275" s="38"/>
      <c r="L275" s="19"/>
      <c r="M275" s="19"/>
      <c r="N275" s="19"/>
      <c r="O275" s="21"/>
      <c r="P275" s="21"/>
      <c r="Q275" s="21"/>
      <c r="R275" s="21"/>
      <c r="S275" s="21"/>
      <c r="T275" s="21"/>
      <c r="U275" s="19"/>
      <c r="V275" s="13"/>
      <c r="W275" s="13"/>
      <c r="X275" s="13"/>
      <c r="Y275" s="13"/>
      <c r="Z275" s="13"/>
      <c r="AA275" s="13"/>
    </row>
    <row r="276">
      <c r="A276" s="13"/>
      <c r="B276" s="13"/>
      <c r="C276" s="13"/>
      <c r="D276" s="13"/>
      <c r="E276" s="13"/>
      <c r="F276" s="13"/>
      <c r="G276" s="13"/>
      <c r="H276" s="13"/>
      <c r="I276" s="13"/>
      <c r="J276" s="13"/>
      <c r="K276" s="38"/>
      <c r="L276" s="19"/>
      <c r="M276" s="19"/>
      <c r="N276" s="19"/>
      <c r="O276" s="21"/>
      <c r="P276" s="21"/>
      <c r="Q276" s="21"/>
      <c r="R276" s="21"/>
      <c r="S276" s="21"/>
      <c r="T276" s="21"/>
      <c r="U276" s="19"/>
      <c r="V276" s="13"/>
      <c r="W276" s="13"/>
      <c r="X276" s="13"/>
      <c r="Y276" s="13"/>
      <c r="Z276" s="13"/>
      <c r="AA276" s="13"/>
    </row>
    <row r="277">
      <c r="A277" s="13"/>
      <c r="B277" s="13"/>
      <c r="C277" s="13"/>
      <c r="D277" s="13"/>
      <c r="E277" s="13"/>
      <c r="F277" s="13"/>
      <c r="G277" s="13"/>
      <c r="H277" s="13"/>
      <c r="I277" s="13"/>
      <c r="J277" s="13"/>
      <c r="K277" s="38"/>
      <c r="L277" s="19"/>
      <c r="M277" s="19"/>
      <c r="N277" s="19"/>
      <c r="O277" s="21"/>
      <c r="P277" s="21"/>
      <c r="Q277" s="21"/>
      <c r="R277" s="21"/>
      <c r="S277" s="21"/>
      <c r="T277" s="21"/>
      <c r="U277" s="19"/>
      <c r="V277" s="13"/>
      <c r="W277" s="13"/>
      <c r="X277" s="13"/>
      <c r="Y277" s="13"/>
      <c r="Z277" s="13"/>
      <c r="AA277" s="13"/>
    </row>
    <row r="278">
      <c r="A278" s="13"/>
      <c r="B278" s="13"/>
      <c r="C278" s="13"/>
      <c r="D278" s="13"/>
      <c r="E278" s="13"/>
      <c r="F278" s="13"/>
      <c r="G278" s="13"/>
      <c r="H278" s="13"/>
      <c r="I278" s="13"/>
      <c r="J278" s="13"/>
      <c r="K278" s="38"/>
      <c r="L278" s="19"/>
      <c r="M278" s="19"/>
      <c r="N278" s="19"/>
      <c r="O278" s="21"/>
      <c r="P278" s="21"/>
      <c r="Q278" s="21"/>
      <c r="R278" s="21"/>
      <c r="S278" s="21"/>
      <c r="T278" s="21"/>
      <c r="U278" s="19"/>
      <c r="V278" s="13"/>
      <c r="W278" s="13"/>
      <c r="X278" s="13"/>
      <c r="Y278" s="13"/>
      <c r="Z278" s="13"/>
      <c r="AA278" s="13"/>
    </row>
    <row r="279">
      <c r="A279" s="13"/>
      <c r="B279" s="13"/>
      <c r="C279" s="13"/>
      <c r="D279" s="13"/>
      <c r="E279" s="13"/>
      <c r="F279" s="13"/>
      <c r="G279" s="13"/>
      <c r="H279" s="13"/>
      <c r="I279" s="13"/>
      <c r="J279" s="13"/>
      <c r="K279" s="38"/>
      <c r="L279" s="19"/>
      <c r="M279" s="19"/>
      <c r="N279" s="19"/>
      <c r="O279" s="21"/>
      <c r="P279" s="21"/>
      <c r="Q279" s="21"/>
      <c r="R279" s="21"/>
      <c r="S279" s="21"/>
      <c r="T279" s="21"/>
      <c r="U279" s="19"/>
      <c r="V279" s="13"/>
      <c r="W279" s="13"/>
      <c r="X279" s="13"/>
      <c r="Y279" s="13"/>
      <c r="Z279" s="13"/>
      <c r="AA279" s="13"/>
    </row>
    <row r="280">
      <c r="A280" s="13"/>
      <c r="B280" s="13"/>
      <c r="C280" s="13"/>
      <c r="D280" s="13"/>
      <c r="E280" s="13"/>
      <c r="F280" s="13"/>
      <c r="G280" s="13"/>
      <c r="H280" s="13"/>
      <c r="I280" s="13"/>
      <c r="J280" s="13"/>
      <c r="K280" s="38"/>
      <c r="L280" s="19"/>
      <c r="M280" s="19"/>
      <c r="N280" s="19"/>
      <c r="O280" s="21"/>
      <c r="P280" s="21"/>
      <c r="Q280" s="21"/>
      <c r="R280" s="21"/>
      <c r="S280" s="21"/>
      <c r="T280" s="21"/>
      <c r="U280" s="19"/>
      <c r="V280" s="13"/>
      <c r="W280" s="13"/>
      <c r="X280" s="13"/>
      <c r="Y280" s="13"/>
      <c r="Z280" s="13"/>
      <c r="AA280" s="13"/>
    </row>
    <row r="281">
      <c r="A281" s="13"/>
      <c r="B281" s="13"/>
      <c r="C281" s="13"/>
      <c r="D281" s="13"/>
      <c r="E281" s="13"/>
      <c r="F281" s="13"/>
      <c r="G281" s="13"/>
      <c r="H281" s="13"/>
      <c r="I281" s="13"/>
      <c r="J281" s="13"/>
      <c r="K281" s="38"/>
      <c r="L281" s="19"/>
      <c r="M281" s="19"/>
      <c r="N281" s="19"/>
      <c r="O281" s="21"/>
      <c r="P281" s="21"/>
      <c r="Q281" s="21"/>
      <c r="R281" s="21"/>
      <c r="S281" s="21"/>
      <c r="T281" s="21"/>
      <c r="U281" s="19"/>
      <c r="V281" s="13"/>
      <c r="W281" s="13"/>
      <c r="X281" s="13"/>
      <c r="Y281" s="13"/>
      <c r="Z281" s="13"/>
      <c r="AA281" s="13"/>
    </row>
    <row r="282">
      <c r="A282" s="13"/>
      <c r="B282" s="13"/>
      <c r="C282" s="13"/>
      <c r="D282" s="13"/>
      <c r="E282" s="13"/>
      <c r="F282" s="13"/>
      <c r="G282" s="13"/>
      <c r="H282" s="13"/>
      <c r="I282" s="13"/>
      <c r="J282" s="13"/>
      <c r="K282" s="38"/>
      <c r="L282" s="19"/>
      <c r="M282" s="19"/>
      <c r="N282" s="19"/>
      <c r="O282" s="21"/>
      <c r="P282" s="21"/>
      <c r="Q282" s="21"/>
      <c r="R282" s="21"/>
      <c r="S282" s="21"/>
      <c r="T282" s="21"/>
      <c r="U282" s="19"/>
      <c r="V282" s="13"/>
      <c r="W282" s="13"/>
      <c r="X282" s="13"/>
      <c r="Y282" s="13"/>
      <c r="Z282" s="13"/>
      <c r="AA282" s="13"/>
    </row>
    <row r="283">
      <c r="A283" s="13"/>
      <c r="B283" s="13"/>
      <c r="C283" s="13"/>
      <c r="D283" s="13"/>
      <c r="E283" s="13"/>
      <c r="F283" s="13"/>
      <c r="G283" s="13"/>
      <c r="H283" s="13"/>
      <c r="I283" s="13"/>
      <c r="J283" s="13"/>
      <c r="K283" s="38"/>
      <c r="L283" s="19"/>
      <c r="M283" s="19"/>
      <c r="N283" s="19"/>
      <c r="O283" s="21"/>
      <c r="P283" s="21"/>
      <c r="Q283" s="21"/>
      <c r="R283" s="21"/>
      <c r="S283" s="21"/>
      <c r="T283" s="21"/>
      <c r="U283" s="19"/>
      <c r="V283" s="13"/>
      <c r="W283" s="13"/>
      <c r="X283" s="13"/>
      <c r="Y283" s="13"/>
      <c r="Z283" s="13"/>
      <c r="AA283" s="13"/>
    </row>
    <row r="284">
      <c r="A284" s="13"/>
      <c r="B284" s="13"/>
      <c r="C284" s="13"/>
      <c r="D284" s="13"/>
      <c r="E284" s="13"/>
      <c r="F284" s="13"/>
      <c r="G284" s="13"/>
      <c r="H284" s="13"/>
      <c r="I284" s="13"/>
      <c r="J284" s="13"/>
      <c r="K284" s="38"/>
      <c r="L284" s="19"/>
      <c r="M284" s="19"/>
      <c r="N284" s="19"/>
      <c r="O284" s="21"/>
      <c r="P284" s="21"/>
      <c r="Q284" s="21"/>
      <c r="R284" s="21"/>
      <c r="S284" s="21"/>
      <c r="T284" s="21"/>
      <c r="U284" s="19"/>
      <c r="V284" s="13"/>
      <c r="W284" s="13"/>
      <c r="X284" s="13"/>
      <c r="Y284" s="13"/>
      <c r="Z284" s="13"/>
      <c r="AA284" s="13"/>
    </row>
    <row r="285">
      <c r="A285" s="13"/>
      <c r="B285" s="13"/>
      <c r="C285" s="13"/>
      <c r="D285" s="13"/>
      <c r="E285" s="13"/>
      <c r="F285" s="13"/>
      <c r="G285" s="13"/>
      <c r="H285" s="13"/>
      <c r="I285" s="13"/>
      <c r="J285" s="13"/>
      <c r="K285" s="38"/>
      <c r="L285" s="19"/>
      <c r="M285" s="19"/>
      <c r="N285" s="19"/>
      <c r="O285" s="21"/>
      <c r="P285" s="21"/>
      <c r="Q285" s="21"/>
      <c r="R285" s="21"/>
      <c r="S285" s="21"/>
      <c r="T285" s="21"/>
      <c r="U285" s="19"/>
      <c r="V285" s="13"/>
      <c r="W285" s="13"/>
      <c r="X285" s="13"/>
      <c r="Y285" s="13"/>
      <c r="Z285" s="13"/>
      <c r="AA285" s="13"/>
    </row>
    <row r="286">
      <c r="A286" s="13"/>
      <c r="B286" s="13"/>
      <c r="C286" s="13"/>
      <c r="D286" s="13"/>
      <c r="E286" s="13"/>
      <c r="F286" s="13"/>
      <c r="G286" s="13"/>
      <c r="H286" s="13"/>
      <c r="I286" s="13"/>
      <c r="J286" s="13"/>
      <c r="K286" s="38"/>
      <c r="L286" s="19"/>
      <c r="M286" s="19"/>
      <c r="N286" s="19"/>
      <c r="O286" s="21"/>
      <c r="P286" s="21"/>
      <c r="Q286" s="21"/>
      <c r="R286" s="21"/>
      <c r="S286" s="21"/>
      <c r="T286" s="21"/>
      <c r="U286" s="19"/>
      <c r="V286" s="13"/>
      <c r="W286" s="13"/>
      <c r="X286" s="13"/>
      <c r="Y286" s="13"/>
      <c r="Z286" s="13"/>
      <c r="AA286" s="13"/>
    </row>
    <row r="287">
      <c r="A287" s="13"/>
      <c r="B287" s="13"/>
      <c r="C287" s="13"/>
      <c r="D287" s="13"/>
      <c r="E287" s="13"/>
      <c r="F287" s="13"/>
      <c r="G287" s="13"/>
      <c r="H287" s="13"/>
      <c r="I287" s="13"/>
      <c r="J287" s="13"/>
      <c r="K287" s="38"/>
      <c r="L287" s="19"/>
      <c r="M287" s="19"/>
      <c r="N287" s="19"/>
      <c r="O287" s="21"/>
      <c r="P287" s="21"/>
      <c r="Q287" s="21"/>
      <c r="R287" s="21"/>
      <c r="S287" s="21"/>
      <c r="T287" s="21"/>
      <c r="U287" s="19"/>
      <c r="V287" s="13"/>
      <c r="W287" s="13"/>
      <c r="X287" s="13"/>
      <c r="Y287" s="13"/>
      <c r="Z287" s="13"/>
      <c r="AA287" s="13"/>
    </row>
    <row r="288">
      <c r="A288" s="13"/>
      <c r="B288" s="13"/>
      <c r="C288" s="13"/>
      <c r="D288" s="13"/>
      <c r="E288" s="13"/>
      <c r="F288" s="13"/>
      <c r="G288" s="13"/>
      <c r="H288" s="13"/>
      <c r="I288" s="13"/>
      <c r="J288" s="13"/>
      <c r="K288" s="38"/>
      <c r="L288" s="19"/>
      <c r="M288" s="19"/>
      <c r="N288" s="19"/>
      <c r="O288" s="21"/>
      <c r="P288" s="21"/>
      <c r="Q288" s="21"/>
      <c r="R288" s="21"/>
      <c r="S288" s="21"/>
      <c r="T288" s="21"/>
      <c r="U288" s="19"/>
      <c r="V288" s="13"/>
      <c r="W288" s="13"/>
      <c r="X288" s="13"/>
      <c r="Y288" s="13"/>
      <c r="Z288" s="13"/>
      <c r="AA288" s="13"/>
    </row>
    <row r="289">
      <c r="A289" s="13"/>
      <c r="B289" s="13"/>
      <c r="C289" s="13"/>
      <c r="D289" s="13"/>
      <c r="E289" s="13"/>
      <c r="F289" s="13"/>
      <c r="G289" s="13"/>
      <c r="H289" s="13"/>
      <c r="I289" s="13"/>
      <c r="J289" s="13"/>
      <c r="K289" s="38"/>
      <c r="L289" s="19"/>
      <c r="M289" s="19"/>
      <c r="N289" s="19"/>
      <c r="O289" s="21"/>
      <c r="P289" s="21"/>
      <c r="Q289" s="21"/>
      <c r="R289" s="21"/>
      <c r="S289" s="21"/>
      <c r="T289" s="21"/>
      <c r="U289" s="19"/>
      <c r="V289" s="13"/>
      <c r="W289" s="13"/>
      <c r="X289" s="13"/>
      <c r="Y289" s="13"/>
      <c r="Z289" s="13"/>
      <c r="AA289" s="13"/>
    </row>
    <row r="290">
      <c r="A290" s="13"/>
      <c r="B290" s="13"/>
      <c r="C290" s="13"/>
      <c r="D290" s="13"/>
      <c r="E290" s="13"/>
      <c r="F290" s="13"/>
      <c r="G290" s="13"/>
      <c r="H290" s="13"/>
      <c r="I290" s="13"/>
      <c r="J290" s="13"/>
      <c r="K290" s="38"/>
      <c r="L290" s="19"/>
      <c r="M290" s="19"/>
      <c r="N290" s="19"/>
      <c r="O290" s="21"/>
      <c r="P290" s="21"/>
      <c r="Q290" s="21"/>
      <c r="R290" s="21"/>
      <c r="S290" s="21"/>
      <c r="T290" s="21"/>
      <c r="U290" s="19"/>
      <c r="V290" s="13"/>
      <c r="W290" s="13"/>
      <c r="X290" s="13"/>
      <c r="Y290" s="13"/>
      <c r="Z290" s="13"/>
      <c r="AA290" s="13"/>
    </row>
    <row r="291">
      <c r="A291" s="13"/>
      <c r="B291" s="13"/>
      <c r="C291" s="13"/>
      <c r="D291" s="13"/>
      <c r="E291" s="13"/>
      <c r="F291" s="13"/>
      <c r="G291" s="13"/>
      <c r="H291" s="13"/>
      <c r="I291" s="13"/>
      <c r="J291" s="13"/>
      <c r="K291" s="38"/>
      <c r="L291" s="19"/>
      <c r="M291" s="19"/>
      <c r="N291" s="19"/>
      <c r="O291" s="21"/>
      <c r="P291" s="21"/>
      <c r="Q291" s="21"/>
      <c r="R291" s="21"/>
      <c r="S291" s="21"/>
      <c r="T291" s="21"/>
      <c r="U291" s="19"/>
      <c r="V291" s="13"/>
      <c r="W291" s="13"/>
      <c r="X291" s="13"/>
      <c r="Y291" s="13"/>
      <c r="Z291" s="13"/>
      <c r="AA291" s="13"/>
    </row>
    <row r="292">
      <c r="A292" s="13"/>
      <c r="B292" s="13"/>
      <c r="C292" s="13"/>
      <c r="D292" s="13"/>
      <c r="E292" s="13"/>
      <c r="F292" s="13"/>
      <c r="G292" s="13"/>
      <c r="H292" s="13"/>
      <c r="I292" s="13"/>
      <c r="J292" s="13"/>
      <c r="K292" s="38"/>
      <c r="L292" s="19"/>
      <c r="M292" s="19"/>
      <c r="N292" s="19"/>
      <c r="O292" s="21"/>
      <c r="P292" s="21"/>
      <c r="Q292" s="21"/>
      <c r="R292" s="21"/>
      <c r="S292" s="21"/>
      <c r="T292" s="21"/>
      <c r="U292" s="19"/>
      <c r="V292" s="13"/>
      <c r="W292" s="13"/>
      <c r="X292" s="13"/>
      <c r="Y292" s="13"/>
      <c r="Z292" s="13"/>
      <c r="AA292" s="13"/>
    </row>
    <row r="293">
      <c r="A293" s="13"/>
      <c r="B293" s="13"/>
      <c r="C293" s="13"/>
      <c r="D293" s="13"/>
      <c r="E293" s="13"/>
      <c r="F293" s="13"/>
      <c r="G293" s="13"/>
      <c r="H293" s="13"/>
      <c r="I293" s="13"/>
      <c r="J293" s="13"/>
      <c r="K293" s="38"/>
      <c r="L293" s="19"/>
      <c r="M293" s="19"/>
      <c r="N293" s="19"/>
      <c r="O293" s="21"/>
      <c r="P293" s="21"/>
      <c r="Q293" s="21"/>
      <c r="R293" s="21"/>
      <c r="S293" s="21"/>
      <c r="T293" s="21"/>
      <c r="U293" s="19"/>
      <c r="V293" s="13"/>
      <c r="W293" s="13"/>
      <c r="X293" s="13"/>
      <c r="Y293" s="13"/>
      <c r="Z293" s="13"/>
      <c r="AA293" s="13"/>
    </row>
    <row r="294">
      <c r="A294" s="13"/>
      <c r="B294" s="13"/>
      <c r="C294" s="13"/>
      <c r="D294" s="13"/>
      <c r="E294" s="13"/>
      <c r="F294" s="13"/>
      <c r="G294" s="13"/>
      <c r="H294" s="13"/>
      <c r="I294" s="13"/>
      <c r="J294" s="13"/>
      <c r="K294" s="38"/>
      <c r="L294" s="19"/>
      <c r="M294" s="19"/>
      <c r="N294" s="19"/>
      <c r="O294" s="21"/>
      <c r="P294" s="21"/>
      <c r="Q294" s="21"/>
      <c r="R294" s="21"/>
      <c r="S294" s="21"/>
      <c r="T294" s="21"/>
      <c r="U294" s="19"/>
      <c r="V294" s="13"/>
      <c r="W294" s="13"/>
      <c r="X294" s="13"/>
      <c r="Y294" s="13"/>
      <c r="Z294" s="13"/>
      <c r="AA294" s="13"/>
    </row>
    <row r="295">
      <c r="A295" s="13"/>
      <c r="B295" s="13"/>
      <c r="C295" s="13"/>
      <c r="D295" s="13"/>
      <c r="E295" s="13"/>
      <c r="F295" s="13"/>
      <c r="G295" s="13"/>
      <c r="H295" s="13"/>
      <c r="I295" s="13"/>
      <c r="J295" s="13"/>
      <c r="K295" s="38"/>
      <c r="L295" s="19"/>
      <c r="M295" s="19"/>
      <c r="N295" s="19"/>
      <c r="O295" s="21"/>
      <c r="P295" s="21"/>
      <c r="Q295" s="21"/>
      <c r="R295" s="21"/>
      <c r="S295" s="21"/>
      <c r="T295" s="21"/>
      <c r="U295" s="19"/>
      <c r="V295" s="13"/>
      <c r="W295" s="13"/>
      <c r="X295" s="13"/>
      <c r="Y295" s="13"/>
      <c r="Z295" s="13"/>
      <c r="AA295" s="13"/>
    </row>
    <row r="296">
      <c r="A296" s="13"/>
      <c r="B296" s="13"/>
      <c r="C296" s="13"/>
      <c r="D296" s="13"/>
      <c r="E296" s="13"/>
      <c r="F296" s="13"/>
      <c r="G296" s="13"/>
      <c r="H296" s="13"/>
      <c r="I296" s="13"/>
      <c r="J296" s="13"/>
      <c r="K296" s="38"/>
      <c r="L296" s="19"/>
      <c r="M296" s="19"/>
      <c r="N296" s="19"/>
      <c r="O296" s="21"/>
      <c r="P296" s="21"/>
      <c r="Q296" s="21"/>
      <c r="R296" s="21"/>
      <c r="S296" s="21"/>
      <c r="T296" s="21"/>
      <c r="U296" s="19"/>
      <c r="V296" s="13"/>
      <c r="W296" s="13"/>
      <c r="X296" s="13"/>
      <c r="Y296" s="13"/>
      <c r="Z296" s="13"/>
      <c r="AA296" s="13"/>
    </row>
    <row r="297">
      <c r="A297" s="13"/>
      <c r="B297" s="13"/>
      <c r="C297" s="13"/>
      <c r="D297" s="13"/>
      <c r="E297" s="13"/>
      <c r="F297" s="13"/>
      <c r="G297" s="13"/>
      <c r="H297" s="13"/>
      <c r="I297" s="13"/>
      <c r="J297" s="13"/>
      <c r="K297" s="38"/>
      <c r="L297" s="19"/>
      <c r="M297" s="19"/>
      <c r="N297" s="19"/>
      <c r="O297" s="21"/>
      <c r="P297" s="21"/>
      <c r="Q297" s="21"/>
      <c r="R297" s="21"/>
      <c r="S297" s="21"/>
      <c r="T297" s="21"/>
      <c r="U297" s="19"/>
      <c r="V297" s="13"/>
      <c r="W297" s="13"/>
      <c r="X297" s="13"/>
      <c r="Y297" s="13"/>
      <c r="Z297" s="13"/>
      <c r="AA297" s="13"/>
    </row>
    <row r="298">
      <c r="A298" s="13"/>
      <c r="B298" s="13"/>
      <c r="C298" s="13"/>
      <c r="D298" s="13"/>
      <c r="E298" s="13"/>
      <c r="F298" s="13"/>
      <c r="G298" s="13"/>
      <c r="H298" s="13"/>
      <c r="I298" s="13"/>
      <c r="J298" s="13"/>
      <c r="K298" s="38"/>
      <c r="L298" s="19"/>
      <c r="M298" s="19"/>
      <c r="N298" s="19"/>
      <c r="O298" s="21"/>
      <c r="P298" s="21"/>
      <c r="Q298" s="21"/>
      <c r="R298" s="21"/>
      <c r="S298" s="21"/>
      <c r="T298" s="21"/>
      <c r="U298" s="19"/>
      <c r="V298" s="13"/>
      <c r="W298" s="13"/>
      <c r="X298" s="13"/>
      <c r="Y298" s="13"/>
      <c r="Z298" s="13"/>
      <c r="AA298" s="13"/>
    </row>
    <row r="299">
      <c r="A299" s="13"/>
      <c r="B299" s="13"/>
      <c r="C299" s="13"/>
      <c r="D299" s="13"/>
      <c r="E299" s="13"/>
      <c r="F299" s="13"/>
      <c r="G299" s="13"/>
      <c r="H299" s="13"/>
      <c r="I299" s="13"/>
      <c r="J299" s="13"/>
      <c r="K299" s="38"/>
      <c r="L299" s="19"/>
      <c r="M299" s="19"/>
      <c r="N299" s="19"/>
      <c r="O299" s="21"/>
      <c r="P299" s="21"/>
      <c r="Q299" s="21"/>
      <c r="R299" s="21"/>
      <c r="S299" s="21"/>
      <c r="T299" s="21"/>
      <c r="U299" s="19"/>
      <c r="V299" s="13"/>
      <c r="W299" s="13"/>
      <c r="X299" s="13"/>
      <c r="Y299" s="13"/>
      <c r="Z299" s="13"/>
      <c r="AA299" s="13"/>
    </row>
    <row r="300">
      <c r="A300" s="13"/>
      <c r="B300" s="13"/>
      <c r="C300" s="13"/>
      <c r="D300" s="13"/>
      <c r="E300" s="13"/>
      <c r="F300" s="13"/>
      <c r="G300" s="13"/>
      <c r="H300" s="13"/>
      <c r="I300" s="13"/>
      <c r="J300" s="13"/>
      <c r="K300" s="38"/>
      <c r="L300" s="19"/>
      <c r="M300" s="19"/>
      <c r="N300" s="19"/>
      <c r="O300" s="21"/>
      <c r="P300" s="21"/>
      <c r="Q300" s="21"/>
      <c r="R300" s="21"/>
      <c r="S300" s="21"/>
      <c r="T300" s="21"/>
      <c r="U300" s="19"/>
      <c r="V300" s="13"/>
      <c r="W300" s="13"/>
      <c r="X300" s="13"/>
      <c r="Y300" s="13"/>
      <c r="Z300" s="13"/>
      <c r="AA300" s="13"/>
    </row>
    <row r="301">
      <c r="A301" s="13"/>
      <c r="B301" s="13"/>
      <c r="C301" s="13"/>
      <c r="D301" s="13"/>
      <c r="E301" s="13"/>
      <c r="F301" s="13"/>
      <c r="G301" s="13"/>
      <c r="H301" s="13"/>
      <c r="I301" s="13"/>
      <c r="J301" s="13"/>
      <c r="K301" s="38"/>
      <c r="L301" s="19"/>
      <c r="M301" s="19"/>
      <c r="N301" s="19"/>
      <c r="O301" s="21"/>
      <c r="P301" s="21"/>
      <c r="Q301" s="21"/>
      <c r="R301" s="21"/>
      <c r="S301" s="21"/>
      <c r="T301" s="21"/>
      <c r="U301" s="19"/>
      <c r="V301" s="13"/>
      <c r="W301" s="13"/>
      <c r="X301" s="13"/>
      <c r="Y301" s="13"/>
      <c r="Z301" s="13"/>
      <c r="AA301" s="13"/>
    </row>
    <row r="302">
      <c r="A302" s="13"/>
      <c r="B302" s="13"/>
      <c r="C302" s="13"/>
      <c r="D302" s="13"/>
      <c r="E302" s="13"/>
      <c r="F302" s="13"/>
      <c r="G302" s="13"/>
      <c r="H302" s="13"/>
      <c r="I302" s="13"/>
      <c r="J302" s="13"/>
      <c r="K302" s="38"/>
      <c r="L302" s="19"/>
      <c r="M302" s="19"/>
      <c r="N302" s="19"/>
      <c r="O302" s="21"/>
      <c r="P302" s="21"/>
      <c r="Q302" s="21"/>
      <c r="R302" s="21"/>
      <c r="S302" s="21"/>
      <c r="T302" s="21"/>
      <c r="U302" s="19"/>
      <c r="V302" s="13"/>
      <c r="W302" s="13"/>
      <c r="X302" s="13"/>
      <c r="Y302" s="13"/>
      <c r="Z302" s="13"/>
      <c r="AA302" s="13"/>
    </row>
    <row r="303">
      <c r="A303" s="13"/>
      <c r="B303" s="13"/>
      <c r="C303" s="13"/>
      <c r="D303" s="13"/>
      <c r="E303" s="13"/>
      <c r="F303" s="13"/>
      <c r="G303" s="13"/>
      <c r="H303" s="13"/>
      <c r="I303" s="13"/>
      <c r="J303" s="13"/>
      <c r="K303" s="38"/>
      <c r="L303" s="19"/>
      <c r="M303" s="19"/>
      <c r="N303" s="19"/>
      <c r="O303" s="21"/>
      <c r="P303" s="21"/>
      <c r="Q303" s="21"/>
      <c r="R303" s="21"/>
      <c r="S303" s="21"/>
      <c r="T303" s="21"/>
      <c r="U303" s="19"/>
      <c r="V303" s="13"/>
      <c r="W303" s="13"/>
      <c r="X303" s="13"/>
      <c r="Y303" s="13"/>
      <c r="Z303" s="13"/>
      <c r="AA303" s="13"/>
    </row>
    <row r="304">
      <c r="A304" s="13"/>
      <c r="B304" s="13"/>
      <c r="C304" s="13"/>
      <c r="D304" s="13"/>
      <c r="E304" s="13"/>
      <c r="F304" s="13"/>
      <c r="G304" s="13"/>
      <c r="H304" s="13"/>
      <c r="I304" s="13"/>
      <c r="J304" s="13"/>
      <c r="K304" s="38"/>
      <c r="L304" s="19"/>
      <c r="M304" s="19"/>
      <c r="N304" s="19"/>
      <c r="O304" s="21"/>
      <c r="P304" s="21"/>
      <c r="Q304" s="21"/>
      <c r="R304" s="21"/>
      <c r="S304" s="21"/>
      <c r="T304" s="21"/>
      <c r="U304" s="19"/>
      <c r="V304" s="13"/>
      <c r="W304" s="13"/>
      <c r="X304" s="13"/>
      <c r="Y304" s="13"/>
      <c r="Z304" s="13"/>
      <c r="AA304" s="13"/>
    </row>
    <row r="305">
      <c r="A305" s="13"/>
      <c r="B305" s="13"/>
      <c r="C305" s="13"/>
      <c r="D305" s="13"/>
      <c r="E305" s="13"/>
      <c r="F305" s="13"/>
      <c r="G305" s="13"/>
      <c r="H305" s="13"/>
      <c r="I305" s="13"/>
      <c r="J305" s="13"/>
      <c r="K305" s="38"/>
      <c r="L305" s="19"/>
      <c r="M305" s="19"/>
      <c r="N305" s="19"/>
      <c r="O305" s="21"/>
      <c r="P305" s="21"/>
      <c r="Q305" s="21"/>
      <c r="R305" s="21"/>
      <c r="S305" s="21"/>
      <c r="T305" s="21"/>
      <c r="U305" s="19"/>
      <c r="V305" s="13"/>
      <c r="W305" s="13"/>
      <c r="X305" s="13"/>
      <c r="Y305" s="13"/>
      <c r="Z305" s="13"/>
      <c r="AA305" s="13"/>
    </row>
    <row r="306">
      <c r="A306" s="13"/>
      <c r="B306" s="13"/>
      <c r="C306" s="13"/>
      <c r="D306" s="13"/>
      <c r="E306" s="13"/>
      <c r="F306" s="13"/>
      <c r="G306" s="13"/>
      <c r="H306" s="13"/>
      <c r="I306" s="13"/>
      <c r="J306" s="13"/>
      <c r="K306" s="38"/>
      <c r="L306" s="19"/>
      <c r="M306" s="19"/>
      <c r="N306" s="19"/>
      <c r="O306" s="21"/>
      <c r="P306" s="21"/>
      <c r="Q306" s="21"/>
      <c r="R306" s="21"/>
      <c r="S306" s="21"/>
      <c r="T306" s="21"/>
      <c r="U306" s="19"/>
      <c r="V306" s="13"/>
      <c r="W306" s="13"/>
      <c r="X306" s="13"/>
      <c r="Y306" s="13"/>
      <c r="Z306" s="13"/>
      <c r="AA306" s="13"/>
    </row>
    <row r="307">
      <c r="A307" s="13"/>
      <c r="B307" s="13"/>
      <c r="C307" s="13"/>
      <c r="D307" s="13"/>
      <c r="E307" s="13"/>
      <c r="F307" s="13"/>
      <c r="G307" s="13"/>
      <c r="H307" s="13"/>
      <c r="I307" s="13"/>
      <c r="J307" s="13"/>
      <c r="K307" s="38"/>
      <c r="L307" s="19"/>
      <c r="M307" s="19"/>
      <c r="N307" s="19"/>
      <c r="O307" s="21"/>
      <c r="P307" s="21"/>
      <c r="Q307" s="21"/>
      <c r="R307" s="21"/>
      <c r="S307" s="21"/>
      <c r="T307" s="21"/>
      <c r="U307" s="19"/>
      <c r="V307" s="13"/>
      <c r="W307" s="13"/>
      <c r="X307" s="13"/>
      <c r="Y307" s="13"/>
      <c r="Z307" s="13"/>
      <c r="AA307" s="13"/>
    </row>
    <row r="308">
      <c r="A308" s="13"/>
      <c r="B308" s="13"/>
      <c r="C308" s="13"/>
      <c r="D308" s="13"/>
      <c r="E308" s="13"/>
      <c r="F308" s="13"/>
      <c r="G308" s="13"/>
      <c r="H308" s="13"/>
      <c r="I308" s="13"/>
      <c r="J308" s="13"/>
      <c r="K308" s="38"/>
      <c r="L308" s="19"/>
      <c r="M308" s="19"/>
      <c r="N308" s="19"/>
      <c r="O308" s="21"/>
      <c r="P308" s="21"/>
      <c r="Q308" s="21"/>
      <c r="R308" s="21"/>
      <c r="S308" s="21"/>
      <c r="T308" s="21"/>
      <c r="U308" s="19"/>
      <c r="V308" s="13"/>
      <c r="W308" s="13"/>
      <c r="X308" s="13"/>
      <c r="Y308" s="13"/>
      <c r="Z308" s="13"/>
      <c r="AA308" s="13"/>
    </row>
    <row r="309">
      <c r="A309" s="13"/>
      <c r="B309" s="13"/>
      <c r="C309" s="13"/>
      <c r="D309" s="13"/>
      <c r="E309" s="13"/>
      <c r="F309" s="13"/>
      <c r="G309" s="13"/>
      <c r="H309" s="13"/>
      <c r="I309" s="13"/>
      <c r="J309" s="13"/>
      <c r="K309" s="38"/>
      <c r="L309" s="19"/>
      <c r="M309" s="19"/>
      <c r="N309" s="19"/>
      <c r="O309" s="21"/>
      <c r="P309" s="21"/>
      <c r="Q309" s="21"/>
      <c r="R309" s="21"/>
      <c r="S309" s="21"/>
      <c r="T309" s="21"/>
      <c r="U309" s="19"/>
      <c r="V309" s="13"/>
      <c r="W309" s="13"/>
      <c r="X309" s="13"/>
      <c r="Y309" s="13"/>
      <c r="Z309" s="13"/>
      <c r="AA309" s="13"/>
    </row>
    <row r="310">
      <c r="A310" s="13"/>
      <c r="B310" s="13"/>
      <c r="C310" s="13"/>
      <c r="D310" s="13"/>
      <c r="E310" s="13"/>
      <c r="F310" s="13"/>
      <c r="G310" s="13"/>
      <c r="H310" s="13"/>
      <c r="I310" s="13"/>
      <c r="J310" s="13"/>
      <c r="K310" s="38"/>
      <c r="L310" s="19"/>
      <c r="M310" s="19"/>
      <c r="N310" s="19"/>
      <c r="O310" s="21"/>
      <c r="P310" s="21"/>
      <c r="Q310" s="21"/>
      <c r="R310" s="21"/>
      <c r="S310" s="21"/>
      <c r="T310" s="21"/>
      <c r="U310" s="19"/>
      <c r="V310" s="13"/>
      <c r="W310" s="13"/>
      <c r="X310" s="13"/>
      <c r="Y310" s="13"/>
      <c r="Z310" s="13"/>
      <c r="AA310" s="13"/>
    </row>
    <row r="311">
      <c r="A311" s="13"/>
      <c r="B311" s="13"/>
      <c r="C311" s="13"/>
      <c r="D311" s="13"/>
      <c r="E311" s="13"/>
      <c r="F311" s="13"/>
      <c r="G311" s="13"/>
      <c r="H311" s="13"/>
      <c r="I311" s="13"/>
      <c r="J311" s="13"/>
      <c r="K311" s="38"/>
      <c r="L311" s="19"/>
      <c r="M311" s="19"/>
      <c r="N311" s="19"/>
      <c r="O311" s="21"/>
      <c r="P311" s="21"/>
      <c r="Q311" s="21"/>
      <c r="R311" s="21"/>
      <c r="S311" s="21"/>
      <c r="T311" s="21"/>
      <c r="U311" s="19"/>
      <c r="V311" s="13"/>
      <c r="W311" s="13"/>
      <c r="X311" s="13"/>
      <c r="Y311" s="13"/>
      <c r="Z311" s="13"/>
      <c r="AA311" s="13"/>
    </row>
    <row r="312">
      <c r="A312" s="13"/>
      <c r="B312" s="13"/>
      <c r="C312" s="13"/>
      <c r="D312" s="13"/>
      <c r="E312" s="13"/>
      <c r="F312" s="13"/>
      <c r="G312" s="13"/>
      <c r="H312" s="13"/>
      <c r="I312" s="13"/>
      <c r="J312" s="13"/>
      <c r="K312" s="38"/>
      <c r="L312" s="19"/>
      <c r="M312" s="19"/>
      <c r="N312" s="19"/>
      <c r="O312" s="21"/>
      <c r="P312" s="21"/>
      <c r="Q312" s="21"/>
      <c r="R312" s="21"/>
      <c r="S312" s="21"/>
      <c r="T312" s="21"/>
      <c r="U312" s="19"/>
      <c r="V312" s="13"/>
      <c r="W312" s="13"/>
      <c r="X312" s="13"/>
      <c r="Y312" s="13"/>
      <c r="Z312" s="13"/>
      <c r="AA312" s="13"/>
    </row>
    <row r="313">
      <c r="A313" s="13"/>
      <c r="B313" s="13"/>
      <c r="C313" s="13"/>
      <c r="D313" s="13"/>
      <c r="E313" s="13"/>
      <c r="F313" s="13"/>
      <c r="G313" s="13"/>
      <c r="H313" s="13"/>
      <c r="I313" s="13"/>
      <c r="J313" s="13"/>
      <c r="K313" s="38"/>
      <c r="L313" s="19"/>
      <c r="M313" s="19"/>
      <c r="N313" s="19"/>
      <c r="O313" s="21"/>
      <c r="P313" s="21"/>
      <c r="Q313" s="21"/>
      <c r="R313" s="21"/>
      <c r="S313" s="21"/>
      <c r="T313" s="21"/>
      <c r="U313" s="19"/>
      <c r="V313" s="13"/>
      <c r="W313" s="13"/>
      <c r="X313" s="13"/>
      <c r="Y313" s="13"/>
      <c r="Z313" s="13"/>
      <c r="AA313" s="13"/>
    </row>
    <row r="314">
      <c r="A314" s="13"/>
      <c r="B314" s="13"/>
      <c r="C314" s="13"/>
      <c r="D314" s="13"/>
      <c r="E314" s="13"/>
      <c r="F314" s="13"/>
      <c r="G314" s="13"/>
      <c r="H314" s="13"/>
      <c r="I314" s="13"/>
      <c r="J314" s="13"/>
      <c r="K314" s="38"/>
      <c r="L314" s="19"/>
      <c r="M314" s="19"/>
      <c r="N314" s="19"/>
      <c r="O314" s="21"/>
      <c r="P314" s="21"/>
      <c r="Q314" s="21"/>
      <c r="R314" s="21"/>
      <c r="S314" s="21"/>
      <c r="T314" s="21"/>
      <c r="U314" s="19"/>
      <c r="V314" s="13"/>
      <c r="W314" s="13"/>
      <c r="X314" s="13"/>
      <c r="Y314" s="13"/>
      <c r="Z314" s="13"/>
      <c r="AA314" s="13"/>
    </row>
    <row r="315">
      <c r="A315" s="13"/>
      <c r="B315" s="13"/>
      <c r="C315" s="13"/>
      <c r="D315" s="13"/>
      <c r="E315" s="13"/>
      <c r="F315" s="13"/>
      <c r="G315" s="13"/>
      <c r="H315" s="13"/>
      <c r="I315" s="13"/>
      <c r="J315" s="13"/>
      <c r="K315" s="38"/>
      <c r="L315" s="19"/>
      <c r="M315" s="19"/>
      <c r="N315" s="19"/>
      <c r="O315" s="21"/>
      <c r="P315" s="21"/>
      <c r="Q315" s="21"/>
      <c r="R315" s="21"/>
      <c r="S315" s="21"/>
      <c r="T315" s="21"/>
      <c r="U315" s="19"/>
      <c r="V315" s="13"/>
      <c r="W315" s="13"/>
      <c r="X315" s="13"/>
      <c r="Y315" s="13"/>
      <c r="Z315" s="13"/>
      <c r="AA315" s="13"/>
    </row>
    <row r="316">
      <c r="A316" s="13"/>
      <c r="B316" s="13"/>
      <c r="C316" s="13"/>
      <c r="D316" s="13"/>
      <c r="E316" s="13"/>
      <c r="F316" s="13"/>
      <c r="G316" s="13"/>
      <c r="H316" s="13"/>
      <c r="I316" s="13"/>
      <c r="J316" s="13"/>
      <c r="K316" s="38"/>
      <c r="L316" s="19"/>
      <c r="M316" s="19"/>
      <c r="N316" s="19"/>
      <c r="O316" s="21"/>
      <c r="P316" s="21"/>
      <c r="Q316" s="21"/>
      <c r="R316" s="21"/>
      <c r="S316" s="21"/>
      <c r="T316" s="21"/>
      <c r="U316" s="19"/>
      <c r="V316" s="13"/>
      <c r="W316" s="13"/>
      <c r="X316" s="13"/>
      <c r="Y316" s="13"/>
      <c r="Z316" s="13"/>
      <c r="AA316" s="13"/>
    </row>
    <row r="317">
      <c r="A317" s="13"/>
      <c r="B317" s="13"/>
      <c r="C317" s="13"/>
      <c r="D317" s="13"/>
      <c r="E317" s="13"/>
      <c r="F317" s="13"/>
      <c r="G317" s="13"/>
      <c r="H317" s="13"/>
      <c r="I317" s="13"/>
      <c r="J317" s="13"/>
      <c r="K317" s="38"/>
      <c r="L317" s="19"/>
      <c r="M317" s="19"/>
      <c r="N317" s="19"/>
      <c r="O317" s="21"/>
      <c r="P317" s="21"/>
      <c r="Q317" s="21"/>
      <c r="R317" s="21"/>
      <c r="S317" s="21"/>
      <c r="T317" s="21"/>
      <c r="U317" s="19"/>
      <c r="V317" s="13"/>
      <c r="W317" s="13"/>
      <c r="X317" s="13"/>
      <c r="Y317" s="13"/>
      <c r="Z317" s="13"/>
      <c r="AA317" s="13"/>
    </row>
    <row r="318">
      <c r="A318" s="13"/>
      <c r="B318" s="13"/>
      <c r="C318" s="13"/>
      <c r="D318" s="13"/>
      <c r="E318" s="13"/>
      <c r="F318" s="13"/>
      <c r="G318" s="13"/>
      <c r="H318" s="13"/>
      <c r="I318" s="13"/>
      <c r="J318" s="13"/>
      <c r="K318" s="38"/>
      <c r="L318" s="19"/>
      <c r="M318" s="19"/>
      <c r="N318" s="19"/>
      <c r="O318" s="21"/>
      <c r="P318" s="21"/>
      <c r="Q318" s="21"/>
      <c r="R318" s="21"/>
      <c r="S318" s="21"/>
      <c r="T318" s="21"/>
      <c r="U318" s="19"/>
      <c r="V318" s="13"/>
      <c r="W318" s="13"/>
      <c r="X318" s="13"/>
      <c r="Y318" s="13"/>
      <c r="Z318" s="13"/>
      <c r="AA318" s="13"/>
    </row>
    <row r="319">
      <c r="A319" s="13"/>
      <c r="B319" s="13"/>
      <c r="C319" s="13"/>
      <c r="D319" s="13"/>
      <c r="E319" s="13"/>
      <c r="F319" s="13"/>
      <c r="G319" s="13"/>
      <c r="H319" s="13"/>
      <c r="I319" s="13"/>
      <c r="J319" s="13"/>
      <c r="K319" s="38"/>
      <c r="L319" s="19"/>
      <c r="M319" s="19"/>
      <c r="N319" s="19"/>
      <c r="O319" s="21"/>
      <c r="P319" s="21"/>
      <c r="Q319" s="21"/>
      <c r="R319" s="21"/>
      <c r="S319" s="21"/>
      <c r="T319" s="21"/>
      <c r="U319" s="19"/>
      <c r="V319" s="13"/>
      <c r="W319" s="13"/>
      <c r="X319" s="13"/>
      <c r="Y319" s="13"/>
      <c r="Z319" s="13"/>
      <c r="AA319" s="13"/>
    </row>
    <row r="320">
      <c r="A320" s="13"/>
      <c r="B320" s="13"/>
      <c r="C320" s="13"/>
      <c r="D320" s="13"/>
      <c r="E320" s="13"/>
      <c r="F320" s="13"/>
      <c r="G320" s="13"/>
      <c r="H320" s="13"/>
      <c r="I320" s="13"/>
      <c r="J320" s="13"/>
      <c r="K320" s="38"/>
      <c r="L320" s="19"/>
      <c r="M320" s="19"/>
      <c r="N320" s="19"/>
      <c r="O320" s="21"/>
      <c r="P320" s="21"/>
      <c r="Q320" s="21"/>
      <c r="R320" s="21"/>
      <c r="S320" s="21"/>
      <c r="T320" s="21"/>
      <c r="U320" s="19"/>
      <c r="V320" s="13"/>
      <c r="W320" s="13"/>
      <c r="X320" s="13"/>
      <c r="Y320" s="13"/>
      <c r="Z320" s="13"/>
      <c r="AA320" s="13"/>
    </row>
    <row r="321">
      <c r="A321" s="13"/>
      <c r="B321" s="13"/>
      <c r="C321" s="13"/>
      <c r="D321" s="13"/>
      <c r="E321" s="13"/>
      <c r="F321" s="13"/>
      <c r="G321" s="13"/>
      <c r="H321" s="13"/>
      <c r="I321" s="13"/>
      <c r="J321" s="13"/>
      <c r="K321" s="38"/>
      <c r="L321" s="19"/>
      <c r="M321" s="19"/>
      <c r="N321" s="19"/>
      <c r="O321" s="21"/>
      <c r="P321" s="21"/>
      <c r="Q321" s="21"/>
      <c r="R321" s="21"/>
      <c r="S321" s="21"/>
      <c r="T321" s="21"/>
      <c r="U321" s="19"/>
      <c r="V321" s="13"/>
      <c r="W321" s="13"/>
      <c r="X321" s="13"/>
      <c r="Y321" s="13"/>
      <c r="Z321" s="13"/>
      <c r="AA321" s="13"/>
    </row>
    <row r="322">
      <c r="A322" s="13"/>
      <c r="B322" s="13"/>
      <c r="C322" s="13"/>
      <c r="D322" s="13"/>
      <c r="E322" s="13"/>
      <c r="F322" s="13"/>
      <c r="G322" s="13"/>
      <c r="H322" s="13"/>
      <c r="I322" s="13"/>
      <c r="J322" s="13"/>
      <c r="K322" s="38"/>
      <c r="L322" s="19"/>
      <c r="M322" s="19"/>
      <c r="N322" s="19"/>
      <c r="O322" s="21"/>
      <c r="P322" s="21"/>
      <c r="Q322" s="21"/>
      <c r="R322" s="21"/>
      <c r="S322" s="21"/>
      <c r="T322" s="21"/>
      <c r="U322" s="19"/>
      <c r="V322" s="13"/>
      <c r="W322" s="13"/>
      <c r="X322" s="13"/>
      <c r="Y322" s="13"/>
      <c r="Z322" s="13"/>
      <c r="AA322" s="13"/>
    </row>
    <row r="323">
      <c r="A323" s="13"/>
      <c r="B323" s="13"/>
      <c r="C323" s="13"/>
      <c r="D323" s="13"/>
      <c r="E323" s="13"/>
      <c r="F323" s="13"/>
      <c r="G323" s="13"/>
      <c r="H323" s="13"/>
      <c r="I323" s="13"/>
      <c r="J323" s="13"/>
      <c r="K323" s="38"/>
      <c r="L323" s="19"/>
      <c r="M323" s="19"/>
      <c r="N323" s="19"/>
      <c r="O323" s="21"/>
      <c r="P323" s="21"/>
      <c r="Q323" s="21"/>
      <c r="R323" s="21"/>
      <c r="S323" s="21"/>
      <c r="T323" s="21"/>
      <c r="U323" s="19"/>
      <c r="V323" s="13"/>
      <c r="W323" s="13"/>
      <c r="X323" s="13"/>
      <c r="Y323" s="13"/>
      <c r="Z323" s="13"/>
      <c r="AA323" s="13"/>
    </row>
    <row r="324">
      <c r="A324" s="13"/>
      <c r="B324" s="13"/>
      <c r="C324" s="13"/>
      <c r="D324" s="13"/>
      <c r="E324" s="13"/>
      <c r="F324" s="13"/>
      <c r="G324" s="13"/>
      <c r="H324" s="13"/>
      <c r="I324" s="13"/>
      <c r="J324" s="13"/>
      <c r="K324" s="38"/>
      <c r="L324" s="19"/>
      <c r="M324" s="19"/>
      <c r="N324" s="19"/>
      <c r="O324" s="21"/>
      <c r="P324" s="21"/>
      <c r="Q324" s="21"/>
      <c r="R324" s="21"/>
      <c r="S324" s="21"/>
      <c r="T324" s="21"/>
      <c r="U324" s="19"/>
      <c r="V324" s="13"/>
      <c r="W324" s="13"/>
      <c r="X324" s="13"/>
      <c r="Y324" s="13"/>
      <c r="Z324" s="13"/>
      <c r="AA324" s="13"/>
    </row>
    <row r="325">
      <c r="A325" s="13"/>
      <c r="B325" s="13"/>
      <c r="C325" s="13"/>
      <c r="D325" s="13"/>
      <c r="E325" s="13"/>
      <c r="F325" s="13"/>
      <c r="G325" s="13"/>
      <c r="H325" s="13"/>
      <c r="I325" s="13"/>
      <c r="J325" s="13"/>
      <c r="K325" s="38"/>
      <c r="L325" s="19"/>
      <c r="M325" s="19"/>
      <c r="N325" s="19"/>
      <c r="O325" s="21"/>
      <c r="P325" s="21"/>
      <c r="Q325" s="21"/>
      <c r="R325" s="21"/>
      <c r="S325" s="21"/>
      <c r="T325" s="21"/>
      <c r="U325" s="19"/>
      <c r="V325" s="13"/>
      <c r="W325" s="13"/>
      <c r="X325" s="13"/>
      <c r="Y325" s="13"/>
      <c r="Z325" s="13"/>
      <c r="AA325" s="13"/>
    </row>
    <row r="326">
      <c r="A326" s="13"/>
      <c r="B326" s="13"/>
      <c r="C326" s="13"/>
      <c r="D326" s="13"/>
      <c r="E326" s="13"/>
      <c r="F326" s="13"/>
      <c r="G326" s="13"/>
      <c r="H326" s="13"/>
      <c r="I326" s="13"/>
      <c r="J326" s="13"/>
      <c r="K326" s="38"/>
      <c r="L326" s="19"/>
      <c r="M326" s="19"/>
      <c r="N326" s="19"/>
      <c r="O326" s="21"/>
      <c r="P326" s="21"/>
      <c r="Q326" s="21"/>
      <c r="R326" s="21"/>
      <c r="S326" s="21"/>
      <c r="T326" s="21"/>
      <c r="U326" s="19"/>
      <c r="V326" s="13"/>
      <c r="W326" s="13"/>
      <c r="X326" s="13"/>
      <c r="Y326" s="13"/>
      <c r="Z326" s="13"/>
      <c r="AA326" s="13"/>
    </row>
    <row r="327">
      <c r="A327" s="13"/>
      <c r="B327" s="13"/>
      <c r="C327" s="13"/>
      <c r="D327" s="13"/>
      <c r="E327" s="13"/>
      <c r="F327" s="13"/>
      <c r="G327" s="13"/>
      <c r="H327" s="13"/>
      <c r="I327" s="13"/>
      <c r="J327" s="13"/>
      <c r="K327" s="38"/>
      <c r="L327" s="19"/>
      <c r="M327" s="19"/>
      <c r="N327" s="19"/>
      <c r="O327" s="21"/>
      <c r="P327" s="21"/>
      <c r="Q327" s="21"/>
      <c r="R327" s="21"/>
      <c r="S327" s="21"/>
      <c r="T327" s="21"/>
      <c r="U327" s="19"/>
      <c r="V327" s="13"/>
      <c r="W327" s="13"/>
      <c r="X327" s="13"/>
      <c r="Y327" s="13"/>
      <c r="Z327" s="13"/>
      <c r="AA327" s="13"/>
    </row>
    <row r="328">
      <c r="A328" s="13"/>
      <c r="B328" s="13"/>
      <c r="C328" s="13"/>
      <c r="D328" s="13"/>
      <c r="E328" s="13"/>
      <c r="F328" s="13"/>
      <c r="G328" s="13"/>
      <c r="H328" s="13"/>
      <c r="I328" s="13"/>
      <c r="J328" s="13"/>
      <c r="K328" s="38"/>
      <c r="L328" s="19"/>
      <c r="M328" s="19"/>
      <c r="N328" s="19"/>
      <c r="O328" s="21"/>
      <c r="P328" s="21"/>
      <c r="Q328" s="21"/>
      <c r="R328" s="21"/>
      <c r="S328" s="21"/>
      <c r="T328" s="21"/>
      <c r="U328" s="19"/>
      <c r="V328" s="13"/>
      <c r="W328" s="13"/>
      <c r="X328" s="13"/>
      <c r="Y328" s="13"/>
      <c r="Z328" s="13"/>
      <c r="AA328" s="13"/>
    </row>
    <row r="329">
      <c r="A329" s="13"/>
      <c r="B329" s="13"/>
      <c r="C329" s="13"/>
      <c r="D329" s="13"/>
      <c r="E329" s="13"/>
      <c r="F329" s="13"/>
      <c r="G329" s="13"/>
      <c r="H329" s="13"/>
      <c r="I329" s="13"/>
      <c r="J329" s="13"/>
      <c r="K329" s="38"/>
      <c r="L329" s="19"/>
      <c r="M329" s="19"/>
      <c r="N329" s="19"/>
      <c r="O329" s="21"/>
      <c r="P329" s="21"/>
      <c r="Q329" s="21"/>
      <c r="R329" s="21"/>
      <c r="S329" s="21"/>
      <c r="T329" s="21"/>
      <c r="U329" s="19"/>
      <c r="V329" s="13"/>
      <c r="W329" s="13"/>
      <c r="X329" s="13"/>
      <c r="Y329" s="13"/>
      <c r="Z329" s="13"/>
      <c r="AA329" s="13"/>
    </row>
    <row r="330">
      <c r="A330" s="13"/>
      <c r="B330" s="13"/>
      <c r="C330" s="13"/>
      <c r="D330" s="13"/>
      <c r="E330" s="13"/>
      <c r="F330" s="13"/>
      <c r="G330" s="13"/>
      <c r="H330" s="13"/>
      <c r="I330" s="13"/>
      <c r="J330" s="13"/>
      <c r="K330" s="38"/>
      <c r="L330" s="19"/>
      <c r="M330" s="19"/>
      <c r="N330" s="19"/>
      <c r="O330" s="21"/>
      <c r="P330" s="21"/>
      <c r="Q330" s="21"/>
      <c r="R330" s="21"/>
      <c r="S330" s="21"/>
      <c r="T330" s="21"/>
      <c r="U330" s="19"/>
      <c r="V330" s="13"/>
      <c r="W330" s="13"/>
      <c r="X330" s="13"/>
      <c r="Y330" s="13"/>
      <c r="Z330" s="13"/>
      <c r="AA330" s="13"/>
    </row>
    <row r="331">
      <c r="A331" s="13"/>
      <c r="B331" s="13"/>
      <c r="C331" s="13"/>
      <c r="D331" s="13"/>
      <c r="E331" s="13"/>
      <c r="F331" s="13"/>
      <c r="G331" s="13"/>
      <c r="H331" s="13"/>
      <c r="I331" s="13"/>
      <c r="J331" s="13"/>
      <c r="K331" s="38"/>
      <c r="L331" s="19"/>
      <c r="M331" s="19"/>
      <c r="N331" s="19"/>
      <c r="O331" s="21"/>
      <c r="P331" s="21"/>
      <c r="Q331" s="21"/>
      <c r="R331" s="21"/>
      <c r="S331" s="21"/>
      <c r="T331" s="21"/>
      <c r="U331" s="19"/>
      <c r="V331" s="13"/>
      <c r="W331" s="13"/>
      <c r="X331" s="13"/>
      <c r="Y331" s="13"/>
      <c r="Z331" s="13"/>
      <c r="AA331" s="13"/>
    </row>
    <row r="332">
      <c r="A332" s="13"/>
      <c r="B332" s="13"/>
      <c r="C332" s="13"/>
      <c r="D332" s="13"/>
      <c r="E332" s="13"/>
      <c r="F332" s="13"/>
      <c r="G332" s="13"/>
      <c r="H332" s="13"/>
      <c r="I332" s="13"/>
      <c r="J332" s="13"/>
      <c r="K332" s="38"/>
      <c r="L332" s="19"/>
      <c r="M332" s="19"/>
      <c r="N332" s="19"/>
      <c r="O332" s="21"/>
      <c r="P332" s="21"/>
      <c r="Q332" s="21"/>
      <c r="R332" s="21"/>
      <c r="S332" s="21"/>
      <c r="T332" s="21"/>
      <c r="U332" s="19"/>
      <c r="V332" s="13"/>
      <c r="W332" s="13"/>
      <c r="X332" s="13"/>
      <c r="Y332" s="13"/>
      <c r="Z332" s="13"/>
      <c r="AA332" s="13"/>
    </row>
    <row r="333">
      <c r="A333" s="13"/>
      <c r="B333" s="13"/>
      <c r="C333" s="13"/>
      <c r="D333" s="13"/>
      <c r="E333" s="13"/>
      <c r="F333" s="13"/>
      <c r="G333" s="13"/>
      <c r="H333" s="13"/>
      <c r="I333" s="13"/>
      <c r="J333" s="13"/>
      <c r="K333" s="38"/>
      <c r="L333" s="19"/>
      <c r="M333" s="19"/>
      <c r="N333" s="19"/>
      <c r="O333" s="21"/>
      <c r="P333" s="21"/>
      <c r="Q333" s="21"/>
      <c r="R333" s="21"/>
      <c r="S333" s="21"/>
      <c r="T333" s="21"/>
      <c r="U333" s="19"/>
      <c r="V333" s="13"/>
      <c r="W333" s="13"/>
      <c r="X333" s="13"/>
      <c r="Y333" s="13"/>
      <c r="Z333" s="13"/>
      <c r="AA333" s="13"/>
    </row>
    <row r="334">
      <c r="A334" s="13"/>
      <c r="B334" s="13"/>
      <c r="C334" s="13"/>
      <c r="D334" s="13"/>
      <c r="E334" s="13"/>
      <c r="F334" s="13"/>
      <c r="G334" s="13"/>
      <c r="H334" s="13"/>
      <c r="I334" s="13"/>
      <c r="J334" s="13"/>
      <c r="K334" s="38"/>
      <c r="L334" s="19"/>
      <c r="M334" s="19"/>
      <c r="N334" s="19"/>
      <c r="O334" s="21"/>
      <c r="P334" s="21"/>
      <c r="Q334" s="21"/>
      <c r="R334" s="21"/>
      <c r="S334" s="21"/>
      <c r="T334" s="21"/>
      <c r="U334" s="19"/>
      <c r="V334" s="13"/>
      <c r="W334" s="13"/>
      <c r="X334" s="13"/>
      <c r="Y334" s="13"/>
      <c r="Z334" s="13"/>
      <c r="AA334" s="13"/>
    </row>
    <row r="335">
      <c r="A335" s="13"/>
      <c r="B335" s="13"/>
      <c r="C335" s="13"/>
      <c r="D335" s="13"/>
      <c r="E335" s="13"/>
      <c r="F335" s="13"/>
      <c r="G335" s="13"/>
      <c r="H335" s="13"/>
      <c r="I335" s="13"/>
      <c r="J335" s="13"/>
      <c r="K335" s="38"/>
      <c r="L335" s="19"/>
      <c r="M335" s="19"/>
      <c r="N335" s="19"/>
      <c r="O335" s="21"/>
      <c r="P335" s="21"/>
      <c r="Q335" s="21"/>
      <c r="R335" s="21"/>
      <c r="S335" s="21"/>
      <c r="T335" s="21"/>
      <c r="U335" s="19"/>
      <c r="V335" s="13"/>
      <c r="W335" s="13"/>
      <c r="X335" s="13"/>
      <c r="Y335" s="13"/>
      <c r="Z335" s="13"/>
      <c r="AA335" s="13"/>
    </row>
    <row r="336">
      <c r="A336" s="13"/>
      <c r="B336" s="13"/>
      <c r="C336" s="13"/>
      <c r="D336" s="13"/>
      <c r="E336" s="13"/>
      <c r="F336" s="13"/>
      <c r="G336" s="13"/>
      <c r="H336" s="13"/>
      <c r="I336" s="13"/>
      <c r="J336" s="13"/>
      <c r="K336" s="38"/>
      <c r="L336" s="19"/>
      <c r="M336" s="19"/>
      <c r="N336" s="19"/>
      <c r="O336" s="21"/>
      <c r="P336" s="21"/>
      <c r="Q336" s="21"/>
      <c r="R336" s="21"/>
      <c r="S336" s="21"/>
      <c r="T336" s="21"/>
      <c r="U336" s="19"/>
      <c r="V336" s="13"/>
      <c r="W336" s="13"/>
      <c r="X336" s="13"/>
      <c r="Y336" s="13"/>
      <c r="Z336" s="13"/>
      <c r="AA336" s="13"/>
    </row>
    <row r="337">
      <c r="A337" s="13"/>
      <c r="B337" s="13"/>
      <c r="C337" s="13"/>
      <c r="D337" s="13"/>
      <c r="E337" s="13"/>
      <c r="F337" s="13"/>
      <c r="G337" s="13"/>
      <c r="H337" s="13"/>
      <c r="I337" s="13"/>
      <c r="J337" s="13"/>
      <c r="K337" s="38"/>
      <c r="L337" s="19"/>
      <c r="M337" s="19"/>
      <c r="N337" s="19"/>
      <c r="O337" s="21"/>
      <c r="P337" s="21"/>
      <c r="Q337" s="21"/>
      <c r="R337" s="21"/>
      <c r="S337" s="21"/>
      <c r="T337" s="21"/>
      <c r="U337" s="19"/>
      <c r="V337" s="13"/>
      <c r="W337" s="13"/>
      <c r="X337" s="13"/>
      <c r="Y337" s="13"/>
      <c r="Z337" s="13"/>
      <c r="AA337" s="13"/>
    </row>
    <row r="338">
      <c r="A338" s="13"/>
      <c r="B338" s="13"/>
      <c r="C338" s="13"/>
      <c r="D338" s="13"/>
      <c r="E338" s="13"/>
      <c r="F338" s="13"/>
      <c r="G338" s="13"/>
      <c r="H338" s="13"/>
      <c r="I338" s="13"/>
      <c r="J338" s="13"/>
      <c r="K338" s="38"/>
      <c r="L338" s="19"/>
      <c r="M338" s="19"/>
      <c r="N338" s="19"/>
      <c r="O338" s="21"/>
      <c r="P338" s="21"/>
      <c r="Q338" s="21"/>
      <c r="R338" s="21"/>
      <c r="S338" s="21"/>
      <c r="T338" s="21"/>
      <c r="U338" s="19"/>
      <c r="V338" s="13"/>
      <c r="W338" s="13"/>
      <c r="X338" s="13"/>
      <c r="Y338" s="13"/>
      <c r="Z338" s="13"/>
      <c r="AA338" s="13"/>
    </row>
    <row r="339">
      <c r="A339" s="13"/>
      <c r="B339" s="13"/>
      <c r="C339" s="13"/>
      <c r="D339" s="13"/>
      <c r="E339" s="13"/>
      <c r="F339" s="13"/>
      <c r="G339" s="13"/>
      <c r="H339" s="13"/>
      <c r="I339" s="13"/>
      <c r="J339" s="13"/>
      <c r="K339" s="38"/>
      <c r="L339" s="19"/>
      <c r="M339" s="19"/>
      <c r="N339" s="19"/>
      <c r="O339" s="21"/>
      <c r="P339" s="21"/>
      <c r="Q339" s="21"/>
      <c r="R339" s="21"/>
      <c r="S339" s="21"/>
      <c r="T339" s="21"/>
      <c r="U339" s="19"/>
      <c r="V339" s="13"/>
      <c r="W339" s="13"/>
      <c r="X339" s="13"/>
      <c r="Y339" s="13"/>
      <c r="Z339" s="13"/>
      <c r="AA339" s="13"/>
    </row>
    <row r="340">
      <c r="A340" s="13"/>
      <c r="B340" s="13"/>
      <c r="C340" s="13"/>
      <c r="D340" s="13"/>
      <c r="E340" s="13"/>
      <c r="F340" s="13"/>
      <c r="G340" s="13"/>
      <c r="H340" s="13"/>
      <c r="I340" s="13"/>
      <c r="J340" s="13"/>
      <c r="K340" s="38"/>
      <c r="L340" s="19"/>
      <c r="M340" s="19"/>
      <c r="N340" s="19"/>
      <c r="O340" s="21"/>
      <c r="P340" s="21"/>
      <c r="Q340" s="21"/>
      <c r="R340" s="21"/>
      <c r="S340" s="21"/>
      <c r="T340" s="21"/>
      <c r="U340" s="19"/>
      <c r="V340" s="13"/>
      <c r="W340" s="13"/>
      <c r="X340" s="13"/>
      <c r="Y340" s="13"/>
      <c r="Z340" s="13"/>
      <c r="AA340" s="13"/>
    </row>
    <row r="341">
      <c r="A341" s="13"/>
      <c r="B341" s="13"/>
      <c r="C341" s="13"/>
      <c r="D341" s="13"/>
      <c r="E341" s="13"/>
      <c r="F341" s="13"/>
      <c r="G341" s="13"/>
      <c r="H341" s="13"/>
      <c r="I341" s="13"/>
      <c r="J341" s="13"/>
      <c r="K341" s="38"/>
      <c r="L341" s="19"/>
      <c r="M341" s="19"/>
      <c r="N341" s="19"/>
      <c r="O341" s="21"/>
      <c r="P341" s="21"/>
      <c r="Q341" s="21"/>
      <c r="R341" s="21"/>
      <c r="S341" s="21"/>
      <c r="T341" s="21"/>
      <c r="U341" s="19"/>
      <c r="V341" s="13"/>
      <c r="W341" s="13"/>
      <c r="X341" s="13"/>
      <c r="Y341" s="13"/>
      <c r="Z341" s="13"/>
      <c r="AA341" s="13"/>
    </row>
    <row r="342">
      <c r="A342" s="13"/>
      <c r="B342" s="13"/>
      <c r="C342" s="13"/>
      <c r="D342" s="13"/>
      <c r="E342" s="13"/>
      <c r="F342" s="13"/>
      <c r="G342" s="13"/>
      <c r="H342" s="13"/>
      <c r="I342" s="13"/>
      <c r="J342" s="13"/>
      <c r="K342" s="38"/>
      <c r="L342" s="19"/>
      <c r="M342" s="19"/>
      <c r="N342" s="19"/>
      <c r="O342" s="21"/>
      <c r="P342" s="21"/>
      <c r="Q342" s="21"/>
      <c r="R342" s="21"/>
      <c r="S342" s="21"/>
      <c r="T342" s="21"/>
      <c r="U342" s="19"/>
      <c r="V342" s="13"/>
      <c r="W342" s="13"/>
      <c r="X342" s="13"/>
      <c r="Y342" s="13"/>
      <c r="Z342" s="13"/>
      <c r="AA342" s="13"/>
    </row>
    <row r="343">
      <c r="A343" s="13"/>
      <c r="B343" s="13"/>
      <c r="C343" s="13"/>
      <c r="D343" s="13"/>
      <c r="E343" s="13"/>
      <c r="F343" s="13"/>
      <c r="G343" s="13"/>
      <c r="H343" s="13"/>
      <c r="I343" s="13"/>
      <c r="J343" s="13"/>
      <c r="K343" s="38"/>
      <c r="L343" s="19"/>
      <c r="M343" s="19"/>
      <c r="N343" s="19"/>
      <c r="O343" s="21"/>
      <c r="P343" s="21"/>
      <c r="Q343" s="21"/>
      <c r="R343" s="21"/>
      <c r="S343" s="21"/>
      <c r="T343" s="21"/>
      <c r="U343" s="19"/>
      <c r="V343" s="13"/>
      <c r="W343" s="13"/>
      <c r="X343" s="13"/>
      <c r="Y343" s="13"/>
      <c r="Z343" s="13"/>
      <c r="AA343" s="13"/>
    </row>
    <row r="344">
      <c r="A344" s="13"/>
      <c r="B344" s="13"/>
      <c r="C344" s="13"/>
      <c r="D344" s="13"/>
      <c r="E344" s="13"/>
      <c r="F344" s="13"/>
      <c r="G344" s="13"/>
      <c r="H344" s="13"/>
      <c r="I344" s="13"/>
      <c r="J344" s="13"/>
      <c r="K344" s="38"/>
      <c r="L344" s="19"/>
      <c r="M344" s="19"/>
      <c r="N344" s="19"/>
      <c r="O344" s="21"/>
      <c r="P344" s="21"/>
      <c r="Q344" s="21"/>
      <c r="R344" s="21"/>
      <c r="S344" s="21"/>
      <c r="T344" s="21"/>
      <c r="U344" s="19"/>
      <c r="V344" s="13"/>
      <c r="W344" s="13"/>
      <c r="X344" s="13"/>
      <c r="Y344" s="13"/>
      <c r="Z344" s="13"/>
      <c r="AA344" s="13"/>
    </row>
    <row r="345">
      <c r="A345" s="13"/>
      <c r="B345" s="13"/>
      <c r="C345" s="13"/>
      <c r="D345" s="13"/>
      <c r="E345" s="13"/>
      <c r="F345" s="13"/>
      <c r="G345" s="13"/>
      <c r="H345" s="13"/>
      <c r="I345" s="13"/>
      <c r="J345" s="13"/>
      <c r="K345" s="38"/>
      <c r="L345" s="19"/>
      <c r="M345" s="19"/>
      <c r="N345" s="19"/>
      <c r="O345" s="21"/>
      <c r="P345" s="21"/>
      <c r="Q345" s="21"/>
      <c r="R345" s="21"/>
      <c r="S345" s="21"/>
      <c r="T345" s="21"/>
      <c r="U345" s="19"/>
      <c r="V345" s="13"/>
      <c r="W345" s="13"/>
      <c r="X345" s="13"/>
      <c r="Y345" s="13"/>
      <c r="Z345" s="13"/>
      <c r="AA345" s="13"/>
    </row>
    <row r="346">
      <c r="A346" s="13"/>
      <c r="B346" s="13"/>
      <c r="C346" s="13"/>
      <c r="D346" s="13"/>
      <c r="E346" s="13"/>
      <c r="F346" s="13"/>
      <c r="G346" s="13"/>
      <c r="H346" s="13"/>
      <c r="I346" s="13"/>
      <c r="J346" s="13"/>
      <c r="K346" s="38"/>
      <c r="L346" s="19"/>
      <c r="M346" s="19"/>
      <c r="N346" s="19"/>
      <c r="O346" s="21"/>
      <c r="P346" s="21"/>
      <c r="Q346" s="21"/>
      <c r="R346" s="21"/>
      <c r="S346" s="21"/>
      <c r="T346" s="21"/>
      <c r="U346" s="19"/>
      <c r="V346" s="13"/>
      <c r="W346" s="13"/>
      <c r="X346" s="13"/>
      <c r="Y346" s="13"/>
      <c r="Z346" s="13"/>
      <c r="AA346" s="13"/>
    </row>
    <row r="347">
      <c r="A347" s="13"/>
      <c r="B347" s="13"/>
      <c r="C347" s="13"/>
      <c r="D347" s="13"/>
      <c r="E347" s="13"/>
      <c r="F347" s="13"/>
      <c r="G347" s="13"/>
      <c r="H347" s="13"/>
      <c r="I347" s="13"/>
      <c r="J347" s="13"/>
      <c r="K347" s="38"/>
      <c r="L347" s="19"/>
      <c r="M347" s="19"/>
      <c r="N347" s="19"/>
      <c r="O347" s="21"/>
      <c r="P347" s="21"/>
      <c r="Q347" s="21"/>
      <c r="R347" s="21"/>
      <c r="S347" s="21"/>
      <c r="T347" s="21"/>
      <c r="U347" s="19"/>
      <c r="V347" s="13"/>
      <c r="W347" s="13"/>
      <c r="X347" s="13"/>
      <c r="Y347" s="13"/>
      <c r="Z347" s="13"/>
      <c r="AA347" s="13"/>
    </row>
    <row r="348">
      <c r="A348" s="13"/>
      <c r="B348" s="13"/>
      <c r="C348" s="13"/>
      <c r="D348" s="13"/>
      <c r="E348" s="13"/>
      <c r="F348" s="13"/>
      <c r="G348" s="13"/>
      <c r="H348" s="13"/>
      <c r="I348" s="13"/>
      <c r="J348" s="13"/>
      <c r="K348" s="38"/>
      <c r="L348" s="19"/>
      <c r="M348" s="19"/>
      <c r="N348" s="19"/>
      <c r="O348" s="21"/>
      <c r="P348" s="21"/>
      <c r="Q348" s="21"/>
      <c r="R348" s="21"/>
      <c r="S348" s="21"/>
      <c r="T348" s="21"/>
      <c r="U348" s="19"/>
      <c r="V348" s="13"/>
      <c r="W348" s="13"/>
      <c r="X348" s="13"/>
      <c r="Y348" s="13"/>
      <c r="Z348" s="13"/>
      <c r="AA348" s="13"/>
    </row>
    <row r="349">
      <c r="A349" s="13"/>
      <c r="B349" s="13"/>
      <c r="C349" s="13"/>
      <c r="D349" s="13"/>
      <c r="E349" s="13"/>
      <c r="F349" s="13"/>
      <c r="G349" s="13"/>
      <c r="H349" s="13"/>
      <c r="I349" s="13"/>
      <c r="J349" s="13"/>
      <c r="K349" s="38"/>
      <c r="L349" s="19"/>
      <c r="M349" s="19"/>
      <c r="N349" s="19"/>
      <c r="O349" s="21"/>
      <c r="P349" s="21"/>
      <c r="Q349" s="21"/>
      <c r="R349" s="21"/>
      <c r="S349" s="21"/>
      <c r="T349" s="21"/>
      <c r="U349" s="19"/>
      <c r="V349" s="13"/>
      <c r="W349" s="13"/>
      <c r="X349" s="13"/>
      <c r="Y349" s="13"/>
      <c r="Z349" s="13"/>
      <c r="AA349" s="13"/>
    </row>
    <row r="350">
      <c r="A350" s="13"/>
      <c r="B350" s="13"/>
      <c r="C350" s="13"/>
      <c r="D350" s="13"/>
      <c r="E350" s="13"/>
      <c r="F350" s="13"/>
      <c r="G350" s="13"/>
      <c r="H350" s="13"/>
      <c r="I350" s="13"/>
      <c r="J350" s="13"/>
      <c r="K350" s="38"/>
      <c r="L350" s="19"/>
      <c r="M350" s="19"/>
      <c r="N350" s="19"/>
      <c r="O350" s="21"/>
      <c r="P350" s="21"/>
      <c r="Q350" s="21"/>
      <c r="R350" s="21"/>
      <c r="S350" s="21"/>
      <c r="T350" s="21"/>
      <c r="U350" s="19"/>
      <c r="V350" s="13"/>
      <c r="W350" s="13"/>
      <c r="X350" s="13"/>
      <c r="Y350" s="13"/>
      <c r="Z350" s="13"/>
      <c r="AA350" s="13"/>
    </row>
    <row r="351">
      <c r="A351" s="13"/>
      <c r="B351" s="13"/>
      <c r="C351" s="13"/>
      <c r="D351" s="13"/>
      <c r="E351" s="13"/>
      <c r="F351" s="13"/>
      <c r="G351" s="13"/>
      <c r="H351" s="13"/>
      <c r="I351" s="13"/>
      <c r="J351" s="13"/>
      <c r="K351" s="38"/>
      <c r="L351" s="19"/>
      <c r="M351" s="19"/>
      <c r="N351" s="19"/>
      <c r="O351" s="21"/>
      <c r="P351" s="21"/>
      <c r="Q351" s="21"/>
      <c r="R351" s="21"/>
      <c r="S351" s="21"/>
      <c r="T351" s="21"/>
      <c r="U351" s="19"/>
      <c r="V351" s="13"/>
      <c r="W351" s="13"/>
      <c r="X351" s="13"/>
      <c r="Y351" s="13"/>
      <c r="Z351" s="13"/>
      <c r="AA351" s="13"/>
    </row>
    <row r="352">
      <c r="A352" s="13"/>
      <c r="B352" s="13"/>
      <c r="C352" s="13"/>
      <c r="D352" s="13"/>
      <c r="E352" s="13"/>
      <c r="F352" s="13"/>
      <c r="G352" s="13"/>
      <c r="H352" s="13"/>
      <c r="I352" s="13"/>
      <c r="J352" s="13"/>
      <c r="K352" s="38"/>
      <c r="L352" s="19"/>
      <c r="M352" s="19"/>
      <c r="N352" s="19"/>
      <c r="O352" s="21"/>
      <c r="P352" s="21"/>
      <c r="Q352" s="21"/>
      <c r="R352" s="21"/>
      <c r="S352" s="21"/>
      <c r="T352" s="21"/>
      <c r="U352" s="19"/>
      <c r="V352" s="13"/>
      <c r="W352" s="13"/>
      <c r="X352" s="13"/>
      <c r="Y352" s="13"/>
      <c r="Z352" s="13"/>
      <c r="AA352" s="13"/>
    </row>
    <row r="353">
      <c r="A353" s="13"/>
      <c r="B353" s="13"/>
      <c r="C353" s="13"/>
      <c r="D353" s="13"/>
      <c r="E353" s="13"/>
      <c r="F353" s="13"/>
      <c r="G353" s="13"/>
      <c r="H353" s="13"/>
      <c r="I353" s="13"/>
      <c r="J353" s="13"/>
      <c r="K353" s="38"/>
      <c r="L353" s="19"/>
      <c r="M353" s="19"/>
      <c r="N353" s="19"/>
      <c r="O353" s="21"/>
      <c r="P353" s="21"/>
      <c r="Q353" s="21"/>
      <c r="R353" s="21"/>
      <c r="S353" s="21"/>
      <c r="T353" s="21"/>
      <c r="U353" s="19"/>
      <c r="V353" s="13"/>
      <c r="W353" s="13"/>
      <c r="X353" s="13"/>
      <c r="Y353" s="13"/>
      <c r="Z353" s="13"/>
      <c r="AA353" s="13"/>
    </row>
    <row r="354">
      <c r="A354" s="13"/>
      <c r="B354" s="13"/>
      <c r="C354" s="13"/>
      <c r="D354" s="13"/>
      <c r="E354" s="13"/>
      <c r="F354" s="13"/>
      <c r="G354" s="13"/>
      <c r="H354" s="13"/>
      <c r="I354" s="13"/>
      <c r="J354" s="13"/>
      <c r="K354" s="38"/>
      <c r="L354" s="19"/>
      <c r="M354" s="19"/>
      <c r="N354" s="19"/>
      <c r="O354" s="21"/>
      <c r="P354" s="21"/>
      <c r="Q354" s="21"/>
      <c r="R354" s="21"/>
      <c r="S354" s="21"/>
      <c r="T354" s="21"/>
      <c r="U354" s="19"/>
      <c r="V354" s="13"/>
      <c r="W354" s="13"/>
      <c r="X354" s="13"/>
      <c r="Y354" s="13"/>
      <c r="Z354" s="13"/>
      <c r="AA354" s="13"/>
    </row>
    <row r="355">
      <c r="A355" s="13"/>
      <c r="B355" s="13"/>
      <c r="C355" s="13"/>
      <c r="D355" s="13"/>
      <c r="E355" s="13"/>
      <c r="F355" s="13"/>
      <c r="G355" s="13"/>
      <c r="H355" s="13"/>
      <c r="I355" s="13"/>
      <c r="J355" s="13"/>
      <c r="K355" s="38"/>
      <c r="L355" s="19"/>
      <c r="M355" s="19"/>
      <c r="N355" s="19"/>
      <c r="O355" s="21"/>
      <c r="P355" s="21"/>
      <c r="Q355" s="21"/>
      <c r="R355" s="21"/>
      <c r="S355" s="21"/>
      <c r="T355" s="21"/>
      <c r="U355" s="19"/>
      <c r="V355" s="13"/>
      <c r="W355" s="13"/>
      <c r="X355" s="13"/>
      <c r="Y355" s="13"/>
      <c r="Z355" s="13"/>
      <c r="AA355" s="13"/>
    </row>
    <row r="356">
      <c r="A356" s="13"/>
      <c r="B356" s="13"/>
      <c r="C356" s="13"/>
      <c r="D356" s="13"/>
      <c r="E356" s="13"/>
      <c r="F356" s="13"/>
      <c r="G356" s="13"/>
      <c r="H356" s="13"/>
      <c r="I356" s="13"/>
      <c r="J356" s="13"/>
      <c r="K356" s="38"/>
      <c r="L356" s="19"/>
      <c r="M356" s="19"/>
      <c r="N356" s="19"/>
      <c r="O356" s="21"/>
      <c r="P356" s="21"/>
      <c r="Q356" s="21"/>
      <c r="R356" s="21"/>
      <c r="S356" s="21"/>
      <c r="T356" s="21"/>
      <c r="U356" s="19"/>
      <c r="V356" s="13"/>
      <c r="W356" s="13"/>
      <c r="X356" s="13"/>
      <c r="Y356" s="13"/>
      <c r="Z356" s="13"/>
      <c r="AA356" s="13"/>
    </row>
    <row r="357">
      <c r="A357" s="13"/>
      <c r="B357" s="13"/>
      <c r="C357" s="13"/>
      <c r="D357" s="13"/>
      <c r="E357" s="13"/>
      <c r="F357" s="13"/>
      <c r="G357" s="13"/>
      <c r="H357" s="13"/>
      <c r="I357" s="13"/>
      <c r="J357" s="13"/>
      <c r="K357" s="38"/>
      <c r="L357" s="19"/>
      <c r="M357" s="19"/>
      <c r="N357" s="19"/>
      <c r="O357" s="21"/>
      <c r="P357" s="21"/>
      <c r="Q357" s="21"/>
      <c r="R357" s="21"/>
      <c r="S357" s="21"/>
      <c r="T357" s="21"/>
      <c r="U357" s="19"/>
      <c r="V357" s="13"/>
      <c r="W357" s="13"/>
      <c r="X357" s="13"/>
      <c r="Y357" s="13"/>
      <c r="Z357" s="13"/>
      <c r="AA357" s="13"/>
    </row>
    <row r="358">
      <c r="A358" s="13"/>
      <c r="B358" s="13"/>
      <c r="C358" s="13"/>
      <c r="D358" s="13"/>
      <c r="E358" s="13"/>
      <c r="F358" s="13"/>
      <c r="G358" s="13"/>
      <c r="H358" s="13"/>
      <c r="I358" s="13"/>
      <c r="J358" s="13"/>
      <c r="K358" s="38"/>
      <c r="L358" s="19"/>
      <c r="M358" s="19"/>
      <c r="N358" s="19"/>
      <c r="O358" s="21"/>
      <c r="P358" s="21"/>
      <c r="Q358" s="21"/>
      <c r="R358" s="21"/>
      <c r="S358" s="21"/>
      <c r="T358" s="21"/>
      <c r="U358" s="19"/>
      <c r="V358" s="13"/>
      <c r="W358" s="13"/>
      <c r="X358" s="13"/>
      <c r="Y358" s="13"/>
      <c r="Z358" s="13"/>
      <c r="AA358" s="13"/>
    </row>
    <row r="359">
      <c r="A359" s="13"/>
      <c r="B359" s="13"/>
      <c r="C359" s="13"/>
      <c r="D359" s="13"/>
      <c r="E359" s="13"/>
      <c r="F359" s="13"/>
      <c r="G359" s="13"/>
      <c r="H359" s="13"/>
      <c r="I359" s="13"/>
      <c r="J359" s="13"/>
      <c r="K359" s="38"/>
      <c r="L359" s="19"/>
      <c r="M359" s="19"/>
      <c r="N359" s="19"/>
      <c r="O359" s="21"/>
      <c r="P359" s="21"/>
      <c r="Q359" s="21"/>
      <c r="R359" s="21"/>
      <c r="S359" s="21"/>
      <c r="T359" s="21"/>
      <c r="U359" s="19"/>
      <c r="V359" s="13"/>
      <c r="W359" s="13"/>
      <c r="X359" s="13"/>
      <c r="Y359" s="13"/>
      <c r="Z359" s="13"/>
      <c r="AA359" s="13"/>
    </row>
    <row r="360">
      <c r="A360" s="13"/>
      <c r="B360" s="13"/>
      <c r="C360" s="13"/>
      <c r="D360" s="13"/>
      <c r="E360" s="13"/>
      <c r="F360" s="13"/>
      <c r="G360" s="13"/>
      <c r="H360" s="13"/>
      <c r="I360" s="13"/>
      <c r="J360" s="13"/>
      <c r="K360" s="38"/>
      <c r="L360" s="19"/>
      <c r="M360" s="19"/>
      <c r="N360" s="19"/>
      <c r="O360" s="21"/>
      <c r="P360" s="21"/>
      <c r="Q360" s="21"/>
      <c r="R360" s="21"/>
      <c r="S360" s="21"/>
      <c r="T360" s="21"/>
      <c r="U360" s="19"/>
      <c r="V360" s="13"/>
      <c r="W360" s="13"/>
      <c r="X360" s="13"/>
      <c r="Y360" s="13"/>
      <c r="Z360" s="13"/>
      <c r="AA360" s="13"/>
    </row>
    <row r="361">
      <c r="A361" s="13"/>
      <c r="B361" s="13"/>
      <c r="C361" s="13"/>
      <c r="D361" s="13"/>
      <c r="E361" s="13"/>
      <c r="F361" s="13"/>
      <c r="G361" s="13"/>
      <c r="H361" s="13"/>
      <c r="I361" s="13"/>
      <c r="J361" s="13"/>
      <c r="K361" s="38"/>
      <c r="L361" s="19"/>
      <c r="M361" s="19"/>
      <c r="N361" s="19"/>
      <c r="O361" s="21"/>
      <c r="P361" s="21"/>
      <c r="Q361" s="21"/>
      <c r="R361" s="21"/>
      <c r="S361" s="21"/>
      <c r="T361" s="21"/>
      <c r="U361" s="19"/>
      <c r="V361" s="13"/>
      <c r="W361" s="13"/>
      <c r="X361" s="13"/>
      <c r="Y361" s="13"/>
      <c r="Z361" s="13"/>
      <c r="AA361" s="13"/>
    </row>
    <row r="362">
      <c r="A362" s="13"/>
      <c r="B362" s="13"/>
      <c r="C362" s="13"/>
      <c r="D362" s="13"/>
      <c r="E362" s="13"/>
      <c r="F362" s="13"/>
      <c r="G362" s="13"/>
      <c r="H362" s="13"/>
      <c r="I362" s="13"/>
      <c r="J362" s="13"/>
      <c r="K362" s="38"/>
      <c r="L362" s="19"/>
      <c r="M362" s="19"/>
      <c r="N362" s="19"/>
      <c r="O362" s="21"/>
      <c r="P362" s="21"/>
      <c r="Q362" s="21"/>
      <c r="R362" s="21"/>
      <c r="S362" s="21"/>
      <c r="T362" s="21"/>
      <c r="U362" s="19"/>
      <c r="V362" s="13"/>
      <c r="W362" s="13"/>
      <c r="X362" s="13"/>
      <c r="Y362" s="13"/>
      <c r="Z362" s="13"/>
      <c r="AA362" s="13"/>
    </row>
    <row r="363">
      <c r="A363" s="13"/>
      <c r="B363" s="13"/>
      <c r="C363" s="13"/>
      <c r="D363" s="13"/>
      <c r="E363" s="13"/>
      <c r="F363" s="13"/>
      <c r="G363" s="13"/>
      <c r="H363" s="13"/>
      <c r="I363" s="13"/>
      <c r="J363" s="13"/>
      <c r="K363" s="38"/>
      <c r="L363" s="19"/>
      <c r="M363" s="19"/>
      <c r="N363" s="19"/>
      <c r="O363" s="21"/>
      <c r="P363" s="21"/>
      <c r="Q363" s="21"/>
      <c r="R363" s="21"/>
      <c r="S363" s="21"/>
      <c r="T363" s="21"/>
      <c r="U363" s="19"/>
      <c r="V363" s="13"/>
      <c r="W363" s="13"/>
      <c r="X363" s="13"/>
      <c r="Y363" s="13"/>
      <c r="Z363" s="13"/>
      <c r="AA363" s="13"/>
    </row>
    <row r="364">
      <c r="A364" s="13"/>
      <c r="B364" s="13"/>
      <c r="C364" s="13"/>
      <c r="D364" s="13"/>
      <c r="E364" s="13"/>
      <c r="F364" s="13"/>
      <c r="G364" s="13"/>
      <c r="H364" s="13"/>
      <c r="I364" s="13"/>
      <c r="J364" s="13"/>
      <c r="K364" s="38"/>
      <c r="L364" s="19"/>
      <c r="M364" s="19"/>
      <c r="N364" s="19"/>
      <c r="O364" s="21"/>
      <c r="P364" s="21"/>
      <c r="Q364" s="21"/>
      <c r="R364" s="21"/>
      <c r="S364" s="21"/>
      <c r="T364" s="21"/>
      <c r="U364" s="19"/>
      <c r="V364" s="13"/>
      <c r="W364" s="13"/>
      <c r="X364" s="13"/>
      <c r="Y364" s="13"/>
      <c r="Z364" s="13"/>
      <c r="AA364" s="13"/>
    </row>
    <row r="365">
      <c r="A365" s="13"/>
      <c r="B365" s="13"/>
      <c r="C365" s="13"/>
      <c r="D365" s="13"/>
      <c r="E365" s="13"/>
      <c r="F365" s="13"/>
      <c r="G365" s="13"/>
      <c r="H365" s="13"/>
      <c r="I365" s="13"/>
      <c r="J365" s="13"/>
      <c r="K365" s="38"/>
      <c r="L365" s="19"/>
      <c r="M365" s="19"/>
      <c r="N365" s="19"/>
      <c r="O365" s="21"/>
      <c r="P365" s="21"/>
      <c r="Q365" s="21"/>
      <c r="R365" s="21"/>
      <c r="S365" s="21"/>
      <c r="T365" s="21"/>
      <c r="U365" s="19"/>
      <c r="V365" s="13"/>
      <c r="W365" s="13"/>
      <c r="X365" s="13"/>
      <c r="Y365" s="13"/>
      <c r="Z365" s="13"/>
      <c r="AA365" s="13"/>
    </row>
    <row r="366">
      <c r="A366" s="13"/>
      <c r="B366" s="13"/>
      <c r="C366" s="13"/>
      <c r="D366" s="13"/>
      <c r="E366" s="13"/>
      <c r="F366" s="13"/>
      <c r="G366" s="13"/>
      <c r="H366" s="13"/>
      <c r="I366" s="13"/>
      <c r="J366" s="13"/>
      <c r="K366" s="38"/>
      <c r="L366" s="19"/>
      <c r="M366" s="19"/>
      <c r="N366" s="19"/>
      <c r="O366" s="21"/>
      <c r="P366" s="21"/>
      <c r="Q366" s="21"/>
      <c r="R366" s="21"/>
      <c r="S366" s="21"/>
      <c r="T366" s="21"/>
      <c r="U366" s="19"/>
      <c r="V366" s="13"/>
      <c r="W366" s="13"/>
      <c r="X366" s="13"/>
      <c r="Y366" s="13"/>
      <c r="Z366" s="13"/>
      <c r="AA366" s="13"/>
    </row>
    <row r="367">
      <c r="A367" s="13"/>
      <c r="B367" s="13"/>
      <c r="C367" s="13"/>
      <c r="D367" s="13"/>
      <c r="E367" s="13"/>
      <c r="F367" s="13"/>
      <c r="G367" s="13"/>
      <c r="H367" s="13"/>
      <c r="I367" s="13"/>
      <c r="J367" s="13"/>
      <c r="K367" s="38"/>
      <c r="L367" s="19"/>
      <c r="M367" s="19"/>
      <c r="N367" s="19"/>
      <c r="O367" s="21"/>
      <c r="P367" s="21"/>
      <c r="Q367" s="21"/>
      <c r="R367" s="21"/>
      <c r="S367" s="21"/>
      <c r="T367" s="21"/>
      <c r="U367" s="19"/>
      <c r="V367" s="13"/>
      <c r="W367" s="13"/>
      <c r="X367" s="13"/>
      <c r="Y367" s="13"/>
      <c r="Z367" s="13"/>
      <c r="AA367" s="13"/>
    </row>
    <row r="368">
      <c r="A368" s="13"/>
      <c r="B368" s="13"/>
      <c r="C368" s="13"/>
      <c r="D368" s="13"/>
      <c r="E368" s="13"/>
      <c r="F368" s="13"/>
      <c r="G368" s="13"/>
      <c r="H368" s="13"/>
      <c r="I368" s="13"/>
      <c r="J368" s="13"/>
      <c r="K368" s="38"/>
      <c r="L368" s="19"/>
      <c r="M368" s="19"/>
      <c r="N368" s="19"/>
      <c r="O368" s="21"/>
      <c r="P368" s="21"/>
      <c r="Q368" s="21"/>
      <c r="R368" s="21"/>
      <c r="S368" s="21"/>
      <c r="T368" s="21"/>
      <c r="U368" s="19"/>
      <c r="V368" s="13"/>
      <c r="W368" s="13"/>
      <c r="X368" s="13"/>
      <c r="Y368" s="13"/>
      <c r="Z368" s="13"/>
      <c r="AA368" s="13"/>
    </row>
    <row r="369">
      <c r="A369" s="13"/>
      <c r="B369" s="13"/>
      <c r="C369" s="13"/>
      <c r="D369" s="13"/>
      <c r="E369" s="13"/>
      <c r="F369" s="13"/>
      <c r="G369" s="13"/>
      <c r="H369" s="13"/>
      <c r="I369" s="13"/>
      <c r="J369" s="13"/>
      <c r="K369" s="38"/>
      <c r="L369" s="19"/>
      <c r="M369" s="19"/>
      <c r="N369" s="19"/>
      <c r="O369" s="21"/>
      <c r="P369" s="21"/>
      <c r="Q369" s="21"/>
      <c r="R369" s="21"/>
      <c r="S369" s="21"/>
      <c r="T369" s="21"/>
      <c r="U369" s="19"/>
      <c r="V369" s="13"/>
      <c r="W369" s="13"/>
      <c r="X369" s="13"/>
      <c r="Y369" s="13"/>
      <c r="Z369" s="13"/>
      <c r="AA369" s="13"/>
    </row>
    <row r="370">
      <c r="A370" s="13"/>
      <c r="B370" s="13"/>
      <c r="C370" s="13"/>
      <c r="D370" s="13"/>
      <c r="E370" s="13"/>
      <c r="F370" s="13"/>
      <c r="G370" s="13"/>
      <c r="H370" s="13"/>
      <c r="I370" s="13"/>
      <c r="J370" s="13"/>
      <c r="K370" s="38"/>
      <c r="L370" s="19"/>
      <c r="M370" s="19"/>
      <c r="N370" s="19"/>
      <c r="O370" s="21"/>
      <c r="P370" s="21"/>
      <c r="Q370" s="21"/>
      <c r="R370" s="21"/>
      <c r="S370" s="21"/>
      <c r="T370" s="21"/>
      <c r="U370" s="19"/>
      <c r="V370" s="13"/>
      <c r="W370" s="13"/>
      <c r="X370" s="13"/>
      <c r="Y370" s="13"/>
      <c r="Z370" s="13"/>
      <c r="AA370" s="13"/>
    </row>
    <row r="371">
      <c r="A371" s="13"/>
      <c r="B371" s="13"/>
      <c r="C371" s="13"/>
      <c r="D371" s="13"/>
      <c r="E371" s="13"/>
      <c r="F371" s="13"/>
      <c r="G371" s="13"/>
      <c r="H371" s="13"/>
      <c r="I371" s="13"/>
      <c r="J371" s="13"/>
      <c r="K371" s="38"/>
      <c r="L371" s="19"/>
      <c r="M371" s="19"/>
      <c r="N371" s="19"/>
      <c r="O371" s="21"/>
      <c r="P371" s="21"/>
      <c r="Q371" s="21"/>
      <c r="R371" s="21"/>
      <c r="S371" s="21"/>
      <c r="T371" s="21"/>
      <c r="U371" s="19"/>
      <c r="V371" s="13"/>
      <c r="W371" s="13"/>
      <c r="X371" s="13"/>
      <c r="Y371" s="13"/>
      <c r="Z371" s="13"/>
      <c r="AA371" s="13"/>
    </row>
    <row r="372">
      <c r="A372" s="13"/>
      <c r="B372" s="13"/>
      <c r="C372" s="13"/>
      <c r="D372" s="13"/>
      <c r="E372" s="13"/>
      <c r="F372" s="13"/>
      <c r="G372" s="13"/>
      <c r="H372" s="13"/>
      <c r="I372" s="13"/>
      <c r="J372" s="13"/>
      <c r="K372" s="38"/>
      <c r="L372" s="19"/>
      <c r="M372" s="19"/>
      <c r="N372" s="19"/>
      <c r="O372" s="21"/>
      <c r="P372" s="21"/>
      <c r="Q372" s="21"/>
      <c r="R372" s="21"/>
      <c r="S372" s="21"/>
      <c r="T372" s="21"/>
      <c r="U372" s="19"/>
      <c r="V372" s="13"/>
      <c r="W372" s="13"/>
      <c r="X372" s="13"/>
      <c r="Y372" s="13"/>
      <c r="Z372" s="13"/>
      <c r="AA372" s="13"/>
    </row>
    <row r="373">
      <c r="A373" s="13"/>
      <c r="B373" s="13"/>
      <c r="C373" s="13"/>
      <c r="D373" s="13"/>
      <c r="E373" s="13"/>
      <c r="F373" s="13"/>
      <c r="G373" s="13"/>
      <c r="H373" s="13"/>
      <c r="I373" s="13"/>
      <c r="J373" s="13"/>
      <c r="K373" s="38"/>
      <c r="L373" s="19"/>
      <c r="M373" s="19"/>
      <c r="N373" s="19"/>
      <c r="O373" s="21"/>
      <c r="P373" s="21"/>
      <c r="Q373" s="21"/>
      <c r="R373" s="21"/>
      <c r="S373" s="21"/>
      <c r="T373" s="21"/>
      <c r="U373" s="19"/>
      <c r="V373" s="13"/>
      <c r="W373" s="13"/>
      <c r="X373" s="13"/>
      <c r="Y373" s="13"/>
      <c r="Z373" s="13"/>
      <c r="AA373" s="13"/>
    </row>
    <row r="374">
      <c r="A374" s="13"/>
      <c r="B374" s="13"/>
      <c r="C374" s="13"/>
      <c r="D374" s="13"/>
      <c r="E374" s="13"/>
      <c r="F374" s="13"/>
      <c r="G374" s="13"/>
      <c r="H374" s="13"/>
      <c r="I374" s="13"/>
      <c r="J374" s="13"/>
      <c r="K374" s="38"/>
      <c r="L374" s="19"/>
      <c r="M374" s="19"/>
      <c r="N374" s="19"/>
      <c r="O374" s="21"/>
      <c r="P374" s="21"/>
      <c r="Q374" s="21"/>
      <c r="R374" s="21"/>
      <c r="S374" s="21"/>
      <c r="T374" s="21"/>
      <c r="U374" s="19"/>
      <c r="V374" s="13"/>
      <c r="W374" s="13"/>
      <c r="X374" s="13"/>
      <c r="Y374" s="13"/>
      <c r="Z374" s="13"/>
      <c r="AA374" s="13"/>
    </row>
    <row r="375">
      <c r="A375" s="13"/>
      <c r="B375" s="13"/>
      <c r="C375" s="13"/>
      <c r="D375" s="13"/>
      <c r="E375" s="13"/>
      <c r="F375" s="13"/>
      <c r="G375" s="13"/>
      <c r="H375" s="13"/>
      <c r="I375" s="13"/>
      <c r="J375" s="13"/>
      <c r="K375" s="38"/>
      <c r="L375" s="19"/>
      <c r="M375" s="19"/>
      <c r="N375" s="19"/>
      <c r="O375" s="21"/>
      <c r="P375" s="21"/>
      <c r="Q375" s="21"/>
      <c r="R375" s="21"/>
      <c r="S375" s="21"/>
      <c r="T375" s="21"/>
      <c r="U375" s="19"/>
      <c r="V375" s="13"/>
      <c r="W375" s="13"/>
      <c r="X375" s="13"/>
      <c r="Y375" s="13"/>
      <c r="Z375" s="13"/>
      <c r="AA375" s="13"/>
    </row>
    <row r="376">
      <c r="A376" s="13"/>
      <c r="B376" s="13"/>
      <c r="C376" s="13"/>
      <c r="D376" s="13"/>
      <c r="E376" s="13"/>
      <c r="F376" s="13"/>
      <c r="G376" s="13"/>
      <c r="H376" s="13"/>
      <c r="I376" s="13"/>
      <c r="J376" s="13"/>
      <c r="K376" s="38"/>
      <c r="L376" s="19"/>
      <c r="M376" s="19"/>
      <c r="N376" s="19"/>
      <c r="O376" s="21"/>
      <c r="P376" s="21"/>
      <c r="Q376" s="21"/>
      <c r="R376" s="21"/>
      <c r="S376" s="21"/>
      <c r="T376" s="21"/>
      <c r="U376" s="19"/>
      <c r="V376" s="13"/>
      <c r="W376" s="13"/>
      <c r="X376" s="13"/>
      <c r="Y376" s="13"/>
      <c r="Z376" s="13"/>
      <c r="AA376" s="13"/>
    </row>
    <row r="377">
      <c r="A377" s="13"/>
      <c r="B377" s="13"/>
      <c r="C377" s="13"/>
      <c r="D377" s="13"/>
      <c r="E377" s="13"/>
      <c r="F377" s="13"/>
      <c r="G377" s="13"/>
      <c r="H377" s="13"/>
      <c r="I377" s="13"/>
      <c r="J377" s="13"/>
      <c r="K377" s="38"/>
      <c r="L377" s="19"/>
      <c r="M377" s="19"/>
      <c r="N377" s="19"/>
      <c r="O377" s="21"/>
      <c r="P377" s="21"/>
      <c r="Q377" s="21"/>
      <c r="R377" s="21"/>
      <c r="S377" s="21"/>
      <c r="T377" s="21"/>
      <c r="U377" s="19"/>
      <c r="V377" s="13"/>
      <c r="W377" s="13"/>
      <c r="X377" s="13"/>
      <c r="Y377" s="13"/>
      <c r="Z377" s="13"/>
      <c r="AA377" s="13"/>
    </row>
    <row r="378">
      <c r="A378" s="13"/>
      <c r="B378" s="13"/>
      <c r="C378" s="13"/>
      <c r="D378" s="13"/>
      <c r="E378" s="13"/>
      <c r="F378" s="13"/>
      <c r="G378" s="13"/>
      <c r="H378" s="13"/>
      <c r="I378" s="13"/>
      <c r="J378" s="13"/>
      <c r="K378" s="38"/>
      <c r="L378" s="19"/>
      <c r="M378" s="19"/>
      <c r="N378" s="19"/>
      <c r="O378" s="21"/>
      <c r="P378" s="21"/>
      <c r="Q378" s="21"/>
      <c r="R378" s="21"/>
      <c r="S378" s="21"/>
      <c r="T378" s="21"/>
      <c r="U378" s="19"/>
      <c r="V378" s="13"/>
      <c r="W378" s="13"/>
      <c r="X378" s="13"/>
      <c r="Y378" s="13"/>
      <c r="Z378" s="13"/>
      <c r="AA378" s="13"/>
    </row>
    <row r="379">
      <c r="A379" s="13"/>
      <c r="B379" s="13"/>
      <c r="C379" s="13"/>
      <c r="D379" s="13"/>
      <c r="E379" s="13"/>
      <c r="F379" s="13"/>
      <c r="G379" s="13"/>
      <c r="H379" s="13"/>
      <c r="I379" s="13"/>
      <c r="J379" s="13"/>
      <c r="K379" s="38"/>
      <c r="L379" s="19"/>
      <c r="M379" s="19"/>
      <c r="N379" s="19"/>
      <c r="O379" s="21"/>
      <c r="P379" s="21"/>
      <c r="Q379" s="21"/>
      <c r="R379" s="21"/>
      <c r="S379" s="21"/>
      <c r="T379" s="21"/>
      <c r="U379" s="19"/>
      <c r="V379" s="13"/>
      <c r="W379" s="13"/>
      <c r="X379" s="13"/>
      <c r="Y379" s="13"/>
      <c r="Z379" s="13"/>
      <c r="AA379" s="13"/>
    </row>
    <row r="380">
      <c r="A380" s="13"/>
      <c r="B380" s="13"/>
      <c r="C380" s="13"/>
      <c r="D380" s="13"/>
      <c r="E380" s="13"/>
      <c r="F380" s="13"/>
      <c r="G380" s="13"/>
      <c r="H380" s="13"/>
      <c r="I380" s="13"/>
      <c r="J380" s="13"/>
      <c r="K380" s="38"/>
      <c r="L380" s="19"/>
      <c r="M380" s="19"/>
      <c r="N380" s="19"/>
      <c r="O380" s="21"/>
      <c r="P380" s="21"/>
      <c r="Q380" s="21"/>
      <c r="R380" s="21"/>
      <c r="S380" s="21"/>
      <c r="T380" s="21"/>
      <c r="U380" s="19"/>
      <c r="V380" s="13"/>
      <c r="W380" s="13"/>
      <c r="X380" s="13"/>
      <c r="Y380" s="13"/>
      <c r="Z380" s="13"/>
      <c r="AA380" s="13"/>
    </row>
    <row r="381">
      <c r="A381" s="13"/>
      <c r="B381" s="13"/>
      <c r="C381" s="13"/>
      <c r="D381" s="13"/>
      <c r="E381" s="13"/>
      <c r="F381" s="13"/>
      <c r="G381" s="13"/>
      <c r="H381" s="13"/>
      <c r="I381" s="13"/>
      <c r="J381" s="13"/>
      <c r="K381" s="38"/>
      <c r="L381" s="19"/>
      <c r="M381" s="19"/>
      <c r="N381" s="19"/>
      <c r="O381" s="21"/>
      <c r="P381" s="21"/>
      <c r="Q381" s="21"/>
      <c r="R381" s="21"/>
      <c r="S381" s="21"/>
      <c r="T381" s="21"/>
      <c r="U381" s="19"/>
      <c r="V381" s="13"/>
      <c r="W381" s="13"/>
      <c r="X381" s="13"/>
      <c r="Y381" s="13"/>
      <c r="Z381" s="13"/>
      <c r="AA381" s="13"/>
    </row>
    <row r="382">
      <c r="A382" s="13"/>
      <c r="B382" s="13"/>
      <c r="C382" s="13"/>
      <c r="D382" s="13"/>
      <c r="E382" s="13"/>
      <c r="F382" s="13"/>
      <c r="G382" s="13"/>
      <c r="H382" s="13"/>
      <c r="I382" s="13"/>
      <c r="J382" s="13"/>
      <c r="K382" s="38"/>
      <c r="L382" s="19"/>
      <c r="M382" s="19"/>
      <c r="N382" s="19"/>
      <c r="O382" s="21"/>
      <c r="P382" s="21"/>
      <c r="Q382" s="21"/>
      <c r="R382" s="21"/>
      <c r="S382" s="21"/>
      <c r="T382" s="21"/>
      <c r="U382" s="19"/>
      <c r="V382" s="13"/>
      <c r="W382" s="13"/>
      <c r="X382" s="13"/>
      <c r="Y382" s="13"/>
      <c r="Z382" s="13"/>
      <c r="AA382" s="13"/>
    </row>
    <row r="383">
      <c r="A383" s="13"/>
      <c r="B383" s="13"/>
      <c r="C383" s="13"/>
      <c r="D383" s="13"/>
      <c r="E383" s="13"/>
      <c r="F383" s="13"/>
      <c r="G383" s="13"/>
      <c r="H383" s="13"/>
      <c r="I383" s="13"/>
      <c r="J383" s="13"/>
      <c r="K383" s="38"/>
      <c r="L383" s="19"/>
      <c r="M383" s="19"/>
      <c r="N383" s="19"/>
      <c r="O383" s="21"/>
      <c r="P383" s="21"/>
      <c r="Q383" s="21"/>
      <c r="R383" s="21"/>
      <c r="S383" s="21"/>
      <c r="T383" s="21"/>
      <c r="U383" s="19"/>
      <c r="V383" s="13"/>
      <c r="W383" s="13"/>
      <c r="X383" s="13"/>
      <c r="Y383" s="13"/>
      <c r="Z383" s="13"/>
      <c r="AA383" s="13"/>
    </row>
    <row r="384">
      <c r="A384" s="13"/>
      <c r="B384" s="13"/>
      <c r="C384" s="13"/>
      <c r="D384" s="13"/>
      <c r="E384" s="13"/>
      <c r="F384" s="13"/>
      <c r="G384" s="13"/>
      <c r="H384" s="13"/>
      <c r="I384" s="13"/>
      <c r="J384" s="13"/>
      <c r="K384" s="38"/>
      <c r="L384" s="19"/>
      <c r="M384" s="19"/>
      <c r="N384" s="19"/>
      <c r="O384" s="21"/>
      <c r="P384" s="21"/>
      <c r="Q384" s="21"/>
      <c r="R384" s="21"/>
      <c r="S384" s="21"/>
      <c r="T384" s="21"/>
      <c r="U384" s="19"/>
      <c r="V384" s="13"/>
      <c r="W384" s="13"/>
      <c r="X384" s="13"/>
      <c r="Y384" s="13"/>
      <c r="Z384" s="13"/>
      <c r="AA384" s="13"/>
    </row>
    <row r="385">
      <c r="A385" s="13"/>
      <c r="B385" s="13"/>
      <c r="C385" s="13"/>
      <c r="D385" s="13"/>
      <c r="E385" s="13"/>
      <c r="F385" s="13"/>
      <c r="G385" s="13"/>
      <c r="H385" s="13"/>
      <c r="I385" s="13"/>
      <c r="J385" s="13"/>
      <c r="K385" s="38"/>
      <c r="L385" s="19"/>
      <c r="M385" s="19"/>
      <c r="N385" s="19"/>
      <c r="O385" s="21"/>
      <c r="P385" s="21"/>
      <c r="Q385" s="21"/>
      <c r="R385" s="21"/>
      <c r="S385" s="21"/>
      <c r="T385" s="21"/>
      <c r="U385" s="19"/>
      <c r="V385" s="13"/>
      <c r="W385" s="13"/>
      <c r="X385" s="13"/>
      <c r="Y385" s="13"/>
      <c r="Z385" s="13"/>
      <c r="AA385" s="13"/>
    </row>
    <row r="386">
      <c r="A386" s="13"/>
      <c r="B386" s="13"/>
      <c r="C386" s="13"/>
      <c r="D386" s="13"/>
      <c r="E386" s="13"/>
      <c r="F386" s="13"/>
      <c r="G386" s="13"/>
      <c r="H386" s="13"/>
      <c r="I386" s="13"/>
      <c r="J386" s="13"/>
      <c r="K386" s="38"/>
      <c r="L386" s="19"/>
      <c r="M386" s="19"/>
      <c r="N386" s="19"/>
      <c r="O386" s="21"/>
      <c r="P386" s="21"/>
      <c r="Q386" s="21"/>
      <c r="R386" s="21"/>
      <c r="S386" s="21"/>
      <c r="T386" s="21"/>
      <c r="U386" s="19"/>
      <c r="V386" s="13"/>
      <c r="W386" s="13"/>
      <c r="X386" s="13"/>
      <c r="Y386" s="13"/>
      <c r="Z386" s="13"/>
      <c r="AA386" s="13"/>
    </row>
    <row r="387">
      <c r="A387" s="13"/>
      <c r="B387" s="13"/>
      <c r="C387" s="13"/>
      <c r="D387" s="13"/>
      <c r="E387" s="13"/>
      <c r="F387" s="13"/>
      <c r="G387" s="13"/>
      <c r="H387" s="13"/>
      <c r="I387" s="13"/>
      <c r="J387" s="13"/>
      <c r="K387" s="38"/>
      <c r="L387" s="19"/>
      <c r="M387" s="19"/>
      <c r="N387" s="19"/>
      <c r="O387" s="21"/>
      <c r="P387" s="21"/>
      <c r="Q387" s="21"/>
      <c r="R387" s="21"/>
      <c r="S387" s="21"/>
      <c r="T387" s="21"/>
      <c r="U387" s="19"/>
      <c r="V387" s="13"/>
      <c r="W387" s="13"/>
      <c r="X387" s="13"/>
      <c r="Y387" s="13"/>
      <c r="Z387" s="13"/>
      <c r="AA387" s="13"/>
    </row>
    <row r="388">
      <c r="A388" s="13"/>
      <c r="B388" s="13"/>
      <c r="C388" s="13"/>
      <c r="D388" s="13"/>
      <c r="E388" s="13"/>
      <c r="F388" s="13"/>
      <c r="G388" s="13"/>
      <c r="H388" s="13"/>
      <c r="I388" s="13"/>
      <c r="J388" s="13"/>
      <c r="K388" s="38"/>
      <c r="L388" s="19"/>
      <c r="M388" s="19"/>
      <c r="N388" s="19"/>
      <c r="O388" s="21"/>
      <c r="P388" s="21"/>
      <c r="Q388" s="21"/>
      <c r="R388" s="21"/>
      <c r="S388" s="21"/>
      <c r="T388" s="21"/>
      <c r="U388" s="19"/>
      <c r="V388" s="13"/>
      <c r="W388" s="13"/>
      <c r="X388" s="13"/>
      <c r="Y388" s="13"/>
      <c r="Z388" s="13"/>
      <c r="AA388" s="13"/>
    </row>
    <row r="389">
      <c r="A389" s="13"/>
      <c r="B389" s="13"/>
      <c r="C389" s="13"/>
      <c r="D389" s="13"/>
      <c r="E389" s="13"/>
      <c r="F389" s="13"/>
      <c r="G389" s="13"/>
      <c r="H389" s="13"/>
      <c r="I389" s="13"/>
      <c r="J389" s="13"/>
      <c r="K389" s="38"/>
      <c r="L389" s="19"/>
      <c r="M389" s="19"/>
      <c r="N389" s="19"/>
      <c r="O389" s="21"/>
      <c r="P389" s="21"/>
      <c r="Q389" s="21"/>
      <c r="R389" s="21"/>
      <c r="S389" s="21"/>
      <c r="T389" s="21"/>
      <c r="U389" s="19"/>
      <c r="V389" s="13"/>
      <c r="W389" s="13"/>
      <c r="X389" s="13"/>
      <c r="Y389" s="13"/>
      <c r="Z389" s="13"/>
      <c r="AA389" s="13"/>
    </row>
    <row r="390">
      <c r="A390" s="13"/>
      <c r="B390" s="13"/>
      <c r="C390" s="13"/>
      <c r="D390" s="13"/>
      <c r="E390" s="13"/>
      <c r="F390" s="13"/>
      <c r="G390" s="13"/>
      <c r="H390" s="13"/>
      <c r="I390" s="13"/>
      <c r="J390" s="13"/>
      <c r="K390" s="38"/>
      <c r="L390" s="19"/>
      <c r="M390" s="19"/>
      <c r="N390" s="19"/>
      <c r="O390" s="21"/>
      <c r="P390" s="21"/>
      <c r="Q390" s="21"/>
      <c r="R390" s="21"/>
      <c r="S390" s="21"/>
      <c r="T390" s="21"/>
      <c r="U390" s="19"/>
      <c r="V390" s="13"/>
      <c r="W390" s="13"/>
      <c r="X390" s="13"/>
      <c r="Y390" s="13"/>
      <c r="Z390" s="13"/>
      <c r="AA390" s="13"/>
    </row>
    <row r="391">
      <c r="A391" s="13"/>
      <c r="B391" s="13"/>
      <c r="C391" s="13"/>
      <c r="D391" s="13"/>
      <c r="E391" s="13"/>
      <c r="F391" s="13"/>
      <c r="G391" s="13"/>
      <c r="H391" s="13"/>
      <c r="I391" s="13"/>
      <c r="J391" s="13"/>
      <c r="K391" s="38"/>
      <c r="L391" s="19"/>
      <c r="M391" s="19"/>
      <c r="N391" s="19"/>
      <c r="O391" s="21"/>
      <c r="P391" s="21"/>
      <c r="Q391" s="21"/>
      <c r="R391" s="21"/>
      <c r="S391" s="21"/>
      <c r="T391" s="21"/>
      <c r="U391" s="19"/>
      <c r="V391" s="13"/>
      <c r="W391" s="13"/>
      <c r="X391" s="13"/>
      <c r="Y391" s="13"/>
      <c r="Z391" s="13"/>
      <c r="AA391" s="13"/>
    </row>
    <row r="392">
      <c r="A392" s="13"/>
      <c r="B392" s="13"/>
      <c r="C392" s="13"/>
      <c r="D392" s="13"/>
      <c r="E392" s="13"/>
      <c r="F392" s="13"/>
      <c r="G392" s="13"/>
      <c r="H392" s="13"/>
      <c r="I392" s="13"/>
      <c r="J392" s="13"/>
      <c r="K392" s="38"/>
      <c r="L392" s="19"/>
      <c r="M392" s="19"/>
      <c r="N392" s="19"/>
      <c r="O392" s="21"/>
      <c r="P392" s="21"/>
      <c r="Q392" s="21"/>
      <c r="R392" s="21"/>
      <c r="S392" s="21"/>
      <c r="T392" s="21"/>
      <c r="U392" s="19"/>
      <c r="V392" s="13"/>
      <c r="W392" s="13"/>
      <c r="X392" s="13"/>
      <c r="Y392" s="13"/>
      <c r="Z392" s="13"/>
      <c r="AA392" s="13"/>
    </row>
    <row r="393">
      <c r="A393" s="13"/>
      <c r="B393" s="13"/>
      <c r="C393" s="13"/>
      <c r="D393" s="13"/>
      <c r="E393" s="13"/>
      <c r="F393" s="13"/>
      <c r="G393" s="13"/>
      <c r="H393" s="13"/>
      <c r="I393" s="13"/>
      <c r="J393" s="13"/>
      <c r="K393" s="38"/>
      <c r="L393" s="19"/>
      <c r="M393" s="19"/>
      <c r="N393" s="19"/>
      <c r="O393" s="21"/>
      <c r="P393" s="21"/>
      <c r="Q393" s="21"/>
      <c r="R393" s="21"/>
      <c r="S393" s="21"/>
      <c r="T393" s="21"/>
      <c r="U393" s="19"/>
      <c r="V393" s="13"/>
      <c r="W393" s="13"/>
      <c r="X393" s="13"/>
      <c r="Y393" s="13"/>
      <c r="Z393" s="13"/>
      <c r="AA393" s="13"/>
    </row>
    <row r="394">
      <c r="A394" s="13"/>
      <c r="B394" s="13"/>
      <c r="C394" s="13"/>
      <c r="D394" s="13"/>
      <c r="E394" s="13"/>
      <c r="F394" s="13"/>
      <c r="G394" s="13"/>
      <c r="H394" s="13"/>
      <c r="I394" s="13"/>
      <c r="J394" s="13"/>
      <c r="K394" s="38"/>
      <c r="L394" s="19"/>
      <c r="M394" s="19"/>
      <c r="N394" s="19"/>
      <c r="O394" s="21"/>
      <c r="P394" s="21"/>
      <c r="Q394" s="21"/>
      <c r="R394" s="21"/>
      <c r="S394" s="21"/>
      <c r="T394" s="21"/>
      <c r="U394" s="19"/>
      <c r="V394" s="13"/>
      <c r="W394" s="13"/>
      <c r="X394" s="13"/>
      <c r="Y394" s="13"/>
      <c r="Z394" s="13"/>
      <c r="AA394" s="13"/>
    </row>
    <row r="395">
      <c r="A395" s="13"/>
      <c r="B395" s="13"/>
      <c r="C395" s="13"/>
      <c r="D395" s="13"/>
      <c r="E395" s="13"/>
      <c r="F395" s="13"/>
      <c r="G395" s="13"/>
      <c r="H395" s="13"/>
      <c r="I395" s="13"/>
      <c r="J395" s="13"/>
      <c r="K395" s="38"/>
      <c r="L395" s="19"/>
      <c r="M395" s="19"/>
      <c r="N395" s="19"/>
      <c r="O395" s="21"/>
      <c r="P395" s="21"/>
      <c r="Q395" s="21"/>
      <c r="R395" s="21"/>
      <c r="S395" s="21"/>
      <c r="T395" s="21"/>
      <c r="U395" s="19"/>
      <c r="V395" s="13"/>
      <c r="W395" s="13"/>
      <c r="X395" s="13"/>
      <c r="Y395" s="13"/>
      <c r="Z395" s="13"/>
      <c r="AA395" s="13"/>
    </row>
    <row r="396">
      <c r="A396" s="13"/>
      <c r="B396" s="13"/>
      <c r="C396" s="13"/>
      <c r="D396" s="13"/>
      <c r="E396" s="13"/>
      <c r="F396" s="13"/>
      <c r="G396" s="13"/>
      <c r="H396" s="13"/>
      <c r="I396" s="13"/>
      <c r="J396" s="13"/>
      <c r="K396" s="38"/>
      <c r="L396" s="19"/>
      <c r="M396" s="19"/>
      <c r="N396" s="19"/>
      <c r="O396" s="21"/>
      <c r="P396" s="21"/>
      <c r="Q396" s="21"/>
      <c r="R396" s="21"/>
      <c r="S396" s="21"/>
      <c r="T396" s="21"/>
      <c r="U396" s="19"/>
      <c r="V396" s="13"/>
      <c r="W396" s="13"/>
      <c r="X396" s="13"/>
      <c r="Y396" s="13"/>
      <c r="Z396" s="13"/>
      <c r="AA396" s="13"/>
    </row>
    <row r="397">
      <c r="A397" s="13"/>
      <c r="B397" s="13"/>
      <c r="C397" s="13"/>
      <c r="D397" s="13"/>
      <c r="E397" s="13"/>
      <c r="F397" s="13"/>
      <c r="G397" s="13"/>
      <c r="H397" s="13"/>
      <c r="I397" s="13"/>
      <c r="J397" s="13"/>
      <c r="K397" s="38"/>
      <c r="L397" s="19"/>
      <c r="M397" s="19"/>
      <c r="N397" s="19"/>
      <c r="O397" s="21"/>
      <c r="P397" s="21"/>
      <c r="Q397" s="21"/>
      <c r="R397" s="21"/>
      <c r="S397" s="21"/>
      <c r="T397" s="21"/>
      <c r="U397" s="19"/>
      <c r="V397" s="13"/>
      <c r="W397" s="13"/>
      <c r="X397" s="13"/>
      <c r="Y397" s="13"/>
      <c r="Z397" s="13"/>
      <c r="AA397" s="13"/>
    </row>
    <row r="398">
      <c r="A398" s="13"/>
      <c r="B398" s="13"/>
      <c r="C398" s="13"/>
      <c r="D398" s="13"/>
      <c r="E398" s="13"/>
      <c r="F398" s="13"/>
      <c r="G398" s="13"/>
      <c r="H398" s="13"/>
      <c r="I398" s="13"/>
      <c r="J398" s="13"/>
      <c r="K398" s="38"/>
      <c r="L398" s="19"/>
      <c r="M398" s="19"/>
      <c r="N398" s="19"/>
      <c r="O398" s="21"/>
      <c r="P398" s="21"/>
      <c r="Q398" s="21"/>
      <c r="R398" s="21"/>
      <c r="S398" s="21"/>
      <c r="T398" s="21"/>
      <c r="U398" s="19"/>
      <c r="V398" s="13"/>
      <c r="W398" s="13"/>
      <c r="X398" s="13"/>
      <c r="Y398" s="13"/>
      <c r="Z398" s="13"/>
      <c r="AA398" s="13"/>
    </row>
    <row r="399">
      <c r="A399" s="13"/>
      <c r="B399" s="13"/>
      <c r="C399" s="13"/>
      <c r="D399" s="13"/>
      <c r="E399" s="13"/>
      <c r="F399" s="13"/>
      <c r="G399" s="13"/>
      <c r="H399" s="13"/>
      <c r="I399" s="13"/>
      <c r="J399" s="13"/>
      <c r="K399" s="38"/>
      <c r="L399" s="19"/>
      <c r="M399" s="19"/>
      <c r="N399" s="19"/>
      <c r="O399" s="21"/>
      <c r="P399" s="21"/>
      <c r="Q399" s="21"/>
      <c r="R399" s="21"/>
      <c r="S399" s="21"/>
      <c r="T399" s="21"/>
      <c r="U399" s="19"/>
      <c r="V399" s="13"/>
      <c r="W399" s="13"/>
      <c r="X399" s="13"/>
      <c r="Y399" s="13"/>
      <c r="Z399" s="13"/>
      <c r="AA399" s="13"/>
    </row>
    <row r="400">
      <c r="A400" s="13"/>
      <c r="B400" s="13"/>
      <c r="C400" s="13"/>
      <c r="D400" s="13"/>
      <c r="E400" s="13"/>
      <c r="F400" s="13"/>
      <c r="G400" s="13"/>
      <c r="H400" s="13"/>
      <c r="I400" s="13"/>
      <c r="J400" s="13"/>
      <c r="K400" s="38"/>
      <c r="L400" s="19"/>
      <c r="M400" s="19"/>
      <c r="N400" s="19"/>
      <c r="O400" s="21"/>
      <c r="P400" s="21"/>
      <c r="Q400" s="21"/>
      <c r="R400" s="21"/>
      <c r="S400" s="21"/>
      <c r="T400" s="21"/>
      <c r="U400" s="19"/>
      <c r="V400" s="13"/>
      <c r="W400" s="13"/>
      <c r="X400" s="13"/>
      <c r="Y400" s="13"/>
      <c r="Z400" s="13"/>
      <c r="AA400" s="13"/>
    </row>
    <row r="401">
      <c r="A401" s="13"/>
      <c r="B401" s="13"/>
      <c r="C401" s="13"/>
      <c r="D401" s="13"/>
      <c r="E401" s="13"/>
      <c r="F401" s="13"/>
      <c r="G401" s="13"/>
      <c r="H401" s="13"/>
      <c r="I401" s="13"/>
      <c r="J401" s="13"/>
      <c r="K401" s="38"/>
      <c r="L401" s="19"/>
      <c r="M401" s="19"/>
      <c r="N401" s="19"/>
      <c r="O401" s="21"/>
      <c r="P401" s="21"/>
      <c r="Q401" s="21"/>
      <c r="R401" s="21"/>
      <c r="S401" s="21"/>
      <c r="T401" s="21"/>
      <c r="U401" s="19"/>
      <c r="V401" s="13"/>
      <c r="W401" s="13"/>
      <c r="X401" s="13"/>
      <c r="Y401" s="13"/>
      <c r="Z401" s="13"/>
      <c r="AA401" s="13"/>
    </row>
    <row r="402">
      <c r="A402" s="13"/>
      <c r="B402" s="13"/>
      <c r="C402" s="13"/>
      <c r="D402" s="13"/>
      <c r="E402" s="13"/>
      <c r="F402" s="13"/>
      <c r="G402" s="13"/>
      <c r="H402" s="13"/>
      <c r="I402" s="13"/>
      <c r="J402" s="13"/>
      <c r="K402" s="38"/>
      <c r="L402" s="19"/>
      <c r="M402" s="19"/>
      <c r="N402" s="19"/>
      <c r="O402" s="21"/>
      <c r="P402" s="21"/>
      <c r="Q402" s="21"/>
      <c r="R402" s="21"/>
      <c r="S402" s="21"/>
      <c r="T402" s="21"/>
      <c r="U402" s="19"/>
      <c r="V402" s="13"/>
      <c r="W402" s="13"/>
      <c r="X402" s="13"/>
      <c r="Y402" s="13"/>
      <c r="Z402" s="13"/>
      <c r="AA402" s="13"/>
    </row>
    <row r="403">
      <c r="A403" s="13"/>
      <c r="B403" s="13"/>
      <c r="C403" s="13"/>
      <c r="D403" s="13"/>
      <c r="E403" s="13"/>
      <c r="F403" s="13"/>
      <c r="G403" s="13"/>
      <c r="H403" s="13"/>
      <c r="I403" s="13"/>
      <c r="J403" s="13"/>
      <c r="K403" s="38"/>
      <c r="L403" s="19"/>
      <c r="M403" s="19"/>
      <c r="N403" s="19"/>
      <c r="O403" s="21"/>
      <c r="P403" s="21"/>
      <c r="Q403" s="21"/>
      <c r="R403" s="21"/>
      <c r="S403" s="21"/>
      <c r="T403" s="21"/>
      <c r="U403" s="19"/>
      <c r="V403" s="13"/>
      <c r="W403" s="13"/>
      <c r="X403" s="13"/>
      <c r="Y403" s="13"/>
      <c r="Z403" s="13"/>
      <c r="AA403" s="13"/>
    </row>
    <row r="404">
      <c r="A404" s="13"/>
      <c r="B404" s="13"/>
      <c r="C404" s="13"/>
      <c r="D404" s="13"/>
      <c r="E404" s="13"/>
      <c r="F404" s="13"/>
      <c r="G404" s="13"/>
      <c r="H404" s="13"/>
      <c r="I404" s="13"/>
      <c r="J404" s="13"/>
      <c r="K404" s="38"/>
      <c r="L404" s="19"/>
      <c r="M404" s="19"/>
      <c r="N404" s="19"/>
      <c r="O404" s="21"/>
      <c r="P404" s="21"/>
      <c r="Q404" s="21"/>
      <c r="R404" s="21"/>
      <c r="S404" s="21"/>
      <c r="T404" s="21"/>
      <c r="U404" s="19"/>
      <c r="V404" s="13"/>
      <c r="W404" s="13"/>
      <c r="X404" s="13"/>
      <c r="Y404" s="13"/>
      <c r="Z404" s="13"/>
      <c r="AA404" s="13"/>
    </row>
    <row r="405">
      <c r="A405" s="13"/>
      <c r="B405" s="13"/>
      <c r="C405" s="13"/>
      <c r="D405" s="13"/>
      <c r="E405" s="13"/>
      <c r="F405" s="13"/>
      <c r="G405" s="13"/>
      <c r="H405" s="13"/>
      <c r="I405" s="13"/>
      <c r="J405" s="13"/>
      <c r="K405" s="38"/>
      <c r="L405" s="19"/>
      <c r="M405" s="19"/>
      <c r="N405" s="19"/>
      <c r="O405" s="21"/>
      <c r="P405" s="21"/>
      <c r="Q405" s="21"/>
      <c r="R405" s="21"/>
      <c r="S405" s="21"/>
      <c r="T405" s="21"/>
      <c r="U405" s="19"/>
      <c r="V405" s="13"/>
      <c r="W405" s="13"/>
      <c r="X405" s="13"/>
      <c r="Y405" s="13"/>
      <c r="Z405" s="13"/>
      <c r="AA405" s="13"/>
    </row>
    <row r="406">
      <c r="A406" s="13"/>
      <c r="B406" s="13"/>
      <c r="C406" s="13"/>
      <c r="D406" s="13"/>
      <c r="E406" s="13"/>
      <c r="F406" s="13"/>
      <c r="G406" s="13"/>
      <c r="H406" s="13"/>
      <c r="I406" s="13"/>
      <c r="J406" s="13"/>
      <c r="K406" s="38"/>
      <c r="L406" s="19"/>
      <c r="M406" s="19"/>
      <c r="N406" s="19"/>
      <c r="O406" s="21"/>
      <c r="P406" s="21"/>
      <c r="Q406" s="21"/>
      <c r="R406" s="21"/>
      <c r="S406" s="21"/>
      <c r="T406" s="21"/>
      <c r="U406" s="19"/>
      <c r="V406" s="13"/>
      <c r="W406" s="13"/>
      <c r="X406" s="13"/>
      <c r="Y406" s="13"/>
      <c r="Z406" s="13"/>
      <c r="AA406" s="13"/>
    </row>
    <row r="407">
      <c r="A407" s="13"/>
      <c r="B407" s="13"/>
      <c r="C407" s="13"/>
      <c r="D407" s="13"/>
      <c r="E407" s="13"/>
      <c r="F407" s="13"/>
      <c r="G407" s="13"/>
      <c r="H407" s="13"/>
      <c r="I407" s="13"/>
      <c r="J407" s="13"/>
      <c r="K407" s="38"/>
      <c r="L407" s="19"/>
      <c r="M407" s="19"/>
      <c r="N407" s="19"/>
      <c r="O407" s="21"/>
      <c r="P407" s="21"/>
      <c r="Q407" s="21"/>
      <c r="R407" s="21"/>
      <c r="S407" s="21"/>
      <c r="T407" s="21"/>
      <c r="U407" s="19"/>
      <c r="V407" s="13"/>
      <c r="W407" s="13"/>
      <c r="X407" s="13"/>
      <c r="Y407" s="13"/>
      <c r="Z407" s="13"/>
      <c r="AA407" s="13"/>
    </row>
    <row r="408">
      <c r="A408" s="13"/>
      <c r="B408" s="13"/>
      <c r="C408" s="13"/>
      <c r="D408" s="13"/>
      <c r="E408" s="13"/>
      <c r="F408" s="13"/>
      <c r="G408" s="13"/>
      <c r="H408" s="13"/>
      <c r="I408" s="13"/>
      <c r="J408" s="13"/>
      <c r="K408" s="38"/>
      <c r="L408" s="19"/>
      <c r="M408" s="19"/>
      <c r="N408" s="19"/>
      <c r="O408" s="21"/>
      <c r="P408" s="21"/>
      <c r="Q408" s="21"/>
      <c r="R408" s="21"/>
      <c r="S408" s="21"/>
      <c r="T408" s="21"/>
      <c r="U408" s="19"/>
      <c r="V408" s="13"/>
      <c r="W408" s="13"/>
      <c r="X408" s="13"/>
      <c r="Y408" s="13"/>
      <c r="Z408" s="13"/>
      <c r="AA408" s="13"/>
    </row>
    <row r="409">
      <c r="A409" s="13"/>
      <c r="B409" s="13"/>
      <c r="C409" s="13"/>
      <c r="D409" s="13"/>
      <c r="E409" s="13"/>
      <c r="F409" s="13"/>
      <c r="G409" s="13"/>
      <c r="H409" s="13"/>
      <c r="I409" s="13"/>
      <c r="J409" s="13"/>
      <c r="K409" s="38"/>
      <c r="L409" s="19"/>
      <c r="M409" s="19"/>
      <c r="N409" s="19"/>
      <c r="O409" s="21"/>
      <c r="P409" s="21"/>
      <c r="Q409" s="21"/>
      <c r="R409" s="21"/>
      <c r="S409" s="21"/>
      <c r="T409" s="21"/>
      <c r="U409" s="19"/>
      <c r="V409" s="13"/>
      <c r="W409" s="13"/>
      <c r="X409" s="13"/>
      <c r="Y409" s="13"/>
      <c r="Z409" s="13"/>
      <c r="AA409" s="13"/>
    </row>
    <row r="410">
      <c r="A410" s="13"/>
      <c r="B410" s="13"/>
      <c r="C410" s="13"/>
      <c r="D410" s="13"/>
      <c r="E410" s="13"/>
      <c r="F410" s="13"/>
      <c r="G410" s="13"/>
      <c r="H410" s="13"/>
      <c r="I410" s="13"/>
      <c r="J410" s="13"/>
      <c r="K410" s="38"/>
      <c r="L410" s="19"/>
      <c r="M410" s="19"/>
      <c r="N410" s="19"/>
      <c r="O410" s="21"/>
      <c r="P410" s="21"/>
      <c r="Q410" s="21"/>
      <c r="R410" s="21"/>
      <c r="S410" s="21"/>
      <c r="T410" s="21"/>
      <c r="U410" s="19"/>
      <c r="V410" s="13"/>
      <c r="W410" s="13"/>
      <c r="X410" s="13"/>
      <c r="Y410" s="13"/>
      <c r="Z410" s="13"/>
      <c r="AA410" s="13"/>
    </row>
    <row r="411">
      <c r="A411" s="13"/>
      <c r="B411" s="13"/>
      <c r="C411" s="13"/>
      <c r="D411" s="13"/>
      <c r="E411" s="13"/>
      <c r="F411" s="13"/>
      <c r="G411" s="13"/>
      <c r="H411" s="13"/>
      <c r="I411" s="13"/>
      <c r="J411" s="13"/>
      <c r="K411" s="38"/>
      <c r="L411" s="19"/>
      <c r="M411" s="19"/>
      <c r="N411" s="19"/>
      <c r="O411" s="21"/>
      <c r="P411" s="21"/>
      <c r="Q411" s="21"/>
      <c r="R411" s="21"/>
      <c r="S411" s="21"/>
      <c r="T411" s="21"/>
      <c r="U411" s="19"/>
      <c r="V411" s="13"/>
      <c r="W411" s="13"/>
      <c r="X411" s="13"/>
      <c r="Y411" s="13"/>
      <c r="Z411" s="13"/>
      <c r="AA411" s="13"/>
    </row>
    <row r="412">
      <c r="A412" s="13"/>
      <c r="B412" s="13"/>
      <c r="C412" s="13"/>
      <c r="D412" s="13"/>
      <c r="E412" s="13"/>
      <c r="F412" s="13"/>
      <c r="G412" s="13"/>
      <c r="H412" s="13"/>
      <c r="I412" s="13"/>
      <c r="J412" s="13"/>
      <c r="K412" s="38"/>
      <c r="L412" s="19"/>
      <c r="M412" s="19"/>
      <c r="N412" s="19"/>
      <c r="O412" s="21"/>
      <c r="P412" s="21"/>
      <c r="Q412" s="21"/>
      <c r="R412" s="21"/>
      <c r="S412" s="21"/>
      <c r="T412" s="21"/>
      <c r="U412" s="19"/>
      <c r="V412" s="13"/>
      <c r="W412" s="13"/>
      <c r="X412" s="13"/>
      <c r="Y412" s="13"/>
      <c r="Z412" s="13"/>
      <c r="AA412" s="13"/>
    </row>
    <row r="413">
      <c r="A413" s="13"/>
      <c r="B413" s="13"/>
      <c r="C413" s="13"/>
      <c r="D413" s="13"/>
      <c r="E413" s="13"/>
      <c r="F413" s="13"/>
      <c r="G413" s="13"/>
      <c r="H413" s="13"/>
      <c r="I413" s="13"/>
      <c r="J413" s="13"/>
      <c r="K413" s="38"/>
      <c r="L413" s="19"/>
      <c r="M413" s="19"/>
      <c r="N413" s="19"/>
      <c r="O413" s="21"/>
      <c r="P413" s="21"/>
      <c r="Q413" s="21"/>
      <c r="R413" s="21"/>
      <c r="S413" s="21"/>
      <c r="T413" s="21"/>
      <c r="U413" s="19"/>
      <c r="V413" s="13"/>
      <c r="W413" s="13"/>
      <c r="X413" s="13"/>
      <c r="Y413" s="13"/>
      <c r="Z413" s="13"/>
      <c r="AA413" s="13"/>
    </row>
    <row r="414">
      <c r="A414" s="13"/>
      <c r="B414" s="13"/>
      <c r="C414" s="13"/>
      <c r="D414" s="13"/>
      <c r="E414" s="13"/>
      <c r="F414" s="13"/>
      <c r="G414" s="13"/>
      <c r="H414" s="13"/>
      <c r="I414" s="13"/>
      <c r="J414" s="13"/>
      <c r="K414" s="38"/>
      <c r="L414" s="19"/>
      <c r="M414" s="19"/>
      <c r="N414" s="19"/>
      <c r="O414" s="21"/>
      <c r="P414" s="21"/>
      <c r="Q414" s="21"/>
      <c r="R414" s="21"/>
      <c r="S414" s="21"/>
      <c r="T414" s="21"/>
      <c r="U414" s="19"/>
      <c r="V414" s="13"/>
      <c r="W414" s="13"/>
      <c r="X414" s="13"/>
      <c r="Y414" s="13"/>
      <c r="Z414" s="13"/>
      <c r="AA414" s="13"/>
    </row>
    <row r="415">
      <c r="A415" s="13"/>
      <c r="B415" s="13"/>
      <c r="C415" s="13"/>
      <c r="D415" s="13"/>
      <c r="E415" s="13"/>
      <c r="F415" s="13"/>
      <c r="G415" s="13"/>
      <c r="H415" s="13"/>
      <c r="I415" s="13"/>
      <c r="J415" s="13"/>
      <c r="K415" s="38"/>
      <c r="L415" s="19"/>
      <c r="M415" s="19"/>
      <c r="N415" s="19"/>
      <c r="O415" s="21"/>
      <c r="P415" s="21"/>
      <c r="Q415" s="21"/>
      <c r="R415" s="21"/>
      <c r="S415" s="21"/>
      <c r="T415" s="21"/>
      <c r="U415" s="19"/>
      <c r="V415" s="13"/>
      <c r="W415" s="13"/>
      <c r="X415" s="13"/>
      <c r="Y415" s="13"/>
      <c r="Z415" s="13"/>
      <c r="AA415" s="13"/>
    </row>
    <row r="416">
      <c r="A416" s="13"/>
      <c r="B416" s="13"/>
      <c r="C416" s="13"/>
      <c r="D416" s="13"/>
      <c r="E416" s="13"/>
      <c r="F416" s="13"/>
      <c r="G416" s="13"/>
      <c r="H416" s="13"/>
      <c r="I416" s="13"/>
      <c r="J416" s="13"/>
      <c r="K416" s="38"/>
      <c r="L416" s="19"/>
      <c r="M416" s="19"/>
      <c r="N416" s="19"/>
      <c r="O416" s="21"/>
      <c r="P416" s="21"/>
      <c r="Q416" s="21"/>
      <c r="R416" s="21"/>
      <c r="S416" s="21"/>
      <c r="T416" s="21"/>
      <c r="U416" s="19"/>
      <c r="V416" s="13"/>
      <c r="W416" s="13"/>
      <c r="X416" s="13"/>
      <c r="Y416" s="13"/>
      <c r="Z416" s="13"/>
      <c r="AA416" s="13"/>
    </row>
    <row r="417">
      <c r="A417" s="13"/>
      <c r="B417" s="13"/>
      <c r="C417" s="13"/>
      <c r="D417" s="13"/>
      <c r="E417" s="13"/>
      <c r="F417" s="13"/>
      <c r="G417" s="13"/>
      <c r="H417" s="13"/>
      <c r="I417" s="13"/>
      <c r="J417" s="13"/>
      <c r="K417" s="38"/>
      <c r="L417" s="19"/>
      <c r="M417" s="19"/>
      <c r="N417" s="19"/>
      <c r="O417" s="21"/>
      <c r="P417" s="21"/>
      <c r="Q417" s="21"/>
      <c r="R417" s="21"/>
      <c r="S417" s="21"/>
      <c r="T417" s="21"/>
      <c r="U417" s="19"/>
      <c r="V417" s="13"/>
      <c r="W417" s="13"/>
      <c r="X417" s="13"/>
      <c r="Y417" s="13"/>
      <c r="Z417" s="13"/>
      <c r="AA417" s="13"/>
    </row>
    <row r="418">
      <c r="A418" s="13"/>
      <c r="B418" s="13"/>
      <c r="C418" s="13"/>
      <c r="D418" s="13"/>
      <c r="E418" s="13"/>
      <c r="F418" s="13"/>
      <c r="G418" s="13"/>
      <c r="H418" s="13"/>
      <c r="I418" s="13"/>
      <c r="J418" s="13"/>
      <c r="K418" s="38"/>
      <c r="L418" s="19"/>
      <c r="M418" s="19"/>
      <c r="N418" s="19"/>
      <c r="O418" s="21"/>
      <c r="P418" s="21"/>
      <c r="Q418" s="21"/>
      <c r="R418" s="21"/>
      <c r="S418" s="21"/>
      <c r="T418" s="21"/>
      <c r="U418" s="19"/>
      <c r="V418" s="13"/>
      <c r="W418" s="13"/>
      <c r="X418" s="13"/>
      <c r="Y418" s="13"/>
      <c r="Z418" s="13"/>
      <c r="AA418" s="13"/>
    </row>
    <row r="419">
      <c r="A419" s="13"/>
      <c r="B419" s="13"/>
      <c r="C419" s="13"/>
      <c r="D419" s="13"/>
      <c r="E419" s="13"/>
      <c r="F419" s="13"/>
      <c r="G419" s="13"/>
      <c r="H419" s="13"/>
      <c r="I419" s="13"/>
      <c r="J419" s="13"/>
      <c r="K419" s="38"/>
      <c r="L419" s="19"/>
      <c r="M419" s="19"/>
      <c r="N419" s="19"/>
      <c r="O419" s="21"/>
      <c r="P419" s="21"/>
      <c r="Q419" s="21"/>
      <c r="R419" s="21"/>
      <c r="S419" s="21"/>
      <c r="T419" s="21"/>
      <c r="U419" s="19"/>
      <c r="V419" s="13"/>
      <c r="W419" s="13"/>
      <c r="X419" s="13"/>
      <c r="Y419" s="13"/>
      <c r="Z419" s="13"/>
      <c r="AA419" s="13"/>
    </row>
    <row r="420">
      <c r="A420" s="13"/>
      <c r="B420" s="13"/>
      <c r="C420" s="13"/>
      <c r="D420" s="13"/>
      <c r="E420" s="13"/>
      <c r="F420" s="13"/>
      <c r="G420" s="13"/>
      <c r="H420" s="13"/>
      <c r="I420" s="13"/>
      <c r="J420" s="13"/>
      <c r="K420" s="38"/>
      <c r="L420" s="19"/>
      <c r="M420" s="19"/>
      <c r="N420" s="19"/>
      <c r="O420" s="21"/>
      <c r="P420" s="21"/>
      <c r="Q420" s="21"/>
      <c r="R420" s="21"/>
      <c r="S420" s="21"/>
      <c r="T420" s="21"/>
      <c r="U420" s="19"/>
      <c r="V420" s="13"/>
      <c r="W420" s="13"/>
      <c r="X420" s="13"/>
      <c r="Y420" s="13"/>
      <c r="Z420" s="13"/>
      <c r="AA420" s="13"/>
    </row>
    <row r="421">
      <c r="A421" s="13"/>
      <c r="B421" s="13"/>
      <c r="C421" s="13"/>
      <c r="D421" s="13"/>
      <c r="E421" s="13"/>
      <c r="F421" s="13"/>
      <c r="G421" s="13"/>
      <c r="H421" s="13"/>
      <c r="I421" s="13"/>
      <c r="J421" s="13"/>
      <c r="K421" s="38"/>
      <c r="L421" s="19"/>
      <c r="M421" s="19"/>
      <c r="N421" s="19"/>
      <c r="O421" s="21"/>
      <c r="P421" s="21"/>
      <c r="Q421" s="21"/>
      <c r="R421" s="21"/>
      <c r="S421" s="21"/>
      <c r="T421" s="21"/>
      <c r="U421" s="19"/>
      <c r="V421" s="13"/>
      <c r="W421" s="13"/>
      <c r="X421" s="13"/>
      <c r="Y421" s="13"/>
      <c r="Z421" s="13"/>
      <c r="AA421" s="13"/>
    </row>
    <row r="422">
      <c r="A422" s="13"/>
      <c r="B422" s="13"/>
      <c r="C422" s="13"/>
      <c r="D422" s="13"/>
      <c r="E422" s="13"/>
      <c r="F422" s="13"/>
      <c r="G422" s="13"/>
      <c r="H422" s="13"/>
      <c r="I422" s="13"/>
      <c r="J422" s="13"/>
      <c r="K422" s="38"/>
      <c r="L422" s="19"/>
      <c r="M422" s="19"/>
      <c r="N422" s="19"/>
      <c r="O422" s="21"/>
      <c r="P422" s="21"/>
      <c r="Q422" s="21"/>
      <c r="R422" s="21"/>
      <c r="S422" s="21"/>
      <c r="T422" s="21"/>
      <c r="U422" s="19"/>
      <c r="V422" s="13"/>
      <c r="W422" s="13"/>
      <c r="X422" s="13"/>
      <c r="Y422" s="13"/>
      <c r="Z422" s="13"/>
      <c r="AA422" s="13"/>
    </row>
    <row r="423">
      <c r="A423" s="13"/>
      <c r="B423" s="13"/>
      <c r="C423" s="13"/>
      <c r="D423" s="13"/>
      <c r="E423" s="13"/>
      <c r="F423" s="13"/>
      <c r="G423" s="13"/>
      <c r="H423" s="13"/>
      <c r="I423" s="13"/>
      <c r="J423" s="13"/>
      <c r="K423" s="38"/>
      <c r="L423" s="19"/>
      <c r="M423" s="19"/>
      <c r="N423" s="19"/>
      <c r="O423" s="21"/>
      <c r="P423" s="21"/>
      <c r="Q423" s="21"/>
      <c r="R423" s="21"/>
      <c r="S423" s="21"/>
      <c r="T423" s="21"/>
      <c r="U423" s="19"/>
      <c r="V423" s="13"/>
      <c r="W423" s="13"/>
      <c r="X423" s="13"/>
      <c r="Y423" s="13"/>
      <c r="Z423" s="13"/>
      <c r="AA423" s="13"/>
    </row>
    <row r="424">
      <c r="A424" s="13"/>
      <c r="B424" s="13"/>
      <c r="C424" s="13"/>
      <c r="D424" s="13"/>
      <c r="E424" s="13"/>
      <c r="F424" s="13"/>
      <c r="G424" s="13"/>
      <c r="H424" s="13"/>
      <c r="I424" s="13"/>
      <c r="J424" s="13"/>
      <c r="K424" s="38"/>
      <c r="L424" s="19"/>
      <c r="M424" s="19"/>
      <c r="N424" s="19"/>
      <c r="O424" s="21"/>
      <c r="P424" s="21"/>
      <c r="Q424" s="21"/>
      <c r="R424" s="21"/>
      <c r="S424" s="21"/>
      <c r="T424" s="21"/>
      <c r="U424" s="19"/>
      <c r="V424" s="13"/>
      <c r="W424" s="13"/>
      <c r="X424" s="13"/>
      <c r="Y424" s="13"/>
      <c r="Z424" s="13"/>
      <c r="AA424" s="13"/>
    </row>
    <row r="425">
      <c r="A425" s="13"/>
      <c r="B425" s="13"/>
      <c r="C425" s="13"/>
      <c r="D425" s="13"/>
      <c r="E425" s="13"/>
      <c r="F425" s="13"/>
      <c r="G425" s="13"/>
      <c r="H425" s="13"/>
      <c r="I425" s="13"/>
      <c r="J425" s="13"/>
      <c r="K425" s="38"/>
      <c r="L425" s="19"/>
      <c r="M425" s="19"/>
      <c r="N425" s="19"/>
      <c r="O425" s="21"/>
      <c r="P425" s="21"/>
      <c r="Q425" s="21"/>
      <c r="R425" s="21"/>
      <c r="S425" s="21"/>
      <c r="T425" s="21"/>
      <c r="U425" s="19"/>
      <c r="V425" s="13"/>
      <c r="W425" s="13"/>
      <c r="X425" s="13"/>
      <c r="Y425" s="13"/>
      <c r="Z425" s="13"/>
      <c r="AA425" s="13"/>
    </row>
    <row r="426">
      <c r="A426" s="13"/>
      <c r="B426" s="13"/>
      <c r="C426" s="13"/>
      <c r="D426" s="13"/>
      <c r="E426" s="13"/>
      <c r="F426" s="13"/>
      <c r="G426" s="13"/>
      <c r="H426" s="13"/>
      <c r="I426" s="13"/>
      <c r="J426" s="13"/>
      <c r="K426" s="38"/>
      <c r="L426" s="19"/>
      <c r="M426" s="19"/>
      <c r="N426" s="19"/>
      <c r="O426" s="21"/>
      <c r="P426" s="21"/>
      <c r="Q426" s="21"/>
      <c r="R426" s="21"/>
      <c r="S426" s="21"/>
      <c r="T426" s="21"/>
      <c r="U426" s="19"/>
      <c r="V426" s="13"/>
      <c r="W426" s="13"/>
      <c r="X426" s="13"/>
      <c r="Y426" s="13"/>
      <c r="Z426" s="13"/>
      <c r="AA426" s="13"/>
    </row>
    <row r="427">
      <c r="A427" s="13"/>
      <c r="B427" s="13"/>
      <c r="C427" s="13"/>
      <c r="D427" s="13"/>
      <c r="E427" s="13"/>
      <c r="F427" s="13"/>
      <c r="G427" s="13"/>
      <c r="H427" s="13"/>
      <c r="I427" s="13"/>
      <c r="J427" s="13"/>
      <c r="K427" s="38"/>
      <c r="L427" s="19"/>
      <c r="M427" s="19"/>
      <c r="N427" s="19"/>
      <c r="O427" s="21"/>
      <c r="P427" s="21"/>
      <c r="Q427" s="21"/>
      <c r="R427" s="21"/>
      <c r="S427" s="21"/>
      <c r="T427" s="21"/>
      <c r="U427" s="19"/>
      <c r="V427" s="13"/>
      <c r="W427" s="13"/>
      <c r="X427" s="13"/>
      <c r="Y427" s="13"/>
      <c r="Z427" s="13"/>
      <c r="AA427" s="13"/>
    </row>
    <row r="428">
      <c r="A428" s="13"/>
      <c r="B428" s="13"/>
      <c r="C428" s="13"/>
      <c r="D428" s="13"/>
      <c r="E428" s="13"/>
      <c r="F428" s="13"/>
      <c r="G428" s="13"/>
      <c r="H428" s="13"/>
      <c r="I428" s="13"/>
      <c r="J428" s="13"/>
      <c r="K428" s="38"/>
      <c r="L428" s="19"/>
      <c r="M428" s="19"/>
      <c r="N428" s="19"/>
      <c r="O428" s="21"/>
      <c r="P428" s="21"/>
      <c r="Q428" s="21"/>
      <c r="R428" s="21"/>
      <c r="S428" s="21"/>
      <c r="T428" s="21"/>
      <c r="U428" s="19"/>
      <c r="V428" s="13"/>
      <c r="W428" s="13"/>
      <c r="X428" s="13"/>
      <c r="Y428" s="13"/>
      <c r="Z428" s="13"/>
      <c r="AA428" s="13"/>
    </row>
    <row r="429">
      <c r="A429" s="13"/>
      <c r="B429" s="13"/>
      <c r="C429" s="13"/>
      <c r="D429" s="13"/>
      <c r="E429" s="13"/>
      <c r="F429" s="13"/>
      <c r="G429" s="13"/>
      <c r="H429" s="13"/>
      <c r="I429" s="13"/>
      <c r="J429" s="13"/>
      <c r="K429" s="38"/>
      <c r="L429" s="19"/>
      <c r="M429" s="19"/>
      <c r="N429" s="19"/>
      <c r="O429" s="21"/>
      <c r="P429" s="21"/>
      <c r="Q429" s="21"/>
      <c r="R429" s="21"/>
      <c r="S429" s="21"/>
      <c r="T429" s="21"/>
      <c r="U429" s="19"/>
      <c r="V429" s="13"/>
      <c r="W429" s="13"/>
      <c r="X429" s="13"/>
      <c r="Y429" s="13"/>
      <c r="Z429" s="13"/>
      <c r="AA429" s="13"/>
    </row>
    <row r="430">
      <c r="A430" s="13"/>
      <c r="B430" s="13"/>
      <c r="C430" s="13"/>
      <c r="D430" s="13"/>
      <c r="E430" s="13"/>
      <c r="F430" s="13"/>
      <c r="G430" s="13"/>
      <c r="H430" s="13"/>
      <c r="I430" s="13"/>
      <c r="J430" s="13"/>
      <c r="K430" s="38"/>
      <c r="L430" s="19"/>
      <c r="M430" s="19"/>
      <c r="N430" s="19"/>
      <c r="O430" s="21"/>
      <c r="P430" s="21"/>
      <c r="Q430" s="21"/>
      <c r="R430" s="21"/>
      <c r="S430" s="21"/>
      <c r="T430" s="21"/>
      <c r="U430" s="19"/>
      <c r="V430" s="13"/>
      <c r="W430" s="13"/>
      <c r="X430" s="13"/>
      <c r="Y430" s="13"/>
      <c r="Z430" s="13"/>
      <c r="AA430" s="13"/>
    </row>
    <row r="431">
      <c r="A431" s="13"/>
      <c r="B431" s="13"/>
      <c r="C431" s="13"/>
      <c r="D431" s="13"/>
      <c r="E431" s="13"/>
      <c r="F431" s="13"/>
      <c r="G431" s="13"/>
      <c r="H431" s="13"/>
      <c r="I431" s="13"/>
      <c r="J431" s="13"/>
      <c r="K431" s="38"/>
      <c r="L431" s="19"/>
      <c r="M431" s="19"/>
      <c r="N431" s="19"/>
      <c r="O431" s="21"/>
      <c r="P431" s="21"/>
      <c r="Q431" s="21"/>
      <c r="R431" s="21"/>
      <c r="S431" s="21"/>
      <c r="T431" s="21"/>
      <c r="U431" s="19"/>
      <c r="V431" s="13"/>
      <c r="W431" s="13"/>
      <c r="X431" s="13"/>
      <c r="Y431" s="13"/>
      <c r="Z431" s="13"/>
      <c r="AA431" s="13"/>
    </row>
    <row r="432">
      <c r="A432" s="13"/>
      <c r="B432" s="13"/>
      <c r="C432" s="13"/>
      <c r="D432" s="13"/>
      <c r="E432" s="13"/>
      <c r="F432" s="13"/>
      <c r="G432" s="13"/>
      <c r="H432" s="13"/>
      <c r="I432" s="13"/>
      <c r="J432" s="13"/>
      <c r="K432" s="38"/>
      <c r="L432" s="19"/>
      <c r="M432" s="19"/>
      <c r="N432" s="19"/>
      <c r="O432" s="21"/>
      <c r="P432" s="21"/>
      <c r="Q432" s="21"/>
      <c r="R432" s="21"/>
      <c r="S432" s="21"/>
      <c r="T432" s="21"/>
      <c r="U432" s="19"/>
      <c r="V432" s="13"/>
      <c r="W432" s="13"/>
      <c r="X432" s="13"/>
      <c r="Y432" s="13"/>
      <c r="Z432" s="13"/>
      <c r="AA432" s="13"/>
    </row>
    <row r="433">
      <c r="A433" s="13"/>
      <c r="B433" s="13"/>
      <c r="C433" s="13"/>
      <c r="D433" s="13"/>
      <c r="E433" s="13"/>
      <c r="F433" s="13"/>
      <c r="G433" s="13"/>
      <c r="H433" s="13"/>
      <c r="I433" s="13"/>
      <c r="J433" s="13"/>
      <c r="K433" s="38"/>
      <c r="L433" s="19"/>
      <c r="M433" s="19"/>
      <c r="N433" s="19"/>
      <c r="O433" s="21"/>
      <c r="P433" s="21"/>
      <c r="Q433" s="21"/>
      <c r="R433" s="21"/>
      <c r="S433" s="21"/>
      <c r="T433" s="21"/>
      <c r="U433" s="19"/>
      <c r="V433" s="13"/>
      <c r="W433" s="13"/>
      <c r="X433" s="13"/>
      <c r="Y433" s="13"/>
      <c r="Z433" s="13"/>
      <c r="AA433" s="13"/>
    </row>
    <row r="434">
      <c r="A434" s="13"/>
      <c r="B434" s="13"/>
      <c r="C434" s="13"/>
      <c r="D434" s="13"/>
      <c r="E434" s="13"/>
      <c r="F434" s="13"/>
      <c r="G434" s="13"/>
      <c r="H434" s="13"/>
      <c r="I434" s="13"/>
      <c r="J434" s="13"/>
      <c r="K434" s="38"/>
      <c r="L434" s="19"/>
      <c r="M434" s="19"/>
      <c r="N434" s="19"/>
      <c r="O434" s="21"/>
      <c r="P434" s="21"/>
      <c r="Q434" s="21"/>
      <c r="R434" s="21"/>
      <c r="S434" s="21"/>
      <c r="T434" s="21"/>
      <c r="U434" s="19"/>
      <c r="V434" s="13"/>
      <c r="W434" s="13"/>
      <c r="X434" s="13"/>
      <c r="Y434" s="13"/>
      <c r="Z434" s="13"/>
      <c r="AA434" s="13"/>
    </row>
    <row r="435">
      <c r="A435" s="13"/>
      <c r="B435" s="13"/>
      <c r="C435" s="13"/>
      <c r="D435" s="13"/>
      <c r="E435" s="13"/>
      <c r="F435" s="13"/>
      <c r="G435" s="13"/>
      <c r="H435" s="13"/>
      <c r="I435" s="13"/>
      <c r="J435" s="13"/>
      <c r="K435" s="38"/>
      <c r="L435" s="19"/>
      <c r="M435" s="19"/>
      <c r="N435" s="19"/>
      <c r="O435" s="21"/>
      <c r="P435" s="21"/>
      <c r="Q435" s="21"/>
      <c r="R435" s="21"/>
      <c r="S435" s="21"/>
      <c r="T435" s="21"/>
      <c r="U435" s="19"/>
      <c r="V435" s="13"/>
      <c r="W435" s="13"/>
      <c r="X435" s="13"/>
      <c r="Y435" s="13"/>
      <c r="Z435" s="13"/>
      <c r="AA435" s="13"/>
    </row>
    <row r="436">
      <c r="A436" s="13"/>
      <c r="B436" s="13"/>
      <c r="C436" s="13"/>
      <c r="D436" s="13"/>
      <c r="E436" s="13"/>
      <c r="F436" s="13"/>
      <c r="G436" s="13"/>
      <c r="H436" s="13"/>
      <c r="I436" s="13"/>
      <c r="J436" s="13"/>
      <c r="K436" s="38"/>
      <c r="L436" s="19"/>
      <c r="M436" s="19"/>
      <c r="N436" s="19"/>
      <c r="O436" s="21"/>
      <c r="P436" s="21"/>
      <c r="Q436" s="21"/>
      <c r="R436" s="21"/>
      <c r="S436" s="21"/>
      <c r="T436" s="21"/>
      <c r="U436" s="19"/>
      <c r="V436" s="13"/>
      <c r="W436" s="13"/>
      <c r="X436" s="13"/>
      <c r="Y436" s="13"/>
      <c r="Z436" s="13"/>
      <c r="AA436" s="13"/>
    </row>
    <row r="437">
      <c r="A437" s="13"/>
      <c r="B437" s="13"/>
      <c r="C437" s="13"/>
      <c r="D437" s="13"/>
      <c r="E437" s="13"/>
      <c r="F437" s="13"/>
      <c r="G437" s="13"/>
      <c r="H437" s="13"/>
      <c r="I437" s="13"/>
      <c r="J437" s="13"/>
      <c r="K437" s="38"/>
      <c r="L437" s="19"/>
      <c r="M437" s="19"/>
      <c r="N437" s="19"/>
      <c r="O437" s="21"/>
      <c r="P437" s="21"/>
      <c r="Q437" s="21"/>
      <c r="R437" s="21"/>
      <c r="S437" s="21"/>
      <c r="T437" s="21"/>
      <c r="U437" s="19"/>
      <c r="V437" s="13"/>
      <c r="W437" s="13"/>
      <c r="X437" s="13"/>
      <c r="Y437" s="13"/>
      <c r="Z437" s="13"/>
      <c r="AA437" s="13"/>
    </row>
    <row r="438">
      <c r="A438" s="13"/>
      <c r="B438" s="13"/>
      <c r="C438" s="13"/>
      <c r="D438" s="13"/>
      <c r="E438" s="13"/>
      <c r="F438" s="13"/>
      <c r="G438" s="13"/>
      <c r="H438" s="13"/>
      <c r="I438" s="13"/>
      <c r="J438" s="13"/>
      <c r="K438" s="38"/>
      <c r="L438" s="19"/>
      <c r="M438" s="19"/>
      <c r="N438" s="19"/>
      <c r="O438" s="21"/>
      <c r="P438" s="21"/>
      <c r="Q438" s="21"/>
      <c r="R438" s="21"/>
      <c r="S438" s="21"/>
      <c r="T438" s="21"/>
      <c r="U438" s="19"/>
      <c r="V438" s="13"/>
      <c r="W438" s="13"/>
      <c r="X438" s="13"/>
      <c r="Y438" s="13"/>
      <c r="Z438" s="13"/>
      <c r="AA438" s="13"/>
    </row>
    <row r="439">
      <c r="A439" s="13"/>
      <c r="B439" s="13"/>
      <c r="C439" s="13"/>
      <c r="D439" s="13"/>
      <c r="E439" s="13"/>
      <c r="F439" s="13"/>
      <c r="G439" s="13"/>
      <c r="H439" s="13"/>
      <c r="I439" s="13"/>
      <c r="J439" s="13"/>
      <c r="K439" s="38"/>
      <c r="L439" s="19"/>
      <c r="M439" s="19"/>
      <c r="N439" s="19"/>
      <c r="O439" s="21"/>
      <c r="P439" s="21"/>
      <c r="Q439" s="21"/>
      <c r="R439" s="21"/>
      <c r="S439" s="21"/>
      <c r="T439" s="21"/>
      <c r="U439" s="19"/>
      <c r="V439" s="13"/>
      <c r="W439" s="13"/>
      <c r="X439" s="13"/>
      <c r="Y439" s="13"/>
      <c r="Z439" s="13"/>
      <c r="AA439" s="13"/>
    </row>
    <row r="440">
      <c r="A440" s="13"/>
      <c r="B440" s="13"/>
      <c r="C440" s="13"/>
      <c r="D440" s="13"/>
      <c r="E440" s="13"/>
      <c r="F440" s="13"/>
      <c r="G440" s="13"/>
      <c r="H440" s="13"/>
      <c r="I440" s="13"/>
      <c r="J440" s="13"/>
      <c r="K440" s="38"/>
      <c r="L440" s="19"/>
      <c r="M440" s="19"/>
      <c r="N440" s="19"/>
      <c r="O440" s="21"/>
      <c r="P440" s="21"/>
      <c r="Q440" s="21"/>
      <c r="R440" s="21"/>
      <c r="S440" s="21"/>
      <c r="T440" s="21"/>
      <c r="U440" s="19"/>
      <c r="V440" s="13"/>
      <c r="W440" s="13"/>
      <c r="X440" s="13"/>
      <c r="Y440" s="13"/>
      <c r="Z440" s="13"/>
      <c r="AA440" s="13"/>
    </row>
    <row r="441">
      <c r="A441" s="13"/>
      <c r="B441" s="13"/>
      <c r="C441" s="13"/>
      <c r="D441" s="13"/>
      <c r="E441" s="13"/>
      <c r="F441" s="13"/>
      <c r="G441" s="13"/>
      <c r="H441" s="13"/>
      <c r="I441" s="13"/>
      <c r="J441" s="13"/>
      <c r="K441" s="38"/>
      <c r="L441" s="19"/>
      <c r="M441" s="19"/>
      <c r="N441" s="19"/>
      <c r="O441" s="21"/>
      <c r="P441" s="21"/>
      <c r="Q441" s="21"/>
      <c r="R441" s="21"/>
      <c r="S441" s="21"/>
      <c r="T441" s="21"/>
      <c r="U441" s="19"/>
      <c r="V441" s="13"/>
      <c r="W441" s="13"/>
      <c r="X441" s="13"/>
      <c r="Y441" s="13"/>
      <c r="Z441" s="13"/>
      <c r="AA441" s="13"/>
    </row>
    <row r="442">
      <c r="A442" s="13"/>
      <c r="B442" s="13"/>
      <c r="C442" s="13"/>
      <c r="D442" s="13"/>
      <c r="E442" s="13"/>
      <c r="F442" s="13"/>
      <c r="G442" s="13"/>
      <c r="H442" s="13"/>
      <c r="I442" s="13"/>
      <c r="J442" s="13"/>
      <c r="K442" s="38"/>
      <c r="L442" s="19"/>
      <c r="M442" s="19"/>
      <c r="N442" s="19"/>
      <c r="O442" s="21"/>
      <c r="P442" s="21"/>
      <c r="Q442" s="21"/>
      <c r="R442" s="21"/>
      <c r="S442" s="21"/>
      <c r="T442" s="21"/>
      <c r="U442" s="19"/>
      <c r="V442" s="13"/>
      <c r="W442" s="13"/>
      <c r="X442" s="13"/>
      <c r="Y442" s="13"/>
      <c r="Z442" s="13"/>
      <c r="AA442" s="13"/>
    </row>
    <row r="443">
      <c r="A443" s="13"/>
      <c r="B443" s="13"/>
      <c r="C443" s="13"/>
      <c r="D443" s="13"/>
      <c r="E443" s="13"/>
      <c r="F443" s="13"/>
      <c r="G443" s="13"/>
      <c r="H443" s="13"/>
      <c r="I443" s="13"/>
      <c r="J443" s="13"/>
      <c r="K443" s="38"/>
      <c r="L443" s="19"/>
      <c r="M443" s="19"/>
      <c r="N443" s="19"/>
      <c r="O443" s="21"/>
      <c r="P443" s="21"/>
      <c r="Q443" s="21"/>
      <c r="R443" s="21"/>
      <c r="S443" s="21"/>
      <c r="T443" s="21"/>
      <c r="U443" s="19"/>
      <c r="V443" s="13"/>
      <c r="W443" s="13"/>
      <c r="X443" s="13"/>
      <c r="Y443" s="13"/>
      <c r="Z443" s="13"/>
      <c r="AA443" s="13"/>
    </row>
    <row r="444">
      <c r="A444" s="13"/>
      <c r="B444" s="13"/>
      <c r="C444" s="13"/>
      <c r="D444" s="13"/>
      <c r="E444" s="13"/>
      <c r="F444" s="13"/>
      <c r="G444" s="13"/>
      <c r="H444" s="13"/>
      <c r="I444" s="13"/>
      <c r="J444" s="13"/>
      <c r="K444" s="38"/>
      <c r="L444" s="19"/>
      <c r="M444" s="19"/>
      <c r="N444" s="19"/>
      <c r="O444" s="21"/>
      <c r="P444" s="21"/>
      <c r="Q444" s="21"/>
      <c r="R444" s="21"/>
      <c r="S444" s="21"/>
      <c r="T444" s="21"/>
      <c r="U444" s="19"/>
      <c r="V444" s="13"/>
      <c r="W444" s="13"/>
      <c r="X444" s="13"/>
      <c r="Y444" s="13"/>
      <c r="Z444" s="13"/>
      <c r="AA444" s="13"/>
    </row>
    <row r="445">
      <c r="A445" s="13"/>
      <c r="B445" s="13"/>
      <c r="C445" s="13"/>
      <c r="D445" s="13"/>
      <c r="E445" s="13"/>
      <c r="F445" s="13"/>
      <c r="G445" s="13"/>
      <c r="H445" s="13"/>
      <c r="I445" s="13"/>
      <c r="J445" s="13"/>
      <c r="K445" s="38"/>
      <c r="L445" s="19"/>
      <c r="M445" s="19"/>
      <c r="N445" s="19"/>
      <c r="O445" s="21"/>
      <c r="P445" s="21"/>
      <c r="Q445" s="21"/>
      <c r="R445" s="21"/>
      <c r="S445" s="21"/>
      <c r="T445" s="21"/>
      <c r="U445" s="19"/>
      <c r="V445" s="13"/>
      <c r="W445" s="13"/>
      <c r="X445" s="13"/>
      <c r="Y445" s="13"/>
      <c r="Z445" s="13"/>
      <c r="AA445" s="13"/>
    </row>
    <row r="446">
      <c r="A446" s="13"/>
      <c r="B446" s="13"/>
      <c r="C446" s="13"/>
      <c r="D446" s="13"/>
      <c r="E446" s="13"/>
      <c r="F446" s="13"/>
      <c r="G446" s="13"/>
      <c r="H446" s="13"/>
      <c r="I446" s="13"/>
      <c r="J446" s="13"/>
      <c r="K446" s="38"/>
      <c r="L446" s="19"/>
      <c r="M446" s="19"/>
      <c r="N446" s="19"/>
      <c r="O446" s="21"/>
      <c r="P446" s="21"/>
      <c r="Q446" s="21"/>
      <c r="R446" s="21"/>
      <c r="S446" s="21"/>
      <c r="T446" s="21"/>
      <c r="U446" s="19"/>
      <c r="V446" s="13"/>
      <c r="W446" s="13"/>
      <c r="X446" s="13"/>
      <c r="Y446" s="13"/>
      <c r="Z446" s="13"/>
      <c r="AA446" s="13"/>
    </row>
    <row r="447">
      <c r="A447" s="13"/>
      <c r="B447" s="13"/>
      <c r="C447" s="13"/>
      <c r="D447" s="13"/>
      <c r="E447" s="13"/>
      <c r="F447" s="13"/>
      <c r="G447" s="13"/>
      <c r="H447" s="13"/>
      <c r="I447" s="13"/>
      <c r="J447" s="13"/>
      <c r="K447" s="38"/>
      <c r="L447" s="19"/>
      <c r="M447" s="19"/>
      <c r="N447" s="19"/>
      <c r="O447" s="21"/>
      <c r="P447" s="21"/>
      <c r="Q447" s="21"/>
      <c r="R447" s="21"/>
      <c r="S447" s="21"/>
      <c r="T447" s="21"/>
      <c r="U447" s="19"/>
      <c r="V447" s="13"/>
      <c r="W447" s="13"/>
      <c r="X447" s="13"/>
      <c r="Y447" s="13"/>
      <c r="Z447" s="13"/>
      <c r="AA447" s="13"/>
    </row>
    <row r="448">
      <c r="A448" s="13"/>
      <c r="B448" s="13"/>
      <c r="C448" s="13"/>
      <c r="D448" s="13"/>
      <c r="E448" s="13"/>
      <c r="F448" s="13"/>
      <c r="G448" s="13"/>
      <c r="H448" s="13"/>
      <c r="I448" s="13"/>
      <c r="J448" s="13"/>
      <c r="K448" s="38"/>
      <c r="L448" s="19"/>
      <c r="M448" s="19"/>
      <c r="N448" s="19"/>
      <c r="O448" s="21"/>
      <c r="P448" s="21"/>
      <c r="Q448" s="21"/>
      <c r="R448" s="21"/>
      <c r="S448" s="21"/>
      <c r="T448" s="21"/>
      <c r="U448" s="19"/>
      <c r="V448" s="13"/>
      <c r="W448" s="13"/>
      <c r="X448" s="13"/>
      <c r="Y448" s="13"/>
      <c r="Z448" s="13"/>
      <c r="AA448" s="13"/>
    </row>
    <row r="449">
      <c r="A449" s="13"/>
      <c r="B449" s="13"/>
      <c r="C449" s="13"/>
      <c r="D449" s="13"/>
      <c r="E449" s="13"/>
      <c r="F449" s="13"/>
      <c r="G449" s="13"/>
      <c r="H449" s="13"/>
      <c r="I449" s="13"/>
      <c r="J449" s="13"/>
      <c r="K449" s="38"/>
      <c r="L449" s="19"/>
      <c r="M449" s="19"/>
      <c r="N449" s="19"/>
      <c r="O449" s="21"/>
      <c r="P449" s="21"/>
      <c r="Q449" s="21"/>
      <c r="R449" s="21"/>
      <c r="S449" s="21"/>
      <c r="T449" s="21"/>
      <c r="U449" s="19"/>
      <c r="V449" s="13"/>
      <c r="W449" s="13"/>
      <c r="X449" s="13"/>
      <c r="Y449" s="13"/>
      <c r="Z449" s="13"/>
      <c r="AA449" s="13"/>
    </row>
    <row r="450">
      <c r="A450" s="13"/>
      <c r="B450" s="13"/>
      <c r="C450" s="13"/>
      <c r="D450" s="13"/>
      <c r="E450" s="13"/>
      <c r="F450" s="13"/>
      <c r="G450" s="13"/>
      <c r="H450" s="13"/>
      <c r="I450" s="13"/>
      <c r="J450" s="13"/>
      <c r="K450" s="38"/>
      <c r="L450" s="19"/>
      <c r="M450" s="19"/>
      <c r="N450" s="19"/>
      <c r="O450" s="21"/>
      <c r="P450" s="21"/>
      <c r="Q450" s="21"/>
      <c r="R450" s="21"/>
      <c r="S450" s="21"/>
      <c r="T450" s="21"/>
      <c r="U450" s="19"/>
      <c r="V450" s="13"/>
      <c r="W450" s="13"/>
      <c r="X450" s="13"/>
      <c r="Y450" s="13"/>
      <c r="Z450" s="13"/>
      <c r="AA450" s="13"/>
    </row>
    <row r="451">
      <c r="A451" s="13"/>
      <c r="B451" s="13"/>
      <c r="C451" s="13"/>
      <c r="D451" s="13"/>
      <c r="E451" s="13"/>
      <c r="F451" s="13"/>
      <c r="G451" s="13"/>
      <c r="H451" s="13"/>
      <c r="I451" s="13"/>
      <c r="J451" s="13"/>
      <c r="K451" s="38"/>
      <c r="L451" s="19"/>
      <c r="M451" s="19"/>
      <c r="N451" s="19"/>
      <c r="O451" s="21"/>
      <c r="P451" s="21"/>
      <c r="Q451" s="21"/>
      <c r="R451" s="21"/>
      <c r="S451" s="21"/>
      <c r="T451" s="21"/>
      <c r="U451" s="19"/>
      <c r="V451" s="13"/>
      <c r="W451" s="13"/>
      <c r="X451" s="13"/>
      <c r="Y451" s="13"/>
      <c r="Z451" s="13"/>
      <c r="AA451" s="13"/>
    </row>
    <row r="452">
      <c r="A452" s="13"/>
      <c r="B452" s="13"/>
      <c r="C452" s="13"/>
      <c r="D452" s="13"/>
      <c r="E452" s="13"/>
      <c r="F452" s="13"/>
      <c r="G452" s="13"/>
      <c r="H452" s="13"/>
      <c r="I452" s="13"/>
      <c r="J452" s="13"/>
      <c r="K452" s="38"/>
      <c r="L452" s="19"/>
      <c r="M452" s="19"/>
      <c r="N452" s="19"/>
      <c r="O452" s="21"/>
      <c r="P452" s="21"/>
      <c r="Q452" s="21"/>
      <c r="R452" s="21"/>
      <c r="S452" s="21"/>
      <c r="T452" s="21"/>
      <c r="U452" s="19"/>
      <c r="V452" s="13"/>
      <c r="W452" s="13"/>
      <c r="X452" s="13"/>
      <c r="Y452" s="13"/>
      <c r="Z452" s="13"/>
      <c r="AA452" s="13"/>
    </row>
    <row r="453">
      <c r="A453" s="13"/>
      <c r="B453" s="13"/>
      <c r="C453" s="13"/>
      <c r="D453" s="13"/>
      <c r="E453" s="13"/>
      <c r="F453" s="13"/>
      <c r="G453" s="13"/>
      <c r="H453" s="13"/>
      <c r="I453" s="13"/>
      <c r="J453" s="13"/>
      <c r="K453" s="38"/>
      <c r="L453" s="19"/>
      <c r="M453" s="19"/>
      <c r="N453" s="19"/>
      <c r="O453" s="21"/>
      <c r="P453" s="21"/>
      <c r="Q453" s="21"/>
      <c r="R453" s="21"/>
      <c r="S453" s="21"/>
      <c r="T453" s="21"/>
      <c r="U453" s="19"/>
      <c r="V453" s="13"/>
      <c r="W453" s="13"/>
      <c r="X453" s="13"/>
      <c r="Y453" s="13"/>
      <c r="Z453" s="13"/>
      <c r="AA453" s="13"/>
    </row>
    <row r="454">
      <c r="A454" s="13"/>
      <c r="B454" s="13"/>
      <c r="C454" s="13"/>
      <c r="D454" s="13"/>
      <c r="E454" s="13"/>
      <c r="F454" s="13"/>
      <c r="G454" s="13"/>
      <c r="H454" s="13"/>
      <c r="I454" s="13"/>
      <c r="J454" s="13"/>
      <c r="K454" s="38"/>
      <c r="L454" s="19"/>
      <c r="M454" s="19"/>
      <c r="N454" s="19"/>
      <c r="O454" s="21"/>
      <c r="P454" s="21"/>
      <c r="Q454" s="21"/>
      <c r="R454" s="21"/>
      <c r="S454" s="21"/>
      <c r="T454" s="21"/>
      <c r="U454" s="19"/>
      <c r="V454" s="13"/>
      <c r="W454" s="13"/>
      <c r="X454" s="13"/>
      <c r="Y454" s="13"/>
      <c r="Z454" s="13"/>
      <c r="AA454" s="13"/>
    </row>
    <row r="455">
      <c r="A455" s="13"/>
      <c r="B455" s="13"/>
      <c r="C455" s="13"/>
      <c r="D455" s="13"/>
      <c r="E455" s="13"/>
      <c r="F455" s="13"/>
      <c r="G455" s="13"/>
      <c r="H455" s="13"/>
      <c r="I455" s="13"/>
      <c r="J455" s="13"/>
      <c r="K455" s="38"/>
      <c r="L455" s="19"/>
      <c r="M455" s="19"/>
      <c r="N455" s="19"/>
      <c r="O455" s="21"/>
      <c r="P455" s="21"/>
      <c r="Q455" s="21"/>
      <c r="R455" s="21"/>
      <c r="S455" s="21"/>
      <c r="T455" s="21"/>
      <c r="U455" s="19"/>
      <c r="V455" s="13"/>
      <c r="W455" s="13"/>
      <c r="X455" s="13"/>
      <c r="Y455" s="13"/>
      <c r="Z455" s="13"/>
      <c r="AA455" s="13"/>
    </row>
    <row r="456">
      <c r="A456" s="13"/>
      <c r="B456" s="13"/>
      <c r="C456" s="13"/>
      <c r="D456" s="13"/>
      <c r="E456" s="13"/>
      <c r="F456" s="13"/>
      <c r="G456" s="13"/>
      <c r="H456" s="13"/>
      <c r="I456" s="13"/>
      <c r="J456" s="13"/>
      <c r="K456" s="38"/>
      <c r="L456" s="19"/>
      <c r="M456" s="19"/>
      <c r="N456" s="19"/>
      <c r="O456" s="21"/>
      <c r="P456" s="21"/>
      <c r="Q456" s="21"/>
      <c r="R456" s="21"/>
      <c r="S456" s="21"/>
      <c r="T456" s="21"/>
      <c r="U456" s="19"/>
      <c r="V456" s="13"/>
      <c r="W456" s="13"/>
      <c r="X456" s="13"/>
      <c r="Y456" s="13"/>
      <c r="Z456" s="13"/>
      <c r="AA456" s="13"/>
    </row>
    <row r="457">
      <c r="A457" s="13"/>
      <c r="B457" s="13"/>
      <c r="C457" s="13"/>
      <c r="D457" s="13"/>
      <c r="E457" s="13"/>
      <c r="F457" s="13"/>
      <c r="G457" s="13"/>
      <c r="H457" s="13"/>
      <c r="I457" s="13"/>
      <c r="J457" s="13"/>
      <c r="K457" s="38"/>
      <c r="L457" s="19"/>
      <c r="M457" s="19"/>
      <c r="N457" s="19"/>
      <c r="O457" s="21"/>
      <c r="P457" s="21"/>
      <c r="Q457" s="21"/>
      <c r="R457" s="21"/>
      <c r="S457" s="21"/>
      <c r="T457" s="21"/>
      <c r="U457" s="19"/>
      <c r="V457" s="13"/>
      <c r="W457" s="13"/>
      <c r="X457" s="13"/>
      <c r="Y457" s="13"/>
      <c r="Z457" s="13"/>
      <c r="AA457" s="13"/>
    </row>
    <row r="458">
      <c r="A458" s="13"/>
      <c r="B458" s="13"/>
      <c r="C458" s="13"/>
      <c r="D458" s="13"/>
      <c r="E458" s="13"/>
      <c r="F458" s="13"/>
      <c r="G458" s="13"/>
      <c r="H458" s="13"/>
      <c r="I458" s="13"/>
      <c r="J458" s="13"/>
      <c r="K458" s="38"/>
      <c r="L458" s="19"/>
      <c r="M458" s="19"/>
      <c r="N458" s="19"/>
      <c r="O458" s="21"/>
      <c r="P458" s="21"/>
      <c r="Q458" s="21"/>
      <c r="R458" s="21"/>
      <c r="S458" s="21"/>
      <c r="T458" s="21"/>
      <c r="U458" s="19"/>
      <c r="V458" s="13"/>
      <c r="W458" s="13"/>
      <c r="X458" s="13"/>
      <c r="Y458" s="13"/>
      <c r="Z458" s="13"/>
      <c r="AA458" s="13"/>
    </row>
    <row r="459">
      <c r="A459" s="13"/>
      <c r="B459" s="13"/>
      <c r="C459" s="13"/>
      <c r="D459" s="13"/>
      <c r="E459" s="13"/>
      <c r="F459" s="13"/>
      <c r="G459" s="13"/>
      <c r="H459" s="13"/>
      <c r="I459" s="13"/>
      <c r="J459" s="13"/>
      <c r="K459" s="38"/>
      <c r="L459" s="19"/>
      <c r="M459" s="19"/>
      <c r="N459" s="19"/>
      <c r="O459" s="21"/>
      <c r="P459" s="21"/>
      <c r="Q459" s="21"/>
      <c r="R459" s="21"/>
      <c r="S459" s="21"/>
      <c r="T459" s="21"/>
      <c r="U459" s="19"/>
      <c r="V459" s="13"/>
      <c r="W459" s="13"/>
      <c r="X459" s="13"/>
      <c r="Y459" s="13"/>
      <c r="Z459" s="13"/>
      <c r="AA459" s="13"/>
    </row>
    <row r="460">
      <c r="A460" s="13"/>
      <c r="B460" s="13"/>
      <c r="C460" s="13"/>
      <c r="D460" s="13"/>
      <c r="E460" s="13"/>
      <c r="F460" s="13"/>
      <c r="G460" s="13"/>
      <c r="H460" s="13"/>
      <c r="I460" s="13"/>
      <c r="J460" s="13"/>
      <c r="K460" s="38"/>
      <c r="L460" s="19"/>
      <c r="M460" s="19"/>
      <c r="N460" s="19"/>
      <c r="O460" s="21"/>
      <c r="P460" s="21"/>
      <c r="Q460" s="21"/>
      <c r="R460" s="21"/>
      <c r="S460" s="21"/>
      <c r="T460" s="21"/>
      <c r="U460" s="19"/>
      <c r="V460" s="13"/>
      <c r="W460" s="13"/>
      <c r="X460" s="13"/>
      <c r="Y460" s="13"/>
      <c r="Z460" s="13"/>
      <c r="AA460" s="13"/>
    </row>
    <row r="461">
      <c r="A461" s="13"/>
      <c r="B461" s="13"/>
      <c r="C461" s="13"/>
      <c r="D461" s="13"/>
      <c r="E461" s="13"/>
      <c r="F461" s="13"/>
      <c r="G461" s="13"/>
      <c r="H461" s="13"/>
      <c r="I461" s="13"/>
      <c r="J461" s="13"/>
      <c r="K461" s="38"/>
      <c r="L461" s="19"/>
      <c r="M461" s="19"/>
      <c r="N461" s="19"/>
      <c r="O461" s="21"/>
      <c r="P461" s="21"/>
      <c r="Q461" s="21"/>
      <c r="R461" s="21"/>
      <c r="S461" s="21"/>
      <c r="T461" s="21"/>
      <c r="U461" s="19"/>
      <c r="V461" s="13"/>
      <c r="W461" s="13"/>
      <c r="X461" s="13"/>
      <c r="Y461" s="13"/>
      <c r="Z461" s="13"/>
      <c r="AA461" s="13"/>
    </row>
    <row r="462">
      <c r="A462" s="13"/>
      <c r="B462" s="13"/>
      <c r="C462" s="13"/>
      <c r="D462" s="13"/>
      <c r="E462" s="13"/>
      <c r="F462" s="13"/>
      <c r="G462" s="13"/>
      <c r="H462" s="13"/>
      <c r="I462" s="13"/>
      <c r="J462" s="13"/>
      <c r="K462" s="38"/>
      <c r="L462" s="19"/>
      <c r="M462" s="19"/>
      <c r="N462" s="19"/>
      <c r="O462" s="21"/>
      <c r="P462" s="21"/>
      <c r="Q462" s="21"/>
      <c r="R462" s="21"/>
      <c r="S462" s="21"/>
      <c r="T462" s="21"/>
      <c r="U462" s="19"/>
      <c r="V462" s="13"/>
      <c r="W462" s="13"/>
      <c r="X462" s="13"/>
      <c r="Y462" s="13"/>
      <c r="Z462" s="13"/>
      <c r="AA462" s="13"/>
    </row>
    <row r="463">
      <c r="A463" s="13"/>
      <c r="B463" s="13"/>
      <c r="C463" s="13"/>
      <c r="D463" s="13"/>
      <c r="E463" s="13"/>
      <c r="F463" s="13"/>
      <c r="G463" s="13"/>
      <c r="H463" s="13"/>
      <c r="I463" s="13"/>
      <c r="J463" s="13"/>
      <c r="K463" s="38"/>
      <c r="L463" s="19"/>
      <c r="M463" s="19"/>
      <c r="N463" s="19"/>
      <c r="O463" s="21"/>
      <c r="P463" s="21"/>
      <c r="Q463" s="21"/>
      <c r="R463" s="21"/>
      <c r="S463" s="21"/>
      <c r="T463" s="21"/>
      <c r="U463" s="19"/>
      <c r="V463" s="13"/>
      <c r="W463" s="13"/>
      <c r="X463" s="13"/>
      <c r="Y463" s="13"/>
      <c r="Z463" s="13"/>
      <c r="AA463" s="13"/>
    </row>
    <row r="464">
      <c r="A464" s="13"/>
      <c r="B464" s="13"/>
      <c r="C464" s="13"/>
      <c r="D464" s="13"/>
      <c r="E464" s="13"/>
      <c r="F464" s="13"/>
      <c r="G464" s="13"/>
      <c r="H464" s="13"/>
      <c r="I464" s="13"/>
      <c r="J464" s="13"/>
      <c r="K464" s="38"/>
      <c r="L464" s="19"/>
      <c r="M464" s="19"/>
      <c r="N464" s="19"/>
      <c r="O464" s="21"/>
      <c r="P464" s="21"/>
      <c r="Q464" s="21"/>
      <c r="R464" s="21"/>
      <c r="S464" s="21"/>
      <c r="T464" s="21"/>
      <c r="U464" s="19"/>
      <c r="V464" s="13"/>
      <c r="W464" s="13"/>
      <c r="X464" s="13"/>
      <c r="Y464" s="13"/>
      <c r="Z464" s="13"/>
      <c r="AA464" s="13"/>
    </row>
    <row r="465">
      <c r="A465" s="13"/>
      <c r="B465" s="13"/>
      <c r="C465" s="13"/>
      <c r="D465" s="13"/>
      <c r="E465" s="13"/>
      <c r="F465" s="13"/>
      <c r="G465" s="13"/>
      <c r="H465" s="13"/>
      <c r="I465" s="13"/>
      <c r="J465" s="13"/>
      <c r="K465" s="38"/>
      <c r="L465" s="19"/>
      <c r="M465" s="19"/>
      <c r="N465" s="19"/>
      <c r="O465" s="21"/>
      <c r="P465" s="21"/>
      <c r="Q465" s="21"/>
      <c r="R465" s="21"/>
      <c r="S465" s="21"/>
      <c r="T465" s="21"/>
      <c r="U465" s="19"/>
      <c r="V465" s="13"/>
      <c r="W465" s="13"/>
      <c r="X465" s="13"/>
      <c r="Y465" s="13"/>
      <c r="Z465" s="13"/>
      <c r="AA465" s="13"/>
    </row>
    <row r="466">
      <c r="A466" s="13"/>
      <c r="B466" s="13"/>
      <c r="C466" s="13"/>
      <c r="D466" s="13"/>
      <c r="E466" s="13"/>
      <c r="F466" s="13"/>
      <c r="G466" s="13"/>
      <c r="H466" s="13"/>
      <c r="I466" s="13"/>
      <c r="J466" s="13"/>
      <c r="K466" s="38"/>
      <c r="L466" s="19"/>
      <c r="M466" s="19"/>
      <c r="N466" s="19"/>
      <c r="O466" s="21"/>
      <c r="P466" s="21"/>
      <c r="Q466" s="21"/>
      <c r="R466" s="21"/>
      <c r="S466" s="21"/>
      <c r="T466" s="21"/>
      <c r="U466" s="19"/>
      <c r="V466" s="13"/>
      <c r="W466" s="13"/>
      <c r="X466" s="13"/>
      <c r="Y466" s="13"/>
      <c r="Z466" s="13"/>
      <c r="AA466" s="13"/>
    </row>
    <row r="467">
      <c r="A467" s="13"/>
      <c r="B467" s="13"/>
      <c r="C467" s="13"/>
      <c r="D467" s="13"/>
      <c r="E467" s="13"/>
      <c r="F467" s="13"/>
      <c r="G467" s="13"/>
      <c r="H467" s="13"/>
      <c r="I467" s="13"/>
      <c r="J467" s="13"/>
      <c r="K467" s="38"/>
      <c r="L467" s="19"/>
      <c r="M467" s="19"/>
      <c r="N467" s="19"/>
      <c r="O467" s="21"/>
      <c r="P467" s="21"/>
      <c r="Q467" s="21"/>
      <c r="R467" s="21"/>
      <c r="S467" s="21"/>
      <c r="T467" s="21"/>
      <c r="U467" s="19"/>
      <c r="V467" s="13"/>
      <c r="W467" s="13"/>
      <c r="X467" s="13"/>
      <c r="Y467" s="13"/>
      <c r="Z467" s="13"/>
      <c r="AA467" s="13"/>
    </row>
    <row r="468">
      <c r="A468" s="13"/>
      <c r="B468" s="13"/>
      <c r="C468" s="13"/>
      <c r="D468" s="13"/>
      <c r="E468" s="13"/>
      <c r="F468" s="13"/>
      <c r="G468" s="13"/>
      <c r="H468" s="13"/>
      <c r="I468" s="13"/>
      <c r="J468" s="13"/>
      <c r="K468" s="38"/>
      <c r="L468" s="19"/>
      <c r="M468" s="19"/>
      <c r="N468" s="19"/>
      <c r="O468" s="21"/>
      <c r="P468" s="21"/>
      <c r="Q468" s="21"/>
      <c r="R468" s="21"/>
      <c r="S468" s="21"/>
      <c r="T468" s="21"/>
      <c r="U468" s="19"/>
      <c r="V468" s="13"/>
      <c r="W468" s="13"/>
      <c r="X468" s="13"/>
      <c r="Y468" s="13"/>
      <c r="Z468" s="13"/>
      <c r="AA468" s="13"/>
    </row>
    <row r="469">
      <c r="A469" s="13"/>
      <c r="B469" s="13"/>
      <c r="C469" s="13"/>
      <c r="D469" s="13"/>
      <c r="E469" s="13"/>
      <c r="F469" s="13"/>
      <c r="G469" s="13"/>
      <c r="H469" s="13"/>
      <c r="I469" s="13"/>
      <c r="J469" s="13"/>
      <c r="K469" s="38"/>
      <c r="L469" s="19"/>
      <c r="M469" s="19"/>
      <c r="N469" s="19"/>
      <c r="O469" s="21"/>
      <c r="P469" s="21"/>
      <c r="Q469" s="21"/>
      <c r="R469" s="21"/>
      <c r="S469" s="21"/>
      <c r="T469" s="21"/>
      <c r="U469" s="19"/>
      <c r="V469" s="13"/>
      <c r="W469" s="13"/>
      <c r="X469" s="13"/>
      <c r="Y469" s="13"/>
      <c r="Z469" s="13"/>
      <c r="AA469" s="13"/>
    </row>
    <row r="470">
      <c r="A470" s="13"/>
      <c r="B470" s="13"/>
      <c r="C470" s="13"/>
      <c r="D470" s="13"/>
      <c r="E470" s="13"/>
      <c r="F470" s="13"/>
      <c r="G470" s="13"/>
      <c r="H470" s="13"/>
      <c r="I470" s="13"/>
      <c r="J470" s="13"/>
      <c r="K470" s="38"/>
      <c r="L470" s="19"/>
      <c r="M470" s="19"/>
      <c r="N470" s="19"/>
      <c r="O470" s="21"/>
      <c r="P470" s="21"/>
      <c r="Q470" s="21"/>
      <c r="R470" s="21"/>
      <c r="S470" s="21"/>
      <c r="T470" s="21"/>
      <c r="U470" s="19"/>
      <c r="V470" s="13"/>
      <c r="W470" s="13"/>
      <c r="X470" s="13"/>
      <c r="Y470" s="13"/>
      <c r="Z470" s="13"/>
      <c r="AA470" s="13"/>
    </row>
    <row r="471">
      <c r="A471" s="13"/>
      <c r="B471" s="13"/>
      <c r="C471" s="13"/>
      <c r="D471" s="13"/>
      <c r="E471" s="13"/>
      <c r="F471" s="13"/>
      <c r="G471" s="13"/>
      <c r="H471" s="13"/>
      <c r="I471" s="13"/>
      <c r="J471" s="13"/>
      <c r="K471" s="38"/>
      <c r="L471" s="19"/>
      <c r="M471" s="19"/>
      <c r="N471" s="19"/>
      <c r="O471" s="21"/>
      <c r="P471" s="21"/>
      <c r="Q471" s="21"/>
      <c r="R471" s="21"/>
      <c r="S471" s="21"/>
      <c r="T471" s="21"/>
      <c r="U471" s="19"/>
      <c r="V471" s="13"/>
      <c r="W471" s="13"/>
      <c r="X471" s="13"/>
      <c r="Y471" s="13"/>
      <c r="Z471" s="13"/>
      <c r="AA471" s="13"/>
    </row>
    <row r="472">
      <c r="A472" s="13"/>
      <c r="B472" s="13"/>
      <c r="C472" s="13"/>
      <c r="D472" s="13"/>
      <c r="E472" s="13"/>
      <c r="F472" s="13"/>
      <c r="G472" s="13"/>
      <c r="H472" s="13"/>
      <c r="I472" s="13"/>
      <c r="J472" s="13"/>
      <c r="K472" s="38"/>
      <c r="L472" s="19"/>
      <c r="M472" s="19"/>
      <c r="N472" s="19"/>
      <c r="O472" s="21"/>
      <c r="P472" s="21"/>
      <c r="Q472" s="21"/>
      <c r="R472" s="21"/>
      <c r="S472" s="21"/>
      <c r="T472" s="21"/>
      <c r="U472" s="19"/>
      <c r="V472" s="13"/>
      <c r="W472" s="13"/>
      <c r="X472" s="13"/>
      <c r="Y472" s="13"/>
      <c r="Z472" s="13"/>
      <c r="AA472" s="13"/>
    </row>
    <row r="473">
      <c r="A473" s="13"/>
      <c r="B473" s="13"/>
      <c r="C473" s="13"/>
      <c r="D473" s="13"/>
      <c r="E473" s="13"/>
      <c r="F473" s="13"/>
      <c r="G473" s="13"/>
      <c r="H473" s="13"/>
      <c r="I473" s="13"/>
      <c r="J473" s="13"/>
      <c r="K473" s="38"/>
      <c r="L473" s="19"/>
      <c r="M473" s="19"/>
      <c r="N473" s="19"/>
      <c r="O473" s="21"/>
      <c r="P473" s="21"/>
      <c r="Q473" s="21"/>
      <c r="R473" s="21"/>
      <c r="S473" s="21"/>
      <c r="T473" s="21"/>
      <c r="U473" s="19"/>
      <c r="V473" s="13"/>
      <c r="W473" s="13"/>
      <c r="X473" s="13"/>
      <c r="Y473" s="13"/>
      <c r="Z473" s="13"/>
      <c r="AA473" s="13"/>
    </row>
    <row r="474">
      <c r="A474" s="13"/>
      <c r="B474" s="13"/>
      <c r="C474" s="13"/>
      <c r="D474" s="13"/>
      <c r="E474" s="13"/>
      <c r="F474" s="13"/>
      <c r="G474" s="13"/>
      <c r="H474" s="13"/>
      <c r="I474" s="13"/>
      <c r="J474" s="13"/>
      <c r="K474" s="38"/>
      <c r="L474" s="19"/>
      <c r="M474" s="19"/>
      <c r="N474" s="19"/>
      <c r="O474" s="21"/>
      <c r="P474" s="21"/>
      <c r="Q474" s="21"/>
      <c r="R474" s="21"/>
      <c r="S474" s="21"/>
      <c r="T474" s="21"/>
      <c r="U474" s="19"/>
      <c r="V474" s="13"/>
      <c r="W474" s="13"/>
      <c r="X474" s="13"/>
      <c r="Y474" s="13"/>
      <c r="Z474" s="13"/>
      <c r="AA474" s="13"/>
    </row>
    <row r="475">
      <c r="A475" s="13"/>
      <c r="B475" s="13"/>
      <c r="C475" s="13"/>
      <c r="D475" s="13"/>
      <c r="E475" s="13"/>
      <c r="F475" s="13"/>
      <c r="G475" s="13"/>
      <c r="H475" s="13"/>
      <c r="I475" s="13"/>
      <c r="J475" s="13"/>
      <c r="K475" s="38"/>
      <c r="L475" s="19"/>
      <c r="M475" s="19"/>
      <c r="N475" s="19"/>
      <c r="O475" s="21"/>
      <c r="P475" s="21"/>
      <c r="Q475" s="21"/>
      <c r="R475" s="21"/>
      <c r="S475" s="21"/>
      <c r="T475" s="21"/>
      <c r="U475" s="19"/>
      <c r="V475" s="13"/>
      <c r="W475" s="13"/>
      <c r="X475" s="13"/>
      <c r="Y475" s="13"/>
      <c r="Z475" s="13"/>
      <c r="AA475" s="13"/>
    </row>
    <row r="476">
      <c r="A476" s="13"/>
      <c r="B476" s="13"/>
      <c r="C476" s="13"/>
      <c r="D476" s="13"/>
      <c r="E476" s="13"/>
      <c r="F476" s="13"/>
      <c r="G476" s="13"/>
      <c r="H476" s="13"/>
      <c r="I476" s="13"/>
      <c r="J476" s="13"/>
      <c r="K476" s="38"/>
      <c r="L476" s="19"/>
      <c r="M476" s="19"/>
      <c r="N476" s="19"/>
      <c r="O476" s="21"/>
      <c r="P476" s="21"/>
      <c r="Q476" s="21"/>
      <c r="R476" s="21"/>
      <c r="S476" s="21"/>
      <c r="T476" s="21"/>
      <c r="U476" s="19"/>
      <c r="V476" s="13"/>
      <c r="W476" s="13"/>
      <c r="X476" s="13"/>
      <c r="Y476" s="13"/>
      <c r="Z476" s="13"/>
      <c r="AA476" s="13"/>
    </row>
    <row r="477">
      <c r="A477" s="13"/>
      <c r="B477" s="13"/>
      <c r="C477" s="13"/>
      <c r="D477" s="13"/>
      <c r="E477" s="13"/>
      <c r="F477" s="13"/>
      <c r="G477" s="13"/>
      <c r="H477" s="13"/>
      <c r="I477" s="13"/>
      <c r="J477" s="13"/>
      <c r="K477" s="38"/>
      <c r="L477" s="19"/>
      <c r="M477" s="19"/>
      <c r="N477" s="19"/>
      <c r="O477" s="21"/>
      <c r="P477" s="21"/>
      <c r="Q477" s="21"/>
      <c r="R477" s="21"/>
      <c r="S477" s="21"/>
      <c r="T477" s="21"/>
      <c r="U477" s="19"/>
      <c r="V477" s="13"/>
      <c r="W477" s="13"/>
      <c r="X477" s="13"/>
      <c r="Y477" s="13"/>
      <c r="Z477" s="13"/>
      <c r="AA477" s="13"/>
    </row>
    <row r="478">
      <c r="A478" s="13"/>
      <c r="B478" s="13"/>
      <c r="C478" s="13"/>
      <c r="D478" s="13"/>
      <c r="E478" s="13"/>
      <c r="F478" s="13"/>
      <c r="G478" s="13"/>
      <c r="H478" s="13"/>
      <c r="I478" s="13"/>
      <c r="J478" s="13"/>
      <c r="K478" s="38"/>
      <c r="L478" s="19"/>
      <c r="M478" s="19"/>
      <c r="N478" s="19"/>
      <c r="O478" s="21"/>
      <c r="P478" s="21"/>
      <c r="Q478" s="21"/>
      <c r="R478" s="21"/>
      <c r="S478" s="21"/>
      <c r="T478" s="21"/>
      <c r="U478" s="19"/>
      <c r="V478" s="13"/>
      <c r="W478" s="13"/>
      <c r="X478" s="13"/>
      <c r="Y478" s="13"/>
      <c r="Z478" s="13"/>
      <c r="AA478" s="13"/>
    </row>
    <row r="479">
      <c r="A479" s="13"/>
      <c r="B479" s="13"/>
      <c r="C479" s="13"/>
      <c r="D479" s="13"/>
      <c r="E479" s="13"/>
      <c r="F479" s="13"/>
      <c r="G479" s="13"/>
      <c r="H479" s="13"/>
      <c r="I479" s="13"/>
      <c r="J479" s="13"/>
      <c r="K479" s="38"/>
      <c r="L479" s="19"/>
      <c r="M479" s="19"/>
      <c r="N479" s="19"/>
      <c r="O479" s="21"/>
      <c r="P479" s="21"/>
      <c r="Q479" s="21"/>
      <c r="R479" s="21"/>
      <c r="S479" s="21"/>
      <c r="T479" s="21"/>
      <c r="U479" s="19"/>
      <c r="V479" s="13"/>
      <c r="W479" s="13"/>
      <c r="X479" s="13"/>
      <c r="Y479" s="13"/>
      <c r="Z479" s="13"/>
      <c r="AA479" s="13"/>
    </row>
    <row r="480">
      <c r="A480" s="13"/>
      <c r="B480" s="13"/>
      <c r="C480" s="13"/>
      <c r="D480" s="13"/>
      <c r="E480" s="13"/>
      <c r="F480" s="13"/>
      <c r="G480" s="13"/>
      <c r="H480" s="13"/>
      <c r="I480" s="13"/>
      <c r="J480" s="13"/>
      <c r="K480" s="38"/>
      <c r="L480" s="19"/>
      <c r="M480" s="19"/>
      <c r="N480" s="19"/>
      <c r="O480" s="21"/>
      <c r="P480" s="21"/>
      <c r="Q480" s="21"/>
      <c r="R480" s="21"/>
      <c r="S480" s="21"/>
      <c r="T480" s="21"/>
      <c r="U480" s="19"/>
      <c r="V480" s="13"/>
      <c r="W480" s="13"/>
      <c r="X480" s="13"/>
      <c r="Y480" s="13"/>
      <c r="Z480" s="13"/>
      <c r="AA480" s="13"/>
    </row>
    <row r="481">
      <c r="A481" s="13"/>
      <c r="B481" s="13"/>
      <c r="C481" s="13"/>
      <c r="D481" s="13"/>
      <c r="E481" s="13"/>
      <c r="F481" s="13"/>
      <c r="G481" s="13"/>
      <c r="H481" s="13"/>
      <c r="I481" s="13"/>
      <c r="J481" s="13"/>
      <c r="K481" s="38"/>
      <c r="L481" s="19"/>
      <c r="M481" s="19"/>
      <c r="N481" s="19"/>
      <c r="O481" s="21"/>
      <c r="P481" s="21"/>
      <c r="Q481" s="21"/>
      <c r="R481" s="21"/>
      <c r="S481" s="21"/>
      <c r="T481" s="21"/>
      <c r="U481" s="19"/>
      <c r="V481" s="13"/>
      <c r="W481" s="13"/>
      <c r="X481" s="13"/>
      <c r="Y481" s="13"/>
      <c r="Z481" s="13"/>
      <c r="AA481" s="13"/>
    </row>
    <row r="482">
      <c r="A482" s="13"/>
      <c r="B482" s="13"/>
      <c r="C482" s="13"/>
      <c r="D482" s="13"/>
      <c r="E482" s="13"/>
      <c r="F482" s="13"/>
      <c r="G482" s="13"/>
      <c r="H482" s="13"/>
      <c r="I482" s="13"/>
      <c r="J482" s="13"/>
      <c r="K482" s="38"/>
      <c r="L482" s="19"/>
      <c r="M482" s="19"/>
      <c r="N482" s="19"/>
      <c r="O482" s="21"/>
      <c r="P482" s="21"/>
      <c r="Q482" s="21"/>
      <c r="R482" s="21"/>
      <c r="S482" s="21"/>
      <c r="T482" s="21"/>
      <c r="U482" s="19"/>
      <c r="V482" s="13"/>
      <c r="W482" s="13"/>
      <c r="X482" s="13"/>
      <c r="Y482" s="13"/>
      <c r="Z482" s="13"/>
      <c r="AA482" s="13"/>
    </row>
    <row r="483">
      <c r="A483" s="13"/>
      <c r="B483" s="13"/>
      <c r="C483" s="13"/>
      <c r="D483" s="13"/>
      <c r="E483" s="13"/>
      <c r="F483" s="13"/>
      <c r="G483" s="13"/>
      <c r="H483" s="13"/>
      <c r="I483" s="13"/>
      <c r="J483" s="13"/>
      <c r="K483" s="38"/>
      <c r="L483" s="19"/>
      <c r="M483" s="19"/>
      <c r="N483" s="19"/>
      <c r="O483" s="21"/>
      <c r="P483" s="21"/>
      <c r="Q483" s="21"/>
      <c r="R483" s="21"/>
      <c r="S483" s="21"/>
      <c r="T483" s="21"/>
      <c r="U483" s="19"/>
      <c r="V483" s="13"/>
      <c r="W483" s="13"/>
      <c r="X483" s="13"/>
      <c r="Y483" s="13"/>
      <c r="Z483" s="13"/>
      <c r="AA483" s="13"/>
    </row>
    <row r="484">
      <c r="A484" s="13"/>
      <c r="B484" s="13"/>
      <c r="C484" s="13"/>
      <c r="D484" s="13"/>
      <c r="E484" s="13"/>
      <c r="F484" s="13"/>
      <c r="G484" s="13"/>
      <c r="H484" s="13"/>
      <c r="I484" s="13"/>
      <c r="J484" s="13"/>
      <c r="K484" s="38"/>
      <c r="L484" s="19"/>
      <c r="M484" s="19"/>
      <c r="N484" s="19"/>
      <c r="O484" s="21"/>
      <c r="P484" s="21"/>
      <c r="Q484" s="21"/>
      <c r="R484" s="21"/>
      <c r="S484" s="21"/>
      <c r="T484" s="21"/>
      <c r="U484" s="19"/>
      <c r="V484" s="13"/>
      <c r="W484" s="13"/>
      <c r="X484" s="13"/>
      <c r="Y484" s="13"/>
      <c r="Z484" s="13"/>
      <c r="AA484" s="13"/>
    </row>
    <row r="485">
      <c r="A485" s="13"/>
      <c r="B485" s="13"/>
      <c r="C485" s="13"/>
      <c r="D485" s="13"/>
      <c r="E485" s="13"/>
      <c r="F485" s="13"/>
      <c r="G485" s="13"/>
      <c r="H485" s="13"/>
      <c r="I485" s="13"/>
      <c r="J485" s="13"/>
      <c r="K485" s="38"/>
      <c r="L485" s="19"/>
      <c r="M485" s="19"/>
      <c r="N485" s="19"/>
      <c r="O485" s="21"/>
      <c r="P485" s="21"/>
      <c r="Q485" s="21"/>
      <c r="R485" s="21"/>
      <c r="S485" s="21"/>
      <c r="T485" s="21"/>
      <c r="U485" s="19"/>
      <c r="V485" s="13"/>
      <c r="W485" s="13"/>
      <c r="X485" s="13"/>
      <c r="Y485" s="13"/>
      <c r="Z485" s="13"/>
      <c r="AA485" s="13"/>
    </row>
    <row r="486">
      <c r="A486" s="13"/>
      <c r="B486" s="13"/>
      <c r="C486" s="13"/>
      <c r="D486" s="13"/>
      <c r="E486" s="13"/>
      <c r="F486" s="13"/>
      <c r="G486" s="13"/>
      <c r="H486" s="13"/>
      <c r="I486" s="13"/>
      <c r="J486" s="13"/>
      <c r="K486" s="38"/>
      <c r="L486" s="19"/>
      <c r="M486" s="19"/>
      <c r="N486" s="19"/>
      <c r="O486" s="21"/>
      <c r="P486" s="21"/>
      <c r="Q486" s="21"/>
      <c r="R486" s="21"/>
      <c r="S486" s="21"/>
      <c r="T486" s="21"/>
      <c r="U486" s="19"/>
      <c r="V486" s="13"/>
      <c r="W486" s="13"/>
      <c r="X486" s="13"/>
      <c r="Y486" s="13"/>
      <c r="Z486" s="13"/>
      <c r="AA486" s="13"/>
    </row>
    <row r="487">
      <c r="A487" s="13"/>
      <c r="B487" s="13"/>
      <c r="C487" s="13"/>
      <c r="D487" s="13"/>
      <c r="E487" s="13"/>
      <c r="F487" s="13"/>
      <c r="G487" s="13"/>
      <c r="H487" s="13"/>
      <c r="I487" s="13"/>
      <c r="J487" s="13"/>
      <c r="K487" s="38"/>
      <c r="L487" s="19"/>
      <c r="M487" s="19"/>
      <c r="N487" s="19"/>
      <c r="O487" s="21"/>
      <c r="P487" s="21"/>
      <c r="Q487" s="21"/>
      <c r="R487" s="21"/>
      <c r="S487" s="21"/>
      <c r="T487" s="21"/>
      <c r="U487" s="19"/>
      <c r="V487" s="13"/>
      <c r="W487" s="13"/>
      <c r="X487" s="13"/>
      <c r="Y487" s="13"/>
      <c r="Z487" s="13"/>
      <c r="AA487" s="13"/>
    </row>
    <row r="488">
      <c r="A488" s="13"/>
      <c r="B488" s="13"/>
      <c r="C488" s="13"/>
      <c r="D488" s="13"/>
      <c r="E488" s="13"/>
      <c r="F488" s="13"/>
      <c r="G488" s="13"/>
      <c r="H488" s="13"/>
      <c r="I488" s="13"/>
      <c r="J488" s="13"/>
      <c r="K488" s="38"/>
      <c r="L488" s="19"/>
      <c r="M488" s="19"/>
      <c r="N488" s="19"/>
      <c r="O488" s="21"/>
      <c r="P488" s="21"/>
      <c r="Q488" s="21"/>
      <c r="R488" s="21"/>
      <c r="S488" s="21"/>
      <c r="T488" s="21"/>
      <c r="U488" s="19"/>
      <c r="V488" s="13"/>
      <c r="W488" s="13"/>
      <c r="X488" s="13"/>
      <c r="Y488" s="13"/>
      <c r="Z488" s="13"/>
      <c r="AA488" s="13"/>
    </row>
    <row r="489">
      <c r="A489" s="13"/>
      <c r="B489" s="13"/>
      <c r="C489" s="13"/>
      <c r="D489" s="13"/>
      <c r="E489" s="13"/>
      <c r="F489" s="13"/>
      <c r="G489" s="13"/>
      <c r="H489" s="13"/>
      <c r="I489" s="13"/>
      <c r="J489" s="13"/>
      <c r="K489" s="38"/>
      <c r="L489" s="19"/>
      <c r="M489" s="19"/>
      <c r="N489" s="19"/>
      <c r="O489" s="21"/>
      <c r="P489" s="21"/>
      <c r="Q489" s="21"/>
      <c r="R489" s="21"/>
      <c r="S489" s="21"/>
      <c r="T489" s="21"/>
      <c r="U489" s="19"/>
      <c r="V489" s="13"/>
      <c r="W489" s="13"/>
      <c r="X489" s="13"/>
      <c r="Y489" s="13"/>
      <c r="Z489" s="13"/>
      <c r="AA489" s="13"/>
    </row>
    <row r="490">
      <c r="A490" s="13"/>
      <c r="B490" s="13"/>
      <c r="C490" s="13"/>
      <c r="D490" s="13"/>
      <c r="E490" s="13"/>
      <c r="F490" s="13"/>
      <c r="G490" s="13"/>
      <c r="H490" s="13"/>
      <c r="I490" s="13"/>
      <c r="J490" s="13"/>
      <c r="K490" s="38"/>
      <c r="L490" s="19"/>
      <c r="M490" s="19"/>
      <c r="N490" s="19"/>
      <c r="O490" s="21"/>
      <c r="P490" s="21"/>
      <c r="Q490" s="21"/>
      <c r="R490" s="21"/>
      <c r="S490" s="21"/>
      <c r="T490" s="21"/>
      <c r="U490" s="19"/>
      <c r="V490" s="13"/>
      <c r="W490" s="13"/>
      <c r="X490" s="13"/>
      <c r="Y490" s="13"/>
      <c r="Z490" s="13"/>
      <c r="AA490" s="13"/>
    </row>
    <row r="491">
      <c r="A491" s="13"/>
      <c r="B491" s="13"/>
      <c r="C491" s="13"/>
      <c r="D491" s="13"/>
      <c r="E491" s="13"/>
      <c r="F491" s="13"/>
      <c r="G491" s="13"/>
      <c r="H491" s="13"/>
      <c r="I491" s="13"/>
      <c r="J491" s="13"/>
      <c r="K491" s="38"/>
      <c r="L491" s="19"/>
      <c r="M491" s="19"/>
      <c r="N491" s="19"/>
      <c r="O491" s="21"/>
      <c r="P491" s="21"/>
      <c r="Q491" s="21"/>
      <c r="R491" s="21"/>
      <c r="S491" s="21"/>
      <c r="T491" s="21"/>
      <c r="U491" s="19"/>
      <c r="V491" s="13"/>
      <c r="W491" s="13"/>
      <c r="X491" s="13"/>
      <c r="Y491" s="13"/>
      <c r="Z491" s="13"/>
      <c r="AA491" s="13"/>
    </row>
    <row r="492">
      <c r="A492" s="13"/>
      <c r="B492" s="13"/>
      <c r="C492" s="13"/>
      <c r="D492" s="13"/>
      <c r="E492" s="13"/>
      <c r="F492" s="13"/>
      <c r="G492" s="13"/>
      <c r="H492" s="13"/>
      <c r="I492" s="13"/>
      <c r="J492" s="13"/>
      <c r="K492" s="38"/>
      <c r="L492" s="19"/>
      <c r="M492" s="19"/>
      <c r="N492" s="19"/>
      <c r="O492" s="21"/>
      <c r="P492" s="21"/>
      <c r="Q492" s="21"/>
      <c r="R492" s="21"/>
      <c r="S492" s="21"/>
      <c r="T492" s="21"/>
      <c r="U492" s="19"/>
      <c r="V492" s="13"/>
      <c r="W492" s="13"/>
      <c r="X492" s="13"/>
      <c r="Y492" s="13"/>
      <c r="Z492" s="13"/>
      <c r="AA492" s="13"/>
    </row>
    <row r="493">
      <c r="A493" s="13"/>
      <c r="B493" s="13"/>
      <c r="C493" s="13"/>
      <c r="D493" s="13"/>
      <c r="E493" s="13"/>
      <c r="F493" s="13"/>
      <c r="G493" s="13"/>
      <c r="H493" s="13"/>
      <c r="I493" s="13"/>
      <c r="J493" s="13"/>
      <c r="K493" s="38"/>
      <c r="L493" s="19"/>
      <c r="M493" s="19"/>
      <c r="N493" s="19"/>
      <c r="O493" s="21"/>
      <c r="P493" s="21"/>
      <c r="Q493" s="21"/>
      <c r="R493" s="21"/>
      <c r="S493" s="21"/>
      <c r="T493" s="21"/>
      <c r="U493" s="19"/>
      <c r="V493" s="13"/>
      <c r="W493" s="13"/>
      <c r="X493" s="13"/>
      <c r="Y493" s="13"/>
      <c r="Z493" s="13"/>
      <c r="AA493" s="13"/>
    </row>
    <row r="494">
      <c r="A494" s="13"/>
      <c r="B494" s="13"/>
      <c r="C494" s="13"/>
      <c r="D494" s="13"/>
      <c r="E494" s="13"/>
      <c r="F494" s="13"/>
      <c r="G494" s="13"/>
      <c r="H494" s="13"/>
      <c r="I494" s="13"/>
      <c r="J494" s="13"/>
      <c r="K494" s="38"/>
      <c r="L494" s="19"/>
      <c r="M494" s="19"/>
      <c r="N494" s="19"/>
      <c r="O494" s="21"/>
      <c r="P494" s="21"/>
      <c r="Q494" s="21"/>
      <c r="R494" s="21"/>
      <c r="S494" s="21"/>
      <c r="T494" s="21"/>
      <c r="U494" s="19"/>
      <c r="V494" s="13"/>
      <c r="W494" s="13"/>
      <c r="X494" s="13"/>
      <c r="Y494" s="13"/>
      <c r="Z494" s="13"/>
      <c r="AA494" s="13"/>
    </row>
    <row r="495">
      <c r="A495" s="13"/>
      <c r="B495" s="13"/>
      <c r="C495" s="13"/>
      <c r="D495" s="13"/>
      <c r="E495" s="13"/>
      <c r="F495" s="13"/>
      <c r="G495" s="13"/>
      <c r="H495" s="13"/>
      <c r="I495" s="13"/>
      <c r="J495" s="13"/>
      <c r="K495" s="38"/>
      <c r="L495" s="19"/>
      <c r="M495" s="19"/>
      <c r="N495" s="19"/>
      <c r="O495" s="21"/>
      <c r="P495" s="21"/>
      <c r="Q495" s="21"/>
      <c r="R495" s="21"/>
      <c r="S495" s="21"/>
      <c r="T495" s="21"/>
      <c r="U495" s="19"/>
      <c r="V495" s="13"/>
      <c r="W495" s="13"/>
      <c r="X495" s="13"/>
      <c r="Y495" s="13"/>
      <c r="Z495" s="13"/>
      <c r="AA495" s="13"/>
    </row>
    <row r="496">
      <c r="A496" s="13"/>
      <c r="B496" s="13"/>
      <c r="C496" s="13"/>
      <c r="D496" s="13"/>
      <c r="E496" s="13"/>
      <c r="F496" s="13"/>
      <c r="G496" s="13"/>
      <c r="H496" s="13"/>
      <c r="I496" s="13"/>
      <c r="J496" s="13"/>
      <c r="K496" s="38"/>
      <c r="L496" s="19"/>
      <c r="M496" s="19"/>
      <c r="N496" s="19"/>
      <c r="O496" s="21"/>
      <c r="P496" s="21"/>
      <c r="Q496" s="21"/>
      <c r="R496" s="21"/>
      <c r="S496" s="21"/>
      <c r="T496" s="21"/>
      <c r="U496" s="19"/>
      <c r="V496" s="13"/>
      <c r="W496" s="13"/>
      <c r="X496" s="13"/>
      <c r="Y496" s="13"/>
      <c r="Z496" s="13"/>
      <c r="AA496" s="13"/>
    </row>
    <row r="497">
      <c r="A497" s="13"/>
      <c r="B497" s="13"/>
      <c r="C497" s="13"/>
      <c r="D497" s="13"/>
      <c r="E497" s="13"/>
      <c r="F497" s="13"/>
      <c r="G497" s="13"/>
      <c r="H497" s="13"/>
      <c r="I497" s="13"/>
      <c r="J497" s="13"/>
      <c r="K497" s="38"/>
      <c r="L497" s="19"/>
      <c r="M497" s="19"/>
      <c r="N497" s="19"/>
      <c r="O497" s="21"/>
      <c r="P497" s="21"/>
      <c r="Q497" s="21"/>
      <c r="R497" s="21"/>
      <c r="S497" s="21"/>
      <c r="T497" s="21"/>
      <c r="U497" s="19"/>
      <c r="V497" s="13"/>
      <c r="W497" s="13"/>
      <c r="X497" s="13"/>
      <c r="Y497" s="13"/>
      <c r="Z497" s="13"/>
      <c r="AA497" s="13"/>
    </row>
    <row r="498">
      <c r="A498" s="13"/>
      <c r="B498" s="13"/>
      <c r="C498" s="13"/>
      <c r="D498" s="13"/>
      <c r="E498" s="13"/>
      <c r="F498" s="13"/>
      <c r="G498" s="13"/>
      <c r="H498" s="13"/>
      <c r="I498" s="13"/>
      <c r="J498" s="13"/>
      <c r="K498" s="38"/>
      <c r="L498" s="19"/>
      <c r="M498" s="19"/>
      <c r="N498" s="19"/>
      <c r="O498" s="21"/>
      <c r="P498" s="21"/>
      <c r="Q498" s="21"/>
      <c r="R498" s="21"/>
      <c r="S498" s="21"/>
      <c r="T498" s="21"/>
      <c r="U498" s="19"/>
      <c r="V498" s="13"/>
      <c r="W498" s="13"/>
      <c r="X498" s="13"/>
      <c r="Y498" s="13"/>
      <c r="Z498" s="13"/>
      <c r="AA498" s="13"/>
    </row>
    <row r="499">
      <c r="A499" s="13"/>
      <c r="B499" s="13"/>
      <c r="C499" s="13"/>
      <c r="D499" s="13"/>
      <c r="E499" s="13"/>
      <c r="F499" s="13"/>
      <c r="G499" s="13"/>
      <c r="H499" s="13"/>
      <c r="I499" s="13"/>
      <c r="J499" s="13"/>
      <c r="K499" s="38"/>
      <c r="L499" s="19"/>
      <c r="M499" s="19"/>
      <c r="N499" s="19"/>
      <c r="O499" s="21"/>
      <c r="P499" s="21"/>
      <c r="Q499" s="21"/>
      <c r="R499" s="21"/>
      <c r="S499" s="21"/>
      <c r="T499" s="21"/>
      <c r="U499" s="19"/>
      <c r="V499" s="13"/>
      <c r="W499" s="13"/>
      <c r="X499" s="13"/>
      <c r="Y499" s="13"/>
      <c r="Z499" s="13"/>
      <c r="AA499" s="13"/>
    </row>
    <row r="500">
      <c r="A500" s="13"/>
      <c r="B500" s="13"/>
      <c r="C500" s="13"/>
      <c r="D500" s="13"/>
      <c r="E500" s="13"/>
      <c r="F500" s="13"/>
      <c r="G500" s="13"/>
      <c r="H500" s="13"/>
      <c r="I500" s="13"/>
      <c r="J500" s="13"/>
      <c r="K500" s="38"/>
      <c r="L500" s="19"/>
      <c r="M500" s="19"/>
      <c r="N500" s="19"/>
      <c r="O500" s="21"/>
      <c r="P500" s="21"/>
      <c r="Q500" s="21"/>
      <c r="R500" s="21"/>
      <c r="S500" s="21"/>
      <c r="T500" s="21"/>
      <c r="U500" s="19"/>
      <c r="V500" s="13"/>
      <c r="W500" s="13"/>
      <c r="X500" s="13"/>
      <c r="Y500" s="13"/>
      <c r="Z500" s="13"/>
      <c r="AA500" s="13"/>
    </row>
    <row r="501">
      <c r="A501" s="13"/>
      <c r="B501" s="13"/>
      <c r="C501" s="13"/>
      <c r="D501" s="13"/>
      <c r="E501" s="13"/>
      <c r="F501" s="13"/>
      <c r="G501" s="13"/>
      <c r="H501" s="13"/>
      <c r="I501" s="13"/>
      <c r="J501" s="13"/>
      <c r="K501" s="38"/>
      <c r="L501" s="19"/>
      <c r="M501" s="19"/>
      <c r="N501" s="19"/>
      <c r="O501" s="21"/>
      <c r="P501" s="21"/>
      <c r="Q501" s="21"/>
      <c r="R501" s="21"/>
      <c r="S501" s="21"/>
      <c r="T501" s="21"/>
      <c r="U501" s="19"/>
      <c r="V501" s="13"/>
      <c r="W501" s="13"/>
      <c r="X501" s="13"/>
      <c r="Y501" s="13"/>
      <c r="Z501" s="13"/>
      <c r="AA501" s="13"/>
    </row>
    <row r="502">
      <c r="A502" s="13"/>
      <c r="B502" s="13"/>
      <c r="C502" s="13"/>
      <c r="D502" s="13"/>
      <c r="E502" s="13"/>
      <c r="F502" s="13"/>
      <c r="G502" s="13"/>
      <c r="H502" s="13"/>
      <c r="I502" s="13"/>
      <c r="J502" s="13"/>
      <c r="K502" s="38"/>
      <c r="L502" s="19"/>
      <c r="M502" s="19"/>
      <c r="N502" s="19"/>
      <c r="O502" s="21"/>
      <c r="P502" s="21"/>
      <c r="Q502" s="21"/>
      <c r="R502" s="21"/>
      <c r="S502" s="21"/>
      <c r="T502" s="21"/>
      <c r="U502" s="19"/>
      <c r="V502" s="13"/>
      <c r="W502" s="13"/>
      <c r="X502" s="13"/>
      <c r="Y502" s="13"/>
      <c r="Z502" s="13"/>
      <c r="AA502" s="13"/>
    </row>
    <row r="503">
      <c r="A503" s="13"/>
      <c r="B503" s="13"/>
      <c r="C503" s="13"/>
      <c r="D503" s="13"/>
      <c r="E503" s="13"/>
      <c r="F503" s="13"/>
      <c r="G503" s="13"/>
      <c r="H503" s="13"/>
      <c r="I503" s="13"/>
      <c r="J503" s="13"/>
      <c r="K503" s="38"/>
      <c r="L503" s="19"/>
      <c r="M503" s="19"/>
      <c r="N503" s="19"/>
      <c r="O503" s="21"/>
      <c r="P503" s="21"/>
      <c r="Q503" s="21"/>
      <c r="R503" s="21"/>
      <c r="S503" s="21"/>
      <c r="T503" s="21"/>
      <c r="U503" s="19"/>
      <c r="V503" s="13"/>
      <c r="W503" s="13"/>
      <c r="X503" s="13"/>
      <c r="Y503" s="13"/>
      <c r="Z503" s="13"/>
      <c r="AA503" s="13"/>
    </row>
    <row r="504">
      <c r="A504" s="13"/>
      <c r="B504" s="13"/>
      <c r="C504" s="13"/>
      <c r="D504" s="13"/>
      <c r="E504" s="13"/>
      <c r="F504" s="13"/>
      <c r="G504" s="13"/>
      <c r="H504" s="13"/>
      <c r="I504" s="13"/>
      <c r="J504" s="13"/>
      <c r="K504" s="38"/>
      <c r="L504" s="19"/>
      <c r="M504" s="19"/>
      <c r="N504" s="19"/>
      <c r="O504" s="21"/>
      <c r="P504" s="21"/>
      <c r="Q504" s="21"/>
      <c r="R504" s="21"/>
      <c r="S504" s="21"/>
      <c r="T504" s="21"/>
      <c r="U504" s="19"/>
      <c r="V504" s="13"/>
      <c r="W504" s="13"/>
      <c r="X504" s="13"/>
      <c r="Y504" s="13"/>
      <c r="Z504" s="13"/>
      <c r="AA504" s="13"/>
    </row>
    <row r="505">
      <c r="A505" s="13"/>
      <c r="B505" s="13"/>
      <c r="C505" s="13"/>
      <c r="D505" s="13"/>
      <c r="E505" s="13"/>
      <c r="F505" s="13"/>
      <c r="G505" s="13"/>
      <c r="H505" s="13"/>
      <c r="I505" s="13"/>
      <c r="J505" s="13"/>
      <c r="K505" s="38"/>
      <c r="L505" s="19"/>
      <c r="M505" s="19"/>
      <c r="N505" s="19"/>
      <c r="O505" s="21"/>
      <c r="P505" s="21"/>
      <c r="Q505" s="21"/>
      <c r="R505" s="21"/>
      <c r="S505" s="21"/>
      <c r="T505" s="21"/>
      <c r="U505" s="19"/>
      <c r="V505" s="13"/>
      <c r="W505" s="13"/>
      <c r="X505" s="13"/>
      <c r="Y505" s="13"/>
      <c r="Z505" s="13"/>
      <c r="AA505" s="13"/>
    </row>
    <row r="506">
      <c r="A506" s="13"/>
      <c r="B506" s="13"/>
      <c r="C506" s="13"/>
      <c r="D506" s="13"/>
      <c r="E506" s="13"/>
      <c r="F506" s="13"/>
      <c r="G506" s="13"/>
      <c r="H506" s="13"/>
      <c r="I506" s="13"/>
      <c r="J506" s="13"/>
      <c r="K506" s="38"/>
      <c r="L506" s="19"/>
      <c r="M506" s="19"/>
      <c r="N506" s="19"/>
      <c r="O506" s="21"/>
      <c r="P506" s="21"/>
      <c r="Q506" s="21"/>
      <c r="R506" s="21"/>
      <c r="S506" s="21"/>
      <c r="T506" s="21"/>
      <c r="U506" s="19"/>
      <c r="V506" s="13"/>
      <c r="W506" s="13"/>
      <c r="X506" s="13"/>
      <c r="Y506" s="13"/>
      <c r="Z506" s="13"/>
      <c r="AA506" s="13"/>
    </row>
    <row r="507">
      <c r="A507" s="13"/>
      <c r="B507" s="13"/>
      <c r="C507" s="13"/>
      <c r="D507" s="13"/>
      <c r="E507" s="13"/>
      <c r="F507" s="13"/>
      <c r="G507" s="13"/>
      <c r="H507" s="13"/>
      <c r="I507" s="13"/>
      <c r="J507" s="13"/>
      <c r="K507" s="38"/>
      <c r="L507" s="19"/>
      <c r="M507" s="19"/>
      <c r="N507" s="19"/>
      <c r="O507" s="21"/>
      <c r="P507" s="21"/>
      <c r="Q507" s="21"/>
      <c r="R507" s="21"/>
      <c r="S507" s="21"/>
      <c r="T507" s="21"/>
      <c r="U507" s="19"/>
      <c r="V507" s="13"/>
      <c r="W507" s="13"/>
      <c r="X507" s="13"/>
      <c r="Y507" s="13"/>
      <c r="Z507" s="13"/>
      <c r="AA507" s="13"/>
    </row>
    <row r="508">
      <c r="A508" s="13"/>
      <c r="B508" s="13"/>
      <c r="C508" s="13"/>
      <c r="D508" s="13"/>
      <c r="E508" s="13"/>
      <c r="F508" s="13"/>
      <c r="G508" s="13"/>
      <c r="H508" s="13"/>
      <c r="I508" s="13"/>
      <c r="J508" s="13"/>
      <c r="K508" s="38"/>
      <c r="L508" s="19"/>
      <c r="M508" s="19"/>
      <c r="N508" s="19"/>
      <c r="O508" s="21"/>
      <c r="P508" s="21"/>
      <c r="Q508" s="21"/>
      <c r="R508" s="21"/>
      <c r="S508" s="21"/>
      <c r="T508" s="21"/>
      <c r="U508" s="19"/>
      <c r="V508" s="13"/>
      <c r="W508" s="13"/>
      <c r="X508" s="13"/>
      <c r="Y508" s="13"/>
      <c r="Z508" s="13"/>
      <c r="AA508" s="13"/>
    </row>
    <row r="509">
      <c r="A509" s="13"/>
      <c r="B509" s="13"/>
      <c r="C509" s="13"/>
      <c r="D509" s="13"/>
      <c r="E509" s="13"/>
      <c r="F509" s="13"/>
      <c r="G509" s="13"/>
      <c r="H509" s="13"/>
      <c r="I509" s="13"/>
      <c r="J509" s="13"/>
      <c r="K509" s="38"/>
      <c r="L509" s="19"/>
      <c r="M509" s="19"/>
      <c r="N509" s="19"/>
      <c r="O509" s="21"/>
      <c r="P509" s="21"/>
      <c r="Q509" s="21"/>
      <c r="R509" s="21"/>
      <c r="S509" s="21"/>
      <c r="T509" s="21"/>
      <c r="U509" s="19"/>
      <c r="V509" s="13"/>
      <c r="W509" s="13"/>
      <c r="X509" s="13"/>
      <c r="Y509" s="13"/>
      <c r="Z509" s="13"/>
      <c r="AA509" s="13"/>
    </row>
    <row r="510">
      <c r="A510" s="13"/>
      <c r="B510" s="13"/>
      <c r="C510" s="13"/>
      <c r="D510" s="13"/>
      <c r="E510" s="13"/>
      <c r="F510" s="13"/>
      <c r="G510" s="13"/>
      <c r="H510" s="13"/>
      <c r="I510" s="13"/>
      <c r="J510" s="13"/>
      <c r="K510" s="38"/>
      <c r="L510" s="19"/>
      <c r="M510" s="19"/>
      <c r="N510" s="19"/>
      <c r="O510" s="21"/>
      <c r="P510" s="21"/>
      <c r="Q510" s="21"/>
      <c r="R510" s="21"/>
      <c r="S510" s="21"/>
      <c r="T510" s="21"/>
      <c r="U510" s="19"/>
      <c r="V510" s="13"/>
      <c r="W510" s="13"/>
      <c r="X510" s="13"/>
      <c r="Y510" s="13"/>
      <c r="Z510" s="13"/>
      <c r="AA510" s="13"/>
    </row>
    <row r="511">
      <c r="A511" s="13"/>
      <c r="B511" s="13"/>
      <c r="C511" s="13"/>
      <c r="D511" s="13"/>
      <c r="E511" s="13"/>
      <c r="F511" s="13"/>
      <c r="G511" s="13"/>
      <c r="H511" s="13"/>
      <c r="I511" s="13"/>
      <c r="J511" s="13"/>
      <c r="K511" s="38"/>
      <c r="L511" s="19"/>
      <c r="M511" s="19"/>
      <c r="N511" s="19"/>
      <c r="O511" s="21"/>
      <c r="P511" s="21"/>
      <c r="Q511" s="21"/>
      <c r="R511" s="21"/>
      <c r="S511" s="21"/>
      <c r="T511" s="21"/>
      <c r="U511" s="19"/>
      <c r="V511" s="13"/>
      <c r="W511" s="13"/>
      <c r="X511" s="13"/>
      <c r="Y511" s="13"/>
      <c r="Z511" s="13"/>
      <c r="AA511" s="13"/>
    </row>
    <row r="512">
      <c r="A512" s="13"/>
      <c r="B512" s="13"/>
      <c r="C512" s="13"/>
      <c r="D512" s="13"/>
      <c r="E512" s="13"/>
      <c r="F512" s="13"/>
      <c r="G512" s="13"/>
      <c r="H512" s="13"/>
      <c r="I512" s="13"/>
      <c r="J512" s="13"/>
      <c r="K512" s="38"/>
      <c r="L512" s="19"/>
      <c r="M512" s="19"/>
      <c r="N512" s="19"/>
      <c r="O512" s="21"/>
      <c r="P512" s="21"/>
      <c r="Q512" s="21"/>
      <c r="R512" s="21"/>
      <c r="S512" s="21"/>
      <c r="T512" s="21"/>
      <c r="U512" s="19"/>
      <c r="V512" s="13"/>
      <c r="W512" s="13"/>
      <c r="X512" s="13"/>
      <c r="Y512" s="13"/>
      <c r="Z512" s="13"/>
      <c r="AA512" s="13"/>
    </row>
    <row r="513">
      <c r="A513" s="13"/>
      <c r="B513" s="13"/>
      <c r="C513" s="13"/>
      <c r="D513" s="13"/>
      <c r="E513" s="13"/>
      <c r="F513" s="13"/>
      <c r="G513" s="13"/>
      <c r="H513" s="13"/>
      <c r="I513" s="13"/>
      <c r="J513" s="13"/>
      <c r="K513" s="38"/>
      <c r="L513" s="19"/>
      <c r="M513" s="19"/>
      <c r="N513" s="19"/>
      <c r="O513" s="21"/>
      <c r="P513" s="21"/>
      <c r="Q513" s="21"/>
      <c r="R513" s="21"/>
      <c r="S513" s="21"/>
      <c r="T513" s="21"/>
      <c r="U513" s="19"/>
      <c r="V513" s="13"/>
      <c r="W513" s="13"/>
      <c r="X513" s="13"/>
      <c r="Y513" s="13"/>
      <c r="Z513" s="13"/>
      <c r="AA513" s="13"/>
    </row>
    <row r="514">
      <c r="A514" s="13"/>
      <c r="B514" s="13"/>
      <c r="C514" s="13"/>
      <c r="D514" s="13"/>
      <c r="E514" s="13"/>
      <c r="F514" s="13"/>
      <c r="G514" s="13"/>
      <c r="H514" s="13"/>
      <c r="I514" s="13"/>
      <c r="J514" s="13"/>
      <c r="K514" s="38"/>
      <c r="L514" s="19"/>
      <c r="M514" s="19"/>
      <c r="N514" s="19"/>
      <c r="O514" s="21"/>
      <c r="P514" s="21"/>
      <c r="Q514" s="21"/>
      <c r="R514" s="21"/>
      <c r="S514" s="21"/>
      <c r="T514" s="21"/>
      <c r="U514" s="19"/>
      <c r="V514" s="13"/>
      <c r="W514" s="13"/>
      <c r="X514" s="13"/>
      <c r="Y514" s="13"/>
      <c r="Z514" s="13"/>
      <c r="AA514" s="13"/>
    </row>
    <row r="515">
      <c r="A515" s="13"/>
      <c r="B515" s="13"/>
      <c r="C515" s="13"/>
      <c r="D515" s="13"/>
      <c r="E515" s="13"/>
      <c r="F515" s="13"/>
      <c r="G515" s="13"/>
      <c r="H515" s="13"/>
      <c r="I515" s="13"/>
      <c r="J515" s="13"/>
      <c r="K515" s="38"/>
      <c r="L515" s="19"/>
      <c r="M515" s="19"/>
      <c r="N515" s="19"/>
      <c r="O515" s="21"/>
      <c r="P515" s="21"/>
      <c r="Q515" s="21"/>
      <c r="R515" s="21"/>
      <c r="S515" s="21"/>
      <c r="T515" s="21"/>
      <c r="U515" s="19"/>
      <c r="V515" s="13"/>
      <c r="W515" s="13"/>
      <c r="X515" s="13"/>
      <c r="Y515" s="13"/>
      <c r="Z515" s="13"/>
      <c r="AA515" s="13"/>
    </row>
    <row r="516">
      <c r="A516" s="13"/>
      <c r="B516" s="13"/>
      <c r="C516" s="13"/>
      <c r="D516" s="13"/>
      <c r="E516" s="13"/>
      <c r="F516" s="13"/>
      <c r="G516" s="13"/>
      <c r="H516" s="13"/>
      <c r="I516" s="13"/>
      <c r="J516" s="13"/>
      <c r="K516" s="38"/>
      <c r="L516" s="19"/>
      <c r="M516" s="19"/>
      <c r="N516" s="19"/>
      <c r="O516" s="21"/>
      <c r="P516" s="21"/>
      <c r="Q516" s="21"/>
      <c r="R516" s="21"/>
      <c r="S516" s="21"/>
      <c r="T516" s="21"/>
      <c r="U516" s="19"/>
      <c r="V516" s="13"/>
      <c r="W516" s="13"/>
      <c r="X516" s="13"/>
      <c r="Y516" s="13"/>
      <c r="Z516" s="13"/>
      <c r="AA516" s="13"/>
    </row>
    <row r="517">
      <c r="A517" s="13"/>
      <c r="B517" s="13"/>
      <c r="C517" s="13"/>
      <c r="D517" s="13"/>
      <c r="E517" s="13"/>
      <c r="F517" s="13"/>
      <c r="G517" s="13"/>
      <c r="H517" s="13"/>
      <c r="I517" s="13"/>
      <c r="J517" s="13"/>
      <c r="K517" s="38"/>
      <c r="L517" s="19"/>
      <c r="M517" s="19"/>
      <c r="N517" s="19"/>
      <c r="O517" s="21"/>
      <c r="P517" s="21"/>
      <c r="Q517" s="21"/>
      <c r="R517" s="21"/>
      <c r="S517" s="21"/>
      <c r="T517" s="21"/>
      <c r="U517" s="19"/>
      <c r="V517" s="13"/>
      <c r="W517" s="13"/>
      <c r="X517" s="13"/>
      <c r="Y517" s="13"/>
      <c r="Z517" s="13"/>
      <c r="AA517" s="13"/>
    </row>
    <row r="518">
      <c r="A518" s="13"/>
      <c r="B518" s="13"/>
      <c r="C518" s="13"/>
      <c r="D518" s="13"/>
      <c r="E518" s="13"/>
      <c r="F518" s="13"/>
      <c r="G518" s="13"/>
      <c r="H518" s="13"/>
      <c r="I518" s="13"/>
      <c r="J518" s="13"/>
      <c r="K518" s="38"/>
      <c r="L518" s="19"/>
      <c r="M518" s="19"/>
      <c r="N518" s="19"/>
      <c r="O518" s="21"/>
      <c r="P518" s="21"/>
      <c r="Q518" s="21"/>
      <c r="R518" s="21"/>
      <c r="S518" s="21"/>
      <c r="T518" s="21"/>
      <c r="U518" s="19"/>
      <c r="V518" s="13"/>
      <c r="W518" s="13"/>
      <c r="X518" s="13"/>
      <c r="Y518" s="13"/>
      <c r="Z518" s="13"/>
      <c r="AA518" s="13"/>
    </row>
    <row r="519">
      <c r="A519" s="13"/>
      <c r="B519" s="13"/>
      <c r="C519" s="13"/>
      <c r="D519" s="13"/>
      <c r="E519" s="13"/>
      <c r="F519" s="13"/>
      <c r="G519" s="13"/>
      <c r="H519" s="13"/>
      <c r="I519" s="13"/>
      <c r="J519" s="13"/>
      <c r="K519" s="38"/>
      <c r="L519" s="19"/>
      <c r="M519" s="19"/>
      <c r="N519" s="19"/>
      <c r="O519" s="21"/>
      <c r="P519" s="21"/>
      <c r="Q519" s="21"/>
      <c r="R519" s="21"/>
      <c r="S519" s="21"/>
      <c r="T519" s="21"/>
      <c r="U519" s="19"/>
      <c r="V519" s="13"/>
      <c r="W519" s="13"/>
      <c r="X519" s="13"/>
      <c r="Y519" s="13"/>
      <c r="Z519" s="13"/>
      <c r="AA519" s="13"/>
    </row>
    <row r="520">
      <c r="A520" s="13"/>
      <c r="B520" s="13"/>
      <c r="C520" s="13"/>
      <c r="D520" s="13"/>
      <c r="E520" s="13"/>
      <c r="F520" s="13"/>
      <c r="G520" s="13"/>
      <c r="H520" s="13"/>
      <c r="I520" s="13"/>
      <c r="J520" s="13"/>
      <c r="K520" s="38"/>
      <c r="L520" s="19"/>
      <c r="M520" s="19"/>
      <c r="N520" s="19"/>
      <c r="O520" s="21"/>
      <c r="P520" s="21"/>
      <c r="Q520" s="21"/>
      <c r="R520" s="21"/>
      <c r="S520" s="21"/>
      <c r="T520" s="21"/>
      <c r="U520" s="19"/>
      <c r="V520" s="13"/>
      <c r="W520" s="13"/>
      <c r="X520" s="13"/>
      <c r="Y520" s="13"/>
      <c r="Z520" s="13"/>
      <c r="AA520" s="13"/>
    </row>
    <row r="521">
      <c r="A521" s="13"/>
      <c r="B521" s="13"/>
      <c r="C521" s="13"/>
      <c r="D521" s="13"/>
      <c r="E521" s="13"/>
      <c r="F521" s="13"/>
      <c r="G521" s="13"/>
      <c r="H521" s="13"/>
      <c r="I521" s="13"/>
      <c r="J521" s="13"/>
      <c r="K521" s="38"/>
      <c r="L521" s="19"/>
      <c r="M521" s="19"/>
      <c r="N521" s="19"/>
      <c r="O521" s="21"/>
      <c r="P521" s="21"/>
      <c r="Q521" s="21"/>
      <c r="R521" s="21"/>
      <c r="S521" s="21"/>
      <c r="T521" s="21"/>
      <c r="U521" s="19"/>
      <c r="V521" s="13"/>
      <c r="W521" s="13"/>
      <c r="X521" s="13"/>
      <c r="Y521" s="13"/>
      <c r="Z521" s="13"/>
      <c r="AA521" s="13"/>
    </row>
    <row r="522">
      <c r="A522" s="13"/>
      <c r="B522" s="13"/>
      <c r="C522" s="13"/>
      <c r="D522" s="13"/>
      <c r="E522" s="13"/>
      <c r="F522" s="13"/>
      <c r="G522" s="13"/>
      <c r="H522" s="13"/>
      <c r="I522" s="13"/>
      <c r="J522" s="13"/>
      <c r="K522" s="38"/>
      <c r="L522" s="19"/>
      <c r="M522" s="19"/>
      <c r="N522" s="19"/>
      <c r="O522" s="21"/>
      <c r="P522" s="21"/>
      <c r="Q522" s="21"/>
      <c r="R522" s="21"/>
      <c r="S522" s="21"/>
      <c r="T522" s="21"/>
      <c r="U522" s="19"/>
      <c r="V522" s="13"/>
      <c r="W522" s="13"/>
      <c r="X522" s="13"/>
      <c r="Y522" s="13"/>
      <c r="Z522" s="13"/>
      <c r="AA522" s="13"/>
    </row>
    <row r="523">
      <c r="A523" s="13"/>
      <c r="B523" s="13"/>
      <c r="C523" s="13"/>
      <c r="D523" s="13"/>
      <c r="E523" s="13"/>
      <c r="F523" s="13"/>
      <c r="G523" s="13"/>
      <c r="H523" s="13"/>
      <c r="I523" s="13"/>
      <c r="J523" s="13"/>
      <c r="K523" s="38"/>
      <c r="L523" s="19"/>
      <c r="M523" s="19"/>
      <c r="N523" s="19"/>
      <c r="O523" s="21"/>
      <c r="P523" s="21"/>
      <c r="Q523" s="21"/>
      <c r="R523" s="21"/>
      <c r="S523" s="21"/>
      <c r="T523" s="21"/>
      <c r="U523" s="19"/>
      <c r="V523" s="13"/>
      <c r="W523" s="13"/>
      <c r="X523" s="13"/>
      <c r="Y523" s="13"/>
      <c r="Z523" s="13"/>
      <c r="AA523" s="13"/>
    </row>
    <row r="524">
      <c r="A524" s="13"/>
      <c r="B524" s="13"/>
      <c r="C524" s="13"/>
      <c r="D524" s="13"/>
      <c r="E524" s="13"/>
      <c r="F524" s="13"/>
      <c r="G524" s="13"/>
      <c r="H524" s="13"/>
      <c r="I524" s="13"/>
      <c r="J524" s="13"/>
      <c r="K524" s="38"/>
      <c r="L524" s="19"/>
      <c r="M524" s="19"/>
      <c r="N524" s="19"/>
      <c r="O524" s="21"/>
      <c r="P524" s="21"/>
      <c r="Q524" s="21"/>
      <c r="R524" s="21"/>
      <c r="S524" s="21"/>
      <c r="T524" s="21"/>
      <c r="U524" s="19"/>
      <c r="V524" s="13"/>
      <c r="W524" s="13"/>
      <c r="X524" s="13"/>
      <c r="Y524" s="13"/>
      <c r="Z524" s="13"/>
      <c r="AA524" s="13"/>
    </row>
    <row r="525">
      <c r="A525" s="13"/>
      <c r="B525" s="13"/>
      <c r="C525" s="13"/>
      <c r="D525" s="13"/>
      <c r="E525" s="13"/>
      <c r="F525" s="13"/>
      <c r="G525" s="13"/>
      <c r="H525" s="13"/>
      <c r="I525" s="13"/>
      <c r="J525" s="13"/>
      <c r="K525" s="38"/>
      <c r="L525" s="19"/>
      <c r="M525" s="19"/>
      <c r="N525" s="19"/>
      <c r="O525" s="21"/>
      <c r="P525" s="21"/>
      <c r="Q525" s="21"/>
      <c r="R525" s="21"/>
      <c r="S525" s="21"/>
      <c r="T525" s="21"/>
      <c r="U525" s="19"/>
      <c r="V525" s="13"/>
      <c r="W525" s="13"/>
      <c r="X525" s="13"/>
      <c r="Y525" s="13"/>
      <c r="Z525" s="13"/>
      <c r="AA525" s="13"/>
    </row>
    <row r="526">
      <c r="A526" s="13"/>
      <c r="B526" s="13"/>
      <c r="C526" s="13"/>
      <c r="D526" s="13"/>
      <c r="E526" s="13"/>
      <c r="F526" s="13"/>
      <c r="G526" s="13"/>
      <c r="H526" s="13"/>
      <c r="I526" s="13"/>
      <c r="J526" s="13"/>
      <c r="K526" s="38"/>
      <c r="L526" s="19"/>
      <c r="M526" s="19"/>
      <c r="N526" s="19"/>
      <c r="O526" s="21"/>
      <c r="P526" s="21"/>
      <c r="Q526" s="21"/>
      <c r="R526" s="21"/>
      <c r="S526" s="21"/>
      <c r="T526" s="21"/>
      <c r="U526" s="19"/>
      <c r="V526" s="13"/>
      <c r="W526" s="13"/>
      <c r="X526" s="13"/>
      <c r="Y526" s="13"/>
      <c r="Z526" s="13"/>
      <c r="AA526" s="13"/>
    </row>
    <row r="527">
      <c r="A527" s="13"/>
      <c r="B527" s="13"/>
      <c r="C527" s="13"/>
      <c r="D527" s="13"/>
      <c r="E527" s="13"/>
      <c r="F527" s="13"/>
      <c r="G527" s="13"/>
      <c r="H527" s="13"/>
      <c r="I527" s="13"/>
      <c r="J527" s="13"/>
      <c r="K527" s="38"/>
      <c r="L527" s="19"/>
      <c r="M527" s="19"/>
      <c r="N527" s="19"/>
      <c r="O527" s="21"/>
      <c r="P527" s="21"/>
      <c r="Q527" s="21"/>
      <c r="R527" s="21"/>
      <c r="S527" s="21"/>
      <c r="T527" s="21"/>
      <c r="U527" s="19"/>
      <c r="V527" s="13"/>
      <c r="W527" s="13"/>
      <c r="X527" s="13"/>
      <c r="Y527" s="13"/>
      <c r="Z527" s="13"/>
      <c r="AA527" s="13"/>
    </row>
    <row r="528">
      <c r="A528" s="13"/>
      <c r="B528" s="13"/>
      <c r="C528" s="13"/>
      <c r="D528" s="13"/>
      <c r="E528" s="13"/>
      <c r="F528" s="13"/>
      <c r="G528" s="13"/>
      <c r="H528" s="13"/>
      <c r="I528" s="13"/>
      <c r="J528" s="13"/>
      <c r="K528" s="38"/>
      <c r="L528" s="19"/>
      <c r="M528" s="19"/>
      <c r="N528" s="19"/>
      <c r="O528" s="21"/>
      <c r="P528" s="21"/>
      <c r="Q528" s="21"/>
      <c r="R528" s="21"/>
      <c r="S528" s="21"/>
      <c r="T528" s="21"/>
      <c r="U528" s="19"/>
      <c r="V528" s="13"/>
      <c r="W528" s="13"/>
      <c r="X528" s="13"/>
      <c r="Y528" s="13"/>
      <c r="Z528" s="13"/>
      <c r="AA528" s="13"/>
    </row>
    <row r="529">
      <c r="A529" s="13"/>
      <c r="B529" s="13"/>
      <c r="C529" s="13"/>
      <c r="D529" s="13"/>
      <c r="E529" s="13"/>
      <c r="F529" s="13"/>
      <c r="G529" s="13"/>
      <c r="H529" s="13"/>
      <c r="I529" s="13"/>
      <c r="J529" s="13"/>
      <c r="K529" s="38"/>
      <c r="L529" s="19"/>
      <c r="M529" s="19"/>
      <c r="N529" s="19"/>
      <c r="O529" s="21"/>
      <c r="P529" s="21"/>
      <c r="Q529" s="21"/>
      <c r="R529" s="21"/>
      <c r="S529" s="21"/>
      <c r="T529" s="21"/>
      <c r="U529" s="19"/>
      <c r="V529" s="13"/>
      <c r="W529" s="13"/>
      <c r="X529" s="13"/>
      <c r="Y529" s="13"/>
      <c r="Z529" s="13"/>
      <c r="AA529" s="13"/>
    </row>
    <row r="530">
      <c r="A530" s="13"/>
      <c r="B530" s="13"/>
      <c r="C530" s="13"/>
      <c r="D530" s="13"/>
      <c r="E530" s="13"/>
      <c r="F530" s="13"/>
      <c r="G530" s="13"/>
      <c r="H530" s="13"/>
      <c r="I530" s="13"/>
      <c r="J530" s="13"/>
      <c r="K530" s="38"/>
      <c r="L530" s="19"/>
      <c r="M530" s="19"/>
      <c r="N530" s="19"/>
      <c r="O530" s="21"/>
      <c r="P530" s="21"/>
      <c r="Q530" s="21"/>
      <c r="R530" s="21"/>
      <c r="S530" s="21"/>
      <c r="T530" s="21"/>
      <c r="U530" s="19"/>
      <c r="V530" s="13"/>
      <c r="W530" s="13"/>
      <c r="X530" s="13"/>
      <c r="Y530" s="13"/>
      <c r="Z530" s="13"/>
      <c r="AA530" s="13"/>
    </row>
    <row r="531">
      <c r="A531" s="13"/>
      <c r="B531" s="13"/>
      <c r="C531" s="13"/>
      <c r="D531" s="13"/>
      <c r="E531" s="13"/>
      <c r="F531" s="13"/>
      <c r="G531" s="13"/>
      <c r="H531" s="13"/>
      <c r="I531" s="13"/>
      <c r="J531" s="13"/>
      <c r="K531" s="38"/>
      <c r="L531" s="19"/>
      <c r="M531" s="19"/>
      <c r="N531" s="19"/>
      <c r="O531" s="21"/>
      <c r="P531" s="21"/>
      <c r="Q531" s="21"/>
      <c r="R531" s="21"/>
      <c r="S531" s="21"/>
      <c r="T531" s="21"/>
      <c r="U531" s="19"/>
      <c r="V531" s="13"/>
      <c r="W531" s="13"/>
      <c r="X531" s="13"/>
      <c r="Y531" s="13"/>
      <c r="Z531" s="13"/>
      <c r="AA531" s="13"/>
    </row>
    <row r="532">
      <c r="A532" s="13"/>
      <c r="B532" s="13"/>
      <c r="C532" s="13"/>
      <c r="D532" s="13"/>
      <c r="E532" s="13"/>
      <c r="F532" s="13"/>
      <c r="G532" s="13"/>
      <c r="H532" s="13"/>
      <c r="I532" s="13"/>
      <c r="J532" s="13"/>
      <c r="K532" s="38"/>
      <c r="L532" s="19"/>
      <c r="M532" s="19"/>
      <c r="N532" s="19"/>
      <c r="O532" s="21"/>
      <c r="P532" s="21"/>
      <c r="Q532" s="21"/>
      <c r="R532" s="21"/>
      <c r="S532" s="21"/>
      <c r="T532" s="21"/>
      <c r="U532" s="19"/>
      <c r="V532" s="13"/>
      <c r="W532" s="13"/>
      <c r="X532" s="13"/>
      <c r="Y532" s="13"/>
      <c r="Z532" s="13"/>
      <c r="AA532" s="13"/>
    </row>
    <row r="533">
      <c r="A533" s="13"/>
      <c r="B533" s="13"/>
      <c r="C533" s="13"/>
      <c r="D533" s="13"/>
      <c r="E533" s="13"/>
      <c r="F533" s="13"/>
      <c r="G533" s="13"/>
      <c r="H533" s="13"/>
      <c r="I533" s="13"/>
      <c r="J533" s="13"/>
      <c r="K533" s="38"/>
      <c r="L533" s="19"/>
      <c r="M533" s="19"/>
      <c r="N533" s="19"/>
      <c r="O533" s="21"/>
      <c r="P533" s="21"/>
      <c r="Q533" s="21"/>
      <c r="R533" s="21"/>
      <c r="S533" s="21"/>
      <c r="T533" s="21"/>
      <c r="U533" s="19"/>
      <c r="V533" s="13"/>
      <c r="W533" s="13"/>
      <c r="X533" s="13"/>
      <c r="Y533" s="13"/>
      <c r="Z533" s="13"/>
      <c r="AA533" s="13"/>
    </row>
    <row r="534">
      <c r="A534" s="13"/>
      <c r="B534" s="13"/>
      <c r="C534" s="13"/>
      <c r="D534" s="13"/>
      <c r="E534" s="13"/>
      <c r="F534" s="13"/>
      <c r="G534" s="13"/>
      <c r="H534" s="13"/>
      <c r="I534" s="13"/>
      <c r="J534" s="13"/>
      <c r="K534" s="38"/>
      <c r="L534" s="19"/>
      <c r="M534" s="19"/>
      <c r="N534" s="19"/>
      <c r="O534" s="21"/>
      <c r="P534" s="21"/>
      <c r="Q534" s="21"/>
      <c r="R534" s="21"/>
      <c r="S534" s="21"/>
      <c r="T534" s="21"/>
      <c r="U534" s="19"/>
      <c r="V534" s="13"/>
      <c r="W534" s="13"/>
      <c r="X534" s="13"/>
      <c r="Y534" s="13"/>
      <c r="Z534" s="13"/>
      <c r="AA534" s="13"/>
    </row>
    <row r="535">
      <c r="A535" s="13"/>
      <c r="B535" s="13"/>
      <c r="C535" s="13"/>
      <c r="D535" s="13"/>
      <c r="E535" s="13"/>
      <c r="F535" s="13"/>
      <c r="G535" s="13"/>
      <c r="H535" s="13"/>
      <c r="I535" s="13"/>
      <c r="J535" s="13"/>
      <c r="K535" s="38"/>
      <c r="L535" s="19"/>
      <c r="M535" s="19"/>
      <c r="N535" s="19"/>
      <c r="O535" s="21"/>
      <c r="P535" s="21"/>
      <c r="Q535" s="21"/>
      <c r="R535" s="21"/>
      <c r="S535" s="21"/>
      <c r="T535" s="21"/>
      <c r="U535" s="19"/>
      <c r="V535" s="13"/>
      <c r="W535" s="13"/>
      <c r="X535" s="13"/>
      <c r="Y535" s="13"/>
      <c r="Z535" s="13"/>
      <c r="AA535" s="13"/>
    </row>
    <row r="536">
      <c r="A536" s="13"/>
      <c r="B536" s="13"/>
      <c r="C536" s="13"/>
      <c r="D536" s="13"/>
      <c r="E536" s="13"/>
      <c r="F536" s="13"/>
      <c r="G536" s="13"/>
      <c r="H536" s="13"/>
      <c r="I536" s="13"/>
      <c r="J536" s="13"/>
      <c r="K536" s="38"/>
      <c r="L536" s="19"/>
      <c r="M536" s="19"/>
      <c r="N536" s="19"/>
      <c r="O536" s="21"/>
      <c r="P536" s="21"/>
      <c r="Q536" s="21"/>
      <c r="R536" s="21"/>
      <c r="S536" s="21"/>
      <c r="T536" s="21"/>
      <c r="U536" s="19"/>
      <c r="V536" s="13"/>
      <c r="W536" s="13"/>
      <c r="X536" s="13"/>
      <c r="Y536" s="13"/>
      <c r="Z536" s="13"/>
      <c r="AA536" s="13"/>
    </row>
    <row r="537">
      <c r="A537" s="13"/>
      <c r="B537" s="13"/>
      <c r="C537" s="13"/>
      <c r="D537" s="13"/>
      <c r="E537" s="13"/>
      <c r="F537" s="13"/>
      <c r="G537" s="13"/>
      <c r="H537" s="13"/>
      <c r="I537" s="13"/>
      <c r="J537" s="13"/>
      <c r="K537" s="38"/>
      <c r="L537" s="19"/>
      <c r="M537" s="19"/>
      <c r="N537" s="19"/>
      <c r="O537" s="21"/>
      <c r="P537" s="21"/>
      <c r="Q537" s="21"/>
      <c r="R537" s="21"/>
      <c r="S537" s="21"/>
      <c r="T537" s="21"/>
      <c r="U537" s="19"/>
      <c r="V537" s="13"/>
      <c r="W537" s="13"/>
      <c r="X537" s="13"/>
      <c r="Y537" s="13"/>
      <c r="Z537" s="13"/>
      <c r="AA537" s="13"/>
    </row>
    <row r="538">
      <c r="A538" s="13"/>
      <c r="B538" s="13"/>
      <c r="C538" s="13"/>
      <c r="D538" s="13"/>
      <c r="E538" s="13"/>
      <c r="F538" s="13"/>
      <c r="G538" s="13"/>
      <c r="H538" s="13"/>
      <c r="I538" s="13"/>
      <c r="J538" s="13"/>
      <c r="K538" s="38"/>
      <c r="L538" s="19"/>
      <c r="M538" s="19"/>
      <c r="N538" s="19"/>
      <c r="O538" s="21"/>
      <c r="P538" s="21"/>
      <c r="Q538" s="21"/>
      <c r="R538" s="21"/>
      <c r="S538" s="21"/>
      <c r="T538" s="21"/>
      <c r="U538" s="19"/>
      <c r="V538" s="13"/>
      <c r="W538" s="13"/>
      <c r="X538" s="13"/>
      <c r="Y538" s="13"/>
      <c r="Z538" s="13"/>
      <c r="AA538" s="13"/>
    </row>
    <row r="539">
      <c r="A539" s="13"/>
      <c r="B539" s="13"/>
      <c r="C539" s="13"/>
      <c r="D539" s="13"/>
      <c r="E539" s="13"/>
      <c r="F539" s="13"/>
      <c r="G539" s="13"/>
      <c r="H539" s="13"/>
      <c r="I539" s="13"/>
      <c r="J539" s="13"/>
      <c r="K539" s="38"/>
      <c r="L539" s="19"/>
      <c r="M539" s="19"/>
      <c r="N539" s="19"/>
      <c r="O539" s="21"/>
      <c r="P539" s="21"/>
      <c r="Q539" s="21"/>
      <c r="R539" s="21"/>
      <c r="S539" s="21"/>
      <c r="T539" s="21"/>
      <c r="U539" s="19"/>
      <c r="V539" s="13"/>
      <c r="W539" s="13"/>
      <c r="X539" s="13"/>
      <c r="Y539" s="13"/>
      <c r="Z539" s="13"/>
      <c r="AA539" s="13"/>
    </row>
    <row r="540">
      <c r="A540" s="13"/>
      <c r="B540" s="13"/>
      <c r="C540" s="13"/>
      <c r="D540" s="13"/>
      <c r="E540" s="13"/>
      <c r="F540" s="13"/>
      <c r="G540" s="13"/>
      <c r="H540" s="13"/>
      <c r="I540" s="13"/>
      <c r="J540" s="13"/>
      <c r="K540" s="38"/>
      <c r="L540" s="19"/>
      <c r="M540" s="19"/>
      <c r="N540" s="19"/>
      <c r="O540" s="21"/>
      <c r="P540" s="21"/>
      <c r="Q540" s="21"/>
      <c r="R540" s="21"/>
      <c r="S540" s="21"/>
      <c r="T540" s="21"/>
      <c r="U540" s="19"/>
      <c r="V540" s="13"/>
      <c r="W540" s="13"/>
      <c r="X540" s="13"/>
      <c r="Y540" s="13"/>
      <c r="Z540" s="13"/>
      <c r="AA540" s="13"/>
    </row>
    <row r="541">
      <c r="A541" s="13"/>
      <c r="B541" s="13"/>
      <c r="C541" s="13"/>
      <c r="D541" s="13"/>
      <c r="E541" s="13"/>
      <c r="F541" s="13"/>
      <c r="G541" s="13"/>
      <c r="H541" s="13"/>
      <c r="I541" s="13"/>
      <c r="J541" s="13"/>
      <c r="K541" s="38"/>
      <c r="L541" s="19"/>
      <c r="M541" s="19"/>
      <c r="N541" s="19"/>
      <c r="O541" s="21"/>
      <c r="P541" s="21"/>
      <c r="Q541" s="21"/>
      <c r="R541" s="21"/>
      <c r="S541" s="21"/>
      <c r="T541" s="21"/>
      <c r="U541" s="19"/>
      <c r="V541" s="13"/>
      <c r="W541" s="13"/>
      <c r="X541" s="13"/>
      <c r="Y541" s="13"/>
      <c r="Z541" s="13"/>
      <c r="AA541" s="13"/>
    </row>
    <row r="542">
      <c r="A542" s="13"/>
      <c r="B542" s="13"/>
      <c r="C542" s="13"/>
      <c r="D542" s="13"/>
      <c r="E542" s="13"/>
      <c r="F542" s="13"/>
      <c r="G542" s="13"/>
      <c r="H542" s="13"/>
      <c r="I542" s="13"/>
      <c r="J542" s="13"/>
      <c r="K542" s="38"/>
      <c r="L542" s="19"/>
      <c r="M542" s="19"/>
      <c r="N542" s="19"/>
      <c r="O542" s="21"/>
      <c r="P542" s="21"/>
      <c r="Q542" s="21"/>
      <c r="R542" s="21"/>
      <c r="S542" s="21"/>
      <c r="T542" s="21"/>
      <c r="U542" s="19"/>
      <c r="V542" s="13"/>
      <c r="W542" s="13"/>
      <c r="X542" s="13"/>
      <c r="Y542" s="13"/>
      <c r="Z542" s="13"/>
      <c r="AA542" s="13"/>
    </row>
    <row r="543">
      <c r="A543" s="13"/>
      <c r="B543" s="13"/>
      <c r="C543" s="13"/>
      <c r="D543" s="13"/>
      <c r="E543" s="13"/>
      <c r="F543" s="13"/>
      <c r="G543" s="13"/>
      <c r="H543" s="13"/>
      <c r="I543" s="13"/>
      <c r="J543" s="13"/>
      <c r="K543" s="38"/>
      <c r="L543" s="19"/>
      <c r="M543" s="19"/>
      <c r="N543" s="19"/>
      <c r="O543" s="21"/>
      <c r="P543" s="21"/>
      <c r="Q543" s="21"/>
      <c r="R543" s="21"/>
      <c r="S543" s="21"/>
      <c r="T543" s="21"/>
      <c r="U543" s="19"/>
      <c r="V543" s="13"/>
      <c r="W543" s="13"/>
      <c r="X543" s="13"/>
      <c r="Y543" s="13"/>
      <c r="Z543" s="13"/>
      <c r="AA543" s="13"/>
    </row>
    <row r="544">
      <c r="A544" s="13"/>
      <c r="B544" s="13"/>
      <c r="C544" s="13"/>
      <c r="D544" s="13"/>
      <c r="E544" s="13"/>
      <c r="F544" s="13"/>
      <c r="G544" s="13"/>
      <c r="H544" s="13"/>
      <c r="I544" s="13"/>
      <c r="J544" s="13"/>
      <c r="K544" s="38"/>
      <c r="L544" s="19"/>
      <c r="M544" s="19"/>
      <c r="N544" s="19"/>
      <c r="O544" s="21"/>
      <c r="P544" s="21"/>
      <c r="Q544" s="21"/>
      <c r="R544" s="21"/>
      <c r="S544" s="21"/>
      <c r="T544" s="21"/>
      <c r="U544" s="19"/>
      <c r="V544" s="13"/>
      <c r="W544" s="13"/>
      <c r="X544" s="13"/>
      <c r="Y544" s="13"/>
      <c r="Z544" s="13"/>
      <c r="AA544" s="13"/>
    </row>
    <row r="545">
      <c r="A545" s="13"/>
      <c r="B545" s="13"/>
      <c r="C545" s="13"/>
      <c r="D545" s="13"/>
      <c r="E545" s="13"/>
      <c r="F545" s="13"/>
      <c r="G545" s="13"/>
      <c r="H545" s="13"/>
      <c r="I545" s="13"/>
      <c r="J545" s="13"/>
      <c r="K545" s="38"/>
      <c r="L545" s="19"/>
      <c r="M545" s="19"/>
      <c r="N545" s="19"/>
      <c r="O545" s="21"/>
      <c r="P545" s="21"/>
      <c r="Q545" s="21"/>
      <c r="R545" s="21"/>
      <c r="S545" s="21"/>
      <c r="T545" s="21"/>
      <c r="U545" s="19"/>
      <c r="V545" s="13"/>
      <c r="W545" s="13"/>
      <c r="X545" s="13"/>
      <c r="Y545" s="13"/>
      <c r="Z545" s="13"/>
      <c r="AA545" s="13"/>
    </row>
    <row r="546">
      <c r="A546" s="13"/>
      <c r="B546" s="13"/>
      <c r="C546" s="13"/>
      <c r="D546" s="13"/>
      <c r="E546" s="13"/>
      <c r="F546" s="13"/>
      <c r="G546" s="13"/>
      <c r="H546" s="13"/>
      <c r="I546" s="13"/>
      <c r="J546" s="13"/>
      <c r="K546" s="38"/>
      <c r="L546" s="19"/>
      <c r="M546" s="19"/>
      <c r="N546" s="19"/>
      <c r="O546" s="21"/>
      <c r="P546" s="21"/>
      <c r="Q546" s="21"/>
      <c r="R546" s="21"/>
      <c r="S546" s="21"/>
      <c r="T546" s="21"/>
      <c r="U546" s="19"/>
      <c r="V546" s="13"/>
      <c r="W546" s="13"/>
      <c r="X546" s="13"/>
      <c r="Y546" s="13"/>
      <c r="Z546" s="13"/>
      <c r="AA546" s="13"/>
    </row>
    <row r="547">
      <c r="A547" s="13"/>
      <c r="B547" s="13"/>
      <c r="C547" s="13"/>
      <c r="D547" s="13"/>
      <c r="E547" s="13"/>
      <c r="F547" s="13"/>
      <c r="G547" s="13"/>
      <c r="H547" s="13"/>
      <c r="I547" s="13"/>
      <c r="J547" s="13"/>
      <c r="K547" s="38"/>
      <c r="L547" s="19"/>
      <c r="M547" s="19"/>
      <c r="N547" s="19"/>
      <c r="O547" s="21"/>
      <c r="P547" s="21"/>
      <c r="Q547" s="21"/>
      <c r="R547" s="21"/>
      <c r="S547" s="21"/>
      <c r="T547" s="21"/>
      <c r="U547" s="19"/>
      <c r="V547" s="13"/>
      <c r="W547" s="13"/>
      <c r="X547" s="13"/>
      <c r="Y547" s="13"/>
      <c r="Z547" s="13"/>
      <c r="AA547" s="13"/>
    </row>
    <row r="548">
      <c r="A548" s="13"/>
      <c r="B548" s="13"/>
      <c r="C548" s="13"/>
      <c r="D548" s="13"/>
      <c r="E548" s="13"/>
      <c r="F548" s="13"/>
      <c r="G548" s="13"/>
      <c r="H548" s="13"/>
      <c r="I548" s="13"/>
      <c r="J548" s="13"/>
      <c r="K548" s="38"/>
      <c r="L548" s="19"/>
      <c r="M548" s="19"/>
      <c r="N548" s="19"/>
      <c r="O548" s="21"/>
      <c r="P548" s="21"/>
      <c r="Q548" s="21"/>
      <c r="R548" s="21"/>
      <c r="S548" s="21"/>
      <c r="T548" s="21"/>
      <c r="U548" s="19"/>
      <c r="V548" s="13"/>
      <c r="W548" s="13"/>
      <c r="X548" s="13"/>
      <c r="Y548" s="13"/>
      <c r="Z548" s="13"/>
      <c r="AA548" s="13"/>
    </row>
    <row r="549">
      <c r="A549" s="13"/>
      <c r="B549" s="13"/>
      <c r="C549" s="13"/>
      <c r="D549" s="13"/>
      <c r="E549" s="13"/>
      <c r="F549" s="13"/>
      <c r="G549" s="13"/>
      <c r="H549" s="13"/>
      <c r="I549" s="13"/>
      <c r="J549" s="13"/>
      <c r="K549" s="38"/>
      <c r="L549" s="19"/>
      <c r="M549" s="19"/>
      <c r="N549" s="19"/>
      <c r="O549" s="21"/>
      <c r="P549" s="21"/>
      <c r="Q549" s="21"/>
      <c r="R549" s="21"/>
      <c r="S549" s="21"/>
      <c r="T549" s="21"/>
      <c r="U549" s="19"/>
      <c r="V549" s="13"/>
      <c r="W549" s="13"/>
      <c r="X549" s="13"/>
      <c r="Y549" s="13"/>
      <c r="Z549" s="13"/>
      <c r="AA549" s="13"/>
    </row>
    <row r="550">
      <c r="A550" s="13"/>
      <c r="B550" s="13"/>
      <c r="C550" s="13"/>
      <c r="D550" s="13"/>
      <c r="E550" s="13"/>
      <c r="F550" s="13"/>
      <c r="G550" s="13"/>
      <c r="H550" s="13"/>
      <c r="I550" s="13"/>
      <c r="J550" s="13"/>
      <c r="K550" s="38"/>
      <c r="L550" s="19"/>
      <c r="M550" s="19"/>
      <c r="N550" s="19"/>
      <c r="O550" s="21"/>
      <c r="P550" s="21"/>
      <c r="Q550" s="21"/>
      <c r="R550" s="21"/>
      <c r="S550" s="21"/>
      <c r="T550" s="21"/>
      <c r="U550" s="19"/>
      <c r="V550" s="13"/>
      <c r="W550" s="13"/>
      <c r="X550" s="13"/>
      <c r="Y550" s="13"/>
      <c r="Z550" s="13"/>
      <c r="AA550" s="13"/>
    </row>
    <row r="551">
      <c r="A551" s="13"/>
      <c r="B551" s="13"/>
      <c r="C551" s="13"/>
      <c r="D551" s="13"/>
      <c r="E551" s="13"/>
      <c r="F551" s="13"/>
      <c r="G551" s="13"/>
      <c r="H551" s="13"/>
      <c r="I551" s="13"/>
      <c r="J551" s="13"/>
      <c r="K551" s="38"/>
      <c r="L551" s="19"/>
      <c r="M551" s="19"/>
      <c r="N551" s="19"/>
      <c r="O551" s="21"/>
      <c r="P551" s="21"/>
      <c r="Q551" s="21"/>
      <c r="R551" s="21"/>
      <c r="S551" s="21"/>
      <c r="T551" s="21"/>
      <c r="U551" s="19"/>
      <c r="V551" s="13"/>
      <c r="W551" s="13"/>
      <c r="X551" s="13"/>
      <c r="Y551" s="13"/>
      <c r="Z551" s="13"/>
      <c r="AA551" s="13"/>
    </row>
    <row r="552">
      <c r="A552" s="13"/>
      <c r="B552" s="13"/>
      <c r="C552" s="13"/>
      <c r="D552" s="13"/>
      <c r="E552" s="13"/>
      <c r="F552" s="13"/>
      <c r="G552" s="13"/>
      <c r="H552" s="13"/>
      <c r="I552" s="13"/>
      <c r="J552" s="13"/>
      <c r="K552" s="38"/>
      <c r="L552" s="19"/>
      <c r="M552" s="19"/>
      <c r="N552" s="19"/>
      <c r="O552" s="21"/>
      <c r="P552" s="21"/>
      <c r="Q552" s="21"/>
      <c r="R552" s="21"/>
      <c r="S552" s="21"/>
      <c r="T552" s="21"/>
      <c r="U552" s="19"/>
      <c r="V552" s="13"/>
      <c r="W552" s="13"/>
      <c r="X552" s="13"/>
      <c r="Y552" s="13"/>
      <c r="Z552" s="13"/>
      <c r="AA552" s="13"/>
    </row>
    <row r="553">
      <c r="A553" s="13"/>
      <c r="B553" s="13"/>
      <c r="C553" s="13"/>
      <c r="D553" s="13"/>
      <c r="E553" s="13"/>
      <c r="F553" s="13"/>
      <c r="G553" s="13"/>
      <c r="H553" s="13"/>
      <c r="I553" s="13"/>
      <c r="J553" s="13"/>
      <c r="K553" s="38"/>
      <c r="L553" s="19"/>
      <c r="M553" s="19"/>
      <c r="N553" s="19"/>
      <c r="O553" s="21"/>
      <c r="P553" s="21"/>
      <c r="Q553" s="21"/>
      <c r="R553" s="21"/>
      <c r="S553" s="21"/>
      <c r="T553" s="21"/>
      <c r="U553" s="19"/>
      <c r="V553" s="13"/>
      <c r="W553" s="13"/>
      <c r="X553" s="13"/>
      <c r="Y553" s="13"/>
      <c r="Z553" s="13"/>
      <c r="AA553" s="13"/>
    </row>
    <row r="554">
      <c r="A554" s="13"/>
      <c r="B554" s="13"/>
      <c r="C554" s="13"/>
      <c r="D554" s="13"/>
      <c r="E554" s="13"/>
      <c r="F554" s="13"/>
      <c r="G554" s="13"/>
      <c r="H554" s="13"/>
      <c r="I554" s="13"/>
      <c r="J554" s="13"/>
      <c r="K554" s="38"/>
      <c r="L554" s="19"/>
      <c r="M554" s="19"/>
      <c r="N554" s="19"/>
      <c r="O554" s="21"/>
      <c r="P554" s="21"/>
      <c r="Q554" s="21"/>
      <c r="R554" s="21"/>
      <c r="S554" s="21"/>
      <c r="T554" s="21"/>
      <c r="U554" s="19"/>
      <c r="V554" s="13"/>
      <c r="W554" s="13"/>
      <c r="X554" s="13"/>
      <c r="Y554" s="13"/>
      <c r="Z554" s="13"/>
      <c r="AA554" s="13"/>
    </row>
    <row r="555">
      <c r="A555" s="13"/>
      <c r="B555" s="13"/>
      <c r="C555" s="13"/>
      <c r="D555" s="13"/>
      <c r="E555" s="13"/>
      <c r="F555" s="13"/>
      <c r="G555" s="13"/>
      <c r="H555" s="13"/>
      <c r="I555" s="13"/>
      <c r="J555" s="13"/>
      <c r="K555" s="38"/>
      <c r="L555" s="19"/>
      <c r="M555" s="19"/>
      <c r="N555" s="19"/>
      <c r="O555" s="21"/>
      <c r="P555" s="21"/>
      <c r="Q555" s="21"/>
      <c r="R555" s="21"/>
      <c r="S555" s="21"/>
      <c r="T555" s="21"/>
      <c r="U555" s="19"/>
      <c r="V555" s="13"/>
      <c r="W555" s="13"/>
      <c r="X555" s="13"/>
      <c r="Y555" s="13"/>
      <c r="Z555" s="13"/>
      <c r="AA555" s="13"/>
    </row>
    <row r="556">
      <c r="A556" s="13"/>
      <c r="B556" s="13"/>
      <c r="C556" s="13"/>
      <c r="D556" s="13"/>
      <c r="E556" s="13"/>
      <c r="F556" s="13"/>
      <c r="G556" s="13"/>
      <c r="H556" s="13"/>
      <c r="I556" s="13"/>
      <c r="J556" s="13"/>
      <c r="K556" s="38"/>
      <c r="L556" s="19"/>
      <c r="M556" s="19"/>
      <c r="N556" s="19"/>
      <c r="O556" s="21"/>
      <c r="P556" s="21"/>
      <c r="Q556" s="21"/>
      <c r="R556" s="21"/>
      <c r="S556" s="21"/>
      <c r="T556" s="21"/>
      <c r="U556" s="19"/>
      <c r="V556" s="13"/>
      <c r="W556" s="13"/>
      <c r="X556" s="13"/>
      <c r="Y556" s="13"/>
      <c r="Z556" s="13"/>
      <c r="AA556" s="13"/>
    </row>
    <row r="557">
      <c r="A557" s="13"/>
      <c r="B557" s="13"/>
      <c r="C557" s="13"/>
      <c r="D557" s="13"/>
      <c r="E557" s="13"/>
      <c r="F557" s="13"/>
      <c r="G557" s="13"/>
      <c r="H557" s="13"/>
      <c r="I557" s="13"/>
      <c r="J557" s="13"/>
      <c r="K557" s="38"/>
      <c r="L557" s="19"/>
      <c r="M557" s="19"/>
      <c r="N557" s="19"/>
      <c r="O557" s="21"/>
      <c r="P557" s="21"/>
      <c r="Q557" s="21"/>
      <c r="R557" s="21"/>
      <c r="S557" s="21"/>
      <c r="T557" s="21"/>
      <c r="U557" s="19"/>
      <c r="V557" s="13"/>
      <c r="W557" s="13"/>
      <c r="X557" s="13"/>
      <c r="Y557" s="13"/>
      <c r="Z557" s="13"/>
      <c r="AA557" s="13"/>
    </row>
    <row r="558">
      <c r="A558" s="13"/>
      <c r="B558" s="13"/>
      <c r="C558" s="13"/>
      <c r="D558" s="13"/>
      <c r="E558" s="13"/>
      <c r="F558" s="13"/>
      <c r="G558" s="13"/>
      <c r="H558" s="13"/>
      <c r="I558" s="13"/>
      <c r="J558" s="13"/>
      <c r="K558" s="38"/>
      <c r="L558" s="19"/>
      <c r="M558" s="19"/>
      <c r="N558" s="19"/>
      <c r="O558" s="21"/>
      <c r="P558" s="21"/>
      <c r="Q558" s="21"/>
      <c r="R558" s="21"/>
      <c r="S558" s="21"/>
      <c r="T558" s="21"/>
      <c r="U558" s="19"/>
      <c r="V558" s="13"/>
      <c r="W558" s="13"/>
      <c r="X558" s="13"/>
      <c r="Y558" s="13"/>
      <c r="Z558" s="13"/>
      <c r="AA558" s="13"/>
    </row>
    <row r="559">
      <c r="A559" s="13"/>
      <c r="B559" s="13"/>
      <c r="C559" s="13"/>
      <c r="D559" s="13"/>
      <c r="E559" s="13"/>
      <c r="F559" s="13"/>
      <c r="G559" s="13"/>
      <c r="H559" s="13"/>
      <c r="I559" s="13"/>
      <c r="J559" s="13"/>
      <c r="K559" s="38"/>
      <c r="L559" s="19"/>
      <c r="M559" s="19"/>
      <c r="N559" s="19"/>
      <c r="O559" s="21"/>
      <c r="P559" s="21"/>
      <c r="Q559" s="21"/>
      <c r="R559" s="21"/>
      <c r="S559" s="21"/>
      <c r="T559" s="21"/>
      <c r="U559" s="19"/>
      <c r="V559" s="13"/>
      <c r="W559" s="13"/>
      <c r="X559" s="13"/>
      <c r="Y559" s="13"/>
      <c r="Z559" s="13"/>
      <c r="AA559" s="13"/>
    </row>
    <row r="560">
      <c r="A560" s="13"/>
      <c r="B560" s="13"/>
      <c r="C560" s="13"/>
      <c r="D560" s="13"/>
      <c r="E560" s="13"/>
      <c r="F560" s="13"/>
      <c r="G560" s="13"/>
      <c r="H560" s="13"/>
      <c r="I560" s="13"/>
      <c r="J560" s="13"/>
      <c r="K560" s="38"/>
      <c r="L560" s="19"/>
      <c r="M560" s="19"/>
      <c r="N560" s="19"/>
      <c r="O560" s="21"/>
      <c r="P560" s="21"/>
      <c r="Q560" s="21"/>
      <c r="R560" s="21"/>
      <c r="S560" s="21"/>
      <c r="T560" s="21"/>
      <c r="U560" s="19"/>
      <c r="V560" s="13"/>
      <c r="W560" s="13"/>
      <c r="X560" s="13"/>
      <c r="Y560" s="13"/>
      <c r="Z560" s="13"/>
      <c r="AA560" s="13"/>
    </row>
    <row r="561">
      <c r="A561" s="13"/>
      <c r="B561" s="13"/>
      <c r="C561" s="13"/>
      <c r="D561" s="13"/>
      <c r="E561" s="13"/>
      <c r="F561" s="13"/>
      <c r="G561" s="13"/>
      <c r="H561" s="13"/>
      <c r="I561" s="13"/>
      <c r="J561" s="13"/>
      <c r="K561" s="38"/>
      <c r="L561" s="19"/>
      <c r="M561" s="19"/>
      <c r="N561" s="19"/>
      <c r="O561" s="21"/>
      <c r="P561" s="21"/>
      <c r="Q561" s="21"/>
      <c r="R561" s="21"/>
      <c r="S561" s="21"/>
      <c r="T561" s="21"/>
      <c r="U561" s="19"/>
      <c r="V561" s="13"/>
      <c r="W561" s="13"/>
      <c r="X561" s="13"/>
      <c r="Y561" s="13"/>
      <c r="Z561" s="13"/>
      <c r="AA561" s="13"/>
    </row>
    <row r="562">
      <c r="A562" s="13"/>
      <c r="B562" s="13"/>
      <c r="C562" s="13"/>
      <c r="D562" s="13"/>
      <c r="E562" s="13"/>
      <c r="F562" s="13"/>
      <c r="G562" s="13"/>
      <c r="H562" s="13"/>
      <c r="I562" s="13"/>
      <c r="J562" s="13"/>
      <c r="K562" s="38"/>
      <c r="L562" s="19"/>
      <c r="M562" s="19"/>
      <c r="N562" s="19"/>
      <c r="O562" s="21"/>
      <c r="P562" s="21"/>
      <c r="Q562" s="21"/>
      <c r="R562" s="21"/>
      <c r="S562" s="21"/>
      <c r="T562" s="21"/>
      <c r="U562" s="19"/>
      <c r="V562" s="13"/>
      <c r="W562" s="13"/>
      <c r="X562" s="13"/>
      <c r="Y562" s="13"/>
      <c r="Z562" s="13"/>
      <c r="AA562" s="13"/>
    </row>
    <row r="563">
      <c r="A563" s="13"/>
      <c r="B563" s="13"/>
      <c r="C563" s="13"/>
      <c r="D563" s="13"/>
      <c r="E563" s="13"/>
      <c r="F563" s="13"/>
      <c r="G563" s="13"/>
      <c r="H563" s="13"/>
      <c r="I563" s="13"/>
      <c r="J563" s="13"/>
      <c r="K563" s="38"/>
      <c r="L563" s="19"/>
      <c r="M563" s="19"/>
      <c r="N563" s="19"/>
      <c r="O563" s="21"/>
      <c r="P563" s="21"/>
      <c r="Q563" s="21"/>
      <c r="R563" s="21"/>
      <c r="S563" s="21"/>
      <c r="T563" s="21"/>
      <c r="U563" s="19"/>
      <c r="V563" s="13"/>
      <c r="W563" s="13"/>
      <c r="X563" s="13"/>
      <c r="Y563" s="13"/>
      <c r="Z563" s="13"/>
      <c r="AA563" s="13"/>
    </row>
    <row r="564">
      <c r="A564" s="13"/>
      <c r="B564" s="13"/>
      <c r="C564" s="13"/>
      <c r="D564" s="13"/>
      <c r="E564" s="13"/>
      <c r="F564" s="13"/>
      <c r="G564" s="13"/>
      <c r="H564" s="13"/>
      <c r="I564" s="13"/>
      <c r="J564" s="13"/>
      <c r="K564" s="38"/>
      <c r="L564" s="19"/>
      <c r="M564" s="19"/>
      <c r="N564" s="19"/>
      <c r="O564" s="21"/>
      <c r="P564" s="21"/>
      <c r="Q564" s="21"/>
      <c r="R564" s="21"/>
      <c r="S564" s="21"/>
      <c r="T564" s="21"/>
      <c r="U564" s="19"/>
      <c r="V564" s="13"/>
      <c r="W564" s="13"/>
      <c r="X564" s="13"/>
      <c r="Y564" s="13"/>
      <c r="Z564" s="13"/>
      <c r="AA564" s="13"/>
    </row>
    <row r="565">
      <c r="A565" s="13"/>
      <c r="B565" s="13"/>
      <c r="C565" s="13"/>
      <c r="D565" s="13"/>
      <c r="E565" s="13"/>
      <c r="F565" s="13"/>
      <c r="G565" s="13"/>
      <c r="H565" s="13"/>
      <c r="I565" s="13"/>
      <c r="J565" s="13"/>
      <c r="K565" s="38"/>
      <c r="L565" s="19"/>
      <c r="M565" s="19"/>
      <c r="N565" s="19"/>
      <c r="O565" s="21"/>
      <c r="P565" s="21"/>
      <c r="Q565" s="21"/>
      <c r="R565" s="21"/>
      <c r="S565" s="21"/>
      <c r="T565" s="21"/>
      <c r="U565" s="19"/>
      <c r="V565" s="13"/>
      <c r="W565" s="13"/>
      <c r="X565" s="13"/>
      <c r="Y565" s="13"/>
      <c r="Z565" s="13"/>
      <c r="AA565" s="13"/>
    </row>
    <row r="566">
      <c r="A566" s="13"/>
      <c r="B566" s="13"/>
      <c r="C566" s="13"/>
      <c r="D566" s="13"/>
      <c r="E566" s="13"/>
      <c r="F566" s="13"/>
      <c r="G566" s="13"/>
      <c r="H566" s="13"/>
      <c r="I566" s="13"/>
      <c r="J566" s="13"/>
      <c r="K566" s="38"/>
      <c r="L566" s="19"/>
      <c r="M566" s="19"/>
      <c r="N566" s="19"/>
      <c r="O566" s="21"/>
      <c r="P566" s="21"/>
      <c r="Q566" s="21"/>
      <c r="R566" s="21"/>
      <c r="S566" s="21"/>
      <c r="T566" s="21"/>
      <c r="U566" s="19"/>
      <c r="V566" s="13"/>
      <c r="W566" s="13"/>
      <c r="X566" s="13"/>
      <c r="Y566" s="13"/>
      <c r="Z566" s="13"/>
      <c r="AA566" s="13"/>
    </row>
    <row r="567">
      <c r="A567" s="13"/>
      <c r="B567" s="13"/>
      <c r="C567" s="13"/>
      <c r="D567" s="13"/>
      <c r="E567" s="13"/>
      <c r="F567" s="13"/>
      <c r="G567" s="13"/>
      <c r="H567" s="13"/>
      <c r="I567" s="13"/>
      <c r="J567" s="13"/>
      <c r="K567" s="38"/>
      <c r="L567" s="19"/>
      <c r="M567" s="19"/>
      <c r="N567" s="19"/>
      <c r="O567" s="21"/>
      <c r="P567" s="21"/>
      <c r="Q567" s="21"/>
      <c r="R567" s="21"/>
      <c r="S567" s="21"/>
      <c r="T567" s="21"/>
      <c r="U567" s="19"/>
      <c r="V567" s="13"/>
      <c r="W567" s="13"/>
      <c r="X567" s="13"/>
      <c r="Y567" s="13"/>
      <c r="Z567" s="13"/>
      <c r="AA567" s="13"/>
    </row>
    <row r="568">
      <c r="A568" s="13"/>
      <c r="B568" s="13"/>
      <c r="C568" s="13"/>
      <c r="D568" s="13"/>
      <c r="E568" s="13"/>
      <c r="F568" s="13"/>
      <c r="G568" s="13"/>
      <c r="H568" s="13"/>
      <c r="I568" s="13"/>
      <c r="J568" s="13"/>
      <c r="K568" s="38"/>
      <c r="L568" s="19"/>
      <c r="M568" s="19"/>
      <c r="N568" s="19"/>
      <c r="O568" s="21"/>
      <c r="P568" s="21"/>
      <c r="Q568" s="21"/>
      <c r="R568" s="21"/>
      <c r="S568" s="21"/>
      <c r="T568" s="21"/>
      <c r="U568" s="19"/>
      <c r="V568" s="13"/>
      <c r="W568" s="13"/>
      <c r="X568" s="13"/>
      <c r="Y568" s="13"/>
      <c r="Z568" s="13"/>
      <c r="AA568" s="13"/>
    </row>
    <row r="569">
      <c r="A569" s="13"/>
      <c r="B569" s="13"/>
      <c r="C569" s="13"/>
      <c r="D569" s="13"/>
      <c r="E569" s="13"/>
      <c r="F569" s="13"/>
      <c r="G569" s="13"/>
      <c r="H569" s="13"/>
      <c r="I569" s="13"/>
      <c r="J569" s="13"/>
      <c r="K569" s="38"/>
      <c r="L569" s="19"/>
      <c r="M569" s="19"/>
      <c r="N569" s="19"/>
      <c r="O569" s="21"/>
      <c r="P569" s="21"/>
      <c r="Q569" s="21"/>
      <c r="R569" s="21"/>
      <c r="S569" s="21"/>
      <c r="T569" s="21"/>
      <c r="U569" s="19"/>
      <c r="V569" s="13"/>
      <c r="W569" s="13"/>
      <c r="X569" s="13"/>
      <c r="Y569" s="13"/>
      <c r="Z569" s="13"/>
      <c r="AA569" s="13"/>
    </row>
    <row r="570">
      <c r="A570" s="13"/>
      <c r="B570" s="13"/>
      <c r="C570" s="13"/>
      <c r="D570" s="13"/>
      <c r="E570" s="13"/>
      <c r="F570" s="13"/>
      <c r="G570" s="13"/>
      <c r="H570" s="13"/>
      <c r="I570" s="13"/>
      <c r="J570" s="13"/>
      <c r="K570" s="38"/>
      <c r="L570" s="19"/>
      <c r="M570" s="19"/>
      <c r="N570" s="19"/>
      <c r="O570" s="21"/>
      <c r="P570" s="21"/>
      <c r="Q570" s="21"/>
      <c r="R570" s="21"/>
      <c r="S570" s="21"/>
      <c r="T570" s="21"/>
      <c r="U570" s="19"/>
      <c r="V570" s="13"/>
      <c r="W570" s="13"/>
      <c r="X570" s="13"/>
      <c r="Y570" s="13"/>
      <c r="Z570" s="13"/>
      <c r="AA570" s="13"/>
    </row>
    <row r="571">
      <c r="A571" s="13"/>
      <c r="B571" s="13"/>
      <c r="C571" s="13"/>
      <c r="D571" s="13"/>
      <c r="E571" s="13"/>
      <c r="F571" s="13"/>
      <c r="G571" s="13"/>
      <c r="H571" s="13"/>
      <c r="I571" s="13"/>
      <c r="J571" s="13"/>
      <c r="K571" s="38"/>
      <c r="L571" s="19"/>
      <c r="M571" s="19"/>
      <c r="N571" s="19"/>
      <c r="O571" s="21"/>
      <c r="P571" s="21"/>
      <c r="Q571" s="21"/>
      <c r="R571" s="21"/>
      <c r="S571" s="21"/>
      <c r="T571" s="21"/>
      <c r="U571" s="19"/>
      <c r="V571" s="13"/>
      <c r="W571" s="13"/>
      <c r="X571" s="13"/>
      <c r="Y571" s="13"/>
      <c r="Z571" s="13"/>
      <c r="AA571" s="13"/>
    </row>
    <row r="572">
      <c r="A572" s="13"/>
      <c r="B572" s="13"/>
      <c r="C572" s="13"/>
      <c r="D572" s="13"/>
      <c r="E572" s="13"/>
      <c r="F572" s="13"/>
      <c r="G572" s="13"/>
      <c r="H572" s="13"/>
      <c r="I572" s="13"/>
      <c r="J572" s="13"/>
      <c r="K572" s="38"/>
      <c r="L572" s="19"/>
      <c r="M572" s="19"/>
      <c r="N572" s="19"/>
      <c r="O572" s="21"/>
      <c r="P572" s="21"/>
      <c r="Q572" s="21"/>
      <c r="R572" s="21"/>
      <c r="S572" s="21"/>
      <c r="T572" s="21"/>
      <c r="U572" s="19"/>
      <c r="V572" s="13"/>
      <c r="W572" s="13"/>
      <c r="X572" s="13"/>
      <c r="Y572" s="13"/>
      <c r="Z572" s="13"/>
      <c r="AA572" s="13"/>
    </row>
    <row r="573">
      <c r="A573" s="13"/>
      <c r="B573" s="13"/>
      <c r="C573" s="13"/>
      <c r="D573" s="13"/>
      <c r="E573" s="13"/>
      <c r="F573" s="13"/>
      <c r="G573" s="13"/>
      <c r="H573" s="13"/>
      <c r="I573" s="13"/>
      <c r="J573" s="13"/>
      <c r="K573" s="38"/>
      <c r="L573" s="19"/>
      <c r="M573" s="19"/>
      <c r="N573" s="19"/>
      <c r="O573" s="21"/>
      <c r="P573" s="21"/>
      <c r="Q573" s="21"/>
      <c r="R573" s="21"/>
      <c r="S573" s="21"/>
      <c r="T573" s="21"/>
      <c r="U573" s="19"/>
      <c r="V573" s="13"/>
      <c r="W573" s="13"/>
      <c r="X573" s="13"/>
      <c r="Y573" s="13"/>
      <c r="Z573" s="13"/>
      <c r="AA573" s="13"/>
    </row>
    <row r="574">
      <c r="A574" s="13"/>
      <c r="B574" s="13"/>
      <c r="C574" s="13"/>
      <c r="D574" s="13"/>
      <c r="E574" s="13"/>
      <c r="F574" s="13"/>
      <c r="G574" s="13"/>
      <c r="H574" s="13"/>
      <c r="I574" s="13"/>
      <c r="J574" s="13"/>
      <c r="K574" s="38"/>
      <c r="L574" s="19"/>
      <c r="M574" s="19"/>
      <c r="N574" s="19"/>
      <c r="O574" s="21"/>
      <c r="P574" s="21"/>
      <c r="Q574" s="21"/>
      <c r="R574" s="21"/>
      <c r="S574" s="21"/>
      <c r="T574" s="21"/>
      <c r="U574" s="19"/>
      <c r="V574" s="13"/>
      <c r="W574" s="13"/>
      <c r="X574" s="13"/>
      <c r="Y574" s="13"/>
      <c r="Z574" s="13"/>
      <c r="AA574" s="13"/>
    </row>
    <row r="575">
      <c r="A575" s="13"/>
      <c r="B575" s="13"/>
      <c r="C575" s="13"/>
      <c r="D575" s="13"/>
      <c r="E575" s="13"/>
      <c r="F575" s="13"/>
      <c r="G575" s="13"/>
      <c r="H575" s="13"/>
      <c r="I575" s="13"/>
      <c r="J575" s="13"/>
      <c r="K575" s="38"/>
      <c r="L575" s="19"/>
      <c r="M575" s="19"/>
      <c r="N575" s="19"/>
      <c r="O575" s="21"/>
      <c r="P575" s="21"/>
      <c r="Q575" s="21"/>
      <c r="R575" s="21"/>
      <c r="S575" s="21"/>
      <c r="T575" s="21"/>
      <c r="U575" s="19"/>
      <c r="V575" s="13"/>
      <c r="W575" s="13"/>
      <c r="X575" s="13"/>
      <c r="Y575" s="13"/>
      <c r="Z575" s="13"/>
      <c r="AA575" s="13"/>
    </row>
    <row r="576">
      <c r="A576" s="13"/>
      <c r="B576" s="13"/>
      <c r="C576" s="13"/>
      <c r="D576" s="13"/>
      <c r="E576" s="13"/>
      <c r="F576" s="13"/>
      <c r="G576" s="13"/>
      <c r="H576" s="13"/>
      <c r="I576" s="13"/>
      <c r="J576" s="13"/>
      <c r="K576" s="38"/>
      <c r="L576" s="19"/>
      <c r="M576" s="19"/>
      <c r="N576" s="19"/>
      <c r="O576" s="21"/>
      <c r="P576" s="21"/>
      <c r="Q576" s="21"/>
      <c r="R576" s="21"/>
      <c r="S576" s="21"/>
      <c r="T576" s="21"/>
      <c r="U576" s="19"/>
      <c r="V576" s="13"/>
      <c r="W576" s="13"/>
      <c r="X576" s="13"/>
      <c r="Y576" s="13"/>
      <c r="Z576" s="13"/>
      <c r="AA576" s="13"/>
    </row>
    <row r="577">
      <c r="A577" s="13"/>
      <c r="B577" s="13"/>
      <c r="C577" s="13"/>
      <c r="D577" s="13"/>
      <c r="E577" s="13"/>
      <c r="F577" s="13"/>
      <c r="G577" s="13"/>
      <c r="H577" s="13"/>
      <c r="I577" s="13"/>
      <c r="J577" s="13"/>
      <c r="K577" s="38"/>
      <c r="L577" s="19"/>
      <c r="M577" s="19"/>
      <c r="N577" s="19"/>
      <c r="O577" s="21"/>
      <c r="P577" s="21"/>
      <c r="Q577" s="21"/>
      <c r="R577" s="21"/>
      <c r="S577" s="21"/>
      <c r="T577" s="21"/>
      <c r="U577" s="19"/>
      <c r="V577" s="13"/>
      <c r="W577" s="13"/>
      <c r="X577" s="13"/>
      <c r="Y577" s="13"/>
      <c r="Z577" s="13"/>
      <c r="AA577" s="13"/>
    </row>
    <row r="578">
      <c r="A578" s="13"/>
      <c r="B578" s="13"/>
      <c r="C578" s="13"/>
      <c r="D578" s="13"/>
      <c r="E578" s="13"/>
      <c r="F578" s="13"/>
      <c r="G578" s="13"/>
      <c r="H578" s="13"/>
      <c r="I578" s="13"/>
      <c r="J578" s="13"/>
      <c r="K578" s="38"/>
      <c r="L578" s="19"/>
      <c r="M578" s="19"/>
      <c r="N578" s="19"/>
      <c r="O578" s="21"/>
      <c r="P578" s="21"/>
      <c r="Q578" s="21"/>
      <c r="R578" s="21"/>
      <c r="S578" s="21"/>
      <c r="T578" s="21"/>
      <c r="U578" s="19"/>
      <c r="V578" s="13"/>
      <c r="W578" s="13"/>
      <c r="X578" s="13"/>
      <c r="Y578" s="13"/>
      <c r="Z578" s="13"/>
      <c r="AA578" s="13"/>
    </row>
    <row r="579">
      <c r="A579" s="13"/>
      <c r="B579" s="13"/>
      <c r="C579" s="13"/>
      <c r="D579" s="13"/>
      <c r="E579" s="13"/>
      <c r="F579" s="13"/>
      <c r="G579" s="13"/>
      <c r="H579" s="13"/>
      <c r="I579" s="13"/>
      <c r="J579" s="13"/>
      <c r="K579" s="38"/>
      <c r="L579" s="19"/>
      <c r="M579" s="19"/>
      <c r="N579" s="19"/>
      <c r="O579" s="21"/>
      <c r="P579" s="21"/>
      <c r="Q579" s="21"/>
      <c r="R579" s="21"/>
      <c r="S579" s="21"/>
      <c r="T579" s="21"/>
      <c r="U579" s="19"/>
      <c r="V579" s="13"/>
      <c r="W579" s="13"/>
      <c r="X579" s="13"/>
      <c r="Y579" s="13"/>
      <c r="Z579" s="13"/>
      <c r="AA579" s="13"/>
    </row>
    <row r="580">
      <c r="A580" s="13"/>
      <c r="B580" s="13"/>
      <c r="C580" s="13"/>
      <c r="D580" s="13"/>
      <c r="E580" s="13"/>
      <c r="F580" s="13"/>
      <c r="G580" s="13"/>
      <c r="H580" s="13"/>
      <c r="I580" s="13"/>
      <c r="J580" s="13"/>
      <c r="K580" s="38"/>
      <c r="L580" s="19"/>
      <c r="M580" s="19"/>
      <c r="N580" s="19"/>
      <c r="O580" s="21"/>
      <c r="P580" s="21"/>
      <c r="Q580" s="21"/>
      <c r="R580" s="21"/>
      <c r="S580" s="21"/>
      <c r="T580" s="21"/>
      <c r="U580" s="19"/>
      <c r="V580" s="13"/>
      <c r="W580" s="13"/>
      <c r="X580" s="13"/>
      <c r="Y580" s="13"/>
      <c r="Z580" s="13"/>
      <c r="AA580" s="13"/>
    </row>
    <row r="581">
      <c r="A581" s="13"/>
      <c r="B581" s="13"/>
      <c r="C581" s="13"/>
      <c r="D581" s="13"/>
      <c r="E581" s="13"/>
      <c r="F581" s="13"/>
      <c r="G581" s="13"/>
      <c r="H581" s="13"/>
      <c r="I581" s="13"/>
      <c r="J581" s="13"/>
      <c r="K581" s="38"/>
      <c r="L581" s="19"/>
      <c r="M581" s="19"/>
      <c r="N581" s="19"/>
      <c r="O581" s="21"/>
      <c r="P581" s="21"/>
      <c r="Q581" s="21"/>
      <c r="R581" s="21"/>
      <c r="S581" s="21"/>
      <c r="T581" s="21"/>
      <c r="U581" s="19"/>
      <c r="V581" s="13"/>
      <c r="W581" s="13"/>
      <c r="X581" s="13"/>
      <c r="Y581" s="13"/>
      <c r="Z581" s="13"/>
      <c r="AA581" s="13"/>
    </row>
    <row r="582">
      <c r="A582" s="13"/>
      <c r="B582" s="13"/>
      <c r="C582" s="13"/>
      <c r="D582" s="13"/>
      <c r="E582" s="13"/>
      <c r="F582" s="13"/>
      <c r="G582" s="13"/>
      <c r="H582" s="13"/>
      <c r="I582" s="13"/>
      <c r="J582" s="13"/>
      <c r="K582" s="38"/>
      <c r="L582" s="19"/>
      <c r="M582" s="19"/>
      <c r="N582" s="19"/>
      <c r="O582" s="21"/>
      <c r="P582" s="21"/>
      <c r="Q582" s="21"/>
      <c r="R582" s="21"/>
      <c r="S582" s="21"/>
      <c r="T582" s="21"/>
      <c r="U582" s="19"/>
      <c r="V582" s="13"/>
      <c r="W582" s="13"/>
      <c r="X582" s="13"/>
      <c r="Y582" s="13"/>
      <c r="Z582" s="13"/>
      <c r="AA582" s="13"/>
    </row>
    <row r="583">
      <c r="A583" s="13"/>
      <c r="B583" s="13"/>
      <c r="C583" s="13"/>
      <c r="D583" s="13"/>
      <c r="E583" s="13"/>
      <c r="F583" s="13"/>
      <c r="G583" s="13"/>
      <c r="H583" s="13"/>
      <c r="I583" s="13"/>
      <c r="J583" s="13"/>
      <c r="K583" s="38"/>
      <c r="L583" s="19"/>
      <c r="M583" s="19"/>
      <c r="N583" s="19"/>
      <c r="O583" s="21"/>
      <c r="P583" s="21"/>
      <c r="Q583" s="21"/>
      <c r="R583" s="21"/>
      <c r="S583" s="21"/>
      <c r="T583" s="21"/>
      <c r="U583" s="19"/>
      <c r="V583" s="13"/>
      <c r="W583" s="13"/>
      <c r="X583" s="13"/>
      <c r="Y583" s="13"/>
      <c r="Z583" s="13"/>
      <c r="AA583" s="13"/>
    </row>
    <row r="584">
      <c r="A584" s="13"/>
      <c r="B584" s="13"/>
      <c r="C584" s="13"/>
      <c r="D584" s="13"/>
      <c r="E584" s="13"/>
      <c r="F584" s="13"/>
      <c r="G584" s="13"/>
      <c r="H584" s="13"/>
      <c r="I584" s="13"/>
      <c r="J584" s="13"/>
      <c r="K584" s="38"/>
      <c r="L584" s="19"/>
      <c r="M584" s="19"/>
      <c r="N584" s="19"/>
      <c r="O584" s="21"/>
      <c r="P584" s="21"/>
      <c r="Q584" s="21"/>
      <c r="R584" s="21"/>
      <c r="S584" s="21"/>
      <c r="T584" s="21"/>
      <c r="U584" s="19"/>
      <c r="V584" s="13"/>
      <c r="W584" s="13"/>
      <c r="X584" s="13"/>
      <c r="Y584" s="13"/>
      <c r="Z584" s="13"/>
      <c r="AA584" s="13"/>
    </row>
    <row r="585">
      <c r="A585" s="13"/>
      <c r="B585" s="13"/>
      <c r="C585" s="13"/>
      <c r="D585" s="13"/>
      <c r="E585" s="13"/>
      <c r="F585" s="13"/>
      <c r="G585" s="13"/>
      <c r="H585" s="13"/>
      <c r="I585" s="13"/>
      <c r="J585" s="13"/>
      <c r="K585" s="38"/>
      <c r="L585" s="19"/>
      <c r="M585" s="19"/>
      <c r="N585" s="19"/>
      <c r="O585" s="21"/>
      <c r="P585" s="21"/>
      <c r="Q585" s="21"/>
      <c r="R585" s="21"/>
      <c r="S585" s="21"/>
      <c r="T585" s="21"/>
      <c r="U585" s="19"/>
      <c r="V585" s="13"/>
      <c r="W585" s="13"/>
      <c r="X585" s="13"/>
      <c r="Y585" s="13"/>
      <c r="Z585" s="13"/>
      <c r="AA585" s="13"/>
    </row>
    <row r="586">
      <c r="A586" s="13"/>
      <c r="B586" s="13"/>
      <c r="C586" s="13"/>
      <c r="D586" s="13"/>
      <c r="E586" s="13"/>
      <c r="F586" s="13"/>
      <c r="G586" s="13"/>
      <c r="H586" s="13"/>
      <c r="I586" s="13"/>
      <c r="J586" s="13"/>
      <c r="K586" s="38"/>
      <c r="L586" s="19"/>
      <c r="M586" s="19"/>
      <c r="N586" s="19"/>
      <c r="O586" s="21"/>
      <c r="P586" s="21"/>
      <c r="Q586" s="21"/>
      <c r="R586" s="21"/>
      <c r="S586" s="21"/>
      <c r="T586" s="21"/>
      <c r="U586" s="19"/>
      <c r="V586" s="13"/>
      <c r="W586" s="13"/>
      <c r="X586" s="13"/>
      <c r="Y586" s="13"/>
      <c r="Z586" s="13"/>
      <c r="AA586" s="13"/>
    </row>
    <row r="587">
      <c r="A587" s="13"/>
      <c r="B587" s="13"/>
      <c r="C587" s="13"/>
      <c r="D587" s="13"/>
      <c r="E587" s="13"/>
      <c r="F587" s="13"/>
      <c r="G587" s="13"/>
      <c r="H587" s="13"/>
      <c r="I587" s="13"/>
      <c r="J587" s="13"/>
      <c r="K587" s="38"/>
      <c r="L587" s="19"/>
      <c r="M587" s="19"/>
      <c r="N587" s="19"/>
      <c r="O587" s="21"/>
      <c r="P587" s="21"/>
      <c r="Q587" s="21"/>
      <c r="R587" s="21"/>
      <c r="S587" s="21"/>
      <c r="T587" s="21"/>
      <c r="U587" s="19"/>
      <c r="V587" s="13"/>
      <c r="W587" s="13"/>
      <c r="X587" s="13"/>
      <c r="Y587" s="13"/>
      <c r="Z587" s="13"/>
      <c r="AA587" s="13"/>
    </row>
    <row r="588">
      <c r="A588" s="13"/>
      <c r="B588" s="13"/>
      <c r="C588" s="13"/>
      <c r="D588" s="13"/>
      <c r="E588" s="13"/>
      <c r="F588" s="13"/>
      <c r="G588" s="13"/>
      <c r="H588" s="13"/>
      <c r="I588" s="13"/>
      <c r="J588" s="13"/>
      <c r="K588" s="38"/>
      <c r="L588" s="19"/>
      <c r="M588" s="19"/>
      <c r="N588" s="19"/>
      <c r="O588" s="21"/>
      <c r="P588" s="21"/>
      <c r="Q588" s="21"/>
      <c r="R588" s="21"/>
      <c r="S588" s="21"/>
      <c r="T588" s="21"/>
      <c r="U588" s="19"/>
      <c r="V588" s="13"/>
      <c r="W588" s="13"/>
      <c r="X588" s="13"/>
      <c r="Y588" s="13"/>
      <c r="Z588" s="13"/>
      <c r="AA588" s="13"/>
    </row>
    <row r="589">
      <c r="A589" s="13"/>
      <c r="B589" s="13"/>
      <c r="C589" s="13"/>
      <c r="D589" s="13"/>
      <c r="E589" s="13"/>
      <c r="F589" s="13"/>
      <c r="G589" s="13"/>
      <c r="H589" s="13"/>
      <c r="I589" s="13"/>
      <c r="J589" s="13"/>
      <c r="K589" s="38"/>
      <c r="L589" s="19"/>
      <c r="M589" s="19"/>
      <c r="N589" s="19"/>
      <c r="O589" s="21"/>
      <c r="P589" s="21"/>
      <c r="Q589" s="21"/>
      <c r="R589" s="21"/>
      <c r="S589" s="21"/>
      <c r="T589" s="21"/>
      <c r="U589" s="19"/>
      <c r="V589" s="13"/>
      <c r="W589" s="13"/>
      <c r="X589" s="13"/>
      <c r="Y589" s="13"/>
      <c r="Z589" s="13"/>
      <c r="AA589" s="13"/>
    </row>
    <row r="590">
      <c r="A590" s="13"/>
      <c r="B590" s="13"/>
      <c r="C590" s="13"/>
      <c r="D590" s="13"/>
      <c r="E590" s="13"/>
      <c r="F590" s="13"/>
      <c r="G590" s="13"/>
      <c r="H590" s="13"/>
      <c r="I590" s="13"/>
      <c r="J590" s="13"/>
      <c r="K590" s="38"/>
      <c r="L590" s="19"/>
      <c r="M590" s="19"/>
      <c r="N590" s="19"/>
      <c r="O590" s="21"/>
      <c r="P590" s="21"/>
      <c r="Q590" s="21"/>
      <c r="R590" s="21"/>
      <c r="S590" s="21"/>
      <c r="T590" s="21"/>
      <c r="U590" s="19"/>
      <c r="V590" s="13"/>
      <c r="W590" s="13"/>
      <c r="X590" s="13"/>
      <c r="Y590" s="13"/>
      <c r="Z590" s="13"/>
      <c r="AA590" s="13"/>
    </row>
    <row r="591">
      <c r="A591" s="13"/>
      <c r="B591" s="13"/>
      <c r="C591" s="13"/>
      <c r="D591" s="13"/>
      <c r="E591" s="13"/>
      <c r="F591" s="13"/>
      <c r="G591" s="13"/>
      <c r="H591" s="13"/>
      <c r="I591" s="13"/>
      <c r="J591" s="13"/>
      <c r="K591" s="38"/>
      <c r="L591" s="19"/>
      <c r="M591" s="19"/>
      <c r="N591" s="19"/>
      <c r="O591" s="21"/>
      <c r="P591" s="21"/>
      <c r="Q591" s="21"/>
      <c r="R591" s="21"/>
      <c r="S591" s="21"/>
      <c r="T591" s="21"/>
      <c r="U591" s="19"/>
      <c r="V591" s="13"/>
      <c r="W591" s="13"/>
      <c r="X591" s="13"/>
      <c r="Y591" s="13"/>
      <c r="Z591" s="13"/>
      <c r="AA591" s="13"/>
    </row>
    <row r="592">
      <c r="A592" s="13"/>
      <c r="B592" s="13"/>
      <c r="C592" s="13"/>
      <c r="D592" s="13"/>
      <c r="E592" s="13"/>
      <c r="F592" s="13"/>
      <c r="G592" s="13"/>
      <c r="H592" s="13"/>
      <c r="I592" s="13"/>
      <c r="J592" s="13"/>
      <c r="K592" s="38"/>
      <c r="L592" s="19"/>
      <c r="M592" s="19"/>
      <c r="N592" s="19"/>
      <c r="O592" s="21"/>
      <c r="P592" s="21"/>
      <c r="Q592" s="21"/>
      <c r="R592" s="21"/>
      <c r="S592" s="21"/>
      <c r="T592" s="21"/>
      <c r="U592" s="19"/>
      <c r="V592" s="13"/>
      <c r="W592" s="13"/>
      <c r="X592" s="13"/>
      <c r="Y592" s="13"/>
      <c r="Z592" s="13"/>
      <c r="AA592" s="13"/>
    </row>
    <row r="593">
      <c r="A593" s="13"/>
      <c r="B593" s="13"/>
      <c r="C593" s="13"/>
      <c r="D593" s="13"/>
      <c r="E593" s="13"/>
      <c r="F593" s="13"/>
      <c r="G593" s="13"/>
      <c r="H593" s="13"/>
      <c r="I593" s="13"/>
      <c r="J593" s="13"/>
      <c r="K593" s="38"/>
      <c r="L593" s="19"/>
      <c r="M593" s="19"/>
      <c r="N593" s="19"/>
      <c r="O593" s="21"/>
      <c r="P593" s="21"/>
      <c r="Q593" s="21"/>
      <c r="R593" s="21"/>
      <c r="S593" s="21"/>
      <c r="T593" s="21"/>
      <c r="U593" s="19"/>
      <c r="V593" s="13"/>
      <c r="W593" s="13"/>
      <c r="X593" s="13"/>
      <c r="Y593" s="13"/>
      <c r="Z593" s="13"/>
      <c r="AA593" s="13"/>
    </row>
    <row r="594">
      <c r="A594" s="13"/>
      <c r="B594" s="13"/>
      <c r="C594" s="13"/>
      <c r="D594" s="13"/>
      <c r="E594" s="13"/>
      <c r="F594" s="13"/>
      <c r="G594" s="13"/>
      <c r="H594" s="13"/>
      <c r="I594" s="13"/>
      <c r="J594" s="13"/>
      <c r="K594" s="38"/>
      <c r="L594" s="19"/>
      <c r="M594" s="19"/>
      <c r="N594" s="19"/>
      <c r="O594" s="21"/>
      <c r="P594" s="21"/>
      <c r="Q594" s="21"/>
      <c r="R594" s="21"/>
      <c r="S594" s="21"/>
      <c r="T594" s="21"/>
      <c r="U594" s="19"/>
      <c r="V594" s="13"/>
      <c r="W594" s="13"/>
      <c r="X594" s="13"/>
      <c r="Y594" s="13"/>
      <c r="Z594" s="13"/>
      <c r="AA594" s="13"/>
    </row>
    <row r="595">
      <c r="A595" s="13"/>
      <c r="B595" s="13"/>
      <c r="C595" s="13"/>
      <c r="D595" s="13"/>
      <c r="E595" s="13"/>
      <c r="F595" s="13"/>
      <c r="G595" s="13"/>
      <c r="H595" s="13"/>
      <c r="I595" s="13"/>
      <c r="J595" s="13"/>
      <c r="K595" s="38"/>
      <c r="L595" s="19"/>
      <c r="M595" s="19"/>
      <c r="N595" s="19"/>
      <c r="O595" s="21"/>
      <c r="P595" s="21"/>
      <c r="Q595" s="21"/>
      <c r="R595" s="21"/>
      <c r="S595" s="21"/>
      <c r="T595" s="21"/>
      <c r="U595" s="19"/>
      <c r="V595" s="13"/>
      <c r="W595" s="13"/>
      <c r="X595" s="13"/>
      <c r="Y595" s="13"/>
      <c r="Z595" s="13"/>
      <c r="AA595" s="13"/>
    </row>
    <row r="596">
      <c r="A596" s="13"/>
      <c r="B596" s="13"/>
      <c r="C596" s="13"/>
      <c r="D596" s="13"/>
      <c r="E596" s="13"/>
      <c r="F596" s="13"/>
      <c r="G596" s="13"/>
      <c r="H596" s="13"/>
      <c r="I596" s="13"/>
      <c r="J596" s="13"/>
      <c r="K596" s="38"/>
      <c r="L596" s="19"/>
      <c r="M596" s="19"/>
      <c r="N596" s="19"/>
      <c r="O596" s="21"/>
      <c r="P596" s="21"/>
      <c r="Q596" s="21"/>
      <c r="R596" s="21"/>
      <c r="S596" s="21"/>
      <c r="T596" s="21"/>
      <c r="U596" s="19"/>
      <c r="V596" s="13"/>
      <c r="W596" s="13"/>
      <c r="X596" s="13"/>
      <c r="Y596" s="13"/>
      <c r="Z596" s="13"/>
      <c r="AA596" s="13"/>
    </row>
    <row r="597">
      <c r="A597" s="13"/>
      <c r="B597" s="13"/>
      <c r="C597" s="13"/>
      <c r="D597" s="13"/>
      <c r="E597" s="13"/>
      <c r="F597" s="13"/>
      <c r="G597" s="13"/>
      <c r="H597" s="13"/>
      <c r="I597" s="13"/>
      <c r="J597" s="13"/>
      <c r="K597" s="38"/>
      <c r="L597" s="19"/>
      <c r="M597" s="19"/>
      <c r="N597" s="19"/>
      <c r="O597" s="21"/>
      <c r="P597" s="21"/>
      <c r="Q597" s="21"/>
      <c r="R597" s="21"/>
      <c r="S597" s="21"/>
      <c r="T597" s="21"/>
      <c r="U597" s="19"/>
      <c r="V597" s="13"/>
      <c r="W597" s="13"/>
      <c r="X597" s="13"/>
      <c r="Y597" s="13"/>
      <c r="Z597" s="13"/>
      <c r="AA597" s="13"/>
    </row>
    <row r="598">
      <c r="A598" s="13"/>
      <c r="B598" s="13"/>
      <c r="C598" s="13"/>
      <c r="D598" s="13"/>
      <c r="E598" s="13"/>
      <c r="F598" s="13"/>
      <c r="G598" s="13"/>
      <c r="H598" s="13"/>
      <c r="I598" s="13"/>
      <c r="J598" s="13"/>
      <c r="K598" s="38"/>
      <c r="L598" s="19"/>
      <c r="M598" s="19"/>
      <c r="N598" s="19"/>
      <c r="O598" s="21"/>
      <c r="P598" s="21"/>
      <c r="Q598" s="21"/>
      <c r="R598" s="21"/>
      <c r="S598" s="21"/>
      <c r="T598" s="21"/>
      <c r="U598" s="19"/>
      <c r="V598" s="13"/>
      <c r="W598" s="13"/>
      <c r="X598" s="13"/>
      <c r="Y598" s="13"/>
      <c r="Z598" s="13"/>
      <c r="AA598" s="13"/>
    </row>
    <row r="599">
      <c r="A599" s="13"/>
      <c r="B599" s="13"/>
      <c r="C599" s="13"/>
      <c r="D599" s="13"/>
      <c r="E599" s="13"/>
      <c r="F599" s="13"/>
      <c r="G599" s="13"/>
      <c r="H599" s="13"/>
      <c r="I599" s="13"/>
      <c r="J599" s="13"/>
      <c r="K599" s="38"/>
      <c r="L599" s="19"/>
      <c r="M599" s="19"/>
      <c r="N599" s="19"/>
      <c r="O599" s="21"/>
      <c r="P599" s="21"/>
      <c r="Q599" s="21"/>
      <c r="R599" s="21"/>
      <c r="S599" s="21"/>
      <c r="T599" s="21"/>
      <c r="U599" s="19"/>
      <c r="V599" s="13"/>
      <c r="W599" s="13"/>
      <c r="X599" s="13"/>
      <c r="Y599" s="13"/>
      <c r="Z599" s="13"/>
      <c r="AA599" s="13"/>
    </row>
    <row r="600">
      <c r="A600" s="13"/>
      <c r="B600" s="13"/>
      <c r="C600" s="13"/>
      <c r="D600" s="13"/>
      <c r="E600" s="13"/>
      <c r="F600" s="13"/>
      <c r="G600" s="13"/>
      <c r="H600" s="13"/>
      <c r="I600" s="13"/>
      <c r="J600" s="13"/>
      <c r="K600" s="38"/>
      <c r="L600" s="19"/>
      <c r="M600" s="19"/>
      <c r="N600" s="19"/>
      <c r="O600" s="21"/>
      <c r="P600" s="21"/>
      <c r="Q600" s="21"/>
      <c r="R600" s="21"/>
      <c r="S600" s="21"/>
      <c r="T600" s="21"/>
      <c r="U600" s="19"/>
      <c r="V600" s="13"/>
      <c r="W600" s="13"/>
      <c r="X600" s="13"/>
      <c r="Y600" s="13"/>
      <c r="Z600" s="13"/>
      <c r="AA600" s="13"/>
    </row>
    <row r="601">
      <c r="A601" s="13"/>
      <c r="B601" s="13"/>
      <c r="C601" s="13"/>
      <c r="D601" s="13"/>
      <c r="E601" s="13"/>
      <c r="F601" s="13"/>
      <c r="G601" s="13"/>
      <c r="H601" s="13"/>
      <c r="I601" s="13"/>
      <c r="J601" s="13"/>
      <c r="K601" s="38"/>
      <c r="L601" s="19"/>
      <c r="M601" s="19"/>
      <c r="N601" s="19"/>
      <c r="O601" s="21"/>
      <c r="P601" s="21"/>
      <c r="Q601" s="21"/>
      <c r="R601" s="21"/>
      <c r="S601" s="21"/>
      <c r="T601" s="21"/>
      <c r="U601" s="19"/>
      <c r="V601" s="13"/>
      <c r="W601" s="13"/>
      <c r="X601" s="13"/>
      <c r="Y601" s="13"/>
      <c r="Z601" s="13"/>
      <c r="AA601" s="13"/>
    </row>
    <row r="602">
      <c r="A602" s="13"/>
      <c r="B602" s="13"/>
      <c r="C602" s="13"/>
      <c r="D602" s="13"/>
      <c r="E602" s="13"/>
      <c r="F602" s="13"/>
      <c r="G602" s="13"/>
      <c r="H602" s="13"/>
      <c r="I602" s="13"/>
      <c r="J602" s="13"/>
      <c r="K602" s="38"/>
      <c r="L602" s="19"/>
      <c r="M602" s="19"/>
      <c r="N602" s="19"/>
      <c r="O602" s="21"/>
      <c r="P602" s="21"/>
      <c r="Q602" s="21"/>
      <c r="R602" s="21"/>
      <c r="S602" s="21"/>
      <c r="T602" s="21"/>
      <c r="U602" s="19"/>
      <c r="V602" s="13"/>
      <c r="W602" s="13"/>
      <c r="X602" s="13"/>
      <c r="Y602" s="13"/>
      <c r="Z602" s="13"/>
      <c r="AA602" s="13"/>
    </row>
    <row r="603">
      <c r="A603" s="13"/>
      <c r="B603" s="13"/>
      <c r="C603" s="13"/>
      <c r="D603" s="13"/>
      <c r="E603" s="13"/>
      <c r="F603" s="13"/>
      <c r="G603" s="13"/>
      <c r="H603" s="13"/>
      <c r="I603" s="13"/>
      <c r="J603" s="13"/>
      <c r="K603" s="38"/>
      <c r="L603" s="19"/>
      <c r="M603" s="19"/>
      <c r="N603" s="19"/>
      <c r="O603" s="21"/>
      <c r="P603" s="21"/>
      <c r="Q603" s="21"/>
      <c r="R603" s="21"/>
      <c r="S603" s="21"/>
      <c r="T603" s="21"/>
      <c r="U603" s="19"/>
      <c r="V603" s="13"/>
      <c r="W603" s="13"/>
      <c r="X603" s="13"/>
      <c r="Y603" s="13"/>
      <c r="Z603" s="13"/>
      <c r="AA603" s="13"/>
    </row>
    <row r="604">
      <c r="A604" s="13"/>
      <c r="B604" s="13"/>
      <c r="C604" s="13"/>
      <c r="D604" s="13"/>
      <c r="E604" s="13"/>
      <c r="F604" s="13"/>
      <c r="G604" s="13"/>
      <c r="H604" s="13"/>
      <c r="I604" s="13"/>
      <c r="J604" s="13"/>
      <c r="K604" s="38"/>
      <c r="L604" s="19"/>
      <c r="M604" s="19"/>
      <c r="N604" s="19"/>
      <c r="O604" s="21"/>
      <c r="P604" s="21"/>
      <c r="Q604" s="21"/>
      <c r="R604" s="21"/>
      <c r="S604" s="21"/>
      <c r="T604" s="21"/>
      <c r="U604" s="19"/>
      <c r="V604" s="13"/>
      <c r="W604" s="13"/>
      <c r="X604" s="13"/>
      <c r="Y604" s="13"/>
      <c r="Z604" s="13"/>
      <c r="AA604" s="13"/>
    </row>
    <row r="605">
      <c r="A605" s="13"/>
      <c r="B605" s="13"/>
      <c r="C605" s="13"/>
      <c r="D605" s="13"/>
      <c r="E605" s="13"/>
      <c r="F605" s="13"/>
      <c r="G605" s="13"/>
      <c r="H605" s="13"/>
      <c r="I605" s="13"/>
      <c r="J605" s="13"/>
      <c r="K605" s="38"/>
      <c r="L605" s="19"/>
      <c r="M605" s="19"/>
      <c r="N605" s="19"/>
      <c r="O605" s="21"/>
      <c r="P605" s="21"/>
      <c r="Q605" s="21"/>
      <c r="R605" s="21"/>
      <c r="S605" s="21"/>
      <c r="T605" s="21"/>
      <c r="U605" s="19"/>
      <c r="V605" s="13"/>
      <c r="W605" s="13"/>
      <c r="X605" s="13"/>
      <c r="Y605" s="13"/>
      <c r="Z605" s="13"/>
      <c r="AA605" s="13"/>
    </row>
    <row r="606">
      <c r="A606" s="13"/>
      <c r="B606" s="13"/>
      <c r="C606" s="13"/>
      <c r="D606" s="13"/>
      <c r="E606" s="13"/>
      <c r="F606" s="13"/>
      <c r="G606" s="13"/>
      <c r="H606" s="13"/>
      <c r="I606" s="13"/>
      <c r="J606" s="13"/>
      <c r="K606" s="38"/>
      <c r="L606" s="19"/>
      <c r="M606" s="19"/>
      <c r="N606" s="19"/>
      <c r="O606" s="21"/>
      <c r="P606" s="21"/>
      <c r="Q606" s="21"/>
      <c r="R606" s="21"/>
      <c r="S606" s="21"/>
      <c r="T606" s="21"/>
      <c r="U606" s="19"/>
      <c r="V606" s="13"/>
      <c r="W606" s="13"/>
      <c r="X606" s="13"/>
      <c r="Y606" s="13"/>
      <c r="Z606" s="13"/>
      <c r="AA606" s="13"/>
    </row>
    <row r="607">
      <c r="A607" s="13"/>
      <c r="B607" s="13"/>
      <c r="C607" s="13"/>
      <c r="D607" s="13"/>
      <c r="E607" s="13"/>
      <c r="F607" s="13"/>
      <c r="G607" s="13"/>
      <c r="H607" s="13"/>
      <c r="I607" s="13"/>
      <c r="J607" s="13"/>
      <c r="K607" s="38"/>
      <c r="L607" s="19"/>
      <c r="M607" s="19"/>
      <c r="N607" s="19"/>
      <c r="O607" s="21"/>
      <c r="P607" s="21"/>
      <c r="Q607" s="21"/>
      <c r="R607" s="21"/>
      <c r="S607" s="21"/>
      <c r="T607" s="21"/>
      <c r="U607" s="19"/>
      <c r="V607" s="13"/>
      <c r="W607" s="13"/>
      <c r="X607" s="13"/>
      <c r="Y607" s="13"/>
      <c r="Z607" s="13"/>
      <c r="AA607" s="13"/>
    </row>
    <row r="608">
      <c r="A608" s="13"/>
      <c r="B608" s="13"/>
      <c r="C608" s="13"/>
      <c r="D608" s="13"/>
      <c r="E608" s="13"/>
      <c r="F608" s="13"/>
      <c r="G608" s="13"/>
      <c r="H608" s="13"/>
      <c r="I608" s="13"/>
      <c r="J608" s="13"/>
      <c r="K608" s="38"/>
      <c r="L608" s="19"/>
      <c r="M608" s="19"/>
      <c r="N608" s="19"/>
      <c r="O608" s="21"/>
      <c r="P608" s="21"/>
      <c r="Q608" s="21"/>
      <c r="R608" s="21"/>
      <c r="S608" s="21"/>
      <c r="T608" s="21"/>
      <c r="U608" s="19"/>
      <c r="V608" s="13"/>
      <c r="W608" s="13"/>
      <c r="X608" s="13"/>
      <c r="Y608" s="13"/>
      <c r="Z608" s="13"/>
      <c r="AA608" s="13"/>
    </row>
    <row r="609">
      <c r="A609" s="13"/>
      <c r="B609" s="13"/>
      <c r="C609" s="13"/>
      <c r="D609" s="13"/>
      <c r="E609" s="13"/>
      <c r="F609" s="13"/>
      <c r="G609" s="13"/>
      <c r="H609" s="13"/>
      <c r="I609" s="13"/>
      <c r="J609" s="13"/>
      <c r="K609" s="38"/>
      <c r="L609" s="19"/>
      <c r="M609" s="19"/>
      <c r="N609" s="19"/>
      <c r="O609" s="21"/>
      <c r="P609" s="21"/>
      <c r="Q609" s="21"/>
      <c r="R609" s="21"/>
      <c r="S609" s="21"/>
      <c r="T609" s="21"/>
      <c r="U609" s="19"/>
      <c r="V609" s="13"/>
      <c r="W609" s="13"/>
      <c r="X609" s="13"/>
      <c r="Y609" s="13"/>
      <c r="Z609" s="13"/>
      <c r="AA609" s="13"/>
    </row>
    <row r="610">
      <c r="A610" s="13"/>
      <c r="B610" s="13"/>
      <c r="C610" s="13"/>
      <c r="D610" s="13"/>
      <c r="E610" s="13"/>
      <c r="F610" s="13"/>
      <c r="G610" s="13"/>
      <c r="H610" s="13"/>
      <c r="I610" s="13"/>
      <c r="J610" s="13"/>
      <c r="K610" s="38"/>
      <c r="L610" s="19"/>
      <c r="M610" s="19"/>
      <c r="N610" s="19"/>
      <c r="O610" s="21"/>
      <c r="P610" s="21"/>
      <c r="Q610" s="21"/>
      <c r="R610" s="21"/>
      <c r="S610" s="21"/>
      <c r="T610" s="21"/>
      <c r="U610" s="19"/>
      <c r="V610" s="13"/>
      <c r="W610" s="13"/>
      <c r="X610" s="13"/>
      <c r="Y610" s="13"/>
      <c r="Z610" s="13"/>
      <c r="AA610" s="13"/>
    </row>
    <row r="611">
      <c r="A611" s="13"/>
      <c r="B611" s="13"/>
      <c r="C611" s="13"/>
      <c r="D611" s="13"/>
      <c r="E611" s="13"/>
      <c r="F611" s="13"/>
      <c r="G611" s="13"/>
      <c r="H611" s="13"/>
      <c r="I611" s="13"/>
      <c r="J611" s="13"/>
      <c r="K611" s="38"/>
      <c r="L611" s="19"/>
      <c r="M611" s="19"/>
      <c r="N611" s="19"/>
      <c r="O611" s="21"/>
      <c r="P611" s="21"/>
      <c r="Q611" s="21"/>
      <c r="R611" s="21"/>
      <c r="S611" s="21"/>
      <c r="T611" s="21"/>
      <c r="U611" s="19"/>
      <c r="V611" s="13"/>
      <c r="W611" s="13"/>
      <c r="X611" s="13"/>
      <c r="Y611" s="13"/>
      <c r="Z611" s="13"/>
      <c r="AA611" s="13"/>
    </row>
    <row r="612">
      <c r="A612" s="13"/>
      <c r="B612" s="13"/>
      <c r="C612" s="13"/>
      <c r="D612" s="13"/>
      <c r="E612" s="13"/>
      <c r="F612" s="13"/>
      <c r="G612" s="13"/>
      <c r="H612" s="13"/>
      <c r="I612" s="13"/>
      <c r="J612" s="13"/>
      <c r="K612" s="38"/>
      <c r="L612" s="19"/>
      <c r="M612" s="19"/>
      <c r="N612" s="19"/>
      <c r="O612" s="21"/>
      <c r="P612" s="21"/>
      <c r="Q612" s="21"/>
      <c r="R612" s="21"/>
      <c r="S612" s="21"/>
      <c r="T612" s="21"/>
      <c r="U612" s="19"/>
      <c r="V612" s="13"/>
      <c r="W612" s="13"/>
      <c r="X612" s="13"/>
      <c r="Y612" s="13"/>
      <c r="Z612" s="13"/>
      <c r="AA612" s="13"/>
    </row>
    <row r="613">
      <c r="A613" s="13"/>
      <c r="B613" s="13"/>
      <c r="C613" s="13"/>
      <c r="D613" s="13"/>
      <c r="E613" s="13"/>
      <c r="F613" s="13"/>
      <c r="G613" s="13"/>
      <c r="H613" s="13"/>
      <c r="I613" s="13"/>
      <c r="J613" s="13"/>
      <c r="K613" s="38"/>
      <c r="L613" s="19"/>
      <c r="M613" s="19"/>
      <c r="N613" s="19"/>
      <c r="O613" s="21"/>
      <c r="P613" s="21"/>
      <c r="Q613" s="21"/>
      <c r="R613" s="21"/>
      <c r="S613" s="21"/>
      <c r="T613" s="21"/>
      <c r="U613" s="19"/>
      <c r="V613" s="13"/>
      <c r="W613" s="13"/>
      <c r="X613" s="13"/>
      <c r="Y613" s="13"/>
      <c r="Z613" s="13"/>
      <c r="AA613" s="13"/>
    </row>
    <row r="614">
      <c r="A614" s="13"/>
      <c r="B614" s="13"/>
      <c r="C614" s="13"/>
      <c r="D614" s="13"/>
      <c r="E614" s="13"/>
      <c r="F614" s="13"/>
      <c r="G614" s="13"/>
      <c r="H614" s="13"/>
      <c r="I614" s="13"/>
      <c r="J614" s="13"/>
      <c r="K614" s="38"/>
      <c r="L614" s="19"/>
      <c r="M614" s="19"/>
      <c r="N614" s="19"/>
      <c r="O614" s="21"/>
      <c r="P614" s="21"/>
      <c r="Q614" s="21"/>
      <c r="R614" s="21"/>
      <c r="S614" s="21"/>
      <c r="T614" s="21"/>
      <c r="U614" s="19"/>
      <c r="V614" s="13"/>
      <c r="W614" s="13"/>
      <c r="X614" s="13"/>
      <c r="Y614" s="13"/>
      <c r="Z614" s="13"/>
      <c r="AA614" s="13"/>
    </row>
    <row r="615">
      <c r="A615" s="13"/>
      <c r="B615" s="13"/>
      <c r="C615" s="13"/>
      <c r="D615" s="13"/>
      <c r="E615" s="13"/>
      <c r="F615" s="13"/>
      <c r="G615" s="13"/>
      <c r="H615" s="13"/>
      <c r="I615" s="13"/>
      <c r="J615" s="13"/>
      <c r="K615" s="38"/>
      <c r="L615" s="19"/>
      <c r="M615" s="19"/>
      <c r="N615" s="19"/>
      <c r="O615" s="21"/>
      <c r="P615" s="21"/>
      <c r="Q615" s="21"/>
      <c r="R615" s="21"/>
      <c r="S615" s="21"/>
      <c r="T615" s="21"/>
      <c r="U615" s="19"/>
      <c r="V615" s="13"/>
      <c r="W615" s="13"/>
      <c r="X615" s="13"/>
      <c r="Y615" s="13"/>
      <c r="Z615" s="13"/>
      <c r="AA615" s="13"/>
    </row>
    <row r="616">
      <c r="A616" s="13"/>
      <c r="B616" s="13"/>
      <c r="C616" s="13"/>
      <c r="D616" s="13"/>
      <c r="E616" s="13"/>
      <c r="F616" s="13"/>
      <c r="G616" s="13"/>
      <c r="H616" s="13"/>
      <c r="I616" s="13"/>
      <c r="J616" s="13"/>
      <c r="K616" s="38"/>
      <c r="L616" s="19"/>
      <c r="M616" s="19"/>
      <c r="N616" s="19"/>
      <c r="O616" s="21"/>
      <c r="P616" s="21"/>
      <c r="Q616" s="21"/>
      <c r="R616" s="21"/>
      <c r="S616" s="21"/>
      <c r="T616" s="21"/>
      <c r="U616" s="19"/>
      <c r="V616" s="13"/>
      <c r="W616" s="13"/>
      <c r="X616" s="13"/>
      <c r="Y616" s="13"/>
      <c r="Z616" s="13"/>
      <c r="AA616" s="13"/>
    </row>
    <row r="617">
      <c r="A617" s="13"/>
      <c r="B617" s="13"/>
      <c r="C617" s="13"/>
      <c r="D617" s="13"/>
      <c r="E617" s="13"/>
      <c r="F617" s="13"/>
      <c r="G617" s="13"/>
      <c r="H617" s="13"/>
      <c r="I617" s="13"/>
      <c r="J617" s="13"/>
      <c r="K617" s="38"/>
      <c r="L617" s="19"/>
      <c r="M617" s="19"/>
      <c r="N617" s="19"/>
      <c r="O617" s="21"/>
      <c r="P617" s="21"/>
      <c r="Q617" s="21"/>
      <c r="R617" s="21"/>
      <c r="S617" s="21"/>
      <c r="T617" s="21"/>
      <c r="U617" s="19"/>
      <c r="V617" s="13"/>
      <c r="W617" s="13"/>
      <c r="X617" s="13"/>
      <c r="Y617" s="13"/>
      <c r="Z617" s="13"/>
      <c r="AA617" s="13"/>
    </row>
    <row r="618">
      <c r="A618" s="13"/>
      <c r="B618" s="13"/>
      <c r="C618" s="13"/>
      <c r="D618" s="13"/>
      <c r="E618" s="13"/>
      <c r="F618" s="13"/>
      <c r="G618" s="13"/>
      <c r="H618" s="13"/>
      <c r="I618" s="13"/>
      <c r="J618" s="13"/>
      <c r="K618" s="38"/>
      <c r="L618" s="19"/>
      <c r="M618" s="19"/>
      <c r="N618" s="19"/>
      <c r="O618" s="21"/>
      <c r="P618" s="21"/>
      <c r="Q618" s="21"/>
      <c r="R618" s="21"/>
      <c r="S618" s="21"/>
      <c r="T618" s="21"/>
      <c r="U618" s="19"/>
      <c r="V618" s="13"/>
      <c r="W618" s="13"/>
      <c r="X618" s="13"/>
      <c r="Y618" s="13"/>
      <c r="Z618" s="13"/>
      <c r="AA618" s="13"/>
    </row>
    <row r="619">
      <c r="A619" s="13"/>
      <c r="B619" s="13"/>
      <c r="C619" s="13"/>
      <c r="D619" s="13"/>
      <c r="E619" s="13"/>
      <c r="F619" s="13"/>
      <c r="G619" s="13"/>
      <c r="H619" s="13"/>
      <c r="I619" s="13"/>
      <c r="J619" s="13"/>
      <c r="K619" s="38"/>
      <c r="L619" s="19"/>
      <c r="M619" s="19"/>
      <c r="N619" s="19"/>
      <c r="O619" s="21"/>
      <c r="P619" s="21"/>
      <c r="Q619" s="21"/>
      <c r="R619" s="21"/>
      <c r="S619" s="21"/>
      <c r="T619" s="21"/>
      <c r="U619" s="19"/>
      <c r="V619" s="13"/>
      <c r="W619" s="13"/>
      <c r="X619" s="13"/>
      <c r="Y619" s="13"/>
      <c r="Z619" s="13"/>
      <c r="AA619" s="13"/>
    </row>
    <row r="620">
      <c r="A620" s="13"/>
      <c r="B620" s="13"/>
      <c r="C620" s="13"/>
      <c r="D620" s="13"/>
      <c r="E620" s="13"/>
      <c r="F620" s="13"/>
      <c r="G620" s="13"/>
      <c r="H620" s="13"/>
      <c r="I620" s="13"/>
      <c r="J620" s="13"/>
      <c r="K620" s="38"/>
      <c r="L620" s="19"/>
      <c r="M620" s="19"/>
      <c r="N620" s="19"/>
      <c r="O620" s="21"/>
      <c r="P620" s="21"/>
      <c r="Q620" s="21"/>
      <c r="R620" s="21"/>
      <c r="S620" s="21"/>
      <c r="T620" s="21"/>
      <c r="U620" s="19"/>
      <c r="V620" s="13"/>
      <c r="W620" s="13"/>
      <c r="X620" s="13"/>
      <c r="Y620" s="13"/>
      <c r="Z620" s="13"/>
      <c r="AA620" s="13"/>
    </row>
    <row r="621">
      <c r="A621" s="13"/>
      <c r="B621" s="13"/>
      <c r="C621" s="13"/>
      <c r="D621" s="13"/>
      <c r="E621" s="13"/>
      <c r="F621" s="13"/>
      <c r="G621" s="13"/>
      <c r="H621" s="13"/>
      <c r="I621" s="13"/>
      <c r="J621" s="13"/>
      <c r="K621" s="38"/>
      <c r="L621" s="19"/>
      <c r="M621" s="19"/>
      <c r="N621" s="19"/>
      <c r="O621" s="21"/>
      <c r="P621" s="21"/>
      <c r="Q621" s="21"/>
      <c r="R621" s="21"/>
      <c r="S621" s="21"/>
      <c r="T621" s="21"/>
      <c r="U621" s="19"/>
      <c r="V621" s="13"/>
      <c r="W621" s="13"/>
      <c r="X621" s="13"/>
      <c r="Y621" s="13"/>
      <c r="Z621" s="13"/>
      <c r="AA621" s="13"/>
    </row>
    <row r="622">
      <c r="A622" s="13"/>
      <c r="B622" s="13"/>
      <c r="C622" s="13"/>
      <c r="D622" s="13"/>
      <c r="E622" s="13"/>
      <c r="F622" s="13"/>
      <c r="G622" s="13"/>
      <c r="H622" s="13"/>
      <c r="I622" s="13"/>
      <c r="J622" s="13"/>
      <c r="K622" s="38"/>
      <c r="L622" s="19"/>
      <c r="M622" s="19"/>
      <c r="N622" s="19"/>
      <c r="O622" s="21"/>
      <c r="P622" s="21"/>
      <c r="Q622" s="21"/>
      <c r="R622" s="21"/>
      <c r="S622" s="21"/>
      <c r="T622" s="21"/>
      <c r="U622" s="19"/>
      <c r="V622" s="13"/>
      <c r="W622" s="13"/>
      <c r="X622" s="13"/>
      <c r="Y622" s="13"/>
      <c r="Z622" s="13"/>
      <c r="AA622" s="13"/>
    </row>
    <row r="623">
      <c r="A623" s="13"/>
      <c r="B623" s="13"/>
      <c r="C623" s="13"/>
      <c r="D623" s="13"/>
      <c r="E623" s="13"/>
      <c r="F623" s="13"/>
      <c r="G623" s="13"/>
      <c r="H623" s="13"/>
      <c r="I623" s="13"/>
      <c r="J623" s="13"/>
      <c r="K623" s="38"/>
      <c r="L623" s="19"/>
      <c r="M623" s="19"/>
      <c r="N623" s="19"/>
      <c r="O623" s="21"/>
      <c r="P623" s="21"/>
      <c r="Q623" s="21"/>
      <c r="R623" s="21"/>
      <c r="S623" s="21"/>
      <c r="T623" s="21"/>
      <c r="U623" s="19"/>
      <c r="V623" s="13"/>
      <c r="W623" s="13"/>
      <c r="X623" s="13"/>
      <c r="Y623" s="13"/>
      <c r="Z623" s="13"/>
      <c r="AA623" s="13"/>
    </row>
    <row r="624">
      <c r="A624" s="13"/>
      <c r="B624" s="13"/>
      <c r="C624" s="13"/>
      <c r="D624" s="13"/>
      <c r="E624" s="13"/>
      <c r="F624" s="13"/>
      <c r="G624" s="13"/>
      <c r="H624" s="13"/>
      <c r="I624" s="13"/>
      <c r="J624" s="13"/>
      <c r="K624" s="38"/>
      <c r="L624" s="19"/>
      <c r="M624" s="19"/>
      <c r="N624" s="19"/>
      <c r="O624" s="21"/>
      <c r="P624" s="21"/>
      <c r="Q624" s="21"/>
      <c r="R624" s="21"/>
      <c r="S624" s="21"/>
      <c r="T624" s="21"/>
      <c r="U624" s="19"/>
      <c r="V624" s="13"/>
      <c r="W624" s="13"/>
      <c r="X624" s="13"/>
      <c r="Y624" s="13"/>
      <c r="Z624" s="13"/>
      <c r="AA624" s="13"/>
    </row>
    <row r="625">
      <c r="A625" s="13"/>
      <c r="B625" s="13"/>
      <c r="C625" s="13"/>
      <c r="D625" s="13"/>
      <c r="E625" s="13"/>
      <c r="F625" s="13"/>
      <c r="G625" s="13"/>
      <c r="H625" s="13"/>
      <c r="I625" s="13"/>
      <c r="J625" s="13"/>
      <c r="K625" s="38"/>
      <c r="L625" s="19"/>
      <c r="M625" s="19"/>
      <c r="N625" s="19"/>
      <c r="O625" s="21"/>
      <c r="P625" s="21"/>
      <c r="Q625" s="21"/>
      <c r="R625" s="21"/>
      <c r="S625" s="21"/>
      <c r="T625" s="21"/>
      <c r="U625" s="19"/>
      <c r="V625" s="13"/>
      <c r="W625" s="13"/>
      <c r="X625" s="13"/>
      <c r="Y625" s="13"/>
      <c r="Z625" s="13"/>
      <c r="AA625" s="13"/>
    </row>
    <row r="626">
      <c r="A626" s="13"/>
      <c r="B626" s="13"/>
      <c r="C626" s="13"/>
      <c r="D626" s="13"/>
      <c r="E626" s="13"/>
      <c r="F626" s="13"/>
      <c r="G626" s="13"/>
      <c r="H626" s="13"/>
      <c r="I626" s="13"/>
      <c r="J626" s="13"/>
      <c r="K626" s="38"/>
      <c r="L626" s="19"/>
      <c r="M626" s="19"/>
      <c r="N626" s="19"/>
      <c r="O626" s="21"/>
      <c r="P626" s="21"/>
      <c r="Q626" s="21"/>
      <c r="R626" s="21"/>
      <c r="S626" s="21"/>
      <c r="T626" s="21"/>
      <c r="U626" s="19"/>
      <c r="V626" s="13"/>
      <c r="W626" s="13"/>
      <c r="X626" s="13"/>
      <c r="Y626" s="13"/>
      <c r="Z626" s="13"/>
      <c r="AA626" s="13"/>
    </row>
    <row r="627">
      <c r="A627" s="13"/>
      <c r="B627" s="13"/>
      <c r="C627" s="13"/>
      <c r="D627" s="13"/>
      <c r="E627" s="13"/>
      <c r="F627" s="13"/>
      <c r="G627" s="13"/>
      <c r="H627" s="13"/>
      <c r="I627" s="13"/>
      <c r="J627" s="13"/>
      <c r="K627" s="38"/>
      <c r="L627" s="19"/>
      <c r="M627" s="19"/>
      <c r="N627" s="19"/>
      <c r="O627" s="21"/>
      <c r="P627" s="21"/>
      <c r="Q627" s="21"/>
      <c r="R627" s="21"/>
      <c r="S627" s="21"/>
      <c r="T627" s="21"/>
      <c r="U627" s="19"/>
      <c r="V627" s="13"/>
      <c r="W627" s="13"/>
      <c r="X627" s="13"/>
      <c r="Y627" s="13"/>
      <c r="Z627" s="13"/>
      <c r="AA627" s="13"/>
    </row>
    <row r="628">
      <c r="A628" s="13"/>
      <c r="B628" s="13"/>
      <c r="C628" s="13"/>
      <c r="D628" s="13"/>
      <c r="E628" s="13"/>
      <c r="F628" s="13"/>
      <c r="G628" s="13"/>
      <c r="H628" s="13"/>
      <c r="I628" s="13"/>
      <c r="J628" s="13"/>
      <c r="K628" s="38"/>
      <c r="L628" s="19"/>
      <c r="M628" s="19"/>
      <c r="N628" s="19"/>
      <c r="O628" s="21"/>
      <c r="P628" s="21"/>
      <c r="Q628" s="21"/>
      <c r="R628" s="21"/>
      <c r="S628" s="21"/>
      <c r="T628" s="21"/>
      <c r="U628" s="19"/>
      <c r="V628" s="13"/>
      <c r="W628" s="13"/>
      <c r="X628" s="13"/>
      <c r="Y628" s="13"/>
      <c r="Z628" s="13"/>
      <c r="AA628" s="13"/>
    </row>
    <row r="629">
      <c r="A629" s="13"/>
      <c r="B629" s="13"/>
      <c r="C629" s="13"/>
      <c r="D629" s="13"/>
      <c r="E629" s="13"/>
      <c r="F629" s="13"/>
      <c r="G629" s="13"/>
      <c r="H629" s="13"/>
      <c r="I629" s="13"/>
      <c r="J629" s="13"/>
      <c r="K629" s="38"/>
      <c r="L629" s="19"/>
      <c r="M629" s="19"/>
      <c r="N629" s="19"/>
      <c r="O629" s="21"/>
      <c r="P629" s="21"/>
      <c r="Q629" s="21"/>
      <c r="R629" s="21"/>
      <c r="S629" s="21"/>
      <c r="T629" s="21"/>
      <c r="U629" s="19"/>
      <c r="V629" s="13"/>
      <c r="W629" s="13"/>
      <c r="X629" s="13"/>
      <c r="Y629" s="13"/>
      <c r="Z629" s="13"/>
      <c r="AA629" s="13"/>
    </row>
    <row r="630">
      <c r="A630" s="13"/>
      <c r="B630" s="13"/>
      <c r="C630" s="13"/>
      <c r="D630" s="13"/>
      <c r="E630" s="13"/>
      <c r="F630" s="13"/>
      <c r="G630" s="13"/>
      <c r="H630" s="13"/>
      <c r="I630" s="13"/>
      <c r="J630" s="13"/>
      <c r="K630" s="38"/>
      <c r="L630" s="19"/>
      <c r="M630" s="19"/>
      <c r="N630" s="19"/>
      <c r="O630" s="21"/>
      <c r="P630" s="21"/>
      <c r="Q630" s="21"/>
      <c r="R630" s="21"/>
      <c r="S630" s="21"/>
      <c r="T630" s="21"/>
      <c r="U630" s="19"/>
      <c r="V630" s="13"/>
      <c r="W630" s="13"/>
      <c r="X630" s="13"/>
      <c r="Y630" s="13"/>
      <c r="Z630" s="13"/>
      <c r="AA630" s="13"/>
    </row>
    <row r="631">
      <c r="A631" s="13"/>
      <c r="B631" s="13"/>
      <c r="C631" s="13"/>
      <c r="D631" s="13"/>
      <c r="E631" s="13"/>
      <c r="F631" s="13"/>
      <c r="G631" s="13"/>
      <c r="H631" s="13"/>
      <c r="I631" s="13"/>
      <c r="J631" s="13"/>
      <c r="K631" s="38"/>
      <c r="L631" s="19"/>
      <c r="M631" s="19"/>
      <c r="N631" s="19"/>
      <c r="O631" s="21"/>
      <c r="P631" s="21"/>
      <c r="Q631" s="21"/>
      <c r="R631" s="21"/>
      <c r="S631" s="21"/>
      <c r="T631" s="21"/>
      <c r="U631" s="19"/>
      <c r="V631" s="13"/>
      <c r="W631" s="13"/>
      <c r="X631" s="13"/>
      <c r="Y631" s="13"/>
      <c r="Z631" s="13"/>
      <c r="AA631" s="13"/>
    </row>
    <row r="632">
      <c r="A632" s="13"/>
      <c r="B632" s="13"/>
      <c r="C632" s="13"/>
      <c r="D632" s="13"/>
      <c r="E632" s="13"/>
      <c r="F632" s="13"/>
      <c r="G632" s="13"/>
      <c r="H632" s="13"/>
      <c r="I632" s="13"/>
      <c r="J632" s="13"/>
      <c r="K632" s="38"/>
      <c r="L632" s="19"/>
      <c r="M632" s="19"/>
      <c r="N632" s="19"/>
      <c r="O632" s="21"/>
      <c r="P632" s="21"/>
      <c r="Q632" s="21"/>
      <c r="R632" s="21"/>
      <c r="S632" s="21"/>
      <c r="T632" s="21"/>
      <c r="U632" s="19"/>
      <c r="V632" s="13"/>
      <c r="W632" s="13"/>
      <c r="X632" s="13"/>
      <c r="Y632" s="13"/>
      <c r="Z632" s="13"/>
      <c r="AA632" s="13"/>
    </row>
    <row r="633">
      <c r="A633" s="13"/>
      <c r="B633" s="13"/>
      <c r="C633" s="13"/>
      <c r="D633" s="13"/>
      <c r="E633" s="13"/>
      <c r="F633" s="13"/>
      <c r="G633" s="13"/>
      <c r="H633" s="13"/>
      <c r="I633" s="13"/>
      <c r="J633" s="13"/>
      <c r="K633" s="38"/>
      <c r="L633" s="19"/>
      <c r="M633" s="19"/>
      <c r="N633" s="19"/>
      <c r="O633" s="21"/>
      <c r="P633" s="21"/>
      <c r="Q633" s="21"/>
      <c r="R633" s="21"/>
      <c r="S633" s="21"/>
      <c r="T633" s="21"/>
      <c r="U633" s="19"/>
      <c r="V633" s="13"/>
      <c r="W633" s="13"/>
      <c r="X633" s="13"/>
      <c r="Y633" s="13"/>
      <c r="Z633" s="13"/>
      <c r="AA633" s="13"/>
    </row>
    <row r="634">
      <c r="A634" s="13"/>
      <c r="B634" s="13"/>
      <c r="C634" s="13"/>
      <c r="D634" s="13"/>
      <c r="E634" s="13"/>
      <c r="F634" s="13"/>
      <c r="G634" s="13"/>
      <c r="H634" s="13"/>
      <c r="I634" s="13"/>
      <c r="J634" s="13"/>
      <c r="K634" s="38"/>
      <c r="L634" s="19"/>
      <c r="M634" s="19"/>
      <c r="N634" s="19"/>
      <c r="O634" s="21"/>
      <c r="P634" s="21"/>
      <c r="Q634" s="21"/>
      <c r="R634" s="21"/>
      <c r="S634" s="21"/>
      <c r="T634" s="21"/>
      <c r="U634" s="19"/>
      <c r="V634" s="13"/>
      <c r="W634" s="13"/>
      <c r="X634" s="13"/>
      <c r="Y634" s="13"/>
      <c r="Z634" s="13"/>
      <c r="AA634" s="13"/>
    </row>
    <row r="635">
      <c r="A635" s="13"/>
      <c r="B635" s="13"/>
      <c r="C635" s="13"/>
      <c r="D635" s="13"/>
      <c r="E635" s="13"/>
      <c r="F635" s="13"/>
      <c r="G635" s="13"/>
      <c r="H635" s="13"/>
      <c r="I635" s="13"/>
      <c r="J635" s="13"/>
      <c r="K635" s="38"/>
      <c r="L635" s="19"/>
      <c r="M635" s="19"/>
      <c r="N635" s="19"/>
      <c r="O635" s="21"/>
      <c r="P635" s="21"/>
      <c r="Q635" s="21"/>
      <c r="R635" s="21"/>
      <c r="S635" s="21"/>
      <c r="T635" s="21"/>
      <c r="U635" s="19"/>
      <c r="V635" s="13"/>
      <c r="W635" s="13"/>
      <c r="X635" s="13"/>
      <c r="Y635" s="13"/>
      <c r="Z635" s="13"/>
      <c r="AA635" s="13"/>
    </row>
    <row r="636">
      <c r="A636" s="13"/>
      <c r="B636" s="13"/>
      <c r="C636" s="13"/>
      <c r="D636" s="13"/>
      <c r="E636" s="13"/>
      <c r="F636" s="13"/>
      <c r="G636" s="13"/>
      <c r="H636" s="13"/>
      <c r="I636" s="13"/>
      <c r="J636" s="13"/>
      <c r="K636" s="38"/>
      <c r="L636" s="19"/>
      <c r="M636" s="19"/>
      <c r="N636" s="19"/>
      <c r="O636" s="21"/>
      <c r="P636" s="21"/>
      <c r="Q636" s="21"/>
      <c r="R636" s="21"/>
      <c r="S636" s="21"/>
      <c r="T636" s="21"/>
      <c r="U636" s="19"/>
      <c r="V636" s="13"/>
      <c r="W636" s="13"/>
      <c r="X636" s="13"/>
      <c r="Y636" s="13"/>
      <c r="Z636" s="13"/>
      <c r="AA636" s="13"/>
    </row>
    <row r="637">
      <c r="A637" s="13"/>
      <c r="B637" s="13"/>
      <c r="C637" s="13"/>
      <c r="D637" s="13"/>
      <c r="E637" s="13"/>
      <c r="F637" s="13"/>
      <c r="G637" s="13"/>
      <c r="H637" s="13"/>
      <c r="I637" s="13"/>
      <c r="J637" s="13"/>
      <c r="K637" s="38"/>
      <c r="L637" s="19"/>
      <c r="M637" s="19"/>
      <c r="N637" s="19"/>
      <c r="O637" s="21"/>
      <c r="P637" s="21"/>
      <c r="Q637" s="21"/>
      <c r="R637" s="21"/>
      <c r="S637" s="21"/>
      <c r="T637" s="21"/>
      <c r="U637" s="19"/>
      <c r="V637" s="13"/>
      <c r="W637" s="13"/>
      <c r="X637" s="13"/>
      <c r="Y637" s="13"/>
      <c r="Z637" s="13"/>
      <c r="AA637" s="13"/>
    </row>
    <row r="638">
      <c r="A638" s="13"/>
      <c r="B638" s="13"/>
      <c r="C638" s="13"/>
      <c r="D638" s="13"/>
      <c r="E638" s="13"/>
      <c r="F638" s="13"/>
      <c r="G638" s="13"/>
      <c r="H638" s="13"/>
      <c r="I638" s="13"/>
      <c r="J638" s="13"/>
      <c r="K638" s="38"/>
      <c r="L638" s="19"/>
      <c r="M638" s="19"/>
      <c r="N638" s="19"/>
      <c r="O638" s="21"/>
      <c r="P638" s="21"/>
      <c r="Q638" s="21"/>
      <c r="R638" s="21"/>
      <c r="S638" s="21"/>
      <c r="T638" s="21"/>
      <c r="U638" s="19"/>
      <c r="V638" s="13"/>
      <c r="W638" s="13"/>
      <c r="X638" s="13"/>
      <c r="Y638" s="13"/>
      <c r="Z638" s="13"/>
      <c r="AA638" s="13"/>
    </row>
    <row r="639">
      <c r="A639" s="13"/>
      <c r="B639" s="13"/>
      <c r="C639" s="13"/>
      <c r="D639" s="13"/>
      <c r="E639" s="13"/>
      <c r="F639" s="13"/>
      <c r="G639" s="13"/>
      <c r="H639" s="13"/>
      <c r="I639" s="13"/>
      <c r="J639" s="13"/>
      <c r="K639" s="38"/>
      <c r="L639" s="19"/>
      <c r="M639" s="19"/>
      <c r="N639" s="19"/>
      <c r="O639" s="21"/>
      <c r="P639" s="21"/>
      <c r="Q639" s="21"/>
      <c r="R639" s="21"/>
      <c r="S639" s="21"/>
      <c r="T639" s="21"/>
      <c r="U639" s="19"/>
      <c r="V639" s="13"/>
      <c r="W639" s="13"/>
      <c r="X639" s="13"/>
      <c r="Y639" s="13"/>
      <c r="Z639" s="13"/>
      <c r="AA639" s="13"/>
    </row>
    <row r="640">
      <c r="A640" s="13"/>
      <c r="B640" s="13"/>
      <c r="C640" s="13"/>
      <c r="D640" s="13"/>
      <c r="E640" s="13"/>
      <c r="F640" s="13"/>
      <c r="G640" s="13"/>
      <c r="H640" s="13"/>
      <c r="I640" s="13"/>
      <c r="J640" s="13"/>
      <c r="K640" s="38"/>
      <c r="L640" s="19"/>
      <c r="M640" s="19"/>
      <c r="N640" s="19"/>
      <c r="O640" s="21"/>
      <c r="P640" s="21"/>
      <c r="Q640" s="21"/>
      <c r="R640" s="21"/>
      <c r="S640" s="21"/>
      <c r="T640" s="21"/>
      <c r="U640" s="19"/>
      <c r="V640" s="13"/>
      <c r="W640" s="13"/>
      <c r="X640" s="13"/>
      <c r="Y640" s="13"/>
      <c r="Z640" s="13"/>
      <c r="AA640" s="13"/>
    </row>
    <row r="641">
      <c r="A641" s="13"/>
      <c r="B641" s="13"/>
      <c r="C641" s="13"/>
      <c r="D641" s="13"/>
      <c r="E641" s="13"/>
      <c r="F641" s="13"/>
      <c r="G641" s="13"/>
      <c r="H641" s="13"/>
      <c r="I641" s="13"/>
      <c r="J641" s="13"/>
      <c r="K641" s="38"/>
      <c r="L641" s="19"/>
      <c r="M641" s="19"/>
      <c r="N641" s="19"/>
      <c r="O641" s="21"/>
      <c r="P641" s="21"/>
      <c r="Q641" s="21"/>
      <c r="R641" s="21"/>
      <c r="S641" s="21"/>
      <c r="T641" s="21"/>
      <c r="U641" s="19"/>
      <c r="V641" s="13"/>
      <c r="W641" s="13"/>
      <c r="X641" s="13"/>
      <c r="Y641" s="13"/>
      <c r="Z641" s="13"/>
      <c r="AA641" s="13"/>
    </row>
    <row r="642">
      <c r="A642" s="13"/>
      <c r="B642" s="13"/>
      <c r="C642" s="13"/>
      <c r="D642" s="13"/>
      <c r="E642" s="13"/>
      <c r="F642" s="13"/>
      <c r="G642" s="13"/>
      <c r="H642" s="13"/>
      <c r="I642" s="13"/>
      <c r="J642" s="13"/>
      <c r="K642" s="38"/>
      <c r="L642" s="19"/>
      <c r="M642" s="19"/>
      <c r="N642" s="19"/>
      <c r="O642" s="21"/>
      <c r="P642" s="21"/>
      <c r="Q642" s="21"/>
      <c r="R642" s="21"/>
      <c r="S642" s="21"/>
      <c r="T642" s="21"/>
      <c r="U642" s="19"/>
      <c r="V642" s="13"/>
      <c r="W642" s="13"/>
      <c r="X642" s="13"/>
      <c r="Y642" s="13"/>
      <c r="Z642" s="13"/>
      <c r="AA642" s="13"/>
    </row>
    <row r="643">
      <c r="A643" s="13"/>
      <c r="B643" s="13"/>
      <c r="C643" s="13"/>
      <c r="D643" s="13"/>
      <c r="E643" s="13"/>
      <c r="F643" s="13"/>
      <c r="G643" s="13"/>
      <c r="H643" s="13"/>
      <c r="I643" s="13"/>
      <c r="J643" s="13"/>
      <c r="K643" s="38"/>
      <c r="L643" s="19"/>
      <c r="M643" s="19"/>
      <c r="N643" s="19"/>
      <c r="O643" s="21"/>
      <c r="P643" s="21"/>
      <c r="Q643" s="21"/>
      <c r="R643" s="21"/>
      <c r="S643" s="21"/>
      <c r="T643" s="21"/>
      <c r="U643" s="19"/>
      <c r="V643" s="13"/>
      <c r="W643" s="13"/>
      <c r="X643" s="13"/>
      <c r="Y643" s="13"/>
      <c r="Z643" s="13"/>
      <c r="AA643" s="13"/>
    </row>
    <row r="644">
      <c r="A644" s="13"/>
      <c r="B644" s="13"/>
      <c r="C644" s="13"/>
      <c r="D644" s="13"/>
      <c r="E644" s="13"/>
      <c r="F644" s="13"/>
      <c r="G644" s="13"/>
      <c r="H644" s="13"/>
      <c r="I644" s="13"/>
      <c r="J644" s="13"/>
      <c r="K644" s="38"/>
      <c r="L644" s="19"/>
      <c r="M644" s="19"/>
      <c r="N644" s="19"/>
      <c r="O644" s="21"/>
      <c r="P644" s="21"/>
      <c r="Q644" s="21"/>
      <c r="R644" s="21"/>
      <c r="S644" s="21"/>
      <c r="T644" s="21"/>
      <c r="U644" s="19"/>
      <c r="V644" s="13"/>
      <c r="W644" s="13"/>
      <c r="X644" s="13"/>
      <c r="Y644" s="13"/>
      <c r="Z644" s="13"/>
      <c r="AA644" s="13"/>
    </row>
    <row r="645">
      <c r="A645" s="13"/>
      <c r="B645" s="13"/>
      <c r="C645" s="13"/>
      <c r="D645" s="13"/>
      <c r="E645" s="13"/>
      <c r="F645" s="13"/>
      <c r="G645" s="13"/>
      <c r="H645" s="13"/>
      <c r="I645" s="13"/>
      <c r="J645" s="13"/>
      <c r="K645" s="38"/>
      <c r="L645" s="19"/>
      <c r="M645" s="19"/>
      <c r="N645" s="19"/>
      <c r="O645" s="21"/>
      <c r="P645" s="21"/>
      <c r="Q645" s="21"/>
      <c r="R645" s="21"/>
      <c r="S645" s="21"/>
      <c r="T645" s="21"/>
      <c r="U645" s="19"/>
      <c r="V645" s="13"/>
      <c r="W645" s="13"/>
      <c r="X645" s="13"/>
      <c r="Y645" s="13"/>
      <c r="Z645" s="13"/>
      <c r="AA645" s="13"/>
    </row>
    <row r="646">
      <c r="A646" s="13"/>
      <c r="B646" s="13"/>
      <c r="C646" s="13"/>
      <c r="D646" s="13"/>
      <c r="E646" s="13"/>
      <c r="F646" s="13"/>
      <c r="G646" s="13"/>
      <c r="H646" s="13"/>
      <c r="I646" s="13"/>
      <c r="J646" s="13"/>
      <c r="K646" s="38"/>
      <c r="L646" s="19"/>
      <c r="M646" s="19"/>
      <c r="N646" s="19"/>
      <c r="O646" s="21"/>
      <c r="P646" s="21"/>
      <c r="Q646" s="21"/>
      <c r="R646" s="21"/>
      <c r="S646" s="21"/>
      <c r="T646" s="21"/>
      <c r="U646" s="19"/>
      <c r="V646" s="13"/>
      <c r="W646" s="13"/>
      <c r="X646" s="13"/>
      <c r="Y646" s="13"/>
      <c r="Z646" s="13"/>
      <c r="AA646" s="13"/>
    </row>
    <row r="647">
      <c r="A647" s="13"/>
      <c r="B647" s="13"/>
      <c r="C647" s="13"/>
      <c r="D647" s="13"/>
      <c r="E647" s="13"/>
      <c r="F647" s="13"/>
      <c r="G647" s="13"/>
      <c r="H647" s="13"/>
      <c r="I647" s="13"/>
      <c r="J647" s="13"/>
      <c r="K647" s="38"/>
      <c r="L647" s="19"/>
      <c r="M647" s="19"/>
      <c r="N647" s="19"/>
      <c r="O647" s="21"/>
      <c r="P647" s="21"/>
      <c r="Q647" s="21"/>
      <c r="R647" s="21"/>
      <c r="S647" s="21"/>
      <c r="T647" s="21"/>
      <c r="U647" s="19"/>
      <c r="V647" s="13"/>
      <c r="W647" s="13"/>
      <c r="X647" s="13"/>
      <c r="Y647" s="13"/>
      <c r="Z647" s="13"/>
      <c r="AA647" s="13"/>
    </row>
    <row r="648">
      <c r="A648" s="13"/>
      <c r="B648" s="13"/>
      <c r="C648" s="13"/>
      <c r="D648" s="13"/>
      <c r="E648" s="13"/>
      <c r="F648" s="13"/>
      <c r="G648" s="13"/>
      <c r="H648" s="13"/>
      <c r="I648" s="13"/>
      <c r="J648" s="13"/>
      <c r="K648" s="38"/>
      <c r="L648" s="19"/>
      <c r="M648" s="19"/>
      <c r="N648" s="19"/>
      <c r="O648" s="21"/>
      <c r="P648" s="21"/>
      <c r="Q648" s="21"/>
      <c r="R648" s="21"/>
      <c r="S648" s="21"/>
      <c r="T648" s="21"/>
      <c r="U648" s="19"/>
      <c r="V648" s="13"/>
      <c r="W648" s="13"/>
      <c r="X648" s="13"/>
      <c r="Y648" s="13"/>
      <c r="Z648" s="13"/>
      <c r="AA648" s="13"/>
    </row>
    <row r="649">
      <c r="A649" s="13"/>
      <c r="B649" s="13"/>
      <c r="C649" s="13"/>
      <c r="D649" s="13"/>
      <c r="E649" s="13"/>
      <c r="F649" s="13"/>
      <c r="G649" s="13"/>
      <c r="H649" s="13"/>
      <c r="I649" s="13"/>
      <c r="J649" s="13"/>
      <c r="K649" s="38"/>
      <c r="L649" s="19"/>
      <c r="M649" s="19"/>
      <c r="N649" s="19"/>
      <c r="O649" s="21"/>
      <c r="P649" s="21"/>
      <c r="Q649" s="21"/>
      <c r="R649" s="21"/>
      <c r="S649" s="21"/>
      <c r="T649" s="21"/>
      <c r="U649" s="19"/>
      <c r="V649" s="13"/>
      <c r="W649" s="13"/>
      <c r="X649" s="13"/>
      <c r="Y649" s="13"/>
      <c r="Z649" s="13"/>
      <c r="AA649" s="13"/>
    </row>
    <row r="650">
      <c r="A650" s="13"/>
      <c r="B650" s="13"/>
      <c r="C650" s="13"/>
      <c r="D650" s="13"/>
      <c r="E650" s="13"/>
      <c r="F650" s="13"/>
      <c r="G650" s="13"/>
      <c r="H650" s="13"/>
      <c r="I650" s="13"/>
      <c r="J650" s="13"/>
      <c r="K650" s="38"/>
      <c r="L650" s="19"/>
      <c r="M650" s="19"/>
      <c r="N650" s="19"/>
      <c r="O650" s="21"/>
      <c r="P650" s="21"/>
      <c r="Q650" s="21"/>
      <c r="R650" s="21"/>
      <c r="S650" s="21"/>
      <c r="T650" s="21"/>
      <c r="U650" s="19"/>
      <c r="V650" s="13"/>
      <c r="W650" s="13"/>
      <c r="X650" s="13"/>
      <c r="Y650" s="13"/>
      <c r="Z650" s="13"/>
      <c r="AA650" s="13"/>
    </row>
    <row r="651">
      <c r="A651" s="13"/>
      <c r="B651" s="13"/>
      <c r="C651" s="13"/>
      <c r="D651" s="13"/>
      <c r="E651" s="13"/>
      <c r="F651" s="13"/>
      <c r="G651" s="13"/>
      <c r="H651" s="13"/>
      <c r="I651" s="13"/>
      <c r="J651" s="13"/>
      <c r="K651" s="38"/>
      <c r="L651" s="19"/>
      <c r="M651" s="19"/>
      <c r="N651" s="19"/>
      <c r="O651" s="21"/>
      <c r="P651" s="21"/>
      <c r="Q651" s="21"/>
      <c r="R651" s="21"/>
      <c r="S651" s="21"/>
      <c r="T651" s="21"/>
      <c r="U651" s="19"/>
      <c r="V651" s="13"/>
      <c r="W651" s="13"/>
      <c r="X651" s="13"/>
      <c r="Y651" s="13"/>
      <c r="Z651" s="13"/>
      <c r="AA651" s="13"/>
    </row>
    <row r="652">
      <c r="A652" s="13"/>
      <c r="B652" s="13"/>
      <c r="C652" s="13"/>
      <c r="D652" s="13"/>
      <c r="E652" s="13"/>
      <c r="F652" s="13"/>
      <c r="G652" s="13"/>
      <c r="H652" s="13"/>
      <c r="I652" s="13"/>
      <c r="J652" s="13"/>
      <c r="K652" s="38"/>
      <c r="L652" s="19"/>
      <c r="M652" s="19"/>
      <c r="N652" s="19"/>
      <c r="O652" s="21"/>
      <c r="P652" s="21"/>
      <c r="Q652" s="21"/>
      <c r="R652" s="21"/>
      <c r="S652" s="21"/>
      <c r="T652" s="21"/>
      <c r="U652" s="19"/>
      <c r="V652" s="13"/>
      <c r="W652" s="13"/>
      <c r="X652" s="13"/>
      <c r="Y652" s="13"/>
      <c r="Z652" s="13"/>
      <c r="AA652" s="13"/>
    </row>
    <row r="653">
      <c r="A653" s="13"/>
      <c r="B653" s="13"/>
      <c r="C653" s="13"/>
      <c r="D653" s="13"/>
      <c r="E653" s="13"/>
      <c r="F653" s="13"/>
      <c r="G653" s="13"/>
      <c r="H653" s="13"/>
      <c r="I653" s="13"/>
      <c r="J653" s="13"/>
      <c r="K653" s="38"/>
      <c r="L653" s="19"/>
      <c r="M653" s="19"/>
      <c r="N653" s="19"/>
      <c r="O653" s="21"/>
      <c r="P653" s="21"/>
      <c r="Q653" s="21"/>
      <c r="R653" s="21"/>
      <c r="S653" s="21"/>
      <c r="T653" s="21"/>
      <c r="U653" s="19"/>
      <c r="V653" s="13"/>
      <c r="W653" s="13"/>
      <c r="X653" s="13"/>
      <c r="Y653" s="13"/>
      <c r="Z653" s="13"/>
      <c r="AA653" s="13"/>
    </row>
    <row r="654">
      <c r="A654" s="13"/>
      <c r="B654" s="13"/>
      <c r="C654" s="13"/>
      <c r="D654" s="13"/>
      <c r="E654" s="13"/>
      <c r="F654" s="13"/>
      <c r="G654" s="13"/>
      <c r="H654" s="13"/>
      <c r="I654" s="13"/>
      <c r="J654" s="13"/>
      <c r="K654" s="38"/>
      <c r="L654" s="19"/>
      <c r="M654" s="19"/>
      <c r="N654" s="19"/>
      <c r="O654" s="21"/>
      <c r="P654" s="21"/>
      <c r="Q654" s="21"/>
      <c r="R654" s="21"/>
      <c r="S654" s="21"/>
      <c r="T654" s="21"/>
      <c r="U654" s="19"/>
      <c r="V654" s="13"/>
      <c r="W654" s="13"/>
      <c r="X654" s="13"/>
      <c r="Y654" s="13"/>
      <c r="Z654" s="13"/>
      <c r="AA654" s="13"/>
    </row>
    <row r="655">
      <c r="A655" s="13"/>
      <c r="B655" s="13"/>
      <c r="C655" s="13"/>
      <c r="D655" s="13"/>
      <c r="E655" s="13"/>
      <c r="F655" s="13"/>
      <c r="G655" s="13"/>
      <c r="H655" s="13"/>
      <c r="I655" s="13"/>
      <c r="J655" s="13"/>
      <c r="K655" s="38"/>
      <c r="L655" s="19"/>
      <c r="M655" s="19"/>
      <c r="N655" s="19"/>
      <c r="O655" s="21"/>
      <c r="P655" s="21"/>
      <c r="Q655" s="21"/>
      <c r="R655" s="21"/>
      <c r="S655" s="21"/>
      <c r="T655" s="21"/>
      <c r="U655" s="19"/>
      <c r="V655" s="13"/>
      <c r="W655" s="13"/>
      <c r="X655" s="13"/>
      <c r="Y655" s="13"/>
      <c r="Z655" s="13"/>
      <c r="AA655" s="13"/>
    </row>
    <row r="656">
      <c r="A656" s="13"/>
      <c r="B656" s="13"/>
      <c r="C656" s="13"/>
      <c r="D656" s="13"/>
      <c r="E656" s="13"/>
      <c r="F656" s="13"/>
      <c r="G656" s="13"/>
      <c r="H656" s="13"/>
      <c r="I656" s="13"/>
      <c r="J656" s="13"/>
      <c r="K656" s="38"/>
      <c r="L656" s="19"/>
      <c r="M656" s="19"/>
      <c r="N656" s="19"/>
      <c r="O656" s="21"/>
      <c r="P656" s="21"/>
      <c r="Q656" s="21"/>
      <c r="R656" s="21"/>
      <c r="S656" s="21"/>
      <c r="T656" s="21"/>
      <c r="U656" s="19"/>
      <c r="V656" s="13"/>
      <c r="W656" s="13"/>
      <c r="X656" s="13"/>
      <c r="Y656" s="13"/>
      <c r="Z656" s="13"/>
      <c r="AA656" s="13"/>
    </row>
    <row r="657">
      <c r="A657" s="13"/>
      <c r="B657" s="13"/>
      <c r="C657" s="13"/>
      <c r="D657" s="13"/>
      <c r="E657" s="13"/>
      <c r="F657" s="13"/>
      <c r="G657" s="13"/>
      <c r="H657" s="13"/>
      <c r="I657" s="13"/>
      <c r="J657" s="13"/>
      <c r="K657" s="38"/>
      <c r="L657" s="19"/>
      <c r="M657" s="19"/>
      <c r="N657" s="19"/>
      <c r="O657" s="21"/>
      <c r="P657" s="21"/>
      <c r="Q657" s="21"/>
      <c r="R657" s="21"/>
      <c r="S657" s="21"/>
      <c r="T657" s="21"/>
      <c r="U657" s="19"/>
      <c r="V657" s="13"/>
      <c r="W657" s="13"/>
      <c r="X657" s="13"/>
      <c r="Y657" s="13"/>
      <c r="Z657" s="13"/>
      <c r="AA657" s="13"/>
    </row>
    <row r="658">
      <c r="A658" s="13"/>
      <c r="B658" s="13"/>
      <c r="C658" s="13"/>
      <c r="D658" s="13"/>
      <c r="E658" s="13"/>
      <c r="F658" s="13"/>
      <c r="G658" s="13"/>
      <c r="H658" s="13"/>
      <c r="I658" s="13"/>
      <c r="J658" s="13"/>
      <c r="K658" s="38"/>
      <c r="L658" s="19"/>
      <c r="M658" s="19"/>
      <c r="N658" s="19"/>
      <c r="O658" s="21"/>
      <c r="P658" s="21"/>
      <c r="Q658" s="21"/>
      <c r="R658" s="21"/>
      <c r="S658" s="21"/>
      <c r="T658" s="21"/>
      <c r="U658" s="19"/>
      <c r="V658" s="13"/>
      <c r="W658" s="13"/>
      <c r="X658" s="13"/>
      <c r="Y658" s="13"/>
      <c r="Z658" s="13"/>
      <c r="AA658" s="13"/>
    </row>
    <row r="659">
      <c r="A659" s="13"/>
      <c r="B659" s="13"/>
      <c r="C659" s="13"/>
      <c r="D659" s="13"/>
      <c r="E659" s="13"/>
      <c r="F659" s="13"/>
      <c r="G659" s="13"/>
      <c r="H659" s="13"/>
      <c r="I659" s="13"/>
      <c r="J659" s="13"/>
      <c r="K659" s="38"/>
      <c r="L659" s="19"/>
      <c r="M659" s="19"/>
      <c r="N659" s="19"/>
      <c r="O659" s="21"/>
      <c r="P659" s="21"/>
      <c r="Q659" s="21"/>
      <c r="R659" s="21"/>
      <c r="S659" s="21"/>
      <c r="T659" s="21"/>
      <c r="U659" s="19"/>
      <c r="V659" s="13"/>
      <c r="W659" s="13"/>
      <c r="X659" s="13"/>
      <c r="Y659" s="13"/>
      <c r="Z659" s="13"/>
      <c r="AA659" s="13"/>
    </row>
    <row r="660">
      <c r="A660" s="13"/>
      <c r="B660" s="13"/>
      <c r="C660" s="13"/>
      <c r="D660" s="13"/>
      <c r="E660" s="13"/>
      <c r="F660" s="13"/>
      <c r="G660" s="13"/>
      <c r="H660" s="13"/>
      <c r="I660" s="13"/>
      <c r="J660" s="13"/>
      <c r="K660" s="38"/>
      <c r="L660" s="19"/>
      <c r="M660" s="19"/>
      <c r="N660" s="19"/>
      <c r="O660" s="21"/>
      <c r="P660" s="21"/>
      <c r="Q660" s="21"/>
      <c r="R660" s="21"/>
      <c r="S660" s="21"/>
      <c r="T660" s="21"/>
      <c r="U660" s="19"/>
      <c r="V660" s="13"/>
      <c r="W660" s="13"/>
      <c r="X660" s="13"/>
      <c r="Y660" s="13"/>
      <c r="Z660" s="13"/>
      <c r="AA660" s="13"/>
    </row>
    <row r="661">
      <c r="A661" s="13"/>
      <c r="B661" s="13"/>
      <c r="C661" s="13"/>
      <c r="D661" s="13"/>
      <c r="E661" s="13"/>
      <c r="F661" s="13"/>
      <c r="G661" s="13"/>
      <c r="H661" s="13"/>
      <c r="I661" s="13"/>
      <c r="J661" s="13"/>
      <c r="K661" s="38"/>
      <c r="L661" s="19"/>
      <c r="M661" s="19"/>
      <c r="N661" s="19"/>
      <c r="O661" s="21"/>
      <c r="P661" s="21"/>
      <c r="Q661" s="21"/>
      <c r="R661" s="21"/>
      <c r="S661" s="21"/>
      <c r="T661" s="21"/>
      <c r="U661" s="19"/>
      <c r="V661" s="13"/>
      <c r="W661" s="13"/>
      <c r="X661" s="13"/>
      <c r="Y661" s="13"/>
      <c r="Z661" s="13"/>
      <c r="AA661" s="13"/>
    </row>
    <row r="662">
      <c r="A662" s="13"/>
      <c r="B662" s="13"/>
      <c r="C662" s="13"/>
      <c r="D662" s="13"/>
      <c r="E662" s="13"/>
      <c r="F662" s="13"/>
      <c r="G662" s="13"/>
      <c r="H662" s="13"/>
      <c r="I662" s="13"/>
      <c r="J662" s="13"/>
      <c r="K662" s="38"/>
      <c r="L662" s="19"/>
      <c r="M662" s="19"/>
      <c r="N662" s="19"/>
      <c r="O662" s="21"/>
      <c r="P662" s="21"/>
      <c r="Q662" s="21"/>
      <c r="R662" s="21"/>
      <c r="S662" s="21"/>
      <c r="T662" s="21"/>
      <c r="U662" s="19"/>
      <c r="V662" s="13"/>
      <c r="W662" s="13"/>
      <c r="X662" s="13"/>
      <c r="Y662" s="13"/>
      <c r="Z662" s="13"/>
      <c r="AA662" s="13"/>
    </row>
    <row r="663">
      <c r="A663" s="13"/>
      <c r="B663" s="13"/>
      <c r="C663" s="13"/>
      <c r="D663" s="13"/>
      <c r="E663" s="13"/>
      <c r="F663" s="13"/>
      <c r="G663" s="13"/>
      <c r="H663" s="13"/>
      <c r="I663" s="13"/>
      <c r="J663" s="13"/>
      <c r="K663" s="38"/>
      <c r="L663" s="19"/>
      <c r="M663" s="19"/>
      <c r="N663" s="19"/>
      <c r="O663" s="21"/>
      <c r="P663" s="21"/>
      <c r="Q663" s="21"/>
      <c r="R663" s="21"/>
      <c r="S663" s="21"/>
      <c r="T663" s="21"/>
      <c r="U663" s="19"/>
      <c r="V663" s="13"/>
      <c r="W663" s="13"/>
      <c r="X663" s="13"/>
      <c r="Y663" s="13"/>
      <c r="Z663" s="13"/>
      <c r="AA663" s="13"/>
    </row>
    <row r="664">
      <c r="A664" s="13"/>
      <c r="B664" s="13"/>
      <c r="C664" s="13"/>
      <c r="D664" s="13"/>
      <c r="E664" s="13"/>
      <c r="F664" s="13"/>
      <c r="G664" s="13"/>
      <c r="H664" s="13"/>
      <c r="I664" s="13"/>
      <c r="J664" s="13"/>
      <c r="K664" s="38"/>
      <c r="L664" s="19"/>
      <c r="M664" s="19"/>
      <c r="N664" s="19"/>
      <c r="O664" s="21"/>
      <c r="P664" s="21"/>
      <c r="Q664" s="21"/>
      <c r="R664" s="21"/>
      <c r="S664" s="21"/>
      <c r="T664" s="21"/>
      <c r="U664" s="19"/>
      <c r="V664" s="13"/>
      <c r="W664" s="13"/>
      <c r="X664" s="13"/>
      <c r="Y664" s="13"/>
      <c r="Z664" s="13"/>
      <c r="AA664" s="13"/>
    </row>
    <row r="665">
      <c r="A665" s="13"/>
      <c r="B665" s="13"/>
      <c r="C665" s="13"/>
      <c r="D665" s="13"/>
      <c r="E665" s="13"/>
      <c r="F665" s="13"/>
      <c r="G665" s="13"/>
      <c r="H665" s="13"/>
      <c r="I665" s="13"/>
      <c r="J665" s="13"/>
      <c r="K665" s="38"/>
      <c r="L665" s="19"/>
      <c r="M665" s="19"/>
      <c r="N665" s="19"/>
      <c r="O665" s="21"/>
      <c r="P665" s="21"/>
      <c r="Q665" s="21"/>
      <c r="R665" s="21"/>
      <c r="S665" s="21"/>
      <c r="T665" s="21"/>
      <c r="U665" s="19"/>
      <c r="V665" s="13"/>
      <c r="W665" s="13"/>
      <c r="X665" s="13"/>
      <c r="Y665" s="13"/>
      <c r="Z665" s="13"/>
      <c r="AA665" s="13"/>
    </row>
    <row r="666">
      <c r="A666" s="13"/>
      <c r="B666" s="13"/>
      <c r="C666" s="13"/>
      <c r="D666" s="13"/>
      <c r="E666" s="13"/>
      <c r="F666" s="13"/>
      <c r="G666" s="13"/>
      <c r="H666" s="13"/>
      <c r="I666" s="13"/>
      <c r="J666" s="13"/>
      <c r="K666" s="38"/>
      <c r="L666" s="19"/>
      <c r="M666" s="19"/>
      <c r="N666" s="19"/>
      <c r="O666" s="21"/>
      <c r="P666" s="21"/>
      <c r="Q666" s="21"/>
      <c r="R666" s="21"/>
      <c r="S666" s="21"/>
      <c r="T666" s="21"/>
      <c r="U666" s="19"/>
      <c r="V666" s="13"/>
      <c r="W666" s="13"/>
      <c r="X666" s="13"/>
      <c r="Y666" s="13"/>
      <c r="Z666" s="13"/>
      <c r="AA666" s="13"/>
    </row>
    <row r="667">
      <c r="A667" s="13"/>
      <c r="B667" s="13"/>
      <c r="C667" s="13"/>
      <c r="D667" s="13"/>
      <c r="E667" s="13"/>
      <c r="F667" s="13"/>
      <c r="G667" s="13"/>
      <c r="H667" s="13"/>
      <c r="I667" s="13"/>
      <c r="J667" s="13"/>
      <c r="K667" s="38"/>
      <c r="L667" s="19"/>
      <c r="M667" s="19"/>
      <c r="N667" s="19"/>
      <c r="O667" s="21"/>
      <c r="P667" s="21"/>
      <c r="Q667" s="21"/>
      <c r="R667" s="21"/>
      <c r="S667" s="21"/>
      <c r="T667" s="21"/>
      <c r="U667" s="19"/>
      <c r="V667" s="13"/>
      <c r="W667" s="13"/>
      <c r="X667" s="13"/>
      <c r="Y667" s="13"/>
      <c r="Z667" s="13"/>
      <c r="AA667" s="13"/>
    </row>
    <row r="668">
      <c r="A668" s="13"/>
      <c r="B668" s="13"/>
      <c r="C668" s="13"/>
      <c r="D668" s="13"/>
      <c r="E668" s="13"/>
      <c r="F668" s="13"/>
      <c r="G668" s="13"/>
      <c r="H668" s="13"/>
      <c r="I668" s="13"/>
      <c r="J668" s="13"/>
      <c r="K668" s="38"/>
      <c r="L668" s="19"/>
      <c r="M668" s="19"/>
      <c r="N668" s="19"/>
      <c r="O668" s="21"/>
      <c r="P668" s="21"/>
      <c r="Q668" s="21"/>
      <c r="R668" s="21"/>
      <c r="S668" s="21"/>
      <c r="T668" s="21"/>
      <c r="U668" s="19"/>
      <c r="V668" s="13"/>
      <c r="W668" s="13"/>
      <c r="X668" s="13"/>
      <c r="Y668" s="13"/>
      <c r="Z668" s="13"/>
      <c r="AA668" s="13"/>
    </row>
    <row r="669">
      <c r="A669" s="13"/>
      <c r="B669" s="13"/>
      <c r="C669" s="13"/>
      <c r="D669" s="13"/>
      <c r="E669" s="13"/>
      <c r="F669" s="13"/>
      <c r="G669" s="13"/>
      <c r="H669" s="13"/>
      <c r="I669" s="13"/>
      <c r="J669" s="13"/>
      <c r="K669" s="38"/>
      <c r="L669" s="19"/>
      <c r="M669" s="19"/>
      <c r="N669" s="19"/>
      <c r="O669" s="21"/>
      <c r="P669" s="21"/>
      <c r="Q669" s="21"/>
      <c r="R669" s="21"/>
      <c r="S669" s="21"/>
      <c r="T669" s="21"/>
      <c r="U669" s="19"/>
      <c r="V669" s="13"/>
      <c r="W669" s="13"/>
      <c r="X669" s="13"/>
      <c r="Y669" s="13"/>
      <c r="Z669" s="13"/>
      <c r="AA669" s="13"/>
    </row>
    <row r="670">
      <c r="A670" s="13"/>
      <c r="B670" s="13"/>
      <c r="C670" s="13"/>
      <c r="D670" s="13"/>
      <c r="E670" s="13"/>
      <c r="F670" s="13"/>
      <c r="G670" s="13"/>
      <c r="H670" s="13"/>
      <c r="I670" s="13"/>
      <c r="J670" s="13"/>
      <c r="K670" s="38"/>
      <c r="L670" s="19"/>
      <c r="M670" s="19"/>
      <c r="N670" s="19"/>
      <c r="O670" s="21"/>
      <c r="P670" s="21"/>
      <c r="Q670" s="21"/>
      <c r="R670" s="21"/>
      <c r="S670" s="21"/>
      <c r="T670" s="21"/>
      <c r="U670" s="19"/>
      <c r="V670" s="13"/>
      <c r="W670" s="13"/>
      <c r="X670" s="13"/>
      <c r="Y670" s="13"/>
      <c r="Z670" s="13"/>
      <c r="AA670" s="13"/>
    </row>
    <row r="671">
      <c r="A671" s="13"/>
      <c r="B671" s="13"/>
      <c r="C671" s="13"/>
      <c r="D671" s="13"/>
      <c r="E671" s="13"/>
      <c r="F671" s="13"/>
      <c r="G671" s="13"/>
      <c r="H671" s="13"/>
      <c r="I671" s="13"/>
      <c r="J671" s="13"/>
      <c r="K671" s="38"/>
      <c r="L671" s="19"/>
      <c r="M671" s="19"/>
      <c r="N671" s="19"/>
      <c r="O671" s="21"/>
      <c r="P671" s="21"/>
      <c r="Q671" s="21"/>
      <c r="R671" s="21"/>
      <c r="S671" s="21"/>
      <c r="T671" s="21"/>
      <c r="U671" s="19"/>
      <c r="V671" s="13"/>
      <c r="W671" s="13"/>
      <c r="X671" s="13"/>
      <c r="Y671" s="13"/>
      <c r="Z671" s="13"/>
      <c r="AA671" s="13"/>
    </row>
    <row r="672">
      <c r="A672" s="13"/>
      <c r="B672" s="13"/>
      <c r="C672" s="13"/>
      <c r="D672" s="13"/>
      <c r="E672" s="13"/>
      <c r="F672" s="13"/>
      <c r="G672" s="13"/>
      <c r="H672" s="13"/>
      <c r="I672" s="13"/>
      <c r="J672" s="13"/>
      <c r="K672" s="38"/>
      <c r="L672" s="19"/>
      <c r="M672" s="19"/>
      <c r="N672" s="19"/>
      <c r="O672" s="21"/>
      <c r="P672" s="21"/>
      <c r="Q672" s="21"/>
      <c r="R672" s="21"/>
      <c r="S672" s="21"/>
      <c r="T672" s="21"/>
      <c r="U672" s="19"/>
      <c r="V672" s="13"/>
      <c r="W672" s="13"/>
      <c r="X672" s="13"/>
      <c r="Y672" s="13"/>
      <c r="Z672" s="13"/>
      <c r="AA672" s="13"/>
    </row>
    <row r="673">
      <c r="A673" s="13"/>
      <c r="B673" s="13"/>
      <c r="C673" s="13"/>
      <c r="D673" s="13"/>
      <c r="E673" s="13"/>
      <c r="F673" s="13"/>
      <c r="G673" s="13"/>
      <c r="H673" s="13"/>
      <c r="I673" s="13"/>
      <c r="J673" s="13"/>
      <c r="K673" s="38"/>
      <c r="L673" s="19"/>
      <c r="M673" s="19"/>
      <c r="N673" s="19"/>
      <c r="O673" s="21"/>
      <c r="P673" s="21"/>
      <c r="Q673" s="21"/>
      <c r="R673" s="21"/>
      <c r="S673" s="21"/>
      <c r="T673" s="21"/>
      <c r="U673" s="19"/>
      <c r="V673" s="13"/>
      <c r="W673" s="13"/>
      <c r="X673" s="13"/>
      <c r="Y673" s="13"/>
      <c r="Z673" s="13"/>
      <c r="AA673" s="13"/>
    </row>
    <row r="674">
      <c r="A674" s="13"/>
      <c r="B674" s="13"/>
      <c r="C674" s="13"/>
      <c r="D674" s="13"/>
      <c r="E674" s="13"/>
      <c r="F674" s="13"/>
      <c r="G674" s="13"/>
      <c r="H674" s="13"/>
      <c r="I674" s="13"/>
      <c r="J674" s="13"/>
      <c r="K674" s="38"/>
      <c r="L674" s="19"/>
      <c r="M674" s="19"/>
      <c r="N674" s="19"/>
      <c r="O674" s="21"/>
      <c r="P674" s="21"/>
      <c r="Q674" s="21"/>
      <c r="R674" s="21"/>
      <c r="S674" s="21"/>
      <c r="T674" s="21"/>
      <c r="U674" s="19"/>
      <c r="V674" s="13"/>
      <c r="W674" s="13"/>
      <c r="X674" s="13"/>
      <c r="Y674" s="13"/>
      <c r="Z674" s="13"/>
      <c r="AA674" s="13"/>
    </row>
    <row r="675">
      <c r="A675" s="13"/>
      <c r="B675" s="13"/>
      <c r="C675" s="13"/>
      <c r="D675" s="13"/>
      <c r="E675" s="13"/>
      <c r="F675" s="13"/>
      <c r="G675" s="13"/>
      <c r="H675" s="13"/>
      <c r="I675" s="13"/>
      <c r="J675" s="13"/>
      <c r="K675" s="38"/>
      <c r="L675" s="19"/>
      <c r="M675" s="19"/>
      <c r="N675" s="19"/>
      <c r="O675" s="21"/>
      <c r="P675" s="21"/>
      <c r="Q675" s="21"/>
      <c r="R675" s="21"/>
      <c r="S675" s="21"/>
      <c r="T675" s="21"/>
      <c r="U675" s="19"/>
      <c r="V675" s="13"/>
      <c r="W675" s="13"/>
      <c r="X675" s="13"/>
      <c r="Y675" s="13"/>
      <c r="Z675" s="13"/>
      <c r="AA675" s="13"/>
    </row>
    <row r="676">
      <c r="A676" s="13"/>
      <c r="B676" s="13"/>
      <c r="C676" s="13"/>
      <c r="D676" s="13"/>
      <c r="E676" s="13"/>
      <c r="F676" s="13"/>
      <c r="G676" s="13"/>
      <c r="H676" s="13"/>
      <c r="I676" s="13"/>
      <c r="J676" s="13"/>
      <c r="K676" s="38"/>
      <c r="L676" s="19"/>
      <c r="M676" s="19"/>
      <c r="N676" s="19"/>
      <c r="O676" s="21"/>
      <c r="P676" s="21"/>
      <c r="Q676" s="21"/>
      <c r="R676" s="21"/>
      <c r="S676" s="21"/>
      <c r="T676" s="21"/>
      <c r="U676" s="19"/>
      <c r="V676" s="13"/>
      <c r="W676" s="13"/>
      <c r="X676" s="13"/>
      <c r="Y676" s="13"/>
      <c r="Z676" s="13"/>
      <c r="AA676" s="13"/>
    </row>
    <row r="677">
      <c r="A677" s="13"/>
      <c r="B677" s="13"/>
      <c r="C677" s="13"/>
      <c r="D677" s="13"/>
      <c r="E677" s="13"/>
      <c r="F677" s="13"/>
      <c r="G677" s="13"/>
      <c r="H677" s="13"/>
      <c r="I677" s="13"/>
      <c r="J677" s="13"/>
      <c r="K677" s="38"/>
      <c r="L677" s="19"/>
      <c r="M677" s="19"/>
      <c r="N677" s="19"/>
      <c r="O677" s="21"/>
      <c r="P677" s="21"/>
      <c r="Q677" s="21"/>
      <c r="R677" s="21"/>
      <c r="S677" s="21"/>
      <c r="T677" s="21"/>
      <c r="U677" s="19"/>
      <c r="V677" s="13"/>
      <c r="W677" s="13"/>
      <c r="X677" s="13"/>
      <c r="Y677" s="13"/>
      <c r="Z677" s="13"/>
      <c r="AA677" s="13"/>
    </row>
    <row r="678">
      <c r="A678" s="13"/>
      <c r="B678" s="13"/>
      <c r="C678" s="13"/>
      <c r="D678" s="13"/>
      <c r="E678" s="13"/>
      <c r="F678" s="13"/>
      <c r="G678" s="13"/>
      <c r="H678" s="13"/>
      <c r="I678" s="13"/>
      <c r="J678" s="13"/>
      <c r="K678" s="38"/>
      <c r="L678" s="19"/>
      <c r="M678" s="19"/>
      <c r="N678" s="19"/>
      <c r="O678" s="21"/>
      <c r="P678" s="21"/>
      <c r="Q678" s="21"/>
      <c r="R678" s="21"/>
      <c r="S678" s="21"/>
      <c r="T678" s="21"/>
      <c r="U678" s="19"/>
      <c r="V678" s="13"/>
      <c r="W678" s="13"/>
      <c r="X678" s="13"/>
      <c r="Y678" s="13"/>
      <c r="Z678" s="13"/>
      <c r="AA678" s="13"/>
    </row>
    <row r="679">
      <c r="A679" s="13"/>
      <c r="B679" s="13"/>
      <c r="C679" s="13"/>
      <c r="D679" s="13"/>
      <c r="E679" s="13"/>
      <c r="F679" s="13"/>
      <c r="G679" s="13"/>
      <c r="H679" s="13"/>
      <c r="I679" s="13"/>
      <c r="J679" s="13"/>
      <c r="K679" s="38"/>
      <c r="L679" s="19"/>
      <c r="M679" s="19"/>
      <c r="N679" s="19"/>
      <c r="O679" s="21"/>
      <c r="P679" s="21"/>
      <c r="Q679" s="21"/>
      <c r="R679" s="21"/>
      <c r="S679" s="21"/>
      <c r="T679" s="21"/>
      <c r="U679" s="19"/>
      <c r="V679" s="13"/>
      <c r="W679" s="13"/>
      <c r="X679" s="13"/>
      <c r="Y679" s="13"/>
      <c r="Z679" s="13"/>
      <c r="AA679" s="13"/>
    </row>
    <row r="680">
      <c r="A680" s="13"/>
      <c r="B680" s="13"/>
      <c r="C680" s="13"/>
      <c r="D680" s="13"/>
      <c r="E680" s="13"/>
      <c r="F680" s="13"/>
      <c r="G680" s="13"/>
      <c r="H680" s="13"/>
      <c r="I680" s="13"/>
      <c r="J680" s="13"/>
      <c r="K680" s="38"/>
      <c r="L680" s="19"/>
      <c r="M680" s="19"/>
      <c r="N680" s="19"/>
      <c r="O680" s="21"/>
      <c r="P680" s="21"/>
      <c r="Q680" s="21"/>
      <c r="R680" s="21"/>
      <c r="S680" s="21"/>
      <c r="T680" s="21"/>
      <c r="U680" s="19"/>
      <c r="V680" s="13"/>
      <c r="W680" s="13"/>
      <c r="X680" s="13"/>
      <c r="Y680" s="13"/>
      <c r="Z680" s="13"/>
      <c r="AA680" s="13"/>
    </row>
    <row r="681">
      <c r="A681" s="13"/>
      <c r="B681" s="13"/>
      <c r="C681" s="13"/>
      <c r="D681" s="13"/>
      <c r="E681" s="13"/>
      <c r="F681" s="13"/>
      <c r="G681" s="13"/>
      <c r="H681" s="13"/>
      <c r="I681" s="13"/>
      <c r="J681" s="13"/>
      <c r="K681" s="38"/>
      <c r="L681" s="19"/>
      <c r="M681" s="19"/>
      <c r="N681" s="19"/>
      <c r="O681" s="21"/>
      <c r="P681" s="21"/>
      <c r="Q681" s="21"/>
      <c r="R681" s="21"/>
      <c r="S681" s="21"/>
      <c r="T681" s="21"/>
      <c r="U681" s="19"/>
      <c r="V681" s="13"/>
      <c r="W681" s="13"/>
      <c r="X681" s="13"/>
      <c r="Y681" s="13"/>
      <c r="Z681" s="13"/>
      <c r="AA681" s="13"/>
    </row>
    <row r="682">
      <c r="A682" s="13"/>
      <c r="B682" s="13"/>
      <c r="C682" s="13"/>
      <c r="D682" s="13"/>
      <c r="E682" s="13"/>
      <c r="F682" s="13"/>
      <c r="G682" s="13"/>
      <c r="H682" s="13"/>
      <c r="I682" s="13"/>
      <c r="J682" s="13"/>
      <c r="K682" s="38"/>
      <c r="L682" s="19"/>
      <c r="M682" s="19"/>
      <c r="N682" s="19"/>
      <c r="O682" s="21"/>
      <c r="P682" s="21"/>
      <c r="Q682" s="21"/>
      <c r="R682" s="21"/>
      <c r="S682" s="21"/>
      <c r="T682" s="21"/>
      <c r="U682" s="19"/>
      <c r="V682" s="13"/>
      <c r="W682" s="13"/>
      <c r="X682" s="13"/>
      <c r="Y682" s="13"/>
      <c r="Z682" s="13"/>
      <c r="AA682" s="13"/>
    </row>
    <row r="683">
      <c r="A683" s="13"/>
      <c r="B683" s="13"/>
      <c r="C683" s="13"/>
      <c r="D683" s="13"/>
      <c r="E683" s="13"/>
      <c r="F683" s="13"/>
      <c r="G683" s="13"/>
      <c r="H683" s="13"/>
      <c r="I683" s="13"/>
      <c r="J683" s="13"/>
      <c r="K683" s="38"/>
      <c r="L683" s="19"/>
      <c r="M683" s="19"/>
      <c r="N683" s="19"/>
      <c r="O683" s="21"/>
      <c r="P683" s="21"/>
      <c r="Q683" s="21"/>
      <c r="R683" s="21"/>
      <c r="S683" s="21"/>
      <c r="T683" s="21"/>
      <c r="U683" s="19"/>
      <c r="V683" s="13"/>
      <c r="W683" s="13"/>
      <c r="X683" s="13"/>
      <c r="Y683" s="13"/>
      <c r="Z683" s="13"/>
      <c r="AA683" s="13"/>
    </row>
    <row r="684">
      <c r="A684" s="13"/>
      <c r="B684" s="13"/>
      <c r="C684" s="13"/>
      <c r="D684" s="13"/>
      <c r="E684" s="13"/>
      <c r="F684" s="13"/>
      <c r="G684" s="13"/>
      <c r="H684" s="13"/>
      <c r="I684" s="13"/>
      <c r="J684" s="13"/>
      <c r="K684" s="38"/>
      <c r="L684" s="19"/>
      <c r="M684" s="19"/>
      <c r="N684" s="19"/>
      <c r="O684" s="21"/>
      <c r="P684" s="21"/>
      <c r="Q684" s="21"/>
      <c r="R684" s="21"/>
      <c r="S684" s="21"/>
      <c r="T684" s="21"/>
      <c r="U684" s="19"/>
      <c r="V684" s="13"/>
      <c r="W684" s="13"/>
      <c r="X684" s="13"/>
      <c r="Y684" s="13"/>
      <c r="Z684" s="13"/>
      <c r="AA684" s="13"/>
    </row>
    <row r="685">
      <c r="A685" s="13"/>
      <c r="B685" s="13"/>
      <c r="C685" s="13"/>
      <c r="D685" s="13"/>
      <c r="E685" s="13"/>
      <c r="F685" s="13"/>
      <c r="G685" s="13"/>
      <c r="H685" s="13"/>
      <c r="I685" s="13"/>
      <c r="J685" s="13"/>
      <c r="K685" s="38"/>
      <c r="L685" s="19"/>
      <c r="M685" s="19"/>
      <c r="N685" s="19"/>
      <c r="O685" s="21"/>
      <c r="P685" s="21"/>
      <c r="Q685" s="21"/>
      <c r="R685" s="21"/>
      <c r="S685" s="21"/>
      <c r="T685" s="21"/>
      <c r="U685" s="19"/>
      <c r="V685" s="13"/>
      <c r="W685" s="13"/>
      <c r="X685" s="13"/>
      <c r="Y685" s="13"/>
      <c r="Z685" s="13"/>
      <c r="AA685" s="13"/>
    </row>
    <row r="686">
      <c r="A686" s="13"/>
      <c r="B686" s="13"/>
      <c r="C686" s="13"/>
      <c r="D686" s="13"/>
      <c r="E686" s="13"/>
      <c r="F686" s="13"/>
      <c r="G686" s="13"/>
      <c r="H686" s="13"/>
      <c r="I686" s="13"/>
      <c r="J686" s="13"/>
      <c r="K686" s="38"/>
      <c r="L686" s="19"/>
      <c r="M686" s="19"/>
      <c r="N686" s="19"/>
      <c r="O686" s="21"/>
      <c r="P686" s="21"/>
      <c r="Q686" s="21"/>
      <c r="R686" s="21"/>
      <c r="S686" s="21"/>
      <c r="T686" s="21"/>
      <c r="U686" s="19"/>
      <c r="V686" s="13"/>
      <c r="W686" s="13"/>
      <c r="X686" s="13"/>
      <c r="Y686" s="13"/>
      <c r="Z686" s="13"/>
      <c r="AA686" s="13"/>
    </row>
    <row r="687">
      <c r="A687" s="13"/>
      <c r="B687" s="13"/>
      <c r="C687" s="13"/>
      <c r="D687" s="13"/>
      <c r="E687" s="13"/>
      <c r="F687" s="13"/>
      <c r="G687" s="13"/>
      <c r="H687" s="13"/>
      <c r="I687" s="13"/>
      <c r="J687" s="13"/>
      <c r="K687" s="38"/>
      <c r="L687" s="19"/>
      <c r="M687" s="19"/>
      <c r="N687" s="19"/>
      <c r="O687" s="21"/>
      <c r="P687" s="21"/>
      <c r="Q687" s="21"/>
      <c r="R687" s="21"/>
      <c r="S687" s="21"/>
      <c r="T687" s="21"/>
      <c r="U687" s="19"/>
      <c r="V687" s="13"/>
      <c r="W687" s="13"/>
      <c r="X687" s="13"/>
      <c r="Y687" s="13"/>
      <c r="Z687" s="13"/>
      <c r="AA687" s="13"/>
    </row>
    <row r="688">
      <c r="A688" s="13"/>
      <c r="B688" s="13"/>
      <c r="C688" s="13"/>
      <c r="D688" s="13"/>
      <c r="E688" s="13"/>
      <c r="F688" s="13"/>
      <c r="G688" s="13"/>
      <c r="H688" s="13"/>
      <c r="I688" s="13"/>
      <c r="J688" s="13"/>
      <c r="K688" s="38"/>
      <c r="L688" s="19"/>
      <c r="M688" s="19"/>
      <c r="N688" s="19"/>
      <c r="O688" s="21"/>
      <c r="P688" s="21"/>
      <c r="Q688" s="21"/>
      <c r="R688" s="21"/>
      <c r="S688" s="21"/>
      <c r="T688" s="21"/>
      <c r="U688" s="19"/>
      <c r="V688" s="13"/>
      <c r="W688" s="13"/>
      <c r="X688" s="13"/>
      <c r="Y688" s="13"/>
      <c r="Z688" s="13"/>
      <c r="AA688" s="13"/>
    </row>
    <row r="689">
      <c r="A689" s="13"/>
      <c r="B689" s="13"/>
      <c r="C689" s="13"/>
      <c r="D689" s="13"/>
      <c r="E689" s="13"/>
      <c r="F689" s="13"/>
      <c r="G689" s="13"/>
      <c r="H689" s="13"/>
      <c r="I689" s="13"/>
      <c r="J689" s="13"/>
      <c r="K689" s="38"/>
      <c r="L689" s="19"/>
      <c r="M689" s="19"/>
      <c r="N689" s="19"/>
      <c r="O689" s="21"/>
      <c r="P689" s="21"/>
      <c r="Q689" s="21"/>
      <c r="R689" s="21"/>
      <c r="S689" s="21"/>
      <c r="T689" s="21"/>
      <c r="U689" s="19"/>
      <c r="V689" s="13"/>
      <c r="W689" s="13"/>
      <c r="X689" s="13"/>
      <c r="Y689" s="13"/>
      <c r="Z689" s="13"/>
      <c r="AA689" s="13"/>
    </row>
    <row r="690">
      <c r="A690" s="13"/>
      <c r="B690" s="13"/>
      <c r="C690" s="13"/>
      <c r="D690" s="13"/>
      <c r="E690" s="13"/>
      <c r="F690" s="13"/>
      <c r="G690" s="13"/>
      <c r="H690" s="13"/>
      <c r="I690" s="13"/>
      <c r="J690" s="13"/>
      <c r="K690" s="38"/>
      <c r="L690" s="19"/>
      <c r="M690" s="19"/>
      <c r="N690" s="19"/>
      <c r="O690" s="21"/>
      <c r="P690" s="21"/>
      <c r="Q690" s="21"/>
      <c r="R690" s="21"/>
      <c r="S690" s="21"/>
      <c r="T690" s="21"/>
      <c r="U690" s="19"/>
      <c r="V690" s="13"/>
      <c r="W690" s="13"/>
      <c r="X690" s="13"/>
      <c r="Y690" s="13"/>
      <c r="Z690" s="13"/>
      <c r="AA690" s="13"/>
    </row>
    <row r="691">
      <c r="A691" s="13"/>
      <c r="B691" s="13"/>
      <c r="C691" s="13"/>
      <c r="D691" s="13"/>
      <c r="E691" s="13"/>
      <c r="F691" s="13"/>
      <c r="G691" s="13"/>
      <c r="H691" s="13"/>
      <c r="I691" s="13"/>
      <c r="J691" s="13"/>
      <c r="K691" s="38"/>
      <c r="L691" s="19"/>
      <c r="M691" s="19"/>
      <c r="N691" s="19"/>
      <c r="O691" s="21"/>
      <c r="P691" s="21"/>
      <c r="Q691" s="21"/>
      <c r="R691" s="21"/>
      <c r="S691" s="21"/>
      <c r="T691" s="21"/>
      <c r="U691" s="19"/>
      <c r="V691" s="13"/>
      <c r="W691" s="13"/>
      <c r="X691" s="13"/>
      <c r="Y691" s="13"/>
      <c r="Z691" s="13"/>
      <c r="AA691" s="13"/>
    </row>
    <row r="692">
      <c r="A692" s="13"/>
      <c r="B692" s="13"/>
      <c r="C692" s="13"/>
      <c r="D692" s="13"/>
      <c r="E692" s="13"/>
      <c r="F692" s="13"/>
      <c r="G692" s="13"/>
      <c r="H692" s="13"/>
      <c r="I692" s="13"/>
      <c r="J692" s="13"/>
      <c r="K692" s="38"/>
      <c r="L692" s="19"/>
      <c r="M692" s="19"/>
      <c r="N692" s="19"/>
      <c r="O692" s="21"/>
      <c r="P692" s="21"/>
      <c r="Q692" s="21"/>
      <c r="R692" s="21"/>
      <c r="S692" s="21"/>
      <c r="T692" s="21"/>
      <c r="U692" s="19"/>
      <c r="V692" s="13"/>
      <c r="W692" s="13"/>
      <c r="X692" s="13"/>
      <c r="Y692" s="13"/>
      <c r="Z692" s="13"/>
      <c r="AA692" s="13"/>
    </row>
    <row r="693">
      <c r="A693" s="13"/>
      <c r="B693" s="13"/>
      <c r="C693" s="13"/>
      <c r="D693" s="13"/>
      <c r="E693" s="13"/>
      <c r="F693" s="13"/>
      <c r="G693" s="13"/>
      <c r="H693" s="13"/>
      <c r="I693" s="13"/>
      <c r="J693" s="13"/>
      <c r="K693" s="38"/>
      <c r="L693" s="19"/>
      <c r="M693" s="19"/>
      <c r="N693" s="19"/>
      <c r="O693" s="21"/>
      <c r="P693" s="21"/>
      <c r="Q693" s="21"/>
      <c r="R693" s="21"/>
      <c r="S693" s="21"/>
      <c r="T693" s="21"/>
      <c r="U693" s="19"/>
      <c r="V693" s="13"/>
      <c r="W693" s="13"/>
      <c r="X693" s="13"/>
      <c r="Y693" s="13"/>
      <c r="Z693" s="13"/>
      <c r="AA693" s="13"/>
    </row>
    <row r="694">
      <c r="A694" s="13"/>
      <c r="B694" s="13"/>
      <c r="C694" s="13"/>
      <c r="D694" s="13"/>
      <c r="E694" s="13"/>
      <c r="F694" s="13"/>
      <c r="G694" s="13"/>
      <c r="H694" s="13"/>
      <c r="I694" s="13"/>
      <c r="J694" s="13"/>
      <c r="K694" s="38"/>
      <c r="L694" s="19"/>
      <c r="M694" s="19"/>
      <c r="N694" s="19"/>
      <c r="O694" s="21"/>
      <c r="P694" s="21"/>
      <c r="Q694" s="21"/>
      <c r="R694" s="21"/>
      <c r="S694" s="21"/>
      <c r="T694" s="21"/>
      <c r="U694" s="19"/>
      <c r="V694" s="13"/>
      <c r="W694" s="13"/>
      <c r="X694" s="13"/>
      <c r="Y694" s="13"/>
      <c r="Z694" s="13"/>
      <c r="AA694" s="13"/>
    </row>
    <row r="695">
      <c r="A695" s="13"/>
      <c r="B695" s="13"/>
      <c r="C695" s="13"/>
      <c r="D695" s="13"/>
      <c r="E695" s="13"/>
      <c r="F695" s="13"/>
      <c r="G695" s="13"/>
      <c r="H695" s="13"/>
      <c r="I695" s="13"/>
      <c r="J695" s="13"/>
      <c r="K695" s="38"/>
      <c r="L695" s="19"/>
      <c r="M695" s="19"/>
      <c r="N695" s="19"/>
      <c r="O695" s="21"/>
      <c r="P695" s="21"/>
      <c r="Q695" s="21"/>
      <c r="R695" s="21"/>
      <c r="S695" s="21"/>
      <c r="T695" s="21"/>
      <c r="U695" s="19"/>
      <c r="V695" s="13"/>
      <c r="W695" s="13"/>
      <c r="X695" s="13"/>
      <c r="Y695" s="13"/>
      <c r="Z695" s="13"/>
      <c r="AA695" s="13"/>
    </row>
    <row r="696">
      <c r="A696" s="13"/>
      <c r="B696" s="13"/>
      <c r="C696" s="13"/>
      <c r="D696" s="13"/>
      <c r="E696" s="13"/>
      <c r="F696" s="13"/>
      <c r="G696" s="13"/>
      <c r="H696" s="13"/>
      <c r="I696" s="13"/>
      <c r="J696" s="13"/>
      <c r="K696" s="38"/>
      <c r="L696" s="19"/>
      <c r="M696" s="19"/>
      <c r="N696" s="19"/>
      <c r="O696" s="21"/>
      <c r="P696" s="21"/>
      <c r="Q696" s="21"/>
      <c r="R696" s="21"/>
      <c r="S696" s="21"/>
      <c r="T696" s="21"/>
      <c r="U696" s="19"/>
      <c r="V696" s="13"/>
      <c r="W696" s="13"/>
      <c r="X696" s="13"/>
      <c r="Y696" s="13"/>
      <c r="Z696" s="13"/>
      <c r="AA696" s="13"/>
    </row>
    <row r="697">
      <c r="A697" s="13"/>
      <c r="B697" s="13"/>
      <c r="C697" s="13"/>
      <c r="D697" s="13"/>
      <c r="E697" s="13"/>
      <c r="F697" s="13"/>
      <c r="G697" s="13"/>
      <c r="H697" s="13"/>
      <c r="I697" s="13"/>
      <c r="J697" s="13"/>
      <c r="K697" s="38"/>
      <c r="L697" s="19"/>
      <c r="M697" s="19"/>
      <c r="N697" s="19"/>
      <c r="O697" s="21"/>
      <c r="P697" s="21"/>
      <c r="Q697" s="21"/>
      <c r="R697" s="21"/>
      <c r="S697" s="21"/>
      <c r="T697" s="21"/>
      <c r="U697" s="19"/>
      <c r="V697" s="13"/>
      <c r="W697" s="13"/>
      <c r="X697" s="13"/>
      <c r="Y697" s="13"/>
      <c r="Z697" s="13"/>
      <c r="AA697" s="13"/>
    </row>
    <row r="698">
      <c r="A698" s="13"/>
      <c r="B698" s="13"/>
      <c r="C698" s="13"/>
      <c r="D698" s="13"/>
      <c r="E698" s="13"/>
      <c r="F698" s="13"/>
      <c r="G698" s="13"/>
      <c r="H698" s="13"/>
      <c r="I698" s="13"/>
      <c r="J698" s="13"/>
      <c r="K698" s="38"/>
      <c r="L698" s="19"/>
      <c r="M698" s="19"/>
      <c r="N698" s="19"/>
      <c r="O698" s="21"/>
      <c r="P698" s="21"/>
      <c r="Q698" s="21"/>
      <c r="R698" s="21"/>
      <c r="S698" s="21"/>
      <c r="T698" s="21"/>
      <c r="U698" s="19"/>
      <c r="V698" s="13"/>
      <c r="W698" s="13"/>
      <c r="X698" s="13"/>
      <c r="Y698" s="13"/>
      <c r="Z698" s="13"/>
      <c r="AA698" s="13"/>
    </row>
    <row r="699">
      <c r="A699" s="13"/>
      <c r="B699" s="13"/>
      <c r="C699" s="13"/>
      <c r="D699" s="13"/>
      <c r="E699" s="13"/>
      <c r="F699" s="13"/>
      <c r="G699" s="13"/>
      <c r="H699" s="13"/>
      <c r="I699" s="13"/>
      <c r="J699" s="13"/>
      <c r="K699" s="38"/>
      <c r="L699" s="19"/>
      <c r="M699" s="19"/>
      <c r="N699" s="19"/>
      <c r="O699" s="21"/>
      <c r="P699" s="21"/>
      <c r="Q699" s="21"/>
      <c r="R699" s="21"/>
      <c r="S699" s="21"/>
      <c r="T699" s="21"/>
      <c r="U699" s="19"/>
      <c r="V699" s="13"/>
      <c r="W699" s="13"/>
      <c r="X699" s="13"/>
      <c r="Y699" s="13"/>
      <c r="Z699" s="13"/>
      <c r="AA699" s="13"/>
    </row>
    <row r="700">
      <c r="A700" s="13"/>
      <c r="B700" s="13"/>
      <c r="C700" s="13"/>
      <c r="D700" s="13"/>
      <c r="E700" s="13"/>
      <c r="F700" s="13"/>
      <c r="G700" s="13"/>
      <c r="H700" s="13"/>
      <c r="I700" s="13"/>
      <c r="J700" s="13"/>
      <c r="K700" s="38"/>
      <c r="L700" s="19"/>
      <c r="M700" s="19"/>
      <c r="N700" s="19"/>
      <c r="O700" s="21"/>
      <c r="P700" s="21"/>
      <c r="Q700" s="21"/>
      <c r="R700" s="21"/>
      <c r="S700" s="21"/>
      <c r="T700" s="21"/>
      <c r="U700" s="19"/>
      <c r="V700" s="13"/>
      <c r="W700" s="13"/>
      <c r="X700" s="13"/>
      <c r="Y700" s="13"/>
      <c r="Z700" s="13"/>
      <c r="AA700" s="13"/>
    </row>
    <row r="701">
      <c r="A701" s="13"/>
      <c r="B701" s="13"/>
      <c r="C701" s="13"/>
      <c r="D701" s="13"/>
      <c r="E701" s="13"/>
      <c r="F701" s="13"/>
      <c r="G701" s="13"/>
      <c r="H701" s="13"/>
      <c r="I701" s="13"/>
      <c r="J701" s="13"/>
      <c r="K701" s="38"/>
      <c r="L701" s="19"/>
      <c r="M701" s="19"/>
      <c r="N701" s="19"/>
      <c r="O701" s="21"/>
      <c r="P701" s="21"/>
      <c r="Q701" s="21"/>
      <c r="R701" s="21"/>
      <c r="S701" s="21"/>
      <c r="T701" s="21"/>
      <c r="U701" s="19"/>
      <c r="V701" s="13"/>
      <c r="W701" s="13"/>
      <c r="X701" s="13"/>
      <c r="Y701" s="13"/>
      <c r="Z701" s="13"/>
      <c r="AA701" s="13"/>
    </row>
    <row r="702">
      <c r="A702" s="13"/>
      <c r="B702" s="13"/>
      <c r="C702" s="13"/>
      <c r="D702" s="13"/>
      <c r="E702" s="13"/>
      <c r="F702" s="13"/>
      <c r="G702" s="13"/>
      <c r="H702" s="13"/>
      <c r="I702" s="13"/>
      <c r="J702" s="13"/>
      <c r="K702" s="38"/>
      <c r="L702" s="19"/>
      <c r="M702" s="19"/>
      <c r="N702" s="19"/>
      <c r="O702" s="21"/>
      <c r="P702" s="21"/>
      <c r="Q702" s="21"/>
      <c r="R702" s="21"/>
      <c r="S702" s="21"/>
      <c r="T702" s="21"/>
      <c r="U702" s="19"/>
      <c r="V702" s="13"/>
      <c r="W702" s="13"/>
      <c r="X702" s="13"/>
      <c r="Y702" s="13"/>
      <c r="Z702" s="13"/>
      <c r="AA702" s="13"/>
    </row>
    <row r="703">
      <c r="A703" s="13"/>
      <c r="B703" s="13"/>
      <c r="C703" s="13"/>
      <c r="D703" s="13"/>
      <c r="E703" s="13"/>
      <c r="F703" s="13"/>
      <c r="G703" s="13"/>
      <c r="H703" s="13"/>
      <c r="I703" s="13"/>
      <c r="J703" s="13"/>
      <c r="K703" s="38"/>
      <c r="L703" s="19"/>
      <c r="M703" s="19"/>
      <c r="N703" s="19"/>
      <c r="O703" s="21"/>
      <c r="P703" s="21"/>
      <c r="Q703" s="21"/>
      <c r="R703" s="21"/>
      <c r="S703" s="21"/>
      <c r="T703" s="21"/>
      <c r="U703" s="19"/>
      <c r="V703" s="13"/>
      <c r="W703" s="13"/>
      <c r="X703" s="13"/>
      <c r="Y703" s="13"/>
      <c r="Z703" s="13"/>
      <c r="AA703" s="13"/>
    </row>
    <row r="704">
      <c r="A704" s="13"/>
      <c r="B704" s="13"/>
      <c r="C704" s="13"/>
      <c r="D704" s="13"/>
      <c r="E704" s="13"/>
      <c r="F704" s="13"/>
      <c r="G704" s="13"/>
      <c r="H704" s="13"/>
      <c r="I704" s="13"/>
      <c r="J704" s="13"/>
      <c r="K704" s="38"/>
      <c r="L704" s="19"/>
      <c r="M704" s="19"/>
      <c r="N704" s="19"/>
      <c r="O704" s="21"/>
      <c r="P704" s="21"/>
      <c r="Q704" s="21"/>
      <c r="R704" s="21"/>
      <c r="S704" s="21"/>
      <c r="T704" s="21"/>
      <c r="U704" s="19"/>
      <c r="V704" s="13"/>
      <c r="W704" s="13"/>
      <c r="X704" s="13"/>
      <c r="Y704" s="13"/>
      <c r="Z704" s="13"/>
      <c r="AA704" s="13"/>
    </row>
    <row r="705">
      <c r="A705" s="13"/>
      <c r="B705" s="13"/>
      <c r="C705" s="13"/>
      <c r="D705" s="13"/>
      <c r="E705" s="13"/>
      <c r="F705" s="13"/>
      <c r="G705" s="13"/>
      <c r="H705" s="13"/>
      <c r="I705" s="13"/>
      <c r="J705" s="13"/>
      <c r="K705" s="38"/>
      <c r="L705" s="19"/>
      <c r="M705" s="19"/>
      <c r="N705" s="19"/>
      <c r="O705" s="21"/>
      <c r="P705" s="21"/>
      <c r="Q705" s="21"/>
      <c r="R705" s="21"/>
      <c r="S705" s="21"/>
      <c r="T705" s="21"/>
      <c r="U705" s="19"/>
      <c r="V705" s="13"/>
      <c r="W705" s="13"/>
      <c r="X705" s="13"/>
      <c r="Y705" s="13"/>
      <c r="Z705" s="13"/>
      <c r="AA705" s="13"/>
    </row>
    <row r="706">
      <c r="A706" s="13"/>
      <c r="B706" s="13"/>
      <c r="C706" s="13"/>
      <c r="D706" s="13"/>
      <c r="E706" s="13"/>
      <c r="F706" s="13"/>
      <c r="G706" s="13"/>
      <c r="H706" s="13"/>
      <c r="I706" s="13"/>
      <c r="J706" s="13"/>
      <c r="K706" s="38"/>
      <c r="L706" s="19"/>
      <c r="M706" s="19"/>
      <c r="N706" s="19"/>
      <c r="O706" s="21"/>
      <c r="P706" s="21"/>
      <c r="Q706" s="21"/>
      <c r="R706" s="21"/>
      <c r="S706" s="21"/>
      <c r="T706" s="21"/>
      <c r="U706" s="19"/>
      <c r="V706" s="13"/>
      <c r="W706" s="13"/>
      <c r="X706" s="13"/>
      <c r="Y706" s="13"/>
      <c r="Z706" s="13"/>
      <c r="AA706" s="13"/>
    </row>
    <row r="707">
      <c r="A707" s="13"/>
      <c r="B707" s="13"/>
      <c r="C707" s="13"/>
      <c r="D707" s="13"/>
      <c r="E707" s="13"/>
      <c r="F707" s="13"/>
      <c r="G707" s="13"/>
      <c r="H707" s="13"/>
      <c r="I707" s="13"/>
      <c r="J707" s="13"/>
      <c r="K707" s="38"/>
      <c r="L707" s="19"/>
      <c r="M707" s="19"/>
      <c r="N707" s="19"/>
      <c r="O707" s="21"/>
      <c r="P707" s="21"/>
      <c r="Q707" s="21"/>
      <c r="R707" s="21"/>
      <c r="S707" s="21"/>
      <c r="T707" s="21"/>
      <c r="U707" s="19"/>
      <c r="V707" s="13"/>
      <c r="W707" s="13"/>
      <c r="X707" s="13"/>
      <c r="Y707" s="13"/>
      <c r="Z707" s="13"/>
      <c r="AA707" s="13"/>
    </row>
    <row r="708">
      <c r="A708" s="13"/>
      <c r="B708" s="13"/>
      <c r="C708" s="13"/>
      <c r="D708" s="13"/>
      <c r="E708" s="13"/>
      <c r="F708" s="13"/>
      <c r="G708" s="13"/>
      <c r="H708" s="13"/>
      <c r="I708" s="13"/>
      <c r="J708" s="13"/>
      <c r="K708" s="38"/>
      <c r="L708" s="19"/>
      <c r="M708" s="19"/>
      <c r="N708" s="19"/>
      <c r="O708" s="21"/>
      <c r="P708" s="21"/>
      <c r="Q708" s="21"/>
      <c r="R708" s="21"/>
      <c r="S708" s="21"/>
      <c r="T708" s="21"/>
      <c r="U708" s="19"/>
      <c r="V708" s="13"/>
      <c r="W708" s="13"/>
      <c r="X708" s="13"/>
      <c r="Y708" s="13"/>
      <c r="Z708" s="13"/>
      <c r="AA708" s="13"/>
    </row>
    <row r="709">
      <c r="A709" s="13"/>
      <c r="B709" s="13"/>
      <c r="C709" s="13"/>
      <c r="D709" s="13"/>
      <c r="E709" s="13"/>
      <c r="F709" s="13"/>
      <c r="G709" s="13"/>
      <c r="H709" s="13"/>
      <c r="I709" s="13"/>
      <c r="J709" s="13"/>
      <c r="K709" s="38"/>
      <c r="L709" s="19"/>
      <c r="M709" s="19"/>
      <c r="N709" s="19"/>
      <c r="O709" s="21"/>
      <c r="P709" s="21"/>
      <c r="Q709" s="21"/>
      <c r="R709" s="21"/>
      <c r="S709" s="21"/>
      <c r="T709" s="21"/>
      <c r="U709" s="19"/>
      <c r="V709" s="13"/>
      <c r="W709" s="13"/>
      <c r="X709" s="13"/>
      <c r="Y709" s="13"/>
      <c r="Z709" s="13"/>
      <c r="AA709" s="13"/>
    </row>
    <row r="710">
      <c r="A710" s="13"/>
      <c r="B710" s="13"/>
      <c r="C710" s="13"/>
      <c r="D710" s="13"/>
      <c r="E710" s="13"/>
      <c r="F710" s="13"/>
      <c r="G710" s="13"/>
      <c r="H710" s="13"/>
      <c r="I710" s="13"/>
      <c r="J710" s="13"/>
      <c r="K710" s="38"/>
      <c r="L710" s="19"/>
      <c r="M710" s="19"/>
      <c r="N710" s="19"/>
      <c r="O710" s="21"/>
      <c r="P710" s="21"/>
      <c r="Q710" s="21"/>
      <c r="R710" s="21"/>
      <c r="S710" s="21"/>
      <c r="T710" s="21"/>
      <c r="U710" s="19"/>
      <c r="V710" s="13"/>
      <c r="W710" s="13"/>
      <c r="X710" s="13"/>
      <c r="Y710" s="13"/>
      <c r="Z710" s="13"/>
      <c r="AA710" s="13"/>
    </row>
    <row r="711">
      <c r="A711" s="13"/>
      <c r="B711" s="13"/>
      <c r="C711" s="13"/>
      <c r="D711" s="13"/>
      <c r="E711" s="13"/>
      <c r="F711" s="13"/>
      <c r="G711" s="13"/>
      <c r="H711" s="13"/>
      <c r="I711" s="13"/>
      <c r="J711" s="13"/>
      <c r="K711" s="38"/>
      <c r="L711" s="19"/>
      <c r="M711" s="19"/>
      <c r="N711" s="19"/>
      <c r="O711" s="21"/>
      <c r="P711" s="21"/>
      <c r="Q711" s="21"/>
      <c r="R711" s="21"/>
      <c r="S711" s="21"/>
      <c r="T711" s="21"/>
      <c r="U711" s="19"/>
      <c r="V711" s="13"/>
      <c r="W711" s="13"/>
      <c r="X711" s="13"/>
      <c r="Y711" s="13"/>
      <c r="Z711" s="13"/>
      <c r="AA711" s="13"/>
    </row>
    <row r="712">
      <c r="A712" s="13"/>
      <c r="B712" s="13"/>
      <c r="C712" s="13"/>
      <c r="D712" s="13"/>
      <c r="E712" s="13"/>
      <c r="F712" s="13"/>
      <c r="G712" s="13"/>
      <c r="H712" s="13"/>
      <c r="I712" s="13"/>
      <c r="J712" s="13"/>
      <c r="K712" s="38"/>
      <c r="L712" s="19"/>
      <c r="M712" s="19"/>
      <c r="N712" s="19"/>
      <c r="O712" s="21"/>
      <c r="P712" s="21"/>
      <c r="Q712" s="21"/>
      <c r="R712" s="21"/>
      <c r="S712" s="21"/>
      <c r="T712" s="21"/>
      <c r="U712" s="19"/>
      <c r="V712" s="13"/>
      <c r="W712" s="13"/>
      <c r="X712" s="13"/>
      <c r="Y712" s="13"/>
      <c r="Z712" s="13"/>
      <c r="AA712" s="13"/>
    </row>
    <row r="713">
      <c r="A713" s="13"/>
      <c r="B713" s="13"/>
      <c r="C713" s="13"/>
      <c r="D713" s="13"/>
      <c r="E713" s="13"/>
      <c r="F713" s="13"/>
      <c r="G713" s="13"/>
      <c r="H713" s="13"/>
      <c r="I713" s="13"/>
      <c r="J713" s="13"/>
      <c r="K713" s="38"/>
      <c r="L713" s="19"/>
      <c r="M713" s="19"/>
      <c r="N713" s="19"/>
      <c r="O713" s="21"/>
      <c r="P713" s="21"/>
      <c r="Q713" s="21"/>
      <c r="R713" s="21"/>
      <c r="S713" s="21"/>
      <c r="T713" s="21"/>
      <c r="U713" s="19"/>
      <c r="V713" s="13"/>
      <c r="W713" s="13"/>
      <c r="X713" s="13"/>
      <c r="Y713" s="13"/>
      <c r="Z713" s="13"/>
      <c r="AA713" s="13"/>
    </row>
    <row r="714">
      <c r="A714" s="13"/>
      <c r="B714" s="13"/>
      <c r="C714" s="13"/>
      <c r="D714" s="13"/>
      <c r="E714" s="13"/>
      <c r="F714" s="13"/>
      <c r="G714" s="13"/>
      <c r="H714" s="13"/>
      <c r="I714" s="13"/>
      <c r="J714" s="13"/>
      <c r="K714" s="38"/>
      <c r="L714" s="19"/>
      <c r="M714" s="19"/>
      <c r="N714" s="19"/>
      <c r="O714" s="21"/>
      <c r="P714" s="21"/>
      <c r="Q714" s="21"/>
      <c r="R714" s="21"/>
      <c r="S714" s="21"/>
      <c r="T714" s="21"/>
      <c r="U714" s="19"/>
      <c r="V714" s="13"/>
      <c r="W714" s="13"/>
      <c r="X714" s="13"/>
      <c r="Y714" s="13"/>
      <c r="Z714" s="13"/>
      <c r="AA714" s="13"/>
    </row>
    <row r="715">
      <c r="A715" s="13"/>
      <c r="B715" s="13"/>
      <c r="C715" s="13"/>
      <c r="D715" s="13"/>
      <c r="E715" s="13"/>
      <c r="F715" s="13"/>
      <c r="G715" s="13"/>
      <c r="H715" s="13"/>
      <c r="I715" s="13"/>
      <c r="J715" s="13"/>
      <c r="K715" s="38"/>
      <c r="L715" s="19"/>
      <c r="M715" s="19"/>
      <c r="N715" s="19"/>
      <c r="O715" s="21"/>
      <c r="P715" s="21"/>
      <c r="Q715" s="21"/>
      <c r="R715" s="21"/>
      <c r="S715" s="21"/>
      <c r="T715" s="21"/>
      <c r="U715" s="19"/>
      <c r="V715" s="13"/>
      <c r="W715" s="13"/>
      <c r="X715" s="13"/>
      <c r="Y715" s="13"/>
      <c r="Z715" s="13"/>
      <c r="AA715" s="13"/>
    </row>
    <row r="716">
      <c r="A716" s="13"/>
      <c r="B716" s="13"/>
      <c r="C716" s="13"/>
      <c r="D716" s="13"/>
      <c r="E716" s="13"/>
      <c r="F716" s="13"/>
      <c r="G716" s="13"/>
      <c r="H716" s="13"/>
      <c r="I716" s="13"/>
      <c r="J716" s="13"/>
      <c r="K716" s="38"/>
      <c r="L716" s="19"/>
      <c r="M716" s="19"/>
      <c r="N716" s="19"/>
      <c r="O716" s="21"/>
      <c r="P716" s="21"/>
      <c r="Q716" s="21"/>
      <c r="R716" s="21"/>
      <c r="S716" s="21"/>
      <c r="T716" s="21"/>
      <c r="U716" s="19"/>
      <c r="V716" s="13"/>
      <c r="W716" s="13"/>
      <c r="X716" s="13"/>
      <c r="Y716" s="13"/>
      <c r="Z716" s="13"/>
      <c r="AA716" s="13"/>
    </row>
    <row r="717">
      <c r="A717" s="13"/>
      <c r="B717" s="13"/>
      <c r="C717" s="13"/>
      <c r="D717" s="13"/>
      <c r="E717" s="13"/>
      <c r="F717" s="13"/>
      <c r="G717" s="13"/>
      <c r="H717" s="13"/>
      <c r="I717" s="13"/>
      <c r="J717" s="13"/>
      <c r="K717" s="38"/>
      <c r="L717" s="19"/>
      <c r="M717" s="19"/>
      <c r="N717" s="19"/>
      <c r="O717" s="21"/>
      <c r="P717" s="21"/>
      <c r="Q717" s="21"/>
      <c r="R717" s="21"/>
      <c r="S717" s="21"/>
      <c r="T717" s="21"/>
      <c r="U717" s="19"/>
      <c r="V717" s="13"/>
      <c r="W717" s="13"/>
      <c r="X717" s="13"/>
      <c r="Y717" s="13"/>
      <c r="Z717" s="13"/>
      <c r="AA717" s="13"/>
    </row>
    <row r="718">
      <c r="A718" s="13"/>
      <c r="B718" s="13"/>
      <c r="C718" s="13"/>
      <c r="D718" s="13"/>
      <c r="E718" s="13"/>
      <c r="F718" s="13"/>
      <c r="G718" s="13"/>
      <c r="H718" s="13"/>
      <c r="I718" s="13"/>
      <c r="J718" s="13"/>
      <c r="K718" s="38"/>
      <c r="L718" s="19"/>
      <c r="M718" s="19"/>
      <c r="N718" s="19"/>
      <c r="O718" s="21"/>
      <c r="P718" s="21"/>
      <c r="Q718" s="21"/>
      <c r="R718" s="21"/>
      <c r="S718" s="21"/>
      <c r="T718" s="21"/>
      <c r="U718" s="19"/>
      <c r="V718" s="13"/>
      <c r="W718" s="13"/>
      <c r="X718" s="13"/>
      <c r="Y718" s="13"/>
      <c r="Z718" s="13"/>
      <c r="AA718" s="13"/>
    </row>
    <row r="719">
      <c r="A719" s="13"/>
      <c r="B719" s="13"/>
      <c r="C719" s="13"/>
      <c r="D719" s="13"/>
      <c r="E719" s="13"/>
      <c r="F719" s="13"/>
      <c r="G719" s="13"/>
      <c r="H719" s="13"/>
      <c r="I719" s="13"/>
      <c r="J719" s="13"/>
      <c r="K719" s="38"/>
      <c r="L719" s="19"/>
      <c r="M719" s="19"/>
      <c r="N719" s="19"/>
      <c r="O719" s="21"/>
      <c r="P719" s="21"/>
      <c r="Q719" s="21"/>
      <c r="R719" s="21"/>
      <c r="S719" s="21"/>
      <c r="T719" s="21"/>
      <c r="U719" s="19"/>
      <c r="V719" s="13"/>
      <c r="W719" s="13"/>
      <c r="X719" s="13"/>
      <c r="Y719" s="13"/>
      <c r="Z719" s="13"/>
      <c r="AA719" s="13"/>
    </row>
    <row r="720">
      <c r="A720" s="13"/>
      <c r="B720" s="13"/>
      <c r="C720" s="13"/>
      <c r="D720" s="13"/>
      <c r="E720" s="13"/>
      <c r="F720" s="13"/>
      <c r="G720" s="13"/>
      <c r="H720" s="13"/>
      <c r="I720" s="13"/>
      <c r="J720" s="13"/>
      <c r="K720" s="38"/>
      <c r="L720" s="19"/>
      <c r="M720" s="19"/>
      <c r="N720" s="19"/>
      <c r="O720" s="21"/>
      <c r="P720" s="21"/>
      <c r="Q720" s="21"/>
      <c r="R720" s="21"/>
      <c r="S720" s="21"/>
      <c r="T720" s="21"/>
      <c r="U720" s="19"/>
      <c r="V720" s="13"/>
      <c r="W720" s="13"/>
      <c r="X720" s="13"/>
      <c r="Y720" s="13"/>
      <c r="Z720" s="13"/>
      <c r="AA720" s="13"/>
    </row>
    <row r="721">
      <c r="A721" s="13"/>
      <c r="B721" s="13"/>
      <c r="C721" s="13"/>
      <c r="D721" s="13"/>
      <c r="E721" s="13"/>
      <c r="F721" s="13"/>
      <c r="G721" s="13"/>
      <c r="H721" s="13"/>
      <c r="I721" s="13"/>
      <c r="J721" s="13"/>
      <c r="K721" s="38"/>
      <c r="L721" s="19"/>
      <c r="M721" s="19"/>
      <c r="N721" s="19"/>
      <c r="O721" s="21"/>
      <c r="P721" s="21"/>
      <c r="Q721" s="21"/>
      <c r="R721" s="21"/>
      <c r="S721" s="21"/>
      <c r="T721" s="21"/>
      <c r="U721" s="19"/>
      <c r="V721" s="13"/>
      <c r="W721" s="13"/>
      <c r="X721" s="13"/>
      <c r="Y721" s="13"/>
      <c r="Z721" s="13"/>
      <c r="AA721" s="13"/>
    </row>
    <row r="722">
      <c r="A722" s="13"/>
      <c r="B722" s="13"/>
      <c r="C722" s="13"/>
      <c r="D722" s="13"/>
      <c r="E722" s="13"/>
      <c r="F722" s="13"/>
      <c r="G722" s="13"/>
      <c r="H722" s="13"/>
      <c r="I722" s="13"/>
      <c r="J722" s="13"/>
      <c r="K722" s="38"/>
      <c r="L722" s="19"/>
      <c r="M722" s="19"/>
      <c r="N722" s="19"/>
      <c r="O722" s="21"/>
      <c r="P722" s="21"/>
      <c r="Q722" s="21"/>
      <c r="R722" s="21"/>
      <c r="S722" s="21"/>
      <c r="T722" s="21"/>
      <c r="U722" s="19"/>
      <c r="V722" s="13"/>
      <c r="W722" s="13"/>
      <c r="X722" s="13"/>
      <c r="Y722" s="13"/>
      <c r="Z722" s="13"/>
      <c r="AA722" s="13"/>
    </row>
    <row r="723">
      <c r="A723" s="13"/>
      <c r="B723" s="13"/>
      <c r="C723" s="13"/>
      <c r="D723" s="13"/>
      <c r="E723" s="13"/>
      <c r="F723" s="13"/>
      <c r="G723" s="13"/>
      <c r="H723" s="13"/>
      <c r="I723" s="13"/>
      <c r="J723" s="13"/>
      <c r="K723" s="38"/>
      <c r="L723" s="19"/>
      <c r="M723" s="19"/>
      <c r="N723" s="19"/>
      <c r="O723" s="21"/>
      <c r="P723" s="21"/>
      <c r="Q723" s="21"/>
      <c r="R723" s="21"/>
      <c r="S723" s="21"/>
      <c r="T723" s="21"/>
      <c r="U723" s="19"/>
      <c r="V723" s="13"/>
      <c r="W723" s="13"/>
      <c r="X723" s="13"/>
      <c r="Y723" s="13"/>
      <c r="Z723" s="13"/>
      <c r="AA723" s="13"/>
    </row>
    <row r="724">
      <c r="A724" s="13"/>
      <c r="B724" s="13"/>
      <c r="C724" s="13"/>
      <c r="D724" s="13"/>
      <c r="E724" s="13"/>
      <c r="F724" s="13"/>
      <c r="G724" s="13"/>
      <c r="H724" s="13"/>
      <c r="I724" s="13"/>
      <c r="J724" s="13"/>
      <c r="K724" s="38"/>
      <c r="L724" s="19"/>
      <c r="M724" s="19"/>
      <c r="N724" s="19"/>
      <c r="O724" s="21"/>
      <c r="P724" s="21"/>
      <c r="Q724" s="21"/>
      <c r="R724" s="21"/>
      <c r="S724" s="21"/>
      <c r="T724" s="21"/>
      <c r="U724" s="19"/>
      <c r="V724" s="13"/>
      <c r="W724" s="13"/>
      <c r="X724" s="13"/>
      <c r="Y724" s="13"/>
      <c r="Z724" s="13"/>
      <c r="AA724" s="13"/>
    </row>
    <row r="725">
      <c r="A725" s="13"/>
      <c r="B725" s="13"/>
      <c r="C725" s="13"/>
      <c r="D725" s="13"/>
      <c r="E725" s="13"/>
      <c r="F725" s="13"/>
      <c r="G725" s="13"/>
      <c r="H725" s="13"/>
      <c r="I725" s="13"/>
      <c r="J725" s="13"/>
      <c r="K725" s="38"/>
      <c r="L725" s="19"/>
      <c r="M725" s="19"/>
      <c r="N725" s="19"/>
      <c r="O725" s="21"/>
      <c r="P725" s="21"/>
      <c r="Q725" s="21"/>
      <c r="R725" s="21"/>
      <c r="S725" s="21"/>
      <c r="T725" s="21"/>
      <c r="U725" s="19"/>
      <c r="V725" s="13"/>
      <c r="W725" s="13"/>
      <c r="X725" s="13"/>
      <c r="Y725" s="13"/>
      <c r="Z725" s="13"/>
      <c r="AA725" s="13"/>
    </row>
    <row r="726">
      <c r="A726" s="13"/>
      <c r="B726" s="13"/>
      <c r="C726" s="13"/>
      <c r="D726" s="13"/>
      <c r="E726" s="13"/>
      <c r="F726" s="13"/>
      <c r="G726" s="13"/>
      <c r="H726" s="13"/>
      <c r="I726" s="13"/>
      <c r="J726" s="13"/>
      <c r="K726" s="38"/>
      <c r="L726" s="19"/>
      <c r="M726" s="19"/>
      <c r="N726" s="19"/>
      <c r="O726" s="21"/>
      <c r="P726" s="21"/>
      <c r="Q726" s="21"/>
      <c r="R726" s="21"/>
      <c r="S726" s="21"/>
      <c r="T726" s="21"/>
      <c r="U726" s="19"/>
      <c r="V726" s="13"/>
      <c r="W726" s="13"/>
      <c r="X726" s="13"/>
      <c r="Y726" s="13"/>
      <c r="Z726" s="13"/>
      <c r="AA726" s="13"/>
    </row>
    <row r="727">
      <c r="A727" s="13"/>
      <c r="B727" s="13"/>
      <c r="C727" s="13"/>
      <c r="D727" s="13"/>
      <c r="E727" s="13"/>
      <c r="F727" s="13"/>
      <c r="G727" s="13"/>
      <c r="H727" s="13"/>
      <c r="I727" s="13"/>
      <c r="J727" s="13"/>
      <c r="K727" s="38"/>
      <c r="L727" s="19"/>
      <c r="M727" s="19"/>
      <c r="N727" s="19"/>
      <c r="O727" s="21"/>
      <c r="P727" s="21"/>
      <c r="Q727" s="21"/>
      <c r="R727" s="21"/>
      <c r="S727" s="21"/>
      <c r="T727" s="21"/>
      <c r="U727" s="19"/>
      <c r="V727" s="13"/>
      <c r="W727" s="13"/>
      <c r="X727" s="13"/>
      <c r="Y727" s="13"/>
      <c r="Z727" s="13"/>
      <c r="AA727" s="13"/>
    </row>
    <row r="728">
      <c r="A728" s="13"/>
      <c r="B728" s="13"/>
      <c r="C728" s="13"/>
      <c r="D728" s="13"/>
      <c r="E728" s="13"/>
      <c r="F728" s="13"/>
      <c r="G728" s="13"/>
      <c r="H728" s="13"/>
      <c r="I728" s="13"/>
      <c r="J728" s="13"/>
      <c r="K728" s="38"/>
      <c r="L728" s="19"/>
      <c r="M728" s="19"/>
      <c r="N728" s="19"/>
      <c r="O728" s="21"/>
      <c r="P728" s="21"/>
      <c r="Q728" s="21"/>
      <c r="R728" s="21"/>
      <c r="S728" s="21"/>
      <c r="T728" s="21"/>
      <c r="U728" s="19"/>
      <c r="V728" s="13"/>
      <c r="W728" s="13"/>
      <c r="X728" s="13"/>
      <c r="Y728" s="13"/>
      <c r="Z728" s="13"/>
      <c r="AA728" s="13"/>
    </row>
    <row r="729">
      <c r="A729" s="13"/>
      <c r="B729" s="13"/>
      <c r="C729" s="13"/>
      <c r="D729" s="13"/>
      <c r="E729" s="13"/>
      <c r="F729" s="13"/>
      <c r="G729" s="13"/>
      <c r="H729" s="13"/>
      <c r="I729" s="13"/>
      <c r="J729" s="13"/>
      <c r="K729" s="38"/>
      <c r="L729" s="19"/>
      <c r="M729" s="19"/>
      <c r="N729" s="19"/>
      <c r="O729" s="21"/>
      <c r="P729" s="21"/>
      <c r="Q729" s="21"/>
      <c r="R729" s="21"/>
      <c r="S729" s="21"/>
      <c r="T729" s="21"/>
      <c r="U729" s="19"/>
      <c r="V729" s="13"/>
      <c r="W729" s="13"/>
      <c r="X729" s="13"/>
      <c r="Y729" s="13"/>
      <c r="Z729" s="13"/>
      <c r="AA729" s="13"/>
    </row>
    <row r="730">
      <c r="A730" s="13"/>
      <c r="B730" s="13"/>
      <c r="C730" s="13"/>
      <c r="D730" s="13"/>
      <c r="E730" s="13"/>
      <c r="F730" s="13"/>
      <c r="G730" s="13"/>
      <c r="H730" s="13"/>
      <c r="I730" s="13"/>
      <c r="J730" s="13"/>
      <c r="K730" s="38"/>
      <c r="L730" s="19"/>
      <c r="M730" s="19"/>
      <c r="N730" s="19"/>
      <c r="O730" s="21"/>
      <c r="P730" s="21"/>
      <c r="Q730" s="21"/>
      <c r="R730" s="21"/>
      <c r="S730" s="21"/>
      <c r="T730" s="21"/>
      <c r="U730" s="19"/>
      <c r="V730" s="13"/>
      <c r="W730" s="13"/>
      <c r="X730" s="13"/>
      <c r="Y730" s="13"/>
      <c r="Z730" s="13"/>
      <c r="AA730" s="13"/>
    </row>
    <row r="731">
      <c r="A731" s="13"/>
      <c r="B731" s="13"/>
      <c r="C731" s="13"/>
      <c r="D731" s="13"/>
      <c r="E731" s="13"/>
      <c r="F731" s="13"/>
      <c r="G731" s="13"/>
      <c r="H731" s="13"/>
      <c r="I731" s="13"/>
      <c r="J731" s="13"/>
      <c r="K731" s="38"/>
      <c r="L731" s="19"/>
      <c r="M731" s="19"/>
      <c r="N731" s="19"/>
      <c r="O731" s="21"/>
      <c r="P731" s="21"/>
      <c r="Q731" s="21"/>
      <c r="R731" s="21"/>
      <c r="S731" s="21"/>
      <c r="T731" s="21"/>
      <c r="U731" s="19"/>
      <c r="V731" s="13"/>
      <c r="W731" s="13"/>
      <c r="X731" s="13"/>
      <c r="Y731" s="13"/>
      <c r="Z731" s="13"/>
      <c r="AA731" s="13"/>
    </row>
    <row r="732">
      <c r="A732" s="13"/>
      <c r="B732" s="13"/>
      <c r="C732" s="13"/>
      <c r="D732" s="13"/>
      <c r="E732" s="13"/>
      <c r="F732" s="13"/>
      <c r="G732" s="13"/>
      <c r="H732" s="13"/>
      <c r="I732" s="13"/>
      <c r="J732" s="13"/>
      <c r="K732" s="38"/>
      <c r="L732" s="19"/>
      <c r="M732" s="19"/>
      <c r="N732" s="19"/>
      <c r="O732" s="21"/>
      <c r="P732" s="21"/>
      <c r="Q732" s="21"/>
      <c r="R732" s="21"/>
      <c r="S732" s="21"/>
      <c r="T732" s="21"/>
      <c r="U732" s="19"/>
      <c r="V732" s="13"/>
      <c r="W732" s="13"/>
      <c r="X732" s="13"/>
      <c r="Y732" s="13"/>
      <c r="Z732" s="13"/>
      <c r="AA732" s="13"/>
    </row>
    <row r="733">
      <c r="A733" s="13"/>
      <c r="B733" s="13"/>
      <c r="C733" s="13"/>
      <c r="D733" s="13"/>
      <c r="E733" s="13"/>
      <c r="F733" s="13"/>
      <c r="G733" s="13"/>
      <c r="H733" s="13"/>
      <c r="I733" s="13"/>
      <c r="J733" s="13"/>
      <c r="K733" s="38"/>
      <c r="L733" s="19"/>
      <c r="M733" s="19"/>
      <c r="N733" s="19"/>
      <c r="O733" s="21"/>
      <c r="P733" s="21"/>
      <c r="Q733" s="21"/>
      <c r="R733" s="21"/>
      <c r="S733" s="21"/>
      <c r="T733" s="21"/>
      <c r="U733" s="19"/>
      <c r="V733" s="13"/>
      <c r="W733" s="13"/>
      <c r="X733" s="13"/>
      <c r="Y733" s="13"/>
      <c r="Z733" s="13"/>
      <c r="AA733" s="13"/>
    </row>
    <row r="734">
      <c r="A734" s="13"/>
      <c r="B734" s="13"/>
      <c r="C734" s="13"/>
      <c r="D734" s="13"/>
      <c r="E734" s="13"/>
      <c r="F734" s="13"/>
      <c r="G734" s="13"/>
      <c r="H734" s="13"/>
      <c r="I734" s="13"/>
      <c r="J734" s="13"/>
      <c r="K734" s="38"/>
      <c r="L734" s="19"/>
      <c r="M734" s="19"/>
      <c r="N734" s="19"/>
      <c r="O734" s="21"/>
      <c r="P734" s="21"/>
      <c r="Q734" s="21"/>
      <c r="R734" s="21"/>
      <c r="S734" s="21"/>
      <c r="T734" s="21"/>
      <c r="U734" s="19"/>
      <c r="V734" s="13"/>
      <c r="W734" s="13"/>
      <c r="X734" s="13"/>
      <c r="Y734" s="13"/>
      <c r="Z734" s="13"/>
      <c r="AA734" s="13"/>
    </row>
    <row r="735">
      <c r="A735" s="13"/>
      <c r="B735" s="13"/>
      <c r="C735" s="13"/>
      <c r="D735" s="13"/>
      <c r="E735" s="13"/>
      <c r="F735" s="13"/>
      <c r="G735" s="13"/>
      <c r="H735" s="13"/>
      <c r="I735" s="13"/>
      <c r="J735" s="13"/>
      <c r="K735" s="38"/>
      <c r="L735" s="19"/>
      <c r="M735" s="19"/>
      <c r="N735" s="19"/>
      <c r="O735" s="21"/>
      <c r="P735" s="21"/>
      <c r="Q735" s="21"/>
      <c r="R735" s="21"/>
      <c r="S735" s="21"/>
      <c r="T735" s="21"/>
      <c r="U735" s="19"/>
      <c r="V735" s="13"/>
      <c r="W735" s="13"/>
      <c r="X735" s="13"/>
      <c r="Y735" s="13"/>
      <c r="Z735" s="13"/>
      <c r="AA735" s="13"/>
    </row>
    <row r="736">
      <c r="A736" s="13"/>
      <c r="B736" s="13"/>
      <c r="C736" s="13"/>
      <c r="D736" s="13"/>
      <c r="E736" s="13"/>
      <c r="F736" s="13"/>
      <c r="G736" s="13"/>
      <c r="H736" s="13"/>
      <c r="I736" s="13"/>
      <c r="J736" s="13"/>
      <c r="K736" s="38"/>
      <c r="L736" s="19"/>
      <c r="M736" s="19"/>
      <c r="N736" s="19"/>
      <c r="O736" s="21"/>
      <c r="P736" s="21"/>
      <c r="Q736" s="21"/>
      <c r="R736" s="21"/>
      <c r="S736" s="21"/>
      <c r="T736" s="21"/>
      <c r="U736" s="19"/>
      <c r="V736" s="13"/>
      <c r="W736" s="13"/>
      <c r="X736" s="13"/>
      <c r="Y736" s="13"/>
      <c r="Z736" s="13"/>
      <c r="AA736" s="13"/>
    </row>
    <row r="737">
      <c r="A737" s="13"/>
      <c r="B737" s="13"/>
      <c r="C737" s="13"/>
      <c r="D737" s="13"/>
      <c r="E737" s="13"/>
      <c r="F737" s="13"/>
      <c r="G737" s="13"/>
      <c r="H737" s="13"/>
      <c r="I737" s="13"/>
      <c r="J737" s="13"/>
      <c r="K737" s="38"/>
      <c r="L737" s="19"/>
      <c r="M737" s="19"/>
      <c r="N737" s="19"/>
      <c r="O737" s="21"/>
      <c r="P737" s="21"/>
      <c r="Q737" s="21"/>
      <c r="R737" s="21"/>
      <c r="S737" s="21"/>
      <c r="T737" s="21"/>
      <c r="U737" s="19"/>
      <c r="V737" s="13"/>
      <c r="W737" s="13"/>
      <c r="X737" s="13"/>
      <c r="Y737" s="13"/>
      <c r="Z737" s="13"/>
      <c r="AA737" s="13"/>
    </row>
    <row r="738">
      <c r="A738" s="13"/>
      <c r="B738" s="13"/>
      <c r="C738" s="13"/>
      <c r="D738" s="13"/>
      <c r="E738" s="13"/>
      <c r="F738" s="13"/>
      <c r="G738" s="13"/>
      <c r="H738" s="13"/>
      <c r="I738" s="13"/>
      <c r="J738" s="13"/>
      <c r="K738" s="38"/>
      <c r="L738" s="19"/>
      <c r="M738" s="19"/>
      <c r="N738" s="19"/>
      <c r="O738" s="21"/>
      <c r="P738" s="21"/>
      <c r="Q738" s="21"/>
      <c r="R738" s="21"/>
      <c r="S738" s="21"/>
      <c r="T738" s="21"/>
      <c r="U738" s="19"/>
      <c r="V738" s="13"/>
      <c r="W738" s="13"/>
      <c r="X738" s="13"/>
      <c r="Y738" s="13"/>
      <c r="Z738" s="13"/>
      <c r="AA738" s="13"/>
    </row>
    <row r="739">
      <c r="A739" s="13"/>
      <c r="B739" s="13"/>
      <c r="C739" s="13"/>
      <c r="D739" s="13"/>
      <c r="E739" s="13"/>
      <c r="F739" s="13"/>
      <c r="G739" s="13"/>
      <c r="H739" s="13"/>
      <c r="I739" s="13"/>
      <c r="J739" s="13"/>
      <c r="K739" s="38"/>
      <c r="L739" s="19"/>
      <c r="M739" s="19"/>
      <c r="N739" s="19"/>
      <c r="O739" s="21"/>
      <c r="P739" s="21"/>
      <c r="Q739" s="21"/>
      <c r="R739" s="21"/>
      <c r="S739" s="21"/>
      <c r="T739" s="21"/>
      <c r="U739" s="19"/>
      <c r="V739" s="13"/>
      <c r="W739" s="13"/>
      <c r="X739" s="13"/>
      <c r="Y739" s="13"/>
      <c r="Z739" s="13"/>
      <c r="AA739" s="13"/>
    </row>
    <row r="740">
      <c r="A740" s="13"/>
      <c r="B740" s="13"/>
      <c r="C740" s="13"/>
      <c r="D740" s="13"/>
      <c r="E740" s="13"/>
      <c r="F740" s="13"/>
      <c r="G740" s="13"/>
      <c r="H740" s="13"/>
      <c r="I740" s="13"/>
      <c r="J740" s="13"/>
      <c r="K740" s="38"/>
      <c r="L740" s="19"/>
      <c r="M740" s="19"/>
      <c r="N740" s="19"/>
      <c r="O740" s="21"/>
      <c r="P740" s="21"/>
      <c r="Q740" s="21"/>
      <c r="R740" s="21"/>
      <c r="S740" s="21"/>
      <c r="T740" s="21"/>
      <c r="U740" s="19"/>
      <c r="V740" s="13"/>
      <c r="W740" s="13"/>
      <c r="X740" s="13"/>
      <c r="Y740" s="13"/>
      <c r="Z740" s="13"/>
      <c r="AA740" s="13"/>
    </row>
    <row r="741">
      <c r="A741" s="13"/>
      <c r="B741" s="13"/>
      <c r="C741" s="13"/>
      <c r="D741" s="13"/>
      <c r="E741" s="13"/>
      <c r="F741" s="13"/>
      <c r="G741" s="13"/>
      <c r="H741" s="13"/>
      <c r="I741" s="13"/>
      <c r="J741" s="13"/>
      <c r="K741" s="38"/>
      <c r="L741" s="19"/>
      <c r="M741" s="19"/>
      <c r="N741" s="19"/>
      <c r="O741" s="21"/>
      <c r="P741" s="21"/>
      <c r="Q741" s="21"/>
      <c r="R741" s="21"/>
      <c r="S741" s="21"/>
      <c r="T741" s="21"/>
      <c r="U741" s="19"/>
      <c r="V741" s="13"/>
      <c r="W741" s="13"/>
      <c r="X741" s="13"/>
      <c r="Y741" s="13"/>
      <c r="Z741" s="13"/>
      <c r="AA741" s="13"/>
    </row>
    <row r="742">
      <c r="A742" s="13"/>
      <c r="B742" s="13"/>
      <c r="C742" s="13"/>
      <c r="D742" s="13"/>
      <c r="E742" s="13"/>
      <c r="F742" s="13"/>
      <c r="G742" s="13"/>
      <c r="H742" s="13"/>
      <c r="I742" s="13"/>
      <c r="J742" s="13"/>
      <c r="K742" s="38"/>
      <c r="L742" s="19"/>
      <c r="M742" s="19"/>
      <c r="N742" s="19"/>
      <c r="O742" s="21"/>
      <c r="P742" s="21"/>
      <c r="Q742" s="21"/>
      <c r="R742" s="21"/>
      <c r="S742" s="21"/>
      <c r="T742" s="21"/>
      <c r="U742" s="19"/>
      <c r="V742" s="13"/>
      <c r="W742" s="13"/>
      <c r="X742" s="13"/>
      <c r="Y742" s="13"/>
      <c r="Z742" s="13"/>
      <c r="AA742" s="13"/>
    </row>
    <row r="743">
      <c r="A743" s="13"/>
      <c r="B743" s="13"/>
      <c r="C743" s="13"/>
      <c r="D743" s="13"/>
      <c r="E743" s="13"/>
      <c r="F743" s="13"/>
      <c r="G743" s="13"/>
      <c r="H743" s="13"/>
      <c r="I743" s="13"/>
      <c r="J743" s="13"/>
      <c r="K743" s="38"/>
      <c r="L743" s="19"/>
      <c r="M743" s="19"/>
      <c r="N743" s="19"/>
      <c r="O743" s="21"/>
      <c r="P743" s="21"/>
      <c r="Q743" s="21"/>
      <c r="R743" s="21"/>
      <c r="S743" s="21"/>
      <c r="T743" s="21"/>
      <c r="U743" s="19"/>
      <c r="V743" s="13"/>
      <c r="W743" s="13"/>
      <c r="X743" s="13"/>
      <c r="Y743" s="13"/>
      <c r="Z743" s="13"/>
      <c r="AA743" s="13"/>
    </row>
    <row r="744">
      <c r="A744" s="13"/>
      <c r="B744" s="13"/>
      <c r="C744" s="13"/>
      <c r="D744" s="13"/>
      <c r="E744" s="13"/>
      <c r="F744" s="13"/>
      <c r="G744" s="13"/>
      <c r="H744" s="13"/>
      <c r="I744" s="13"/>
      <c r="J744" s="13"/>
      <c r="K744" s="38"/>
      <c r="L744" s="19"/>
      <c r="M744" s="19"/>
      <c r="N744" s="19"/>
      <c r="O744" s="21"/>
      <c r="P744" s="21"/>
      <c r="Q744" s="21"/>
      <c r="R744" s="21"/>
      <c r="S744" s="21"/>
      <c r="T744" s="21"/>
      <c r="U744" s="19"/>
      <c r="V744" s="13"/>
      <c r="W744" s="13"/>
      <c r="X744" s="13"/>
      <c r="Y744" s="13"/>
      <c r="Z744" s="13"/>
      <c r="AA744" s="13"/>
    </row>
    <row r="745">
      <c r="A745" s="13"/>
      <c r="B745" s="13"/>
      <c r="C745" s="13"/>
      <c r="D745" s="13"/>
      <c r="E745" s="13"/>
      <c r="F745" s="13"/>
      <c r="G745" s="13"/>
      <c r="H745" s="13"/>
      <c r="I745" s="13"/>
      <c r="J745" s="13"/>
      <c r="K745" s="38"/>
      <c r="L745" s="19"/>
      <c r="M745" s="19"/>
      <c r="N745" s="19"/>
      <c r="O745" s="21"/>
      <c r="P745" s="21"/>
      <c r="Q745" s="21"/>
      <c r="R745" s="21"/>
      <c r="S745" s="21"/>
      <c r="T745" s="21"/>
      <c r="U745" s="19"/>
      <c r="V745" s="13"/>
      <c r="W745" s="13"/>
      <c r="X745" s="13"/>
      <c r="Y745" s="13"/>
      <c r="Z745" s="13"/>
      <c r="AA745" s="13"/>
    </row>
    <row r="746">
      <c r="A746" s="13"/>
      <c r="B746" s="13"/>
      <c r="C746" s="13"/>
      <c r="D746" s="13"/>
      <c r="E746" s="13"/>
      <c r="F746" s="13"/>
      <c r="G746" s="13"/>
      <c r="H746" s="13"/>
      <c r="I746" s="13"/>
      <c r="J746" s="13"/>
      <c r="K746" s="38"/>
      <c r="L746" s="19"/>
      <c r="M746" s="19"/>
      <c r="N746" s="19"/>
      <c r="O746" s="21"/>
      <c r="P746" s="21"/>
      <c r="Q746" s="21"/>
      <c r="R746" s="21"/>
      <c r="S746" s="21"/>
      <c r="T746" s="21"/>
      <c r="U746" s="19"/>
      <c r="V746" s="13"/>
      <c r="W746" s="13"/>
      <c r="X746" s="13"/>
      <c r="Y746" s="13"/>
      <c r="Z746" s="13"/>
      <c r="AA746" s="13"/>
    </row>
    <row r="747">
      <c r="A747" s="13"/>
      <c r="B747" s="13"/>
      <c r="C747" s="13"/>
      <c r="D747" s="13"/>
      <c r="E747" s="13"/>
      <c r="F747" s="13"/>
      <c r="G747" s="13"/>
      <c r="H747" s="13"/>
      <c r="I747" s="13"/>
      <c r="J747" s="13"/>
      <c r="K747" s="38"/>
      <c r="L747" s="19"/>
      <c r="M747" s="19"/>
      <c r="N747" s="19"/>
      <c r="O747" s="21"/>
      <c r="P747" s="21"/>
      <c r="Q747" s="21"/>
      <c r="R747" s="21"/>
      <c r="S747" s="21"/>
      <c r="T747" s="21"/>
      <c r="U747" s="19"/>
      <c r="V747" s="13"/>
      <c r="W747" s="13"/>
      <c r="X747" s="13"/>
      <c r="Y747" s="13"/>
      <c r="Z747" s="13"/>
      <c r="AA747" s="13"/>
    </row>
    <row r="748">
      <c r="A748" s="13"/>
      <c r="B748" s="13"/>
      <c r="C748" s="13"/>
      <c r="D748" s="13"/>
      <c r="E748" s="13"/>
      <c r="F748" s="13"/>
      <c r="G748" s="13"/>
      <c r="H748" s="13"/>
      <c r="I748" s="13"/>
      <c r="J748" s="13"/>
      <c r="K748" s="38"/>
      <c r="L748" s="19"/>
      <c r="M748" s="19"/>
      <c r="N748" s="19"/>
      <c r="O748" s="21"/>
      <c r="P748" s="21"/>
      <c r="Q748" s="21"/>
      <c r="R748" s="21"/>
      <c r="S748" s="21"/>
      <c r="T748" s="21"/>
      <c r="U748" s="19"/>
      <c r="V748" s="13"/>
      <c r="W748" s="13"/>
      <c r="X748" s="13"/>
      <c r="Y748" s="13"/>
      <c r="Z748" s="13"/>
      <c r="AA748" s="13"/>
    </row>
    <row r="749">
      <c r="A749" s="13"/>
      <c r="B749" s="13"/>
      <c r="C749" s="13"/>
      <c r="D749" s="13"/>
      <c r="E749" s="13"/>
      <c r="F749" s="13"/>
      <c r="G749" s="13"/>
      <c r="H749" s="13"/>
      <c r="I749" s="13"/>
      <c r="J749" s="13"/>
      <c r="K749" s="38"/>
      <c r="L749" s="19"/>
      <c r="M749" s="19"/>
      <c r="N749" s="19"/>
      <c r="O749" s="21"/>
      <c r="P749" s="21"/>
      <c r="Q749" s="21"/>
      <c r="R749" s="21"/>
      <c r="S749" s="21"/>
      <c r="T749" s="21"/>
      <c r="U749" s="19"/>
      <c r="V749" s="13"/>
      <c r="W749" s="13"/>
      <c r="X749" s="13"/>
      <c r="Y749" s="13"/>
      <c r="Z749" s="13"/>
      <c r="AA749" s="13"/>
    </row>
    <row r="750">
      <c r="A750" s="13"/>
      <c r="B750" s="13"/>
      <c r="C750" s="13"/>
      <c r="D750" s="13"/>
      <c r="E750" s="13"/>
      <c r="F750" s="13"/>
      <c r="G750" s="13"/>
      <c r="H750" s="13"/>
      <c r="I750" s="13"/>
      <c r="J750" s="13"/>
      <c r="K750" s="38"/>
      <c r="L750" s="19"/>
      <c r="M750" s="19"/>
      <c r="N750" s="19"/>
      <c r="O750" s="21"/>
      <c r="P750" s="21"/>
      <c r="Q750" s="21"/>
      <c r="R750" s="21"/>
      <c r="S750" s="21"/>
      <c r="T750" s="21"/>
      <c r="U750" s="19"/>
      <c r="V750" s="13"/>
      <c r="W750" s="13"/>
      <c r="X750" s="13"/>
      <c r="Y750" s="13"/>
      <c r="Z750" s="13"/>
      <c r="AA750" s="13"/>
    </row>
    <row r="751">
      <c r="A751" s="13"/>
      <c r="B751" s="13"/>
      <c r="C751" s="13"/>
      <c r="D751" s="13"/>
      <c r="E751" s="13"/>
      <c r="F751" s="13"/>
      <c r="G751" s="13"/>
      <c r="H751" s="13"/>
      <c r="I751" s="13"/>
      <c r="J751" s="13"/>
      <c r="K751" s="38"/>
      <c r="L751" s="19"/>
      <c r="M751" s="19"/>
      <c r="N751" s="19"/>
      <c r="O751" s="21"/>
      <c r="P751" s="21"/>
      <c r="Q751" s="21"/>
      <c r="R751" s="21"/>
      <c r="S751" s="21"/>
      <c r="T751" s="21"/>
      <c r="U751" s="19"/>
      <c r="V751" s="13"/>
      <c r="W751" s="13"/>
      <c r="X751" s="13"/>
      <c r="Y751" s="13"/>
      <c r="Z751" s="13"/>
      <c r="AA751" s="13"/>
    </row>
    <row r="752">
      <c r="A752" s="13"/>
      <c r="B752" s="13"/>
      <c r="C752" s="13"/>
      <c r="D752" s="13"/>
      <c r="E752" s="13"/>
      <c r="F752" s="13"/>
      <c r="G752" s="13"/>
      <c r="H752" s="13"/>
      <c r="I752" s="13"/>
      <c r="J752" s="13"/>
      <c r="K752" s="38"/>
      <c r="L752" s="19"/>
      <c r="M752" s="19"/>
      <c r="N752" s="19"/>
      <c r="O752" s="21"/>
      <c r="P752" s="21"/>
      <c r="Q752" s="21"/>
      <c r="R752" s="21"/>
      <c r="S752" s="21"/>
      <c r="T752" s="21"/>
      <c r="U752" s="19"/>
      <c r="V752" s="13"/>
      <c r="W752" s="13"/>
      <c r="X752" s="13"/>
      <c r="Y752" s="13"/>
      <c r="Z752" s="13"/>
      <c r="AA752" s="13"/>
    </row>
    <row r="753">
      <c r="A753" s="13"/>
      <c r="B753" s="13"/>
      <c r="C753" s="13"/>
      <c r="D753" s="13"/>
      <c r="E753" s="13"/>
      <c r="F753" s="13"/>
      <c r="G753" s="13"/>
      <c r="H753" s="13"/>
      <c r="I753" s="13"/>
      <c r="J753" s="13"/>
      <c r="K753" s="38"/>
      <c r="L753" s="19"/>
      <c r="M753" s="19"/>
      <c r="N753" s="19"/>
      <c r="O753" s="21"/>
      <c r="P753" s="21"/>
      <c r="Q753" s="21"/>
      <c r="R753" s="21"/>
      <c r="S753" s="21"/>
      <c r="T753" s="21"/>
      <c r="U753" s="19"/>
      <c r="V753" s="13"/>
      <c r="W753" s="13"/>
      <c r="X753" s="13"/>
      <c r="Y753" s="13"/>
      <c r="Z753" s="13"/>
      <c r="AA753" s="13"/>
    </row>
    <row r="754">
      <c r="A754" s="13"/>
      <c r="B754" s="13"/>
      <c r="C754" s="13"/>
      <c r="D754" s="13"/>
      <c r="E754" s="13"/>
      <c r="F754" s="13"/>
      <c r="G754" s="13"/>
      <c r="H754" s="13"/>
      <c r="I754" s="13"/>
      <c r="J754" s="13"/>
      <c r="K754" s="38"/>
      <c r="L754" s="19"/>
      <c r="M754" s="19"/>
      <c r="N754" s="19"/>
      <c r="O754" s="21"/>
      <c r="P754" s="21"/>
      <c r="Q754" s="21"/>
      <c r="R754" s="21"/>
      <c r="S754" s="21"/>
      <c r="T754" s="21"/>
      <c r="U754" s="19"/>
      <c r="V754" s="13"/>
      <c r="W754" s="13"/>
      <c r="X754" s="13"/>
      <c r="Y754" s="13"/>
      <c r="Z754" s="13"/>
      <c r="AA754" s="13"/>
    </row>
    <row r="755">
      <c r="A755" s="13"/>
      <c r="B755" s="13"/>
      <c r="C755" s="13"/>
      <c r="D755" s="13"/>
      <c r="E755" s="13"/>
      <c r="F755" s="13"/>
      <c r="G755" s="13"/>
      <c r="H755" s="13"/>
      <c r="I755" s="13"/>
      <c r="J755" s="13"/>
      <c r="K755" s="38"/>
      <c r="L755" s="19"/>
      <c r="M755" s="19"/>
      <c r="N755" s="19"/>
      <c r="O755" s="21"/>
      <c r="P755" s="21"/>
      <c r="Q755" s="21"/>
      <c r="R755" s="21"/>
      <c r="S755" s="21"/>
      <c r="T755" s="21"/>
      <c r="U755" s="19"/>
      <c r="V755" s="13"/>
      <c r="W755" s="13"/>
      <c r="X755" s="13"/>
      <c r="Y755" s="13"/>
      <c r="Z755" s="13"/>
      <c r="AA755" s="13"/>
    </row>
    <row r="756">
      <c r="A756" s="13"/>
      <c r="B756" s="13"/>
      <c r="C756" s="13"/>
      <c r="D756" s="13"/>
      <c r="E756" s="13"/>
      <c r="F756" s="13"/>
      <c r="G756" s="13"/>
      <c r="H756" s="13"/>
      <c r="I756" s="13"/>
      <c r="J756" s="13"/>
      <c r="K756" s="38"/>
      <c r="L756" s="19"/>
      <c r="M756" s="19"/>
      <c r="N756" s="19"/>
      <c r="O756" s="21"/>
      <c r="P756" s="21"/>
      <c r="Q756" s="21"/>
      <c r="R756" s="21"/>
      <c r="S756" s="21"/>
      <c r="T756" s="21"/>
      <c r="U756" s="19"/>
      <c r="V756" s="13"/>
      <c r="W756" s="13"/>
      <c r="X756" s="13"/>
      <c r="Y756" s="13"/>
      <c r="Z756" s="13"/>
      <c r="AA756" s="13"/>
    </row>
    <row r="757">
      <c r="A757" s="13"/>
      <c r="B757" s="13"/>
      <c r="C757" s="13"/>
      <c r="D757" s="13"/>
      <c r="E757" s="13"/>
      <c r="F757" s="13"/>
      <c r="G757" s="13"/>
      <c r="H757" s="13"/>
      <c r="I757" s="13"/>
      <c r="J757" s="13"/>
      <c r="K757" s="38"/>
      <c r="L757" s="19"/>
      <c r="M757" s="19"/>
      <c r="N757" s="19"/>
      <c r="O757" s="21"/>
      <c r="P757" s="21"/>
      <c r="Q757" s="21"/>
      <c r="R757" s="21"/>
      <c r="S757" s="21"/>
      <c r="T757" s="21"/>
      <c r="U757" s="19"/>
      <c r="V757" s="13"/>
      <c r="W757" s="13"/>
      <c r="X757" s="13"/>
      <c r="Y757" s="13"/>
      <c r="Z757" s="13"/>
      <c r="AA757" s="13"/>
    </row>
    <row r="758">
      <c r="A758" s="13"/>
      <c r="B758" s="13"/>
      <c r="C758" s="13"/>
      <c r="D758" s="13"/>
      <c r="E758" s="13"/>
      <c r="F758" s="13"/>
      <c r="G758" s="13"/>
      <c r="H758" s="13"/>
      <c r="I758" s="13"/>
      <c r="J758" s="13"/>
      <c r="K758" s="38"/>
      <c r="L758" s="19"/>
      <c r="M758" s="19"/>
      <c r="N758" s="19"/>
      <c r="O758" s="21"/>
      <c r="P758" s="21"/>
      <c r="Q758" s="21"/>
      <c r="R758" s="21"/>
      <c r="S758" s="21"/>
      <c r="T758" s="21"/>
      <c r="U758" s="19"/>
      <c r="V758" s="13"/>
      <c r="W758" s="13"/>
      <c r="X758" s="13"/>
      <c r="Y758" s="13"/>
      <c r="Z758" s="13"/>
      <c r="AA758" s="13"/>
    </row>
    <row r="759">
      <c r="A759" s="13"/>
      <c r="B759" s="13"/>
      <c r="C759" s="13"/>
      <c r="D759" s="13"/>
      <c r="E759" s="13"/>
      <c r="F759" s="13"/>
      <c r="G759" s="13"/>
      <c r="H759" s="13"/>
      <c r="I759" s="13"/>
      <c r="J759" s="13"/>
      <c r="K759" s="38"/>
      <c r="L759" s="19"/>
      <c r="M759" s="19"/>
      <c r="N759" s="19"/>
      <c r="O759" s="21"/>
      <c r="P759" s="21"/>
      <c r="Q759" s="21"/>
      <c r="R759" s="21"/>
      <c r="S759" s="21"/>
      <c r="T759" s="21"/>
      <c r="U759" s="19"/>
      <c r="V759" s="13"/>
      <c r="W759" s="13"/>
      <c r="X759" s="13"/>
      <c r="Y759" s="13"/>
      <c r="Z759" s="13"/>
      <c r="AA759" s="13"/>
    </row>
    <row r="760">
      <c r="A760" s="13"/>
      <c r="B760" s="13"/>
      <c r="C760" s="13"/>
      <c r="D760" s="13"/>
      <c r="E760" s="13"/>
      <c r="F760" s="13"/>
      <c r="G760" s="13"/>
      <c r="H760" s="13"/>
      <c r="I760" s="13"/>
      <c r="J760" s="13"/>
      <c r="K760" s="38"/>
      <c r="L760" s="19"/>
      <c r="M760" s="19"/>
      <c r="N760" s="19"/>
      <c r="O760" s="21"/>
      <c r="P760" s="21"/>
      <c r="Q760" s="21"/>
      <c r="R760" s="21"/>
      <c r="S760" s="21"/>
      <c r="T760" s="21"/>
      <c r="U760" s="19"/>
      <c r="V760" s="13"/>
      <c r="W760" s="13"/>
      <c r="X760" s="13"/>
      <c r="Y760" s="13"/>
      <c r="Z760" s="13"/>
      <c r="AA760" s="13"/>
    </row>
    <row r="761">
      <c r="A761" s="13"/>
      <c r="B761" s="13"/>
      <c r="C761" s="13"/>
      <c r="D761" s="13"/>
      <c r="E761" s="13"/>
      <c r="F761" s="13"/>
      <c r="G761" s="13"/>
      <c r="H761" s="13"/>
      <c r="I761" s="13"/>
      <c r="J761" s="13"/>
      <c r="K761" s="38"/>
      <c r="L761" s="19"/>
      <c r="M761" s="19"/>
      <c r="N761" s="19"/>
      <c r="O761" s="21"/>
      <c r="P761" s="21"/>
      <c r="Q761" s="21"/>
      <c r="R761" s="21"/>
      <c r="S761" s="21"/>
      <c r="T761" s="21"/>
      <c r="U761" s="19"/>
      <c r="V761" s="13"/>
      <c r="W761" s="13"/>
      <c r="X761" s="13"/>
      <c r="Y761" s="13"/>
      <c r="Z761" s="13"/>
      <c r="AA761" s="13"/>
    </row>
    <row r="762">
      <c r="A762" s="13"/>
      <c r="B762" s="13"/>
      <c r="C762" s="13"/>
      <c r="D762" s="13"/>
      <c r="E762" s="13"/>
      <c r="F762" s="13"/>
      <c r="G762" s="13"/>
      <c r="H762" s="13"/>
      <c r="I762" s="13"/>
      <c r="J762" s="13"/>
      <c r="K762" s="38"/>
      <c r="L762" s="19"/>
      <c r="M762" s="19"/>
      <c r="N762" s="19"/>
      <c r="O762" s="21"/>
      <c r="P762" s="21"/>
      <c r="Q762" s="21"/>
      <c r="R762" s="21"/>
      <c r="S762" s="21"/>
      <c r="T762" s="21"/>
      <c r="U762" s="19"/>
      <c r="V762" s="13"/>
      <c r="W762" s="13"/>
      <c r="X762" s="13"/>
      <c r="Y762" s="13"/>
      <c r="Z762" s="13"/>
      <c r="AA762" s="13"/>
    </row>
    <row r="763">
      <c r="A763" s="13"/>
      <c r="B763" s="13"/>
      <c r="C763" s="13"/>
      <c r="D763" s="13"/>
      <c r="E763" s="13"/>
      <c r="F763" s="13"/>
      <c r="G763" s="13"/>
      <c r="H763" s="13"/>
      <c r="I763" s="13"/>
      <c r="J763" s="13"/>
      <c r="K763" s="38"/>
      <c r="L763" s="19"/>
      <c r="M763" s="19"/>
      <c r="N763" s="19"/>
      <c r="O763" s="21"/>
      <c r="P763" s="21"/>
      <c r="Q763" s="21"/>
      <c r="R763" s="21"/>
      <c r="S763" s="21"/>
      <c r="T763" s="21"/>
      <c r="U763" s="19"/>
      <c r="V763" s="13"/>
      <c r="W763" s="13"/>
      <c r="X763" s="13"/>
      <c r="Y763" s="13"/>
      <c r="Z763" s="13"/>
      <c r="AA763" s="13"/>
    </row>
    <row r="764">
      <c r="A764" s="13"/>
      <c r="B764" s="13"/>
      <c r="C764" s="13"/>
      <c r="D764" s="13"/>
      <c r="E764" s="13"/>
      <c r="F764" s="13"/>
      <c r="G764" s="13"/>
      <c r="H764" s="13"/>
      <c r="I764" s="13"/>
      <c r="J764" s="13"/>
      <c r="K764" s="38"/>
      <c r="L764" s="19"/>
      <c r="M764" s="19"/>
      <c r="N764" s="19"/>
      <c r="O764" s="21"/>
      <c r="P764" s="21"/>
      <c r="Q764" s="21"/>
      <c r="R764" s="21"/>
      <c r="S764" s="21"/>
      <c r="T764" s="21"/>
      <c r="U764" s="19"/>
      <c r="V764" s="13"/>
      <c r="W764" s="13"/>
      <c r="X764" s="13"/>
      <c r="Y764" s="13"/>
      <c r="Z764" s="13"/>
      <c r="AA764" s="13"/>
    </row>
    <row r="765">
      <c r="A765" s="13"/>
      <c r="B765" s="13"/>
      <c r="C765" s="13"/>
      <c r="D765" s="13"/>
      <c r="E765" s="13"/>
      <c r="F765" s="13"/>
      <c r="G765" s="13"/>
      <c r="H765" s="13"/>
      <c r="I765" s="13"/>
      <c r="J765" s="13"/>
      <c r="K765" s="38"/>
      <c r="L765" s="19"/>
      <c r="M765" s="19"/>
      <c r="N765" s="19"/>
      <c r="O765" s="21"/>
      <c r="P765" s="21"/>
      <c r="Q765" s="21"/>
      <c r="R765" s="21"/>
      <c r="S765" s="21"/>
      <c r="T765" s="21"/>
      <c r="U765" s="19"/>
      <c r="V765" s="13"/>
      <c r="W765" s="13"/>
      <c r="X765" s="13"/>
      <c r="Y765" s="13"/>
      <c r="Z765" s="13"/>
      <c r="AA765" s="13"/>
    </row>
    <row r="766">
      <c r="A766" s="13"/>
      <c r="B766" s="13"/>
      <c r="C766" s="13"/>
      <c r="D766" s="13"/>
      <c r="E766" s="13"/>
      <c r="F766" s="13"/>
      <c r="G766" s="13"/>
      <c r="H766" s="13"/>
      <c r="I766" s="13"/>
      <c r="J766" s="13"/>
      <c r="K766" s="38"/>
      <c r="L766" s="19"/>
      <c r="M766" s="19"/>
      <c r="N766" s="19"/>
      <c r="O766" s="21"/>
      <c r="P766" s="21"/>
      <c r="Q766" s="21"/>
      <c r="R766" s="21"/>
      <c r="S766" s="21"/>
      <c r="T766" s="21"/>
      <c r="U766" s="19"/>
      <c r="V766" s="13"/>
      <c r="W766" s="13"/>
      <c r="X766" s="13"/>
      <c r="Y766" s="13"/>
      <c r="Z766" s="13"/>
      <c r="AA766" s="13"/>
    </row>
    <row r="767">
      <c r="A767" s="13"/>
      <c r="B767" s="13"/>
      <c r="C767" s="13"/>
      <c r="D767" s="13"/>
      <c r="E767" s="13"/>
      <c r="F767" s="13"/>
      <c r="G767" s="13"/>
      <c r="H767" s="13"/>
      <c r="I767" s="13"/>
      <c r="J767" s="13"/>
      <c r="K767" s="38"/>
      <c r="L767" s="19"/>
      <c r="M767" s="19"/>
      <c r="N767" s="19"/>
      <c r="O767" s="21"/>
      <c r="P767" s="21"/>
      <c r="Q767" s="21"/>
      <c r="R767" s="21"/>
      <c r="S767" s="21"/>
      <c r="T767" s="21"/>
      <c r="U767" s="19"/>
      <c r="V767" s="13"/>
      <c r="W767" s="13"/>
      <c r="X767" s="13"/>
      <c r="Y767" s="13"/>
      <c r="Z767" s="13"/>
      <c r="AA767" s="13"/>
    </row>
    <row r="768">
      <c r="A768" s="13"/>
      <c r="B768" s="13"/>
      <c r="C768" s="13"/>
      <c r="D768" s="13"/>
      <c r="E768" s="13"/>
      <c r="F768" s="13"/>
      <c r="G768" s="13"/>
      <c r="H768" s="13"/>
      <c r="I768" s="13"/>
      <c r="J768" s="13"/>
      <c r="K768" s="38"/>
      <c r="L768" s="19"/>
      <c r="M768" s="19"/>
      <c r="N768" s="19"/>
      <c r="O768" s="21"/>
      <c r="P768" s="21"/>
      <c r="Q768" s="21"/>
      <c r="R768" s="21"/>
      <c r="S768" s="21"/>
      <c r="T768" s="21"/>
      <c r="U768" s="19"/>
      <c r="V768" s="13"/>
      <c r="W768" s="13"/>
      <c r="X768" s="13"/>
      <c r="Y768" s="13"/>
      <c r="Z768" s="13"/>
      <c r="AA768" s="13"/>
    </row>
    <row r="769">
      <c r="A769" s="13"/>
      <c r="B769" s="13"/>
      <c r="C769" s="13"/>
      <c r="D769" s="13"/>
      <c r="E769" s="13"/>
      <c r="F769" s="13"/>
      <c r="G769" s="13"/>
      <c r="H769" s="13"/>
      <c r="I769" s="13"/>
      <c r="J769" s="13"/>
      <c r="K769" s="38"/>
      <c r="L769" s="19"/>
      <c r="M769" s="19"/>
      <c r="N769" s="19"/>
      <c r="O769" s="21"/>
      <c r="P769" s="21"/>
      <c r="Q769" s="21"/>
      <c r="R769" s="21"/>
      <c r="S769" s="21"/>
      <c r="T769" s="21"/>
      <c r="U769" s="19"/>
      <c r="V769" s="13"/>
      <c r="W769" s="13"/>
      <c r="X769" s="13"/>
      <c r="Y769" s="13"/>
      <c r="Z769" s="13"/>
      <c r="AA769" s="13"/>
    </row>
    <row r="770">
      <c r="A770" s="13"/>
      <c r="B770" s="13"/>
      <c r="C770" s="13"/>
      <c r="D770" s="13"/>
      <c r="E770" s="13"/>
      <c r="F770" s="13"/>
      <c r="G770" s="13"/>
      <c r="H770" s="13"/>
      <c r="I770" s="13"/>
      <c r="J770" s="13"/>
      <c r="K770" s="38"/>
      <c r="L770" s="19"/>
      <c r="M770" s="19"/>
      <c r="N770" s="19"/>
      <c r="O770" s="21"/>
      <c r="P770" s="21"/>
      <c r="Q770" s="21"/>
      <c r="R770" s="21"/>
      <c r="S770" s="21"/>
      <c r="T770" s="21"/>
      <c r="U770" s="19"/>
      <c r="V770" s="13"/>
      <c r="W770" s="13"/>
      <c r="X770" s="13"/>
      <c r="Y770" s="13"/>
      <c r="Z770" s="13"/>
      <c r="AA770" s="13"/>
    </row>
    <row r="771">
      <c r="A771" s="13"/>
      <c r="B771" s="13"/>
      <c r="C771" s="13"/>
      <c r="D771" s="13"/>
      <c r="E771" s="13"/>
      <c r="F771" s="13"/>
      <c r="G771" s="13"/>
      <c r="H771" s="13"/>
      <c r="I771" s="13"/>
      <c r="J771" s="13"/>
      <c r="K771" s="38"/>
      <c r="L771" s="19"/>
      <c r="M771" s="19"/>
      <c r="N771" s="19"/>
      <c r="O771" s="21"/>
      <c r="P771" s="21"/>
      <c r="Q771" s="21"/>
      <c r="R771" s="21"/>
      <c r="S771" s="21"/>
      <c r="T771" s="21"/>
      <c r="U771" s="19"/>
      <c r="V771" s="13"/>
      <c r="W771" s="13"/>
      <c r="X771" s="13"/>
      <c r="Y771" s="13"/>
      <c r="Z771" s="13"/>
      <c r="AA771" s="13"/>
    </row>
    <row r="772">
      <c r="A772" s="13"/>
      <c r="B772" s="13"/>
      <c r="C772" s="13"/>
      <c r="D772" s="13"/>
      <c r="E772" s="13"/>
      <c r="F772" s="13"/>
      <c r="G772" s="13"/>
      <c r="H772" s="13"/>
      <c r="I772" s="13"/>
      <c r="J772" s="13"/>
      <c r="K772" s="38"/>
      <c r="L772" s="19"/>
      <c r="M772" s="19"/>
      <c r="N772" s="19"/>
      <c r="O772" s="21"/>
      <c r="P772" s="21"/>
      <c r="Q772" s="21"/>
      <c r="R772" s="21"/>
      <c r="S772" s="21"/>
      <c r="T772" s="21"/>
      <c r="U772" s="19"/>
      <c r="V772" s="13"/>
      <c r="W772" s="13"/>
      <c r="X772" s="13"/>
      <c r="Y772" s="13"/>
      <c r="Z772" s="13"/>
      <c r="AA772" s="13"/>
    </row>
    <row r="773">
      <c r="A773" s="13"/>
      <c r="B773" s="13"/>
      <c r="C773" s="13"/>
      <c r="D773" s="13"/>
      <c r="E773" s="13"/>
      <c r="F773" s="13"/>
      <c r="G773" s="13"/>
      <c r="H773" s="13"/>
      <c r="I773" s="13"/>
      <c r="J773" s="13"/>
      <c r="K773" s="38"/>
      <c r="L773" s="19"/>
      <c r="M773" s="19"/>
      <c r="N773" s="19"/>
      <c r="O773" s="21"/>
      <c r="P773" s="21"/>
      <c r="Q773" s="21"/>
      <c r="R773" s="21"/>
      <c r="S773" s="21"/>
      <c r="T773" s="21"/>
      <c r="U773" s="19"/>
      <c r="V773" s="13"/>
      <c r="W773" s="13"/>
      <c r="X773" s="13"/>
      <c r="Y773" s="13"/>
      <c r="Z773" s="13"/>
      <c r="AA773" s="13"/>
    </row>
    <row r="774">
      <c r="A774" s="13"/>
      <c r="B774" s="13"/>
      <c r="C774" s="13"/>
      <c r="D774" s="13"/>
      <c r="E774" s="13"/>
      <c r="F774" s="13"/>
      <c r="G774" s="13"/>
      <c r="H774" s="13"/>
      <c r="I774" s="13"/>
      <c r="J774" s="13"/>
      <c r="K774" s="38"/>
      <c r="L774" s="19"/>
      <c r="M774" s="19"/>
      <c r="N774" s="19"/>
      <c r="O774" s="21"/>
      <c r="P774" s="21"/>
      <c r="Q774" s="21"/>
      <c r="R774" s="21"/>
      <c r="S774" s="21"/>
      <c r="T774" s="21"/>
      <c r="U774" s="19"/>
      <c r="V774" s="13"/>
      <c r="W774" s="13"/>
      <c r="X774" s="13"/>
      <c r="Y774" s="13"/>
      <c r="Z774" s="13"/>
      <c r="AA774" s="13"/>
    </row>
    <row r="775">
      <c r="A775" s="13"/>
      <c r="B775" s="13"/>
      <c r="C775" s="13"/>
      <c r="D775" s="13"/>
      <c r="E775" s="13"/>
      <c r="F775" s="13"/>
      <c r="G775" s="13"/>
      <c r="H775" s="13"/>
      <c r="I775" s="13"/>
      <c r="J775" s="13"/>
      <c r="K775" s="38"/>
      <c r="L775" s="19"/>
      <c r="M775" s="19"/>
      <c r="N775" s="19"/>
      <c r="O775" s="21"/>
      <c r="P775" s="21"/>
      <c r="Q775" s="21"/>
      <c r="R775" s="21"/>
      <c r="S775" s="21"/>
      <c r="T775" s="21"/>
      <c r="U775" s="19"/>
      <c r="V775" s="13"/>
      <c r="W775" s="13"/>
      <c r="X775" s="13"/>
      <c r="Y775" s="13"/>
      <c r="Z775" s="13"/>
      <c r="AA775" s="13"/>
    </row>
    <row r="776">
      <c r="A776" s="13"/>
      <c r="B776" s="13"/>
      <c r="C776" s="13"/>
      <c r="D776" s="13"/>
      <c r="E776" s="13"/>
      <c r="F776" s="13"/>
      <c r="G776" s="13"/>
      <c r="H776" s="13"/>
      <c r="I776" s="13"/>
      <c r="J776" s="13"/>
      <c r="K776" s="38"/>
      <c r="L776" s="19"/>
      <c r="M776" s="19"/>
      <c r="N776" s="19"/>
      <c r="O776" s="21"/>
      <c r="P776" s="21"/>
      <c r="Q776" s="21"/>
      <c r="R776" s="21"/>
      <c r="S776" s="21"/>
      <c r="T776" s="21"/>
      <c r="U776" s="19"/>
      <c r="V776" s="13"/>
      <c r="W776" s="13"/>
      <c r="X776" s="13"/>
      <c r="Y776" s="13"/>
      <c r="Z776" s="13"/>
      <c r="AA776" s="13"/>
    </row>
    <row r="777">
      <c r="A777" s="13"/>
      <c r="B777" s="13"/>
      <c r="C777" s="13"/>
      <c r="D777" s="13"/>
      <c r="E777" s="13"/>
      <c r="F777" s="13"/>
      <c r="G777" s="13"/>
      <c r="H777" s="13"/>
      <c r="I777" s="13"/>
      <c r="J777" s="13"/>
      <c r="K777" s="38"/>
      <c r="L777" s="19"/>
      <c r="M777" s="19"/>
      <c r="N777" s="19"/>
      <c r="O777" s="21"/>
      <c r="P777" s="21"/>
      <c r="Q777" s="21"/>
      <c r="R777" s="21"/>
      <c r="S777" s="21"/>
      <c r="T777" s="21"/>
      <c r="U777" s="19"/>
      <c r="V777" s="13"/>
      <c r="W777" s="13"/>
      <c r="X777" s="13"/>
      <c r="Y777" s="13"/>
      <c r="Z777" s="13"/>
      <c r="AA777" s="13"/>
    </row>
    <row r="778">
      <c r="A778" s="13"/>
      <c r="B778" s="13"/>
      <c r="C778" s="13"/>
      <c r="D778" s="13"/>
      <c r="E778" s="13"/>
      <c r="F778" s="13"/>
      <c r="G778" s="13"/>
      <c r="H778" s="13"/>
      <c r="I778" s="13"/>
      <c r="J778" s="13"/>
      <c r="K778" s="38"/>
      <c r="L778" s="19"/>
      <c r="M778" s="19"/>
      <c r="N778" s="19"/>
      <c r="O778" s="21"/>
      <c r="P778" s="21"/>
      <c r="Q778" s="21"/>
      <c r="R778" s="21"/>
      <c r="S778" s="21"/>
      <c r="T778" s="21"/>
      <c r="U778" s="19"/>
      <c r="V778" s="13"/>
      <c r="W778" s="13"/>
      <c r="X778" s="13"/>
      <c r="Y778" s="13"/>
      <c r="Z778" s="13"/>
      <c r="AA778" s="13"/>
    </row>
    <row r="779">
      <c r="A779" s="13"/>
      <c r="B779" s="13"/>
      <c r="C779" s="13"/>
      <c r="D779" s="13"/>
      <c r="E779" s="13"/>
      <c r="F779" s="13"/>
      <c r="G779" s="13"/>
      <c r="H779" s="13"/>
      <c r="I779" s="13"/>
      <c r="J779" s="13"/>
      <c r="K779" s="38"/>
      <c r="L779" s="19"/>
      <c r="M779" s="19"/>
      <c r="N779" s="19"/>
      <c r="O779" s="21"/>
      <c r="P779" s="21"/>
      <c r="Q779" s="21"/>
      <c r="R779" s="21"/>
      <c r="S779" s="21"/>
      <c r="T779" s="21"/>
      <c r="U779" s="19"/>
      <c r="V779" s="13"/>
      <c r="W779" s="13"/>
      <c r="X779" s="13"/>
      <c r="Y779" s="13"/>
      <c r="Z779" s="13"/>
      <c r="AA779" s="13"/>
    </row>
    <row r="780">
      <c r="A780" s="13"/>
      <c r="B780" s="13"/>
      <c r="C780" s="13"/>
      <c r="D780" s="13"/>
      <c r="E780" s="13"/>
      <c r="F780" s="13"/>
      <c r="G780" s="13"/>
      <c r="H780" s="13"/>
      <c r="I780" s="13"/>
      <c r="J780" s="13"/>
      <c r="K780" s="38"/>
      <c r="L780" s="19"/>
      <c r="M780" s="19"/>
      <c r="N780" s="19"/>
      <c r="O780" s="21"/>
      <c r="P780" s="21"/>
      <c r="Q780" s="21"/>
      <c r="R780" s="21"/>
      <c r="S780" s="21"/>
      <c r="T780" s="21"/>
      <c r="U780" s="19"/>
      <c r="V780" s="13"/>
      <c r="W780" s="13"/>
      <c r="X780" s="13"/>
      <c r="Y780" s="13"/>
      <c r="Z780" s="13"/>
      <c r="AA780" s="13"/>
    </row>
    <row r="781">
      <c r="A781" s="13"/>
      <c r="B781" s="13"/>
      <c r="C781" s="13"/>
      <c r="D781" s="13"/>
      <c r="E781" s="13"/>
      <c r="F781" s="13"/>
      <c r="G781" s="13"/>
      <c r="H781" s="13"/>
      <c r="I781" s="13"/>
      <c r="J781" s="13"/>
      <c r="K781" s="38"/>
      <c r="L781" s="19"/>
      <c r="M781" s="19"/>
      <c r="N781" s="19"/>
      <c r="O781" s="21"/>
      <c r="P781" s="21"/>
      <c r="Q781" s="21"/>
      <c r="R781" s="21"/>
      <c r="S781" s="21"/>
      <c r="T781" s="21"/>
      <c r="U781" s="19"/>
      <c r="V781" s="13"/>
      <c r="W781" s="13"/>
      <c r="X781" s="13"/>
      <c r="Y781" s="13"/>
      <c r="Z781" s="13"/>
      <c r="AA781" s="13"/>
    </row>
    <row r="782">
      <c r="A782" s="13"/>
      <c r="B782" s="13"/>
      <c r="C782" s="13"/>
      <c r="D782" s="13"/>
      <c r="E782" s="13"/>
      <c r="F782" s="13"/>
      <c r="G782" s="13"/>
      <c r="H782" s="13"/>
      <c r="I782" s="13"/>
      <c r="J782" s="13"/>
      <c r="K782" s="38"/>
      <c r="L782" s="19"/>
      <c r="M782" s="19"/>
      <c r="N782" s="19"/>
      <c r="O782" s="21"/>
      <c r="P782" s="21"/>
      <c r="Q782" s="21"/>
      <c r="R782" s="21"/>
      <c r="S782" s="21"/>
      <c r="T782" s="21"/>
      <c r="U782" s="19"/>
      <c r="V782" s="13"/>
      <c r="W782" s="13"/>
      <c r="X782" s="13"/>
      <c r="Y782" s="13"/>
      <c r="Z782" s="13"/>
      <c r="AA782" s="13"/>
    </row>
    <row r="783">
      <c r="A783" s="13"/>
      <c r="B783" s="13"/>
      <c r="C783" s="13"/>
      <c r="D783" s="13"/>
      <c r="E783" s="13"/>
      <c r="F783" s="13"/>
      <c r="G783" s="13"/>
      <c r="H783" s="13"/>
      <c r="I783" s="13"/>
      <c r="J783" s="13"/>
      <c r="K783" s="38"/>
      <c r="L783" s="19"/>
      <c r="M783" s="19"/>
      <c r="N783" s="19"/>
      <c r="O783" s="21"/>
      <c r="P783" s="21"/>
      <c r="Q783" s="21"/>
      <c r="R783" s="21"/>
      <c r="S783" s="21"/>
      <c r="T783" s="21"/>
      <c r="U783" s="19"/>
      <c r="V783" s="13"/>
      <c r="W783" s="13"/>
      <c r="X783" s="13"/>
      <c r="Y783" s="13"/>
      <c r="Z783" s="13"/>
      <c r="AA783" s="13"/>
    </row>
    <row r="784">
      <c r="A784" s="13"/>
      <c r="B784" s="13"/>
      <c r="C784" s="13"/>
      <c r="D784" s="13"/>
      <c r="E784" s="13"/>
      <c r="F784" s="13"/>
      <c r="G784" s="13"/>
      <c r="H784" s="13"/>
      <c r="I784" s="13"/>
      <c r="J784" s="13"/>
      <c r="K784" s="38"/>
      <c r="L784" s="19"/>
      <c r="M784" s="19"/>
      <c r="N784" s="19"/>
      <c r="O784" s="21"/>
      <c r="P784" s="21"/>
      <c r="Q784" s="21"/>
      <c r="R784" s="21"/>
      <c r="S784" s="21"/>
      <c r="T784" s="21"/>
      <c r="U784" s="19"/>
      <c r="V784" s="13"/>
      <c r="W784" s="13"/>
      <c r="X784" s="13"/>
      <c r="Y784" s="13"/>
      <c r="Z784" s="13"/>
      <c r="AA784" s="13"/>
    </row>
    <row r="785">
      <c r="A785" s="13"/>
      <c r="B785" s="13"/>
      <c r="C785" s="13"/>
      <c r="D785" s="13"/>
      <c r="E785" s="13"/>
      <c r="F785" s="13"/>
      <c r="G785" s="13"/>
      <c r="H785" s="13"/>
      <c r="I785" s="13"/>
      <c r="J785" s="13"/>
      <c r="K785" s="38"/>
      <c r="L785" s="19"/>
      <c r="M785" s="19"/>
      <c r="N785" s="19"/>
      <c r="O785" s="21"/>
      <c r="P785" s="21"/>
      <c r="Q785" s="21"/>
      <c r="R785" s="21"/>
      <c r="S785" s="21"/>
      <c r="T785" s="21"/>
      <c r="U785" s="19"/>
      <c r="V785" s="13"/>
      <c r="W785" s="13"/>
      <c r="X785" s="13"/>
      <c r="Y785" s="13"/>
      <c r="Z785" s="13"/>
      <c r="AA785" s="13"/>
    </row>
    <row r="786">
      <c r="A786" s="13"/>
      <c r="B786" s="13"/>
      <c r="C786" s="13"/>
      <c r="D786" s="13"/>
      <c r="E786" s="13"/>
      <c r="F786" s="13"/>
      <c r="G786" s="13"/>
      <c r="H786" s="13"/>
      <c r="I786" s="13"/>
      <c r="J786" s="13"/>
      <c r="K786" s="38"/>
      <c r="L786" s="19"/>
      <c r="M786" s="19"/>
      <c r="N786" s="19"/>
      <c r="O786" s="21"/>
      <c r="P786" s="21"/>
      <c r="Q786" s="21"/>
      <c r="R786" s="21"/>
      <c r="S786" s="21"/>
      <c r="T786" s="21"/>
      <c r="U786" s="19"/>
      <c r="V786" s="13"/>
      <c r="W786" s="13"/>
      <c r="X786" s="13"/>
      <c r="Y786" s="13"/>
      <c r="Z786" s="13"/>
      <c r="AA786" s="13"/>
    </row>
    <row r="787">
      <c r="A787" s="13"/>
      <c r="B787" s="13"/>
      <c r="C787" s="13"/>
      <c r="D787" s="13"/>
      <c r="E787" s="13"/>
      <c r="F787" s="13"/>
      <c r="G787" s="13"/>
      <c r="H787" s="13"/>
      <c r="I787" s="13"/>
      <c r="J787" s="13"/>
      <c r="K787" s="38"/>
      <c r="L787" s="19"/>
      <c r="M787" s="19"/>
      <c r="N787" s="19"/>
      <c r="O787" s="21"/>
      <c r="P787" s="21"/>
      <c r="Q787" s="21"/>
      <c r="R787" s="21"/>
      <c r="S787" s="21"/>
      <c r="T787" s="21"/>
      <c r="U787" s="19"/>
      <c r="V787" s="13"/>
      <c r="W787" s="13"/>
      <c r="X787" s="13"/>
      <c r="Y787" s="13"/>
      <c r="Z787" s="13"/>
      <c r="AA787" s="13"/>
    </row>
    <row r="788">
      <c r="A788" s="13"/>
      <c r="B788" s="13"/>
      <c r="C788" s="13"/>
      <c r="D788" s="13"/>
      <c r="E788" s="13"/>
      <c r="F788" s="13"/>
      <c r="G788" s="13"/>
      <c r="H788" s="13"/>
      <c r="I788" s="13"/>
      <c r="J788" s="13"/>
      <c r="K788" s="38"/>
      <c r="L788" s="19"/>
      <c r="M788" s="19"/>
      <c r="N788" s="19"/>
      <c r="O788" s="21"/>
      <c r="P788" s="21"/>
      <c r="Q788" s="21"/>
      <c r="R788" s="21"/>
      <c r="S788" s="21"/>
      <c r="T788" s="21"/>
      <c r="U788" s="19"/>
      <c r="V788" s="13"/>
      <c r="W788" s="13"/>
      <c r="X788" s="13"/>
      <c r="Y788" s="13"/>
      <c r="Z788" s="13"/>
      <c r="AA788" s="13"/>
    </row>
    <row r="789">
      <c r="A789" s="13"/>
      <c r="B789" s="13"/>
      <c r="C789" s="13"/>
      <c r="D789" s="13"/>
      <c r="E789" s="13"/>
      <c r="F789" s="13"/>
      <c r="G789" s="13"/>
      <c r="H789" s="13"/>
      <c r="I789" s="13"/>
      <c r="J789" s="13"/>
      <c r="K789" s="38"/>
      <c r="L789" s="19"/>
      <c r="M789" s="19"/>
      <c r="N789" s="19"/>
      <c r="O789" s="21"/>
      <c r="P789" s="21"/>
      <c r="Q789" s="21"/>
      <c r="R789" s="21"/>
      <c r="S789" s="21"/>
      <c r="T789" s="21"/>
      <c r="U789" s="19"/>
      <c r="V789" s="13"/>
      <c r="W789" s="13"/>
      <c r="X789" s="13"/>
      <c r="Y789" s="13"/>
      <c r="Z789" s="13"/>
      <c r="AA789" s="13"/>
    </row>
    <row r="790">
      <c r="A790" s="13"/>
      <c r="B790" s="13"/>
      <c r="C790" s="13"/>
      <c r="D790" s="13"/>
      <c r="E790" s="13"/>
      <c r="F790" s="13"/>
      <c r="G790" s="13"/>
      <c r="H790" s="13"/>
      <c r="I790" s="13"/>
      <c r="J790" s="13"/>
      <c r="K790" s="38"/>
      <c r="L790" s="19"/>
      <c r="M790" s="19"/>
      <c r="N790" s="19"/>
      <c r="O790" s="21"/>
      <c r="P790" s="21"/>
      <c r="Q790" s="21"/>
      <c r="R790" s="21"/>
      <c r="S790" s="21"/>
      <c r="T790" s="21"/>
      <c r="U790" s="19"/>
      <c r="V790" s="13"/>
      <c r="W790" s="13"/>
      <c r="X790" s="13"/>
      <c r="Y790" s="13"/>
      <c r="Z790" s="13"/>
      <c r="AA790" s="13"/>
    </row>
    <row r="791">
      <c r="A791" s="13"/>
      <c r="B791" s="13"/>
      <c r="C791" s="13"/>
      <c r="D791" s="13"/>
      <c r="E791" s="13"/>
      <c r="F791" s="13"/>
      <c r="G791" s="13"/>
      <c r="H791" s="13"/>
      <c r="I791" s="13"/>
      <c r="J791" s="13"/>
      <c r="K791" s="38"/>
      <c r="L791" s="19"/>
      <c r="M791" s="19"/>
      <c r="N791" s="19"/>
      <c r="O791" s="21"/>
      <c r="P791" s="21"/>
      <c r="Q791" s="21"/>
      <c r="R791" s="21"/>
      <c r="S791" s="21"/>
      <c r="T791" s="21"/>
      <c r="U791" s="19"/>
      <c r="V791" s="13"/>
      <c r="W791" s="13"/>
      <c r="X791" s="13"/>
      <c r="Y791" s="13"/>
      <c r="Z791" s="13"/>
      <c r="AA791" s="13"/>
    </row>
    <row r="792">
      <c r="A792" s="13"/>
      <c r="B792" s="13"/>
      <c r="C792" s="13"/>
      <c r="D792" s="13"/>
      <c r="E792" s="13"/>
      <c r="F792" s="13"/>
      <c r="G792" s="13"/>
      <c r="H792" s="13"/>
      <c r="I792" s="13"/>
      <c r="J792" s="13"/>
      <c r="K792" s="38"/>
      <c r="L792" s="19"/>
      <c r="M792" s="19"/>
      <c r="N792" s="19"/>
      <c r="O792" s="21"/>
      <c r="P792" s="21"/>
      <c r="Q792" s="21"/>
      <c r="R792" s="21"/>
      <c r="S792" s="21"/>
      <c r="T792" s="21"/>
      <c r="U792" s="19"/>
      <c r="V792" s="13"/>
      <c r="W792" s="13"/>
      <c r="X792" s="13"/>
      <c r="Y792" s="13"/>
      <c r="Z792" s="13"/>
      <c r="AA792" s="13"/>
    </row>
    <row r="793">
      <c r="A793" s="13"/>
      <c r="B793" s="13"/>
      <c r="C793" s="13"/>
      <c r="D793" s="13"/>
      <c r="E793" s="13"/>
      <c r="F793" s="13"/>
      <c r="G793" s="13"/>
      <c r="H793" s="13"/>
      <c r="I793" s="13"/>
      <c r="J793" s="13"/>
      <c r="K793" s="38"/>
      <c r="L793" s="19"/>
      <c r="M793" s="19"/>
      <c r="N793" s="19"/>
      <c r="O793" s="21"/>
      <c r="P793" s="21"/>
      <c r="Q793" s="21"/>
      <c r="R793" s="21"/>
      <c r="S793" s="21"/>
      <c r="T793" s="21"/>
      <c r="U793" s="19"/>
      <c r="V793" s="13"/>
      <c r="W793" s="13"/>
      <c r="X793" s="13"/>
      <c r="Y793" s="13"/>
      <c r="Z793" s="13"/>
      <c r="AA793" s="13"/>
    </row>
    <row r="794">
      <c r="A794" s="13"/>
      <c r="B794" s="13"/>
      <c r="C794" s="13"/>
      <c r="D794" s="13"/>
      <c r="E794" s="13"/>
      <c r="F794" s="13"/>
      <c r="G794" s="13"/>
      <c r="H794" s="13"/>
      <c r="I794" s="13"/>
      <c r="J794" s="13"/>
      <c r="K794" s="38"/>
      <c r="L794" s="19"/>
      <c r="M794" s="19"/>
      <c r="N794" s="19"/>
      <c r="O794" s="21"/>
      <c r="P794" s="21"/>
      <c r="Q794" s="21"/>
      <c r="R794" s="21"/>
      <c r="S794" s="21"/>
      <c r="T794" s="21"/>
      <c r="U794" s="19"/>
      <c r="V794" s="13"/>
      <c r="W794" s="13"/>
      <c r="X794" s="13"/>
      <c r="Y794" s="13"/>
      <c r="Z794" s="13"/>
      <c r="AA794" s="13"/>
    </row>
    <row r="795">
      <c r="A795" s="13"/>
      <c r="B795" s="13"/>
      <c r="C795" s="13"/>
      <c r="D795" s="13"/>
      <c r="E795" s="13"/>
      <c r="F795" s="13"/>
      <c r="G795" s="13"/>
      <c r="H795" s="13"/>
      <c r="I795" s="13"/>
      <c r="J795" s="13"/>
      <c r="K795" s="38"/>
      <c r="L795" s="19"/>
      <c r="M795" s="19"/>
      <c r="N795" s="19"/>
      <c r="O795" s="21"/>
      <c r="P795" s="21"/>
      <c r="Q795" s="21"/>
      <c r="R795" s="21"/>
      <c r="S795" s="21"/>
      <c r="T795" s="21"/>
      <c r="U795" s="19"/>
      <c r="V795" s="13"/>
      <c r="W795" s="13"/>
      <c r="X795" s="13"/>
      <c r="Y795" s="13"/>
      <c r="Z795" s="13"/>
      <c r="AA795" s="13"/>
    </row>
    <row r="796">
      <c r="A796" s="13"/>
      <c r="B796" s="13"/>
      <c r="C796" s="13"/>
      <c r="D796" s="13"/>
      <c r="E796" s="13"/>
      <c r="F796" s="13"/>
      <c r="G796" s="13"/>
      <c r="H796" s="13"/>
      <c r="I796" s="13"/>
      <c r="J796" s="13"/>
      <c r="K796" s="38"/>
      <c r="L796" s="19"/>
      <c r="M796" s="19"/>
      <c r="N796" s="19"/>
      <c r="O796" s="21"/>
      <c r="P796" s="21"/>
      <c r="Q796" s="21"/>
      <c r="R796" s="21"/>
      <c r="S796" s="21"/>
      <c r="T796" s="21"/>
      <c r="U796" s="19"/>
      <c r="V796" s="13"/>
      <c r="W796" s="13"/>
      <c r="X796" s="13"/>
      <c r="Y796" s="13"/>
      <c r="Z796" s="13"/>
      <c r="AA796" s="13"/>
    </row>
    <row r="797">
      <c r="A797" s="13"/>
      <c r="B797" s="13"/>
      <c r="C797" s="13"/>
      <c r="D797" s="13"/>
      <c r="E797" s="13"/>
      <c r="F797" s="13"/>
      <c r="G797" s="13"/>
      <c r="H797" s="13"/>
      <c r="I797" s="13"/>
      <c r="J797" s="13"/>
      <c r="K797" s="38"/>
      <c r="L797" s="19"/>
      <c r="M797" s="19"/>
      <c r="N797" s="19"/>
      <c r="O797" s="21"/>
      <c r="P797" s="21"/>
      <c r="Q797" s="21"/>
      <c r="R797" s="21"/>
      <c r="S797" s="21"/>
      <c r="T797" s="21"/>
      <c r="U797" s="19"/>
      <c r="V797" s="13"/>
      <c r="W797" s="13"/>
      <c r="X797" s="13"/>
      <c r="Y797" s="13"/>
      <c r="Z797" s="13"/>
      <c r="AA797" s="13"/>
    </row>
    <row r="798">
      <c r="A798" s="13"/>
      <c r="B798" s="13"/>
      <c r="C798" s="13"/>
      <c r="D798" s="13"/>
      <c r="E798" s="13"/>
      <c r="F798" s="13"/>
      <c r="G798" s="13"/>
      <c r="H798" s="13"/>
      <c r="I798" s="13"/>
      <c r="J798" s="13"/>
      <c r="K798" s="38"/>
      <c r="L798" s="19"/>
      <c r="M798" s="19"/>
      <c r="N798" s="19"/>
      <c r="O798" s="21"/>
      <c r="P798" s="21"/>
      <c r="Q798" s="21"/>
      <c r="R798" s="21"/>
      <c r="S798" s="21"/>
      <c r="T798" s="21"/>
      <c r="U798" s="19"/>
      <c r="V798" s="13"/>
      <c r="W798" s="13"/>
      <c r="X798" s="13"/>
      <c r="Y798" s="13"/>
      <c r="Z798" s="13"/>
      <c r="AA798" s="13"/>
    </row>
    <row r="799">
      <c r="A799" s="13"/>
      <c r="B799" s="13"/>
      <c r="C799" s="13"/>
      <c r="D799" s="13"/>
      <c r="E799" s="13"/>
      <c r="F799" s="13"/>
      <c r="G799" s="13"/>
      <c r="H799" s="13"/>
      <c r="I799" s="13"/>
      <c r="J799" s="13"/>
      <c r="K799" s="38"/>
      <c r="L799" s="19"/>
      <c r="M799" s="19"/>
      <c r="N799" s="19"/>
      <c r="O799" s="21"/>
      <c r="P799" s="21"/>
      <c r="Q799" s="21"/>
      <c r="R799" s="21"/>
      <c r="S799" s="21"/>
      <c r="T799" s="21"/>
      <c r="U799" s="19"/>
      <c r="V799" s="13"/>
      <c r="W799" s="13"/>
      <c r="X799" s="13"/>
      <c r="Y799" s="13"/>
      <c r="Z799" s="13"/>
      <c r="AA799" s="13"/>
    </row>
    <row r="800">
      <c r="A800" s="13"/>
      <c r="B800" s="13"/>
      <c r="C800" s="13"/>
      <c r="D800" s="13"/>
      <c r="E800" s="13"/>
      <c r="F800" s="13"/>
      <c r="G800" s="13"/>
      <c r="H800" s="13"/>
      <c r="I800" s="13"/>
      <c r="J800" s="13"/>
      <c r="K800" s="38"/>
      <c r="L800" s="19"/>
      <c r="M800" s="19"/>
      <c r="N800" s="19"/>
      <c r="O800" s="21"/>
      <c r="P800" s="21"/>
      <c r="Q800" s="21"/>
      <c r="R800" s="21"/>
      <c r="S800" s="21"/>
      <c r="T800" s="21"/>
      <c r="U800" s="19"/>
      <c r="V800" s="13"/>
      <c r="W800" s="13"/>
      <c r="X800" s="13"/>
      <c r="Y800" s="13"/>
      <c r="Z800" s="13"/>
      <c r="AA800" s="13"/>
    </row>
    <row r="801">
      <c r="A801" s="13"/>
      <c r="B801" s="13"/>
      <c r="C801" s="13"/>
      <c r="D801" s="13"/>
      <c r="E801" s="13"/>
      <c r="F801" s="13"/>
      <c r="G801" s="13"/>
      <c r="H801" s="13"/>
      <c r="I801" s="13"/>
      <c r="J801" s="13"/>
      <c r="K801" s="38"/>
      <c r="L801" s="19"/>
      <c r="M801" s="19"/>
      <c r="N801" s="19"/>
      <c r="O801" s="21"/>
      <c r="P801" s="21"/>
      <c r="Q801" s="21"/>
      <c r="R801" s="21"/>
      <c r="S801" s="21"/>
      <c r="T801" s="21"/>
      <c r="U801" s="19"/>
      <c r="V801" s="13"/>
      <c r="W801" s="13"/>
      <c r="X801" s="13"/>
      <c r="Y801" s="13"/>
      <c r="Z801" s="13"/>
      <c r="AA801" s="13"/>
    </row>
    <row r="802">
      <c r="A802" s="13"/>
      <c r="B802" s="13"/>
      <c r="C802" s="13"/>
      <c r="D802" s="13"/>
      <c r="E802" s="13"/>
      <c r="F802" s="13"/>
      <c r="G802" s="13"/>
      <c r="H802" s="13"/>
      <c r="I802" s="13"/>
      <c r="J802" s="13"/>
      <c r="K802" s="38"/>
      <c r="L802" s="19"/>
      <c r="M802" s="19"/>
      <c r="N802" s="19"/>
      <c r="O802" s="21"/>
      <c r="P802" s="21"/>
      <c r="Q802" s="21"/>
      <c r="R802" s="21"/>
      <c r="S802" s="21"/>
      <c r="T802" s="21"/>
      <c r="U802" s="19"/>
      <c r="V802" s="13"/>
      <c r="W802" s="13"/>
      <c r="X802" s="13"/>
      <c r="Y802" s="13"/>
      <c r="Z802" s="13"/>
      <c r="AA802" s="13"/>
    </row>
    <row r="803">
      <c r="A803" s="13"/>
      <c r="B803" s="13"/>
      <c r="C803" s="13"/>
      <c r="D803" s="13"/>
      <c r="E803" s="13"/>
      <c r="F803" s="13"/>
      <c r="G803" s="13"/>
      <c r="H803" s="13"/>
      <c r="I803" s="13"/>
      <c r="J803" s="13"/>
      <c r="K803" s="38"/>
      <c r="L803" s="19"/>
      <c r="M803" s="19"/>
      <c r="N803" s="19"/>
      <c r="O803" s="21"/>
      <c r="P803" s="21"/>
      <c r="Q803" s="21"/>
      <c r="R803" s="21"/>
      <c r="S803" s="21"/>
      <c r="T803" s="21"/>
      <c r="U803" s="19"/>
      <c r="V803" s="13"/>
      <c r="W803" s="13"/>
      <c r="X803" s="13"/>
      <c r="Y803" s="13"/>
      <c r="Z803" s="13"/>
      <c r="AA803" s="13"/>
    </row>
    <row r="804">
      <c r="A804" s="13"/>
      <c r="B804" s="13"/>
      <c r="C804" s="13"/>
      <c r="D804" s="13"/>
      <c r="E804" s="13"/>
      <c r="F804" s="13"/>
      <c r="G804" s="13"/>
      <c r="H804" s="13"/>
      <c r="I804" s="13"/>
      <c r="J804" s="13"/>
      <c r="K804" s="38"/>
      <c r="L804" s="19"/>
      <c r="M804" s="19"/>
      <c r="N804" s="19"/>
      <c r="O804" s="21"/>
      <c r="P804" s="21"/>
      <c r="Q804" s="21"/>
      <c r="R804" s="21"/>
      <c r="S804" s="21"/>
      <c r="T804" s="21"/>
      <c r="U804" s="19"/>
      <c r="V804" s="13"/>
      <c r="W804" s="13"/>
      <c r="X804" s="13"/>
      <c r="Y804" s="13"/>
      <c r="Z804" s="13"/>
      <c r="AA804" s="13"/>
    </row>
    <row r="805">
      <c r="A805" s="13"/>
      <c r="B805" s="13"/>
      <c r="C805" s="13"/>
      <c r="D805" s="13"/>
      <c r="E805" s="13"/>
      <c r="F805" s="13"/>
      <c r="G805" s="13"/>
      <c r="H805" s="13"/>
      <c r="I805" s="13"/>
      <c r="J805" s="13"/>
      <c r="K805" s="38"/>
      <c r="L805" s="19"/>
      <c r="M805" s="19"/>
      <c r="N805" s="19"/>
      <c r="O805" s="21"/>
      <c r="P805" s="21"/>
      <c r="Q805" s="21"/>
      <c r="R805" s="21"/>
      <c r="S805" s="21"/>
      <c r="T805" s="21"/>
      <c r="U805" s="19"/>
      <c r="V805" s="13"/>
      <c r="W805" s="13"/>
      <c r="X805" s="13"/>
      <c r="Y805" s="13"/>
      <c r="Z805" s="13"/>
      <c r="AA805" s="13"/>
    </row>
    <row r="806">
      <c r="A806" s="13"/>
      <c r="B806" s="13"/>
      <c r="C806" s="13"/>
      <c r="D806" s="13"/>
      <c r="E806" s="13"/>
      <c r="F806" s="13"/>
      <c r="G806" s="13"/>
      <c r="H806" s="13"/>
      <c r="I806" s="13"/>
      <c r="J806" s="13"/>
      <c r="K806" s="38"/>
      <c r="L806" s="19"/>
      <c r="M806" s="19"/>
      <c r="N806" s="19"/>
      <c r="O806" s="21"/>
      <c r="P806" s="21"/>
      <c r="Q806" s="21"/>
      <c r="R806" s="21"/>
      <c r="S806" s="21"/>
      <c r="T806" s="21"/>
      <c r="U806" s="19"/>
      <c r="V806" s="13"/>
      <c r="W806" s="13"/>
      <c r="X806" s="13"/>
      <c r="Y806" s="13"/>
      <c r="Z806" s="13"/>
      <c r="AA806" s="13"/>
    </row>
    <row r="807">
      <c r="A807" s="13"/>
      <c r="B807" s="13"/>
      <c r="C807" s="13"/>
      <c r="D807" s="13"/>
      <c r="E807" s="13"/>
      <c r="F807" s="13"/>
      <c r="G807" s="13"/>
      <c r="H807" s="13"/>
      <c r="I807" s="13"/>
      <c r="J807" s="13"/>
      <c r="K807" s="38"/>
      <c r="L807" s="19"/>
      <c r="M807" s="19"/>
      <c r="N807" s="19"/>
      <c r="O807" s="21"/>
      <c r="P807" s="21"/>
      <c r="Q807" s="21"/>
      <c r="R807" s="21"/>
      <c r="S807" s="21"/>
      <c r="T807" s="21"/>
      <c r="U807" s="19"/>
      <c r="V807" s="13"/>
      <c r="W807" s="13"/>
      <c r="X807" s="13"/>
      <c r="Y807" s="13"/>
      <c r="Z807" s="13"/>
      <c r="AA807" s="13"/>
    </row>
    <row r="808">
      <c r="A808" s="13"/>
      <c r="B808" s="13"/>
      <c r="C808" s="13"/>
      <c r="D808" s="13"/>
      <c r="E808" s="13"/>
      <c r="F808" s="13"/>
      <c r="G808" s="13"/>
      <c r="H808" s="13"/>
      <c r="I808" s="13"/>
      <c r="J808" s="13"/>
      <c r="K808" s="38"/>
      <c r="L808" s="19"/>
      <c r="M808" s="19"/>
      <c r="N808" s="19"/>
      <c r="O808" s="21"/>
      <c r="P808" s="21"/>
      <c r="Q808" s="21"/>
      <c r="R808" s="21"/>
      <c r="S808" s="21"/>
      <c r="T808" s="21"/>
      <c r="U808" s="19"/>
      <c r="V808" s="13"/>
      <c r="W808" s="13"/>
      <c r="X808" s="13"/>
      <c r="Y808" s="13"/>
      <c r="Z808" s="13"/>
      <c r="AA808" s="13"/>
    </row>
    <row r="809">
      <c r="A809" s="13"/>
      <c r="B809" s="13"/>
      <c r="C809" s="13"/>
      <c r="D809" s="13"/>
      <c r="E809" s="13"/>
      <c r="F809" s="13"/>
      <c r="G809" s="13"/>
      <c r="H809" s="13"/>
      <c r="I809" s="13"/>
      <c r="J809" s="13"/>
      <c r="K809" s="38"/>
      <c r="L809" s="19"/>
      <c r="M809" s="19"/>
      <c r="N809" s="19"/>
      <c r="O809" s="21"/>
      <c r="P809" s="21"/>
      <c r="Q809" s="21"/>
      <c r="R809" s="21"/>
      <c r="S809" s="21"/>
      <c r="T809" s="21"/>
      <c r="U809" s="19"/>
      <c r="V809" s="13"/>
      <c r="W809" s="13"/>
      <c r="X809" s="13"/>
      <c r="Y809" s="13"/>
      <c r="Z809" s="13"/>
      <c r="AA809" s="13"/>
    </row>
    <row r="810">
      <c r="A810" s="13"/>
      <c r="B810" s="13"/>
      <c r="C810" s="13"/>
      <c r="D810" s="13"/>
      <c r="E810" s="13"/>
      <c r="F810" s="13"/>
      <c r="G810" s="13"/>
      <c r="H810" s="13"/>
      <c r="I810" s="13"/>
      <c r="J810" s="13"/>
      <c r="K810" s="38"/>
      <c r="L810" s="19"/>
      <c r="M810" s="19"/>
      <c r="N810" s="19"/>
      <c r="O810" s="21"/>
      <c r="P810" s="21"/>
      <c r="Q810" s="21"/>
      <c r="R810" s="21"/>
      <c r="S810" s="21"/>
      <c r="T810" s="21"/>
      <c r="U810" s="19"/>
      <c r="V810" s="13"/>
      <c r="W810" s="13"/>
      <c r="X810" s="13"/>
      <c r="Y810" s="13"/>
      <c r="Z810" s="13"/>
      <c r="AA810" s="13"/>
    </row>
    <row r="811">
      <c r="A811" s="13"/>
      <c r="B811" s="13"/>
      <c r="C811" s="13"/>
      <c r="D811" s="13"/>
      <c r="E811" s="13"/>
      <c r="F811" s="13"/>
      <c r="G811" s="13"/>
      <c r="H811" s="13"/>
      <c r="I811" s="13"/>
      <c r="J811" s="13"/>
      <c r="K811" s="38"/>
      <c r="L811" s="19"/>
      <c r="M811" s="19"/>
      <c r="N811" s="19"/>
      <c r="O811" s="21"/>
      <c r="P811" s="21"/>
      <c r="Q811" s="21"/>
      <c r="R811" s="21"/>
      <c r="S811" s="21"/>
      <c r="T811" s="21"/>
      <c r="U811" s="19"/>
      <c r="V811" s="13"/>
      <c r="W811" s="13"/>
      <c r="X811" s="13"/>
      <c r="Y811" s="13"/>
      <c r="Z811" s="13"/>
      <c r="AA811" s="13"/>
    </row>
    <row r="812">
      <c r="A812" s="13"/>
      <c r="B812" s="13"/>
      <c r="C812" s="13"/>
      <c r="D812" s="13"/>
      <c r="E812" s="13"/>
      <c r="F812" s="13"/>
      <c r="G812" s="13"/>
      <c r="H812" s="13"/>
      <c r="I812" s="13"/>
      <c r="J812" s="13"/>
      <c r="K812" s="38"/>
      <c r="L812" s="19"/>
      <c r="M812" s="19"/>
      <c r="N812" s="19"/>
      <c r="O812" s="21"/>
      <c r="P812" s="21"/>
      <c r="Q812" s="21"/>
      <c r="R812" s="21"/>
      <c r="S812" s="21"/>
      <c r="T812" s="21"/>
      <c r="U812" s="19"/>
      <c r="V812" s="13"/>
      <c r="W812" s="13"/>
      <c r="X812" s="13"/>
      <c r="Y812" s="13"/>
      <c r="Z812" s="13"/>
      <c r="AA812" s="13"/>
    </row>
    <row r="813">
      <c r="A813" s="13"/>
      <c r="B813" s="13"/>
      <c r="C813" s="13"/>
      <c r="D813" s="13"/>
      <c r="E813" s="13"/>
      <c r="F813" s="13"/>
      <c r="G813" s="13"/>
      <c r="H813" s="13"/>
      <c r="I813" s="13"/>
      <c r="J813" s="13"/>
      <c r="K813" s="38"/>
      <c r="L813" s="19"/>
      <c r="M813" s="19"/>
      <c r="N813" s="19"/>
      <c r="O813" s="21"/>
      <c r="P813" s="21"/>
      <c r="Q813" s="21"/>
      <c r="R813" s="21"/>
      <c r="S813" s="21"/>
      <c r="T813" s="21"/>
      <c r="U813" s="19"/>
      <c r="V813" s="13"/>
      <c r="W813" s="13"/>
      <c r="X813" s="13"/>
      <c r="Y813" s="13"/>
      <c r="Z813" s="13"/>
      <c r="AA813" s="13"/>
    </row>
    <row r="814">
      <c r="A814" s="13"/>
      <c r="B814" s="13"/>
      <c r="C814" s="13"/>
      <c r="D814" s="13"/>
      <c r="E814" s="13"/>
      <c r="F814" s="13"/>
      <c r="G814" s="13"/>
      <c r="H814" s="13"/>
      <c r="I814" s="13"/>
      <c r="J814" s="13"/>
      <c r="K814" s="38"/>
      <c r="L814" s="19"/>
      <c r="M814" s="19"/>
      <c r="N814" s="19"/>
      <c r="O814" s="21"/>
      <c r="P814" s="21"/>
      <c r="Q814" s="21"/>
      <c r="R814" s="21"/>
      <c r="S814" s="21"/>
      <c r="T814" s="21"/>
      <c r="U814" s="19"/>
      <c r="V814" s="13"/>
      <c r="W814" s="13"/>
      <c r="X814" s="13"/>
      <c r="Y814" s="13"/>
      <c r="Z814" s="13"/>
      <c r="AA814" s="13"/>
    </row>
    <row r="815">
      <c r="A815" s="13"/>
      <c r="B815" s="13"/>
      <c r="C815" s="13"/>
      <c r="D815" s="13"/>
      <c r="E815" s="13"/>
      <c r="F815" s="13"/>
      <c r="G815" s="13"/>
      <c r="H815" s="13"/>
      <c r="I815" s="13"/>
      <c r="J815" s="13"/>
      <c r="K815" s="38"/>
      <c r="L815" s="19"/>
      <c r="M815" s="19"/>
      <c r="N815" s="19"/>
      <c r="O815" s="21"/>
      <c r="P815" s="21"/>
      <c r="Q815" s="21"/>
      <c r="R815" s="21"/>
      <c r="S815" s="21"/>
      <c r="T815" s="21"/>
      <c r="U815" s="19"/>
      <c r="V815" s="13"/>
      <c r="W815" s="13"/>
      <c r="X815" s="13"/>
      <c r="Y815" s="13"/>
      <c r="Z815" s="13"/>
      <c r="AA815" s="13"/>
    </row>
    <row r="816">
      <c r="A816" s="13"/>
      <c r="B816" s="13"/>
      <c r="C816" s="13"/>
      <c r="D816" s="13"/>
      <c r="E816" s="13"/>
      <c r="F816" s="13"/>
      <c r="G816" s="13"/>
      <c r="H816" s="13"/>
      <c r="I816" s="13"/>
      <c r="J816" s="13"/>
      <c r="K816" s="38"/>
      <c r="L816" s="19"/>
      <c r="M816" s="19"/>
      <c r="N816" s="19"/>
      <c r="O816" s="21"/>
      <c r="P816" s="21"/>
      <c r="Q816" s="21"/>
      <c r="R816" s="21"/>
      <c r="S816" s="21"/>
      <c r="T816" s="21"/>
      <c r="U816" s="19"/>
      <c r="V816" s="13"/>
      <c r="W816" s="13"/>
      <c r="X816" s="13"/>
      <c r="Y816" s="13"/>
      <c r="Z816" s="13"/>
      <c r="AA816" s="13"/>
    </row>
    <row r="817">
      <c r="A817" s="13"/>
      <c r="B817" s="13"/>
      <c r="C817" s="13"/>
      <c r="D817" s="13"/>
      <c r="E817" s="13"/>
      <c r="F817" s="13"/>
      <c r="G817" s="13"/>
      <c r="H817" s="13"/>
      <c r="I817" s="13"/>
      <c r="J817" s="13"/>
      <c r="K817" s="38"/>
      <c r="L817" s="19"/>
      <c r="M817" s="19"/>
      <c r="N817" s="19"/>
      <c r="O817" s="21"/>
      <c r="P817" s="21"/>
      <c r="Q817" s="21"/>
      <c r="R817" s="21"/>
      <c r="S817" s="21"/>
      <c r="T817" s="21"/>
      <c r="U817" s="19"/>
      <c r="V817" s="13"/>
      <c r="W817" s="13"/>
      <c r="X817" s="13"/>
      <c r="Y817" s="13"/>
      <c r="Z817" s="13"/>
      <c r="AA817" s="13"/>
    </row>
    <row r="818">
      <c r="A818" s="13"/>
      <c r="B818" s="13"/>
      <c r="C818" s="13"/>
      <c r="D818" s="13"/>
      <c r="E818" s="13"/>
      <c r="F818" s="13"/>
      <c r="G818" s="13"/>
      <c r="H818" s="13"/>
      <c r="I818" s="13"/>
      <c r="J818" s="13"/>
      <c r="K818" s="38"/>
      <c r="L818" s="19"/>
      <c r="M818" s="19"/>
      <c r="N818" s="19"/>
      <c r="O818" s="21"/>
      <c r="P818" s="21"/>
      <c r="Q818" s="21"/>
      <c r="R818" s="21"/>
      <c r="S818" s="21"/>
      <c r="T818" s="21"/>
      <c r="U818" s="19"/>
      <c r="V818" s="13"/>
      <c r="W818" s="13"/>
      <c r="X818" s="13"/>
      <c r="Y818" s="13"/>
      <c r="Z818" s="13"/>
      <c r="AA818" s="13"/>
    </row>
    <row r="819">
      <c r="A819" s="13"/>
      <c r="B819" s="13"/>
      <c r="C819" s="13"/>
      <c r="D819" s="13"/>
      <c r="E819" s="13"/>
      <c r="F819" s="13"/>
      <c r="G819" s="13"/>
      <c r="H819" s="13"/>
      <c r="I819" s="13"/>
      <c r="J819" s="13"/>
      <c r="K819" s="38"/>
      <c r="L819" s="19"/>
      <c r="M819" s="19"/>
      <c r="N819" s="19"/>
      <c r="O819" s="21"/>
      <c r="P819" s="21"/>
      <c r="Q819" s="21"/>
      <c r="R819" s="21"/>
      <c r="S819" s="21"/>
      <c r="T819" s="21"/>
      <c r="U819" s="19"/>
      <c r="V819" s="13"/>
      <c r="W819" s="13"/>
      <c r="X819" s="13"/>
      <c r="Y819" s="13"/>
      <c r="Z819" s="13"/>
      <c r="AA819" s="13"/>
    </row>
    <row r="820">
      <c r="A820" s="13"/>
      <c r="B820" s="13"/>
      <c r="C820" s="13"/>
      <c r="D820" s="13"/>
      <c r="E820" s="13"/>
      <c r="F820" s="13"/>
      <c r="G820" s="13"/>
      <c r="H820" s="13"/>
      <c r="I820" s="13"/>
      <c r="J820" s="13"/>
      <c r="K820" s="38"/>
      <c r="L820" s="19"/>
      <c r="M820" s="19"/>
      <c r="N820" s="19"/>
      <c r="O820" s="21"/>
      <c r="P820" s="21"/>
      <c r="Q820" s="21"/>
      <c r="R820" s="21"/>
      <c r="S820" s="21"/>
      <c r="T820" s="21"/>
      <c r="U820" s="19"/>
      <c r="V820" s="13"/>
      <c r="W820" s="13"/>
      <c r="X820" s="13"/>
      <c r="Y820" s="13"/>
      <c r="Z820" s="13"/>
      <c r="AA820" s="13"/>
    </row>
  </sheetData>
  <conditionalFormatting sqref="A1:G1 H1:H2 I1:K1">
    <cfRule type="notContainsBlanks" dxfId="0" priority="1">
      <formula>LEN(TRIM(A1))&gt;0</formula>
    </cfRule>
  </conditionalFormatting>
  <conditionalFormatting sqref="A2:AA820">
    <cfRule type="expression" dxfId="1" priority="2">
      <formula>OR(isblank($L2), isblank($M2), isblank($N2))</formula>
    </cfRule>
  </conditionalFormatting>
  <conditionalFormatting sqref="A2:AA820">
    <cfRule type="expression" dxfId="1" priority="3">
      <formula>not(isna(match("x", $O2:$T2)))</formula>
    </cfRule>
  </conditionalFormatting>
  <dataValidations>
    <dataValidation type="list" allowBlank="1" showErrorMessage="1" sqref="J2:J151 J219:J220">
      <formula1>'Tag Descriptions'!$A$3:$A$8</formula1>
    </dataValidation>
    <dataValidation type="list" allowBlank="1" showErrorMessage="1" sqref="AA2:AA151 AA219:AA220">
      <formula1>'Tag Descriptions'!$A$16:$A$21</formula1>
    </dataValidation>
    <dataValidation type="list" allowBlank="1" showInputMessage="1" prompt="Click and enter a value from range" sqref="C2:C220">
      <formula1>'Tag Descriptions'!$A$11:$A$12</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s>
  <drawing r:id="rId151"/>
  <tableParts count="1">
    <tablePart r:id="rId1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88"/>
    <col customWidth="1" min="2" max="2" width="51.0"/>
    <col customWidth="1" min="3" max="3" width="24.5"/>
    <col customWidth="1" min="4" max="4" width="27.88"/>
    <col customWidth="1" min="5" max="5" width="19.88"/>
    <col customWidth="1" min="6" max="6" width="15.75"/>
    <col customWidth="1" min="7" max="7" width="13.5"/>
    <col customWidth="1" min="8" max="8" width="6.5"/>
    <col customWidth="1" min="9" max="9" width="6.88"/>
    <col customWidth="1" min="10" max="10" width="23.88"/>
    <col customWidth="1" min="11" max="11" width="12.63"/>
    <col customWidth="1" min="12" max="12" width="21.0"/>
    <col customWidth="1" min="13" max="13" width="54.25"/>
    <col customWidth="1" min="14" max="14" width="11.25"/>
    <col customWidth="1" min="15" max="15" width="29.13"/>
    <col customWidth="1" min="16" max="16" width="31.5"/>
    <col customWidth="1" min="17" max="17" width="11.25"/>
  </cols>
  <sheetData>
    <row r="1">
      <c r="A1" s="1" t="s">
        <v>0</v>
      </c>
      <c r="B1" s="1" t="s">
        <v>1</v>
      </c>
      <c r="C1" s="1" t="s">
        <v>2</v>
      </c>
      <c r="D1" s="61" t="s">
        <v>3</v>
      </c>
      <c r="E1" s="91" t="s">
        <v>4</v>
      </c>
      <c r="F1" s="61" t="s">
        <v>5</v>
      </c>
      <c r="G1" s="61" t="s">
        <v>3765</v>
      </c>
      <c r="H1" s="92" t="s">
        <v>3766</v>
      </c>
      <c r="I1" s="93" t="s">
        <v>8</v>
      </c>
      <c r="J1" s="94" t="s">
        <v>3767</v>
      </c>
      <c r="K1" s="92" t="s">
        <v>3768</v>
      </c>
      <c r="L1" s="92" t="s">
        <v>3769</v>
      </c>
      <c r="M1" s="92" t="s">
        <v>3770</v>
      </c>
      <c r="N1" s="92" t="s">
        <v>3771</v>
      </c>
      <c r="O1" s="92" t="s">
        <v>3772</v>
      </c>
      <c r="P1" s="92" t="s">
        <v>3773</v>
      </c>
      <c r="Q1" s="92" t="s">
        <v>3774</v>
      </c>
    </row>
    <row r="2">
      <c r="A2" s="95">
        <v>37.0</v>
      </c>
      <c r="B2" s="96" t="s">
        <v>204</v>
      </c>
      <c r="C2" s="96" t="s">
        <v>205</v>
      </c>
      <c r="D2" s="32" t="s">
        <v>206</v>
      </c>
      <c r="E2" s="97" t="s">
        <v>31</v>
      </c>
      <c r="F2" s="96" t="s">
        <v>207</v>
      </c>
      <c r="G2" s="98" t="s">
        <v>208</v>
      </c>
      <c r="H2" s="99" t="s">
        <v>53</v>
      </c>
      <c r="I2" s="100" t="s">
        <v>3775</v>
      </c>
      <c r="J2" s="101" t="s">
        <v>209</v>
      </c>
      <c r="K2" s="99" t="s">
        <v>3776</v>
      </c>
      <c r="L2" s="102" t="s">
        <v>3777</v>
      </c>
      <c r="M2" s="102" t="s">
        <v>3778</v>
      </c>
      <c r="N2" s="97" t="s">
        <v>31</v>
      </c>
      <c r="O2" s="102" t="s">
        <v>3779</v>
      </c>
      <c r="P2" s="102" t="s">
        <v>3780</v>
      </c>
      <c r="Q2" s="102"/>
    </row>
    <row r="3">
      <c r="A3" s="95">
        <v>72.0</v>
      </c>
      <c r="B3" s="96" t="s">
        <v>366</v>
      </c>
      <c r="C3" s="96" t="s">
        <v>367</v>
      </c>
      <c r="D3" s="103" t="s">
        <v>368</v>
      </c>
      <c r="E3" s="97" t="s">
        <v>31</v>
      </c>
      <c r="F3" s="96" t="s">
        <v>369</v>
      </c>
      <c r="G3" s="98" t="s">
        <v>31</v>
      </c>
      <c r="H3" s="104" t="s">
        <v>32</v>
      </c>
      <c r="I3" s="100" t="s">
        <v>3781</v>
      </c>
      <c r="J3" s="101" t="s">
        <v>370</v>
      </c>
      <c r="K3" s="99" t="s">
        <v>3776</v>
      </c>
      <c r="L3" s="102" t="s">
        <v>3777</v>
      </c>
      <c r="M3" s="102" t="s">
        <v>3782</v>
      </c>
      <c r="N3" s="97" t="s">
        <v>31</v>
      </c>
      <c r="O3" s="102" t="s">
        <v>3780</v>
      </c>
      <c r="P3" s="102" t="s">
        <v>3779</v>
      </c>
      <c r="Q3" s="102"/>
    </row>
    <row r="4">
      <c r="A4" s="95">
        <v>73.0</v>
      </c>
      <c r="B4" s="96" t="s">
        <v>371</v>
      </c>
      <c r="C4" s="96" t="s">
        <v>372</v>
      </c>
      <c r="D4" s="32" t="s">
        <v>373</v>
      </c>
      <c r="E4" s="97" t="s">
        <v>31</v>
      </c>
      <c r="F4" s="96" t="s">
        <v>374</v>
      </c>
      <c r="G4" s="98" t="s">
        <v>375</v>
      </c>
      <c r="H4" s="104" t="s">
        <v>53</v>
      </c>
      <c r="I4" s="100" t="s">
        <v>3781</v>
      </c>
      <c r="J4" s="101" t="s">
        <v>376</v>
      </c>
      <c r="K4" s="99" t="s">
        <v>3776</v>
      </c>
      <c r="L4" s="102" t="s">
        <v>3777</v>
      </c>
      <c r="M4" s="102" t="s">
        <v>3783</v>
      </c>
      <c r="N4" s="97" t="s">
        <v>31</v>
      </c>
      <c r="O4" s="102" t="s">
        <v>1637</v>
      </c>
      <c r="P4" s="105"/>
      <c r="Q4" s="105"/>
    </row>
    <row r="5">
      <c r="A5" s="95">
        <v>100.0</v>
      </c>
      <c r="B5" s="96" t="s">
        <v>480</v>
      </c>
      <c r="C5" s="96" t="s">
        <v>481</v>
      </c>
      <c r="D5" s="32" t="s">
        <v>482</v>
      </c>
      <c r="E5" s="97" t="s">
        <v>31</v>
      </c>
      <c r="F5" s="96" t="s">
        <v>483</v>
      </c>
      <c r="G5" s="98" t="s">
        <v>484</v>
      </c>
      <c r="H5" s="104" t="s">
        <v>53</v>
      </c>
      <c r="I5" s="100" t="s">
        <v>3784</v>
      </c>
      <c r="J5" s="104" t="s">
        <v>485</v>
      </c>
      <c r="K5" s="99" t="s">
        <v>3776</v>
      </c>
      <c r="L5" s="102" t="s">
        <v>3777</v>
      </c>
      <c r="M5" s="102" t="s">
        <v>3785</v>
      </c>
      <c r="N5" s="97" t="s">
        <v>31</v>
      </c>
      <c r="O5" s="102" t="s">
        <v>3779</v>
      </c>
      <c r="P5" s="105"/>
      <c r="Q5" s="105"/>
    </row>
    <row r="6">
      <c r="A6" s="95">
        <v>104.0</v>
      </c>
      <c r="B6" s="96" t="s">
        <v>500</v>
      </c>
      <c r="C6" s="96" t="s">
        <v>501</v>
      </c>
      <c r="D6" s="32" t="s">
        <v>502</v>
      </c>
      <c r="E6" s="97" t="s">
        <v>31</v>
      </c>
      <c r="F6" s="96" t="s">
        <v>46</v>
      </c>
      <c r="G6" s="98" t="s">
        <v>31</v>
      </c>
      <c r="H6" s="104" t="s">
        <v>32</v>
      </c>
      <c r="I6" s="100" t="s">
        <v>3775</v>
      </c>
      <c r="J6" s="101" t="s">
        <v>503</v>
      </c>
      <c r="K6" s="99" t="s">
        <v>3776</v>
      </c>
      <c r="L6" s="102" t="s">
        <v>3777</v>
      </c>
      <c r="M6" s="102" t="s">
        <v>3786</v>
      </c>
      <c r="N6" s="97" t="s">
        <v>31</v>
      </c>
      <c r="O6" s="102" t="s">
        <v>3779</v>
      </c>
      <c r="P6" s="102" t="s">
        <v>3787</v>
      </c>
      <c r="Q6" s="105"/>
    </row>
    <row r="7">
      <c r="A7" s="95">
        <v>137.0</v>
      </c>
      <c r="B7" s="96" t="s">
        <v>634</v>
      </c>
      <c r="C7" s="96" t="s">
        <v>635</v>
      </c>
      <c r="D7" s="32" t="s">
        <v>636</v>
      </c>
      <c r="E7" s="97" t="s">
        <v>31</v>
      </c>
      <c r="F7" s="96" t="s">
        <v>46</v>
      </c>
      <c r="G7" s="98" t="s">
        <v>31</v>
      </c>
      <c r="H7" s="104" t="s">
        <v>32</v>
      </c>
      <c r="I7" s="100" t="s">
        <v>3775</v>
      </c>
      <c r="J7" s="101" t="s">
        <v>637</v>
      </c>
      <c r="K7" s="102" t="s">
        <v>3776</v>
      </c>
      <c r="L7" s="102" t="s">
        <v>3777</v>
      </c>
      <c r="M7" s="102" t="s">
        <v>3788</v>
      </c>
      <c r="N7" s="97" t="s">
        <v>31</v>
      </c>
      <c r="O7" s="102" t="s">
        <v>3779</v>
      </c>
      <c r="P7" s="105"/>
      <c r="Q7" s="105"/>
    </row>
    <row r="8">
      <c r="A8" s="95">
        <v>152.0</v>
      </c>
      <c r="B8" s="106" t="s">
        <v>693</v>
      </c>
      <c r="C8" s="106" t="s">
        <v>694</v>
      </c>
      <c r="D8" s="32" t="s">
        <v>695</v>
      </c>
      <c r="E8" s="97" t="s">
        <v>31</v>
      </c>
      <c r="F8" s="106" t="s">
        <v>46</v>
      </c>
      <c r="G8" s="98" t="s">
        <v>31</v>
      </c>
      <c r="H8" s="104" t="s">
        <v>32</v>
      </c>
      <c r="I8" s="107" t="s">
        <v>3775</v>
      </c>
      <c r="J8" s="101" t="s">
        <v>696</v>
      </c>
      <c r="K8" s="102" t="s">
        <v>3776</v>
      </c>
      <c r="L8" s="102" t="s">
        <v>3777</v>
      </c>
      <c r="M8" s="102" t="s">
        <v>3789</v>
      </c>
      <c r="N8" s="97" t="s">
        <v>31</v>
      </c>
      <c r="O8" s="102" t="s">
        <v>3779</v>
      </c>
      <c r="P8" s="105"/>
      <c r="Q8" s="105"/>
    </row>
    <row r="9">
      <c r="A9" s="95">
        <v>164.0</v>
      </c>
      <c r="B9" s="106" t="s">
        <v>736</v>
      </c>
      <c r="C9" s="106" t="s">
        <v>737</v>
      </c>
      <c r="D9" s="32" t="s">
        <v>738</v>
      </c>
      <c r="E9" s="108" t="s">
        <v>241</v>
      </c>
      <c r="F9" s="106" t="s">
        <v>739</v>
      </c>
      <c r="G9" s="104" t="s">
        <v>52</v>
      </c>
      <c r="H9" s="104" t="s">
        <v>53</v>
      </c>
      <c r="I9" s="109" t="s">
        <v>3790</v>
      </c>
      <c r="J9" s="110" t="s">
        <v>740</v>
      </c>
      <c r="K9" s="99" t="s">
        <v>3791</v>
      </c>
      <c r="L9" s="102" t="s">
        <v>3777</v>
      </c>
      <c r="M9" s="102" t="s">
        <v>3792</v>
      </c>
      <c r="N9" s="108" t="s">
        <v>241</v>
      </c>
      <c r="O9" s="102" t="s">
        <v>3779</v>
      </c>
      <c r="P9" s="105"/>
      <c r="Q9" s="105"/>
    </row>
    <row r="10">
      <c r="A10" s="95">
        <v>167.0</v>
      </c>
      <c r="B10" s="106" t="s">
        <v>749</v>
      </c>
      <c r="C10" s="106" t="s">
        <v>750</v>
      </c>
      <c r="D10" s="32" t="s">
        <v>751</v>
      </c>
      <c r="E10" s="108" t="s">
        <v>132</v>
      </c>
      <c r="F10" s="106" t="s">
        <v>752</v>
      </c>
      <c r="G10" s="104" t="s">
        <v>132</v>
      </c>
      <c r="H10" s="104" t="s">
        <v>53</v>
      </c>
      <c r="I10" s="107" t="s">
        <v>3781</v>
      </c>
      <c r="J10" s="101" t="s">
        <v>753</v>
      </c>
      <c r="K10" s="99" t="s">
        <v>3776</v>
      </c>
      <c r="L10" s="102" t="s">
        <v>3777</v>
      </c>
      <c r="M10" s="102" t="s">
        <v>3793</v>
      </c>
      <c r="N10" s="108" t="s">
        <v>3794</v>
      </c>
      <c r="O10" s="102" t="s">
        <v>3795</v>
      </c>
      <c r="P10" s="102" t="s">
        <v>3779</v>
      </c>
      <c r="Q10" s="105"/>
    </row>
    <row r="11">
      <c r="A11" s="95">
        <v>231.0</v>
      </c>
      <c r="B11" s="106" t="s">
        <v>846</v>
      </c>
      <c r="C11" s="106" t="s">
        <v>847</v>
      </c>
      <c r="D11" s="111" t="s">
        <v>848</v>
      </c>
      <c r="E11" s="108" t="s">
        <v>241</v>
      </c>
      <c r="F11" s="106" t="s">
        <v>849</v>
      </c>
      <c r="G11" s="104" t="s">
        <v>850</v>
      </c>
      <c r="H11" s="104" t="s">
        <v>53</v>
      </c>
      <c r="I11" s="107" t="s">
        <v>3796</v>
      </c>
      <c r="J11" s="110" t="s">
        <v>851</v>
      </c>
      <c r="K11" s="99" t="s">
        <v>3797</v>
      </c>
      <c r="L11" s="102" t="s">
        <v>741</v>
      </c>
      <c r="M11" s="102" t="s">
        <v>3798</v>
      </c>
      <c r="N11" s="108" t="s">
        <v>241</v>
      </c>
      <c r="O11" s="102" t="s">
        <v>3799</v>
      </c>
      <c r="P11" s="102" t="s">
        <v>3779</v>
      </c>
      <c r="Q11" s="102"/>
    </row>
    <row r="12">
      <c r="A12" s="95">
        <v>239.0</v>
      </c>
      <c r="B12" s="106" t="s">
        <v>891</v>
      </c>
      <c r="C12" s="106" t="s">
        <v>892</v>
      </c>
      <c r="D12" s="111" t="s">
        <v>893</v>
      </c>
      <c r="E12" s="108" t="s">
        <v>241</v>
      </c>
      <c r="F12" s="106" t="s">
        <v>894</v>
      </c>
      <c r="G12" s="112" t="s">
        <v>895</v>
      </c>
      <c r="H12" s="104" t="s">
        <v>53</v>
      </c>
      <c r="I12" s="107" t="s">
        <v>3775</v>
      </c>
      <c r="J12" s="101" t="s">
        <v>896</v>
      </c>
      <c r="K12" s="99" t="s">
        <v>3776</v>
      </c>
      <c r="L12" s="102" t="s">
        <v>3800</v>
      </c>
      <c r="M12" s="102" t="s">
        <v>3801</v>
      </c>
      <c r="N12" s="108" t="s">
        <v>241</v>
      </c>
      <c r="O12" s="102" t="s">
        <v>3799</v>
      </c>
      <c r="P12" s="102" t="s">
        <v>3802</v>
      </c>
      <c r="Q12" s="105"/>
    </row>
    <row r="13">
      <c r="A13" s="95">
        <v>251.0</v>
      </c>
      <c r="B13" s="106" t="s">
        <v>958</v>
      </c>
      <c r="C13" s="106" t="s">
        <v>959</v>
      </c>
      <c r="D13" s="111" t="s">
        <v>960</v>
      </c>
      <c r="E13" s="108" t="s">
        <v>241</v>
      </c>
      <c r="F13" s="106" t="s">
        <v>961</v>
      </c>
      <c r="G13" s="104" t="s">
        <v>962</v>
      </c>
      <c r="H13" s="104" t="s">
        <v>53</v>
      </c>
      <c r="I13" s="107" t="s">
        <v>3796</v>
      </c>
      <c r="J13" s="110" t="s">
        <v>963</v>
      </c>
      <c r="K13" s="99" t="s">
        <v>3776</v>
      </c>
      <c r="L13" s="102" t="s">
        <v>3777</v>
      </c>
      <c r="M13" s="102" t="s">
        <v>3803</v>
      </c>
      <c r="N13" s="108" t="s">
        <v>241</v>
      </c>
      <c r="O13" s="102" t="s">
        <v>3779</v>
      </c>
      <c r="P13" s="102"/>
      <c r="Q13" s="105"/>
    </row>
    <row r="14">
      <c r="A14" s="95">
        <v>271.0</v>
      </c>
      <c r="B14" s="106" t="s">
        <v>1054</v>
      </c>
      <c r="C14" s="106" t="s">
        <v>1055</v>
      </c>
      <c r="D14" s="111" t="s">
        <v>1056</v>
      </c>
      <c r="E14" s="108" t="s">
        <v>241</v>
      </c>
      <c r="F14" s="106" t="s">
        <v>1057</v>
      </c>
      <c r="G14" s="104" t="s">
        <v>241</v>
      </c>
      <c r="H14" s="104" t="s">
        <v>32</v>
      </c>
      <c r="I14" s="107" t="s">
        <v>3784</v>
      </c>
      <c r="J14" s="101" t="s">
        <v>1058</v>
      </c>
      <c r="K14" s="99" t="s">
        <v>3776</v>
      </c>
      <c r="L14" s="102" t="s">
        <v>3800</v>
      </c>
      <c r="M14" s="102" t="s">
        <v>3804</v>
      </c>
      <c r="N14" s="108" t="s">
        <v>241</v>
      </c>
      <c r="O14" s="102" t="s">
        <v>3787</v>
      </c>
      <c r="P14" s="105"/>
      <c r="Q14" s="105"/>
    </row>
    <row r="15">
      <c r="A15" s="95">
        <v>293.0</v>
      </c>
      <c r="B15" s="106" t="s">
        <v>1141</v>
      </c>
      <c r="C15" s="106" t="s">
        <v>1142</v>
      </c>
      <c r="D15" s="113" t="s">
        <v>1143</v>
      </c>
      <c r="E15" s="108" t="s">
        <v>241</v>
      </c>
      <c r="F15" s="106" t="s">
        <v>1144</v>
      </c>
      <c r="G15" s="104" t="s">
        <v>1145</v>
      </c>
      <c r="H15" s="104" t="s">
        <v>53</v>
      </c>
      <c r="I15" s="107" t="s">
        <v>3775</v>
      </c>
      <c r="J15" s="110" t="s">
        <v>1146</v>
      </c>
      <c r="K15" s="99" t="s">
        <v>3791</v>
      </c>
      <c r="L15" s="102" t="s">
        <v>3777</v>
      </c>
      <c r="M15" s="102" t="s">
        <v>3805</v>
      </c>
      <c r="N15" s="108" t="s">
        <v>241</v>
      </c>
      <c r="O15" s="102" t="s">
        <v>3779</v>
      </c>
      <c r="P15" s="105"/>
      <c r="Q15" s="105"/>
    </row>
    <row r="16">
      <c r="A16" s="95">
        <v>306.0</v>
      </c>
      <c r="B16" s="106" t="s">
        <v>1206</v>
      </c>
      <c r="C16" s="106" t="s">
        <v>1207</v>
      </c>
      <c r="D16" s="111" t="s">
        <v>1208</v>
      </c>
      <c r="E16" s="108" t="s">
        <v>241</v>
      </c>
      <c r="F16" s="106" t="s">
        <v>1209</v>
      </c>
      <c r="G16" s="104" t="s">
        <v>1210</v>
      </c>
      <c r="H16" s="104" t="s">
        <v>53</v>
      </c>
      <c r="I16" s="107" t="s">
        <v>3775</v>
      </c>
      <c r="J16" s="101" t="s">
        <v>1211</v>
      </c>
      <c r="K16" s="99" t="s">
        <v>3776</v>
      </c>
      <c r="L16" s="102" t="s">
        <v>3777</v>
      </c>
      <c r="M16" s="102" t="s">
        <v>3803</v>
      </c>
      <c r="N16" s="108" t="s">
        <v>241</v>
      </c>
      <c r="O16" s="102" t="s">
        <v>3779</v>
      </c>
      <c r="P16" s="102"/>
      <c r="Q16" s="105"/>
    </row>
    <row r="17">
      <c r="A17" s="95">
        <v>332.0</v>
      </c>
      <c r="B17" s="106" t="s">
        <v>1327</v>
      </c>
      <c r="C17" s="106" t="s">
        <v>1328</v>
      </c>
      <c r="D17" s="111" t="s">
        <v>1329</v>
      </c>
      <c r="E17" s="108" t="s">
        <v>241</v>
      </c>
      <c r="F17" s="106" t="s">
        <v>1209</v>
      </c>
      <c r="G17" s="112" t="s">
        <v>1210</v>
      </c>
      <c r="H17" s="104" t="s">
        <v>53</v>
      </c>
      <c r="I17" s="107" t="s">
        <v>3775</v>
      </c>
      <c r="J17" s="110" t="s">
        <v>1330</v>
      </c>
      <c r="K17" s="99" t="s">
        <v>3776</v>
      </c>
      <c r="L17" s="102" t="s">
        <v>3777</v>
      </c>
      <c r="M17" s="102" t="s">
        <v>3806</v>
      </c>
      <c r="N17" s="108" t="s">
        <v>241</v>
      </c>
      <c r="O17" s="102" t="s">
        <v>3779</v>
      </c>
      <c r="P17" s="105"/>
      <c r="Q17" s="105"/>
    </row>
    <row r="18">
      <c r="A18" s="95">
        <v>371.0</v>
      </c>
      <c r="B18" s="106" t="s">
        <v>1510</v>
      </c>
      <c r="C18" s="106" t="s">
        <v>1511</v>
      </c>
      <c r="D18" s="111" t="s">
        <v>1512</v>
      </c>
      <c r="E18" s="108" t="s">
        <v>1457</v>
      </c>
      <c r="F18" s="106" t="s">
        <v>1513</v>
      </c>
      <c r="G18" s="112" t="s">
        <v>1457</v>
      </c>
      <c r="H18" s="104" t="s">
        <v>32</v>
      </c>
      <c r="I18" s="107" t="s">
        <v>3775</v>
      </c>
      <c r="J18" s="101" t="s">
        <v>1514</v>
      </c>
      <c r="K18" s="99" t="s">
        <v>3776</v>
      </c>
      <c r="L18" s="102" t="s">
        <v>741</v>
      </c>
      <c r="M18" s="102" t="s">
        <v>3807</v>
      </c>
      <c r="N18" s="108" t="s">
        <v>1457</v>
      </c>
      <c r="O18" s="102" t="s">
        <v>3802</v>
      </c>
      <c r="P18" s="102" t="s">
        <v>3795</v>
      </c>
      <c r="Q18" s="102"/>
    </row>
    <row r="19">
      <c r="A19" s="95">
        <v>377.0</v>
      </c>
      <c r="B19" s="106" t="s">
        <v>1538</v>
      </c>
      <c r="C19" s="106" t="s">
        <v>1539</v>
      </c>
      <c r="D19" s="111" t="s">
        <v>1540</v>
      </c>
      <c r="E19" s="108" t="s">
        <v>1509</v>
      </c>
      <c r="F19" s="106" t="s">
        <v>1541</v>
      </c>
      <c r="G19" s="105" t="s">
        <v>1542</v>
      </c>
      <c r="H19" s="104" t="s">
        <v>53</v>
      </c>
      <c r="I19" s="107" t="s">
        <v>3775</v>
      </c>
      <c r="J19" s="101" t="s">
        <v>1543</v>
      </c>
      <c r="K19" s="99" t="s">
        <v>3776</v>
      </c>
      <c r="L19" s="102" t="s">
        <v>741</v>
      </c>
      <c r="M19" s="102" t="s">
        <v>3808</v>
      </c>
      <c r="N19" s="108" t="s">
        <v>1509</v>
      </c>
      <c r="O19" s="102" t="s">
        <v>3802</v>
      </c>
      <c r="P19" s="102" t="s">
        <v>3795</v>
      </c>
      <c r="Q19" s="105"/>
    </row>
    <row r="20">
      <c r="A20" s="95">
        <v>397.0</v>
      </c>
      <c r="B20" s="106" t="s">
        <v>1634</v>
      </c>
      <c r="C20" s="106" t="s">
        <v>1635</v>
      </c>
      <c r="D20" s="111" t="s">
        <v>1636</v>
      </c>
      <c r="E20" s="108" t="s">
        <v>1469</v>
      </c>
      <c r="F20" s="106" t="s">
        <v>1598</v>
      </c>
      <c r="G20" s="104" t="s">
        <v>1469</v>
      </c>
      <c r="H20" s="104" t="s">
        <v>32</v>
      </c>
      <c r="I20" s="107" t="s">
        <v>3775</v>
      </c>
      <c r="J20" s="101" t="s">
        <v>1637</v>
      </c>
      <c r="K20" s="99" t="s">
        <v>3776</v>
      </c>
      <c r="L20" s="102" t="s">
        <v>741</v>
      </c>
      <c r="M20" s="102" t="s">
        <v>3809</v>
      </c>
      <c r="N20" s="108" t="s">
        <v>1469</v>
      </c>
      <c r="O20" s="102" t="s">
        <v>1637</v>
      </c>
      <c r="P20" s="105"/>
      <c r="Q20" s="105"/>
    </row>
    <row r="21">
      <c r="A21" s="95">
        <v>464.0</v>
      </c>
      <c r="B21" s="106" t="s">
        <v>1942</v>
      </c>
      <c r="C21" s="106" t="s">
        <v>1943</v>
      </c>
      <c r="D21" s="111" t="s">
        <v>1944</v>
      </c>
      <c r="E21" s="108" t="s">
        <v>3810</v>
      </c>
      <c r="F21" s="106" t="s">
        <v>1946</v>
      </c>
      <c r="G21" s="104" t="s">
        <v>1947</v>
      </c>
      <c r="H21" s="104" t="s">
        <v>32</v>
      </c>
      <c r="I21" s="107" t="s">
        <v>3811</v>
      </c>
      <c r="J21" s="110" t="s">
        <v>1948</v>
      </c>
      <c r="K21" s="99" t="s">
        <v>3776</v>
      </c>
      <c r="L21" s="102" t="s">
        <v>3800</v>
      </c>
      <c r="M21" s="102" t="s">
        <v>3812</v>
      </c>
      <c r="N21" s="108" t="s">
        <v>3810</v>
      </c>
      <c r="O21" s="102" t="s">
        <v>1637</v>
      </c>
      <c r="P21" s="102"/>
      <c r="Q21" s="105"/>
    </row>
    <row r="22">
      <c r="A22" s="95">
        <v>543.0</v>
      </c>
      <c r="B22" s="96" t="s">
        <v>2298</v>
      </c>
      <c r="C22" s="96" t="s">
        <v>2299</v>
      </c>
      <c r="D22" s="114" t="s">
        <v>3813</v>
      </c>
      <c r="E22" s="97" t="s">
        <v>241</v>
      </c>
      <c r="F22" s="96" t="s">
        <v>2247</v>
      </c>
      <c r="G22" s="112" t="s">
        <v>241</v>
      </c>
      <c r="H22" s="104" t="s">
        <v>32</v>
      </c>
      <c r="I22" s="100" t="s">
        <v>3796</v>
      </c>
      <c r="J22" s="101" t="s">
        <v>2301</v>
      </c>
      <c r="K22" s="99" t="s">
        <v>3776</v>
      </c>
      <c r="L22" s="102" t="s">
        <v>3777</v>
      </c>
      <c r="M22" s="102" t="s">
        <v>3783</v>
      </c>
      <c r="N22" s="97" t="s">
        <v>241</v>
      </c>
      <c r="O22" s="102" t="s">
        <v>1637</v>
      </c>
      <c r="P22" s="105"/>
      <c r="Q22" s="105"/>
    </row>
    <row r="23">
      <c r="A23" s="95">
        <v>554.0</v>
      </c>
      <c r="B23" s="96" t="s">
        <v>2352</v>
      </c>
      <c r="C23" s="96" t="s">
        <v>2353</v>
      </c>
      <c r="D23" s="114" t="s">
        <v>2354</v>
      </c>
      <c r="E23" s="97" t="s">
        <v>241</v>
      </c>
      <c r="F23" s="96" t="s">
        <v>2355</v>
      </c>
      <c r="G23" s="104" t="s">
        <v>241</v>
      </c>
      <c r="H23" s="104" t="s">
        <v>32</v>
      </c>
      <c r="I23" s="100" t="s">
        <v>3781</v>
      </c>
      <c r="J23" s="101" t="s">
        <v>2356</v>
      </c>
      <c r="K23" s="99" t="s">
        <v>3776</v>
      </c>
      <c r="L23" s="102" t="s">
        <v>3800</v>
      </c>
      <c r="M23" s="102" t="s">
        <v>3805</v>
      </c>
      <c r="N23" s="97" t="s">
        <v>241</v>
      </c>
      <c r="O23" s="102" t="s">
        <v>3779</v>
      </c>
      <c r="P23" s="105"/>
      <c r="Q23" s="105"/>
    </row>
    <row r="24">
      <c r="A24" s="95">
        <v>566.0</v>
      </c>
      <c r="B24" s="96" t="s">
        <v>2403</v>
      </c>
      <c r="C24" s="96" t="s">
        <v>2404</v>
      </c>
      <c r="D24" s="114" t="s">
        <v>3814</v>
      </c>
      <c r="E24" s="97" t="s">
        <v>241</v>
      </c>
      <c r="F24" s="96" t="s">
        <v>2247</v>
      </c>
      <c r="G24" s="105"/>
      <c r="H24" s="104" t="s">
        <v>32</v>
      </c>
      <c r="I24" s="100" t="s">
        <v>3796</v>
      </c>
      <c r="J24" s="101" t="s">
        <v>2406</v>
      </c>
      <c r="K24" s="99" t="s">
        <v>3776</v>
      </c>
      <c r="L24" s="102" t="s">
        <v>3777</v>
      </c>
      <c r="M24" s="102" t="s">
        <v>3815</v>
      </c>
      <c r="N24" s="97" t="s">
        <v>241</v>
      </c>
      <c r="O24" s="102" t="s">
        <v>3779</v>
      </c>
      <c r="P24" s="105"/>
      <c r="Q24" s="105"/>
    </row>
    <row r="25">
      <c r="A25" s="95">
        <v>595.0</v>
      </c>
      <c r="B25" s="96" t="s">
        <v>2519</v>
      </c>
      <c r="C25" s="96" t="s">
        <v>2520</v>
      </c>
      <c r="D25" s="114" t="s">
        <v>3816</v>
      </c>
      <c r="E25" s="115" t="s">
        <v>1457</v>
      </c>
      <c r="F25" s="96" t="s">
        <v>2522</v>
      </c>
      <c r="G25" s="105"/>
      <c r="H25" s="104" t="s">
        <v>32</v>
      </c>
      <c r="I25" s="100" t="s">
        <v>3781</v>
      </c>
      <c r="J25" s="101" t="s">
        <v>2523</v>
      </c>
      <c r="K25" s="99" t="s">
        <v>3776</v>
      </c>
      <c r="L25" s="102" t="s">
        <v>3777</v>
      </c>
      <c r="M25" s="102" t="s">
        <v>3817</v>
      </c>
      <c r="N25" s="115" t="s">
        <v>1457</v>
      </c>
      <c r="O25" s="102" t="s">
        <v>3779</v>
      </c>
      <c r="P25" s="105"/>
      <c r="Q25" s="105"/>
    </row>
    <row r="26">
      <c r="A26" s="95">
        <v>618.0</v>
      </c>
      <c r="B26" s="96" t="s">
        <v>2619</v>
      </c>
      <c r="C26" s="96" t="s">
        <v>2620</v>
      </c>
      <c r="D26" s="114" t="s">
        <v>3818</v>
      </c>
      <c r="E26" s="97" t="s">
        <v>241</v>
      </c>
      <c r="F26" s="96" t="s">
        <v>2247</v>
      </c>
      <c r="G26" s="116"/>
      <c r="H26" s="104" t="s">
        <v>32</v>
      </c>
      <c r="I26" s="100" t="s">
        <v>3796</v>
      </c>
      <c r="J26" s="101" t="s">
        <v>2622</v>
      </c>
      <c r="K26" s="99" t="s">
        <v>3797</v>
      </c>
      <c r="L26" s="102" t="s">
        <v>3777</v>
      </c>
      <c r="M26" s="102" t="s">
        <v>3819</v>
      </c>
      <c r="N26" s="97" t="s">
        <v>241</v>
      </c>
      <c r="O26" s="102" t="s">
        <v>3779</v>
      </c>
      <c r="P26" s="102" t="s">
        <v>3802</v>
      </c>
      <c r="Q26" s="105"/>
    </row>
    <row r="27">
      <c r="A27" s="95">
        <v>634.0</v>
      </c>
      <c r="B27" s="96" t="s">
        <v>2684</v>
      </c>
      <c r="C27" s="96" t="s">
        <v>2685</v>
      </c>
      <c r="D27" s="114" t="s">
        <v>2686</v>
      </c>
      <c r="E27" s="115" t="s">
        <v>1509</v>
      </c>
      <c r="F27" s="96" t="s">
        <v>2687</v>
      </c>
      <c r="G27" s="116"/>
      <c r="H27" s="104" t="s">
        <v>32</v>
      </c>
      <c r="I27" s="100" t="s">
        <v>3781</v>
      </c>
      <c r="J27" s="110" t="s">
        <v>2688</v>
      </c>
      <c r="K27" s="99" t="s">
        <v>3776</v>
      </c>
      <c r="L27" s="102" t="s">
        <v>3800</v>
      </c>
      <c r="M27" s="102" t="s">
        <v>3820</v>
      </c>
      <c r="N27" s="115" t="s">
        <v>1509</v>
      </c>
      <c r="O27" s="102" t="s">
        <v>3779</v>
      </c>
      <c r="P27" s="102" t="s">
        <v>3780</v>
      </c>
      <c r="Q27" s="105"/>
    </row>
    <row r="28">
      <c r="A28" s="117">
        <v>652.0</v>
      </c>
      <c r="B28" s="118" t="s">
        <v>3821</v>
      </c>
      <c r="C28" s="119" t="s">
        <v>2757</v>
      </c>
      <c r="D28" s="120" t="s">
        <v>2758</v>
      </c>
      <c r="E28" s="121" t="s">
        <v>534</v>
      </c>
      <c r="F28" s="122"/>
      <c r="G28" s="123" t="s">
        <v>534</v>
      </c>
      <c r="H28" s="124" t="s">
        <v>308</v>
      </c>
      <c r="I28" s="125" t="s">
        <v>3781</v>
      </c>
      <c r="J28" s="126" t="s">
        <v>2759</v>
      </c>
      <c r="K28" s="127" t="s">
        <v>3797</v>
      </c>
      <c r="L28" s="128" t="s">
        <v>3822</v>
      </c>
      <c r="M28" s="128" t="s">
        <v>3804</v>
      </c>
      <c r="N28" s="121"/>
      <c r="O28" s="128" t="s">
        <v>3787</v>
      </c>
      <c r="P28" s="128" t="s">
        <v>1637</v>
      </c>
      <c r="Q28" s="128"/>
    </row>
    <row r="29">
      <c r="A29" s="117">
        <v>660.0</v>
      </c>
      <c r="B29" s="119" t="s">
        <v>2782</v>
      </c>
      <c r="C29" s="128" t="s">
        <v>2783</v>
      </c>
      <c r="D29" s="129" t="s">
        <v>2784</v>
      </c>
      <c r="E29" s="130" t="s">
        <v>2785</v>
      </c>
      <c r="F29" s="122"/>
      <c r="G29" s="122"/>
      <c r="H29" s="124" t="s">
        <v>308</v>
      </c>
      <c r="I29" s="130" t="s">
        <v>3775</v>
      </c>
      <c r="J29" s="126" t="s">
        <v>2786</v>
      </c>
      <c r="K29" s="127" t="s">
        <v>3776</v>
      </c>
      <c r="L29" s="128" t="s">
        <v>3822</v>
      </c>
      <c r="M29" s="128" t="s">
        <v>3823</v>
      </c>
      <c r="N29" s="130"/>
      <c r="O29" s="128" t="s">
        <v>3824</v>
      </c>
      <c r="P29" s="128" t="s">
        <v>3802</v>
      </c>
      <c r="Q29" s="122"/>
    </row>
    <row r="30">
      <c r="A30" s="117">
        <v>673.0</v>
      </c>
      <c r="B30" s="119" t="s">
        <v>2812</v>
      </c>
      <c r="C30" s="128" t="s">
        <v>2813</v>
      </c>
      <c r="D30" s="129" t="s">
        <v>2814</v>
      </c>
      <c r="E30" s="130" t="s">
        <v>2815</v>
      </c>
      <c r="F30" s="122"/>
      <c r="G30" s="122"/>
      <c r="H30" s="124" t="s">
        <v>308</v>
      </c>
      <c r="I30" s="130" t="s">
        <v>3775</v>
      </c>
      <c r="J30" s="126" t="s">
        <v>2816</v>
      </c>
      <c r="K30" s="128" t="s">
        <v>3797</v>
      </c>
      <c r="L30" s="128" t="s">
        <v>3777</v>
      </c>
      <c r="M30" s="128" t="s">
        <v>3783</v>
      </c>
      <c r="N30" s="130"/>
      <c r="O30" s="128" t="s">
        <v>1637</v>
      </c>
      <c r="P30" s="122"/>
      <c r="Q30" s="122"/>
    </row>
    <row r="31">
      <c r="A31" s="95">
        <v>809.0</v>
      </c>
      <c r="B31" s="104" t="s">
        <v>3111</v>
      </c>
      <c r="C31" s="104" t="s">
        <v>3112</v>
      </c>
      <c r="D31" s="131" t="s">
        <v>3113</v>
      </c>
      <c r="E31" s="132" t="s">
        <v>1457</v>
      </c>
      <c r="F31" s="104" t="s">
        <v>1513</v>
      </c>
      <c r="G31" s="105"/>
      <c r="H31" s="104" t="s">
        <v>32</v>
      </c>
      <c r="I31" s="107" t="s">
        <v>3811</v>
      </c>
      <c r="J31" s="104" t="s">
        <v>3114</v>
      </c>
      <c r="K31" s="99" t="s">
        <v>3776</v>
      </c>
      <c r="L31" s="13" t="s">
        <v>3777</v>
      </c>
      <c r="M31" s="102" t="s">
        <v>3825</v>
      </c>
      <c r="N31" s="132" t="s">
        <v>1457</v>
      </c>
      <c r="O31" s="13" t="s">
        <v>3779</v>
      </c>
      <c r="P31" s="13" t="s">
        <v>3780</v>
      </c>
      <c r="Q31" s="13"/>
    </row>
    <row r="32">
      <c r="A32" s="95">
        <v>810.0</v>
      </c>
      <c r="B32" s="104" t="s">
        <v>3115</v>
      </c>
      <c r="C32" s="104" t="s">
        <v>3116</v>
      </c>
      <c r="D32" s="133" t="s">
        <v>3117</v>
      </c>
      <c r="E32" s="134" t="s">
        <v>31</v>
      </c>
      <c r="F32" s="104" t="s">
        <v>3118</v>
      </c>
      <c r="G32" s="104" t="s">
        <v>287</v>
      </c>
      <c r="H32" s="104" t="s">
        <v>53</v>
      </c>
      <c r="I32" s="107" t="s">
        <v>3790</v>
      </c>
      <c r="J32" s="104" t="s">
        <v>3119</v>
      </c>
      <c r="K32" s="102" t="s">
        <v>3776</v>
      </c>
      <c r="L32" s="13" t="s">
        <v>3777</v>
      </c>
      <c r="M32" s="102" t="s">
        <v>3826</v>
      </c>
      <c r="N32" s="134" t="s">
        <v>31</v>
      </c>
      <c r="O32" s="135" t="s">
        <v>3779</v>
      </c>
      <c r="P32" s="135" t="s">
        <v>3780</v>
      </c>
      <c r="Q32" s="135"/>
    </row>
    <row r="33">
      <c r="A33" s="95">
        <v>813.0</v>
      </c>
      <c r="B33" s="99" t="s">
        <v>3827</v>
      </c>
      <c r="C33" s="104" t="s">
        <v>3134</v>
      </c>
      <c r="D33" s="133" t="s">
        <v>3135</v>
      </c>
      <c r="E33" s="134" t="s">
        <v>31</v>
      </c>
      <c r="F33" s="104" t="s">
        <v>3136</v>
      </c>
      <c r="G33" s="104" t="s">
        <v>3137</v>
      </c>
      <c r="H33" s="104" t="s">
        <v>53</v>
      </c>
      <c r="I33" s="107" t="s">
        <v>3811</v>
      </c>
      <c r="J33" s="104" t="s">
        <v>3138</v>
      </c>
      <c r="K33" s="102" t="s">
        <v>3776</v>
      </c>
      <c r="L33" s="13" t="s">
        <v>3777</v>
      </c>
      <c r="M33" s="102" t="s">
        <v>3785</v>
      </c>
      <c r="N33" s="134" t="s">
        <v>31</v>
      </c>
      <c r="O33" s="13" t="s">
        <v>3779</v>
      </c>
      <c r="P33" s="13"/>
      <c r="Q33" s="13"/>
    </row>
    <row r="34">
      <c r="A34" s="95">
        <v>814.0</v>
      </c>
      <c r="B34" s="104" t="s">
        <v>3139</v>
      </c>
      <c r="C34" s="104" t="s">
        <v>3140</v>
      </c>
      <c r="D34" s="133" t="s">
        <v>3141</v>
      </c>
      <c r="E34" s="132" t="s">
        <v>1509</v>
      </c>
      <c r="F34" s="104" t="s">
        <v>3142</v>
      </c>
      <c r="G34" s="105"/>
      <c r="H34" s="104" t="s">
        <v>32</v>
      </c>
      <c r="I34" s="107" t="s">
        <v>3828</v>
      </c>
      <c r="J34" s="104" t="s">
        <v>3143</v>
      </c>
      <c r="K34" s="99" t="s">
        <v>3776</v>
      </c>
      <c r="L34" s="13" t="s">
        <v>3777</v>
      </c>
      <c r="M34" s="102" t="s">
        <v>3785</v>
      </c>
      <c r="N34" s="132" t="s">
        <v>1509</v>
      </c>
      <c r="O34" s="135" t="s">
        <v>3779</v>
      </c>
      <c r="P34" s="135"/>
      <c r="Q34" s="135"/>
    </row>
    <row r="35">
      <c r="A35" s="95">
        <v>815.0</v>
      </c>
      <c r="B35" s="104" t="s">
        <v>3144</v>
      </c>
      <c r="C35" s="104" t="s">
        <v>3145</v>
      </c>
      <c r="D35" s="133" t="s">
        <v>3146</v>
      </c>
      <c r="E35" s="134" t="s">
        <v>31</v>
      </c>
      <c r="F35" s="104" t="s">
        <v>3147</v>
      </c>
      <c r="G35" s="105"/>
      <c r="H35" s="104" t="s">
        <v>32</v>
      </c>
      <c r="I35" s="107" t="s">
        <v>3781</v>
      </c>
      <c r="J35" s="136" t="s">
        <v>3829</v>
      </c>
      <c r="K35" s="102" t="s">
        <v>3776</v>
      </c>
      <c r="L35" s="13" t="s">
        <v>3777</v>
      </c>
      <c r="M35" s="102" t="s">
        <v>3830</v>
      </c>
      <c r="N35" s="134" t="s">
        <v>31</v>
      </c>
      <c r="O35" s="13" t="s">
        <v>3780</v>
      </c>
      <c r="P35" s="13" t="s">
        <v>3779</v>
      </c>
      <c r="Q35" s="13"/>
    </row>
    <row r="36">
      <c r="A36" s="95">
        <v>816.0</v>
      </c>
      <c r="B36" s="104" t="s">
        <v>3148</v>
      </c>
      <c r="C36" s="104" t="s">
        <v>3149</v>
      </c>
      <c r="D36" s="133" t="s">
        <v>3150</v>
      </c>
      <c r="E36" s="134" t="s">
        <v>241</v>
      </c>
      <c r="F36" s="104" t="s">
        <v>3151</v>
      </c>
      <c r="G36" s="105"/>
      <c r="H36" s="104" t="s">
        <v>32</v>
      </c>
      <c r="I36" s="107" t="s">
        <v>3831</v>
      </c>
      <c r="J36" s="136" t="s">
        <v>3832</v>
      </c>
      <c r="K36" s="99" t="s">
        <v>3776</v>
      </c>
      <c r="L36" s="13" t="s">
        <v>3777</v>
      </c>
      <c r="M36" s="102" t="s">
        <v>3788</v>
      </c>
      <c r="N36" s="134" t="s">
        <v>241</v>
      </c>
      <c r="O36" s="137" t="s">
        <v>3779</v>
      </c>
      <c r="P36" s="137"/>
      <c r="Q36" s="137"/>
    </row>
    <row r="37">
      <c r="A37" s="95">
        <v>817.0</v>
      </c>
      <c r="B37" s="104" t="s">
        <v>3152</v>
      </c>
      <c r="C37" s="104" t="s">
        <v>3153</v>
      </c>
      <c r="D37" s="131" t="s">
        <v>3154</v>
      </c>
      <c r="E37" s="132" t="s">
        <v>1457</v>
      </c>
      <c r="F37" s="104" t="s">
        <v>1532</v>
      </c>
      <c r="G37" s="105"/>
      <c r="H37" s="104" t="s">
        <v>32</v>
      </c>
      <c r="I37" s="138" t="s">
        <v>3790</v>
      </c>
      <c r="J37" s="136" t="s">
        <v>3833</v>
      </c>
      <c r="K37" s="99" t="s">
        <v>3776</v>
      </c>
      <c r="L37" s="13" t="s">
        <v>3777</v>
      </c>
      <c r="M37" s="102" t="s">
        <v>3783</v>
      </c>
      <c r="N37" s="132" t="s">
        <v>1457</v>
      </c>
      <c r="O37" s="13" t="s">
        <v>1637</v>
      </c>
      <c r="P37" s="13"/>
      <c r="Q37" s="13"/>
    </row>
    <row r="38">
      <c r="A38" s="95">
        <v>818.0</v>
      </c>
      <c r="B38" s="104" t="s">
        <v>3155</v>
      </c>
      <c r="C38" s="104" t="s">
        <v>3156</v>
      </c>
      <c r="D38" s="133" t="s">
        <v>3157</v>
      </c>
      <c r="E38" s="132" t="s">
        <v>1457</v>
      </c>
      <c r="F38" s="104" t="s">
        <v>3158</v>
      </c>
      <c r="G38" s="105"/>
      <c r="H38" s="104" t="s">
        <v>32</v>
      </c>
      <c r="I38" s="107" t="s">
        <v>3834</v>
      </c>
      <c r="J38" s="136" t="s">
        <v>3835</v>
      </c>
      <c r="K38" s="99" t="s">
        <v>3776</v>
      </c>
      <c r="L38" s="13" t="s">
        <v>3777</v>
      </c>
      <c r="M38" s="102" t="s">
        <v>3783</v>
      </c>
      <c r="N38" s="132" t="s">
        <v>1457</v>
      </c>
      <c r="O38" s="137" t="s">
        <v>1637</v>
      </c>
      <c r="P38" s="137"/>
      <c r="Q38" s="137"/>
    </row>
    <row r="39">
      <c r="A39" s="95">
        <v>819.0</v>
      </c>
      <c r="B39" s="104" t="s">
        <v>3159</v>
      </c>
      <c r="C39" s="104" t="s">
        <v>3160</v>
      </c>
      <c r="D39" s="133" t="s">
        <v>3161</v>
      </c>
      <c r="E39" s="132" t="s">
        <v>1523</v>
      </c>
      <c r="F39" s="104" t="s">
        <v>3163</v>
      </c>
      <c r="G39" s="105"/>
      <c r="H39" s="104" t="s">
        <v>32</v>
      </c>
      <c r="I39" s="138" t="s">
        <v>3836</v>
      </c>
      <c r="J39" s="136" t="s">
        <v>3837</v>
      </c>
      <c r="K39" s="99" t="s">
        <v>3776</v>
      </c>
      <c r="L39" s="13" t="s">
        <v>3800</v>
      </c>
      <c r="M39" s="102" t="s">
        <v>3785</v>
      </c>
      <c r="N39" s="132" t="s">
        <v>1523</v>
      </c>
      <c r="O39" s="13" t="s">
        <v>3779</v>
      </c>
      <c r="P39" s="13"/>
      <c r="Q39" s="13"/>
    </row>
    <row r="40">
      <c r="A40" s="95">
        <v>821.0</v>
      </c>
      <c r="B40" s="105" t="s">
        <v>3169</v>
      </c>
      <c r="C40" s="105" t="s">
        <v>3170</v>
      </c>
      <c r="D40" s="139" t="s">
        <v>3171</v>
      </c>
      <c r="E40" s="134" t="s">
        <v>31</v>
      </c>
      <c r="F40" s="104" t="s">
        <v>3172</v>
      </c>
      <c r="G40" s="105"/>
      <c r="H40" s="104" t="s">
        <v>53</v>
      </c>
      <c r="I40" s="140" t="s">
        <v>3784</v>
      </c>
      <c r="J40" s="136" t="s">
        <v>3838</v>
      </c>
      <c r="K40" s="102" t="s">
        <v>3776</v>
      </c>
      <c r="L40" s="13" t="s">
        <v>3777</v>
      </c>
      <c r="M40" s="102" t="s">
        <v>3839</v>
      </c>
      <c r="N40" s="134" t="s">
        <v>31</v>
      </c>
      <c r="O40" s="13" t="s">
        <v>3779</v>
      </c>
      <c r="P40" s="13" t="s">
        <v>3787</v>
      </c>
      <c r="Q40" s="13"/>
    </row>
    <row r="41">
      <c r="A41" s="95">
        <v>822.0</v>
      </c>
      <c r="B41" s="104" t="s">
        <v>3173</v>
      </c>
      <c r="C41" s="105" t="s">
        <v>3174</v>
      </c>
      <c r="D41" s="133" t="s">
        <v>3175</v>
      </c>
      <c r="E41" s="134" t="s">
        <v>241</v>
      </c>
      <c r="F41" s="104" t="s">
        <v>3176</v>
      </c>
      <c r="G41" s="104" t="s">
        <v>3177</v>
      </c>
      <c r="H41" s="104" t="s">
        <v>53</v>
      </c>
      <c r="I41" s="138" t="s">
        <v>3796</v>
      </c>
      <c r="J41" s="136" t="s">
        <v>3840</v>
      </c>
      <c r="K41" s="99" t="s">
        <v>3776</v>
      </c>
      <c r="L41" s="13" t="s">
        <v>3777</v>
      </c>
      <c r="M41" s="102" t="s">
        <v>3786</v>
      </c>
      <c r="N41" s="134" t="s">
        <v>241</v>
      </c>
      <c r="O41" s="13" t="s">
        <v>3779</v>
      </c>
      <c r="P41" s="13" t="s">
        <v>3787</v>
      </c>
      <c r="Q41" s="13"/>
    </row>
    <row r="42">
      <c r="A42" s="95">
        <v>823.0</v>
      </c>
      <c r="B42" s="105" t="s">
        <v>3178</v>
      </c>
      <c r="C42" s="105" t="s">
        <v>3179</v>
      </c>
      <c r="D42" s="141" t="s">
        <v>3180</v>
      </c>
      <c r="E42" s="134" t="s">
        <v>31</v>
      </c>
      <c r="F42" s="105" t="s">
        <v>3181</v>
      </c>
      <c r="G42" s="105" t="s">
        <v>3182</v>
      </c>
      <c r="H42" s="105" t="s">
        <v>53</v>
      </c>
      <c r="I42" s="107" t="s">
        <v>3775</v>
      </c>
      <c r="J42" s="136" t="s">
        <v>3841</v>
      </c>
      <c r="K42" s="102" t="s">
        <v>3776</v>
      </c>
      <c r="L42" s="13" t="s">
        <v>3777</v>
      </c>
      <c r="M42" s="102" t="s">
        <v>3842</v>
      </c>
      <c r="N42" s="134" t="s">
        <v>31</v>
      </c>
      <c r="O42" s="13" t="s">
        <v>3779</v>
      </c>
      <c r="P42" s="13"/>
      <c r="Q42" s="13"/>
    </row>
    <row r="43">
      <c r="A43" s="95">
        <v>824.0</v>
      </c>
      <c r="B43" s="105" t="s">
        <v>3183</v>
      </c>
      <c r="C43" s="104" t="s">
        <v>3184</v>
      </c>
      <c r="D43" s="133" t="s">
        <v>3185</v>
      </c>
      <c r="E43" s="134" t="s">
        <v>241</v>
      </c>
      <c r="F43" s="104" t="s">
        <v>3186</v>
      </c>
      <c r="G43" s="104" t="s">
        <v>3187</v>
      </c>
      <c r="H43" s="104" t="s">
        <v>53</v>
      </c>
      <c r="I43" s="107" t="s">
        <v>3831</v>
      </c>
      <c r="J43" s="136" t="s">
        <v>3843</v>
      </c>
      <c r="K43" s="99" t="s">
        <v>3776</v>
      </c>
      <c r="L43" s="13" t="s">
        <v>3777</v>
      </c>
      <c r="M43" s="102" t="s">
        <v>3844</v>
      </c>
      <c r="N43" s="134" t="s">
        <v>241</v>
      </c>
      <c r="O43" s="13" t="s">
        <v>3779</v>
      </c>
      <c r="P43" s="13"/>
      <c r="Q43" s="13"/>
    </row>
    <row r="44">
      <c r="A44" s="95">
        <v>825.0</v>
      </c>
      <c r="B44" s="104" t="s">
        <v>3188</v>
      </c>
      <c r="C44" s="104" t="s">
        <v>3189</v>
      </c>
      <c r="D44" s="131" t="s">
        <v>3190</v>
      </c>
      <c r="E44" s="134" t="s">
        <v>241</v>
      </c>
      <c r="F44" s="104" t="s">
        <v>3191</v>
      </c>
      <c r="G44" s="104" t="s">
        <v>3187</v>
      </c>
      <c r="H44" s="104" t="s">
        <v>53</v>
      </c>
      <c r="I44" s="107" t="s">
        <v>3834</v>
      </c>
      <c r="J44" s="136" t="s">
        <v>3845</v>
      </c>
      <c r="K44" s="99" t="s">
        <v>3776</v>
      </c>
      <c r="L44" s="13" t="s">
        <v>3777</v>
      </c>
      <c r="M44" s="102" t="s">
        <v>3789</v>
      </c>
      <c r="N44" s="134" t="s">
        <v>241</v>
      </c>
      <c r="O44" s="13" t="s">
        <v>3779</v>
      </c>
      <c r="P44" s="13"/>
      <c r="Q44" s="13"/>
    </row>
    <row r="45">
      <c r="A45" s="95">
        <v>826.0</v>
      </c>
      <c r="B45" s="105" t="s">
        <v>3192</v>
      </c>
      <c r="C45" s="105" t="s">
        <v>3193</v>
      </c>
      <c r="D45" s="133" t="s">
        <v>3194</v>
      </c>
      <c r="E45" s="134" t="s">
        <v>3195</v>
      </c>
      <c r="F45" s="105" t="s">
        <v>3196</v>
      </c>
      <c r="G45" s="104" t="s">
        <v>3197</v>
      </c>
      <c r="H45" s="104" t="s">
        <v>53</v>
      </c>
      <c r="I45" s="107" t="s">
        <v>3781</v>
      </c>
      <c r="J45" s="136" t="s">
        <v>3846</v>
      </c>
      <c r="K45" s="99" t="s">
        <v>3776</v>
      </c>
      <c r="L45" s="13" t="s">
        <v>3777</v>
      </c>
      <c r="M45" s="102" t="s">
        <v>3844</v>
      </c>
      <c r="N45" s="134" t="s">
        <v>3195</v>
      </c>
      <c r="O45" s="13" t="s">
        <v>3779</v>
      </c>
      <c r="P45" s="13"/>
      <c r="Q45" s="13"/>
    </row>
    <row r="46">
      <c r="A46" s="95">
        <v>827.0</v>
      </c>
      <c r="B46" s="104" t="s">
        <v>3198</v>
      </c>
      <c r="C46" s="104" t="s">
        <v>3199</v>
      </c>
      <c r="D46" s="133" t="s">
        <v>3200</v>
      </c>
      <c r="E46" s="134" t="s">
        <v>31</v>
      </c>
      <c r="F46" s="104" t="s">
        <v>3201</v>
      </c>
      <c r="G46" s="104" t="s">
        <v>3202</v>
      </c>
      <c r="H46" s="104" t="s">
        <v>53</v>
      </c>
      <c r="I46" s="107" t="s">
        <v>3781</v>
      </c>
      <c r="J46" s="136" t="s">
        <v>3847</v>
      </c>
      <c r="K46" s="102" t="s">
        <v>3776</v>
      </c>
      <c r="L46" s="13" t="s">
        <v>3777</v>
      </c>
      <c r="M46" s="102" t="s">
        <v>3848</v>
      </c>
      <c r="N46" s="134" t="s">
        <v>31</v>
      </c>
      <c r="O46" s="13" t="s">
        <v>3779</v>
      </c>
      <c r="P46" s="13"/>
      <c r="Q46" s="13"/>
    </row>
    <row r="47">
      <c r="A47" s="95">
        <v>828.0</v>
      </c>
      <c r="B47" s="104" t="s">
        <v>3203</v>
      </c>
      <c r="C47" s="104" t="s">
        <v>3204</v>
      </c>
      <c r="D47" s="133" t="s">
        <v>3205</v>
      </c>
      <c r="E47" s="134" t="s">
        <v>241</v>
      </c>
      <c r="F47" s="104" t="s">
        <v>3206</v>
      </c>
      <c r="G47" s="104" t="s">
        <v>3177</v>
      </c>
      <c r="H47" s="104" t="s">
        <v>53</v>
      </c>
      <c r="I47" s="107" t="s">
        <v>3796</v>
      </c>
      <c r="J47" s="136" t="s">
        <v>3849</v>
      </c>
      <c r="K47" s="99" t="s">
        <v>3776</v>
      </c>
      <c r="L47" s="13" t="s">
        <v>3777</v>
      </c>
      <c r="M47" s="102" t="s">
        <v>3850</v>
      </c>
      <c r="N47" s="134" t="s">
        <v>241</v>
      </c>
      <c r="O47" s="13" t="s">
        <v>3779</v>
      </c>
      <c r="P47" s="13"/>
      <c r="Q47" s="13"/>
    </row>
    <row r="48">
      <c r="A48" s="95">
        <v>829.0</v>
      </c>
      <c r="B48" s="104" t="s">
        <v>3207</v>
      </c>
      <c r="C48" s="104" t="s">
        <v>3208</v>
      </c>
      <c r="D48" s="133" t="s">
        <v>3209</v>
      </c>
      <c r="E48" s="134" t="s">
        <v>3195</v>
      </c>
      <c r="F48" s="105" t="s">
        <v>3210</v>
      </c>
      <c r="G48" s="104" t="s">
        <v>3211</v>
      </c>
      <c r="H48" s="104" t="s">
        <v>53</v>
      </c>
      <c r="I48" s="107" t="s">
        <v>3790</v>
      </c>
      <c r="J48" s="136" t="s">
        <v>3851</v>
      </c>
      <c r="K48" s="99" t="s">
        <v>3791</v>
      </c>
      <c r="L48" s="13" t="s">
        <v>3777</v>
      </c>
      <c r="M48" s="102" t="s">
        <v>3852</v>
      </c>
      <c r="N48" s="134" t="s">
        <v>3195</v>
      </c>
      <c r="O48" s="13" t="s">
        <v>3779</v>
      </c>
      <c r="P48" s="13"/>
      <c r="Q48" s="13"/>
    </row>
    <row r="49">
      <c r="A49" s="95">
        <v>830.0</v>
      </c>
      <c r="B49" s="105" t="s">
        <v>3212</v>
      </c>
      <c r="C49" s="104" t="s">
        <v>3213</v>
      </c>
      <c r="D49" s="133" t="s">
        <v>3214</v>
      </c>
      <c r="E49" s="134" t="s">
        <v>241</v>
      </c>
      <c r="F49" s="105" t="s">
        <v>3215</v>
      </c>
      <c r="G49" s="105"/>
      <c r="H49" s="104" t="s">
        <v>32</v>
      </c>
      <c r="I49" s="107" t="s">
        <v>3781</v>
      </c>
      <c r="J49" s="136" t="s">
        <v>3853</v>
      </c>
      <c r="K49" s="99" t="s">
        <v>3776</v>
      </c>
      <c r="L49" s="13" t="s">
        <v>3777</v>
      </c>
      <c r="M49" s="102" t="s">
        <v>3788</v>
      </c>
      <c r="N49" s="134" t="s">
        <v>241</v>
      </c>
      <c r="O49" s="13" t="s">
        <v>3779</v>
      </c>
      <c r="P49" s="13"/>
      <c r="Q49" s="13"/>
    </row>
    <row r="50">
      <c r="A50" s="95">
        <v>831.0</v>
      </c>
      <c r="B50" s="105" t="s">
        <v>3217</v>
      </c>
      <c r="C50" s="105" t="s">
        <v>3218</v>
      </c>
      <c r="D50" s="133" t="s">
        <v>3219</v>
      </c>
      <c r="E50" s="134" t="s">
        <v>3195</v>
      </c>
      <c r="F50" s="105" t="s">
        <v>3217</v>
      </c>
      <c r="G50" s="104" t="s">
        <v>3211</v>
      </c>
      <c r="H50" s="104" t="s">
        <v>53</v>
      </c>
      <c r="I50" s="107" t="s">
        <v>3854</v>
      </c>
      <c r="J50" s="136" t="s">
        <v>3855</v>
      </c>
      <c r="K50" s="99" t="s">
        <v>3776</v>
      </c>
      <c r="L50" s="13" t="s">
        <v>3777</v>
      </c>
      <c r="M50" s="102" t="s">
        <v>3852</v>
      </c>
      <c r="N50" s="134" t="s">
        <v>3195</v>
      </c>
      <c r="O50" s="13" t="s">
        <v>3779</v>
      </c>
      <c r="P50" s="13"/>
      <c r="Q50" s="13"/>
    </row>
    <row r="51">
      <c r="A51" s="95">
        <v>832.0</v>
      </c>
      <c r="B51" s="105" t="s">
        <v>3220</v>
      </c>
      <c r="C51" s="104" t="s">
        <v>3221</v>
      </c>
      <c r="D51" s="133" t="s">
        <v>3222</v>
      </c>
      <c r="E51" s="134" t="s">
        <v>31</v>
      </c>
      <c r="F51" s="105" t="s">
        <v>3223</v>
      </c>
      <c r="G51" s="104" t="s">
        <v>3224</v>
      </c>
      <c r="H51" s="104" t="s">
        <v>53</v>
      </c>
      <c r="I51" s="107" t="s">
        <v>3781</v>
      </c>
      <c r="J51" s="136" t="s">
        <v>3856</v>
      </c>
      <c r="K51" s="102" t="s">
        <v>3776</v>
      </c>
      <c r="L51" s="13" t="s">
        <v>3777</v>
      </c>
      <c r="M51" s="102" t="s">
        <v>3788</v>
      </c>
      <c r="N51" s="134" t="s">
        <v>31</v>
      </c>
      <c r="O51" s="13" t="s">
        <v>3779</v>
      </c>
      <c r="P51" s="13"/>
      <c r="Q51" s="13"/>
    </row>
    <row r="52">
      <c r="A52" s="95">
        <v>833.0</v>
      </c>
      <c r="B52" s="105" t="s">
        <v>3225</v>
      </c>
      <c r="C52" s="105" t="s">
        <v>3226</v>
      </c>
      <c r="D52" s="133" t="s">
        <v>3227</v>
      </c>
      <c r="E52" s="134" t="s">
        <v>3195</v>
      </c>
      <c r="F52" s="105" t="s">
        <v>3228</v>
      </c>
      <c r="G52" s="104" t="s">
        <v>3197</v>
      </c>
      <c r="H52" s="104" t="s">
        <v>53</v>
      </c>
      <c r="I52" s="107" t="s">
        <v>3784</v>
      </c>
      <c r="J52" s="136" t="s">
        <v>3857</v>
      </c>
      <c r="K52" s="99" t="s">
        <v>3776</v>
      </c>
      <c r="L52" s="13" t="s">
        <v>3777</v>
      </c>
      <c r="M52" s="102" t="s">
        <v>3842</v>
      </c>
      <c r="N52" s="134" t="s">
        <v>3195</v>
      </c>
      <c r="O52" s="13" t="s">
        <v>3779</v>
      </c>
      <c r="P52" s="13"/>
      <c r="Q52" s="13"/>
    </row>
    <row r="53">
      <c r="A53" s="95">
        <v>834.0</v>
      </c>
      <c r="B53" s="112" t="s">
        <v>3229</v>
      </c>
      <c r="C53" s="105" t="s">
        <v>3230</v>
      </c>
      <c r="D53" s="142" t="s">
        <v>3231</v>
      </c>
      <c r="E53" s="134" t="s">
        <v>241</v>
      </c>
      <c r="F53" s="112" t="s">
        <v>3232</v>
      </c>
      <c r="G53" s="112" t="s">
        <v>3233</v>
      </c>
      <c r="H53" s="112" t="s">
        <v>53</v>
      </c>
      <c r="I53" s="107" t="s">
        <v>3811</v>
      </c>
      <c r="J53" s="136" t="s">
        <v>3858</v>
      </c>
      <c r="K53" s="99" t="s">
        <v>3776</v>
      </c>
      <c r="L53" s="143" t="s">
        <v>3777</v>
      </c>
      <c r="M53" s="102" t="s">
        <v>3859</v>
      </c>
      <c r="N53" s="134" t="s">
        <v>241</v>
      </c>
      <c r="O53" s="38" t="s">
        <v>3779</v>
      </c>
      <c r="P53" s="67"/>
      <c r="Q53" s="67"/>
    </row>
    <row r="54">
      <c r="A54" s="95">
        <v>835.0</v>
      </c>
      <c r="B54" s="116" t="s">
        <v>3234</v>
      </c>
      <c r="C54" s="104" t="s">
        <v>3235</v>
      </c>
      <c r="D54" s="142" t="s">
        <v>3236</v>
      </c>
      <c r="E54" s="134" t="s">
        <v>241</v>
      </c>
      <c r="F54" s="116" t="s">
        <v>3237</v>
      </c>
      <c r="G54" s="116"/>
      <c r="H54" s="112" t="s">
        <v>32</v>
      </c>
      <c r="I54" s="107" t="s">
        <v>3854</v>
      </c>
      <c r="J54" s="136" t="s">
        <v>3860</v>
      </c>
      <c r="K54" s="99" t="s">
        <v>3776</v>
      </c>
      <c r="L54" s="13" t="s">
        <v>3777</v>
      </c>
      <c r="M54" s="102" t="s">
        <v>3859</v>
      </c>
      <c r="N54" s="134" t="s">
        <v>241</v>
      </c>
      <c r="O54" s="13" t="s">
        <v>3779</v>
      </c>
      <c r="P54" s="13"/>
      <c r="Q54" s="13"/>
    </row>
    <row r="55">
      <c r="A55" s="95">
        <v>836.0</v>
      </c>
      <c r="B55" s="102" t="s">
        <v>3861</v>
      </c>
      <c r="C55" s="105" t="s">
        <v>3239</v>
      </c>
      <c r="D55" s="131" t="s">
        <v>3240</v>
      </c>
      <c r="E55" s="134" t="s">
        <v>3195</v>
      </c>
      <c r="F55" s="105" t="s">
        <v>3241</v>
      </c>
      <c r="G55" s="104" t="s">
        <v>3211</v>
      </c>
      <c r="H55" s="104" t="s">
        <v>53</v>
      </c>
      <c r="I55" s="107" t="s">
        <v>3831</v>
      </c>
      <c r="J55" s="136" t="s">
        <v>3862</v>
      </c>
      <c r="K55" s="99" t="s">
        <v>3776</v>
      </c>
      <c r="L55" s="38" t="s">
        <v>3777</v>
      </c>
      <c r="M55" s="102" t="s">
        <v>3863</v>
      </c>
      <c r="N55" s="134" t="s">
        <v>3195</v>
      </c>
      <c r="O55" s="38" t="s">
        <v>3779</v>
      </c>
      <c r="P55" s="38"/>
      <c r="Q55" s="38"/>
    </row>
    <row r="56">
      <c r="A56" s="95">
        <v>837.0</v>
      </c>
      <c r="B56" s="116" t="s">
        <v>3242</v>
      </c>
      <c r="C56" s="104" t="s">
        <v>3243</v>
      </c>
      <c r="D56" s="142" t="s">
        <v>3244</v>
      </c>
      <c r="E56" s="134" t="s">
        <v>3195</v>
      </c>
      <c r="F56" s="112" t="s">
        <v>3245</v>
      </c>
      <c r="G56" s="112" t="s">
        <v>3211</v>
      </c>
      <c r="H56" s="112" t="s">
        <v>53</v>
      </c>
      <c r="I56" s="107" t="s">
        <v>3784</v>
      </c>
      <c r="J56" s="136" t="s">
        <v>3864</v>
      </c>
      <c r="K56" s="99" t="s">
        <v>3776</v>
      </c>
      <c r="L56" s="143" t="s">
        <v>3777</v>
      </c>
      <c r="M56" s="102" t="s">
        <v>3865</v>
      </c>
      <c r="N56" s="134" t="s">
        <v>3195</v>
      </c>
      <c r="O56" s="38" t="s">
        <v>3779</v>
      </c>
      <c r="P56" s="67"/>
      <c r="Q56" s="67"/>
    </row>
    <row r="57">
      <c r="A57" s="95">
        <v>838.0</v>
      </c>
      <c r="B57" s="112" t="s">
        <v>3246</v>
      </c>
      <c r="C57" s="104" t="s">
        <v>3247</v>
      </c>
      <c r="D57" s="142" t="s">
        <v>3248</v>
      </c>
      <c r="E57" s="134" t="s">
        <v>31</v>
      </c>
      <c r="F57" s="112" t="s">
        <v>3249</v>
      </c>
      <c r="G57" s="116"/>
      <c r="H57" s="112" t="s">
        <v>32</v>
      </c>
      <c r="I57" s="140" t="s">
        <v>3784</v>
      </c>
      <c r="J57" s="136" t="s">
        <v>3866</v>
      </c>
      <c r="K57" s="102" t="s">
        <v>3776</v>
      </c>
      <c r="L57" s="143" t="s">
        <v>3777</v>
      </c>
      <c r="M57" s="102" t="s">
        <v>3788</v>
      </c>
      <c r="N57" s="134" t="s">
        <v>31</v>
      </c>
      <c r="O57" s="38" t="s">
        <v>3779</v>
      </c>
      <c r="P57" s="67"/>
      <c r="Q57" s="67"/>
    </row>
    <row r="58">
      <c r="A58" s="95">
        <v>839.0</v>
      </c>
      <c r="B58" s="116" t="s">
        <v>3250</v>
      </c>
      <c r="C58" s="102" t="s">
        <v>3867</v>
      </c>
      <c r="D58" s="142" t="s">
        <v>3251</v>
      </c>
      <c r="E58" s="134" t="s">
        <v>3195</v>
      </c>
      <c r="F58" s="112" t="s">
        <v>3252</v>
      </c>
      <c r="G58" s="112" t="s">
        <v>3197</v>
      </c>
      <c r="H58" s="112" t="s">
        <v>53</v>
      </c>
      <c r="I58" s="107" t="s">
        <v>3790</v>
      </c>
      <c r="J58" s="136" t="s">
        <v>3868</v>
      </c>
      <c r="K58" s="99" t="s">
        <v>3776</v>
      </c>
      <c r="L58" s="143" t="s">
        <v>3777</v>
      </c>
      <c r="M58" s="102" t="s">
        <v>3869</v>
      </c>
      <c r="N58" s="134" t="s">
        <v>3195</v>
      </c>
      <c r="O58" s="38" t="s">
        <v>3779</v>
      </c>
      <c r="P58" s="67"/>
      <c r="Q58" s="67"/>
    </row>
    <row r="59">
      <c r="A59" s="144">
        <v>840.0</v>
      </c>
      <c r="B59" s="116" t="s">
        <v>3253</v>
      </c>
      <c r="C59" s="104" t="s">
        <v>3254</v>
      </c>
      <c r="D59" s="131" t="s">
        <v>3255</v>
      </c>
      <c r="E59" s="134" t="s">
        <v>31</v>
      </c>
      <c r="F59" s="112" t="s">
        <v>3256</v>
      </c>
      <c r="G59" s="112" t="s">
        <v>3257</v>
      </c>
      <c r="H59" s="112" t="s">
        <v>53</v>
      </c>
      <c r="I59" s="107" t="s">
        <v>3834</v>
      </c>
      <c r="J59" s="136" t="s">
        <v>3870</v>
      </c>
      <c r="K59" s="102" t="s">
        <v>3776</v>
      </c>
      <c r="L59" s="143" t="s">
        <v>3777</v>
      </c>
      <c r="M59" s="102" t="s">
        <v>3871</v>
      </c>
      <c r="N59" s="134" t="s">
        <v>31</v>
      </c>
      <c r="O59" s="38" t="s">
        <v>3779</v>
      </c>
      <c r="P59" s="67"/>
      <c r="Q59" s="67"/>
    </row>
    <row r="60">
      <c r="A60" s="144">
        <v>841.0</v>
      </c>
      <c r="B60" s="112" t="s">
        <v>3258</v>
      </c>
      <c r="C60" s="104" t="s">
        <v>3259</v>
      </c>
      <c r="D60" s="142" t="s">
        <v>3260</v>
      </c>
      <c r="E60" s="134" t="s">
        <v>241</v>
      </c>
      <c r="F60" s="112" t="s">
        <v>3261</v>
      </c>
      <c r="G60" s="112" t="s">
        <v>3262</v>
      </c>
      <c r="H60" s="112" t="s">
        <v>53</v>
      </c>
      <c r="I60" s="107" t="s">
        <v>3854</v>
      </c>
      <c r="J60" s="136" t="s">
        <v>3872</v>
      </c>
      <c r="K60" s="99" t="s">
        <v>3776</v>
      </c>
      <c r="L60" s="143" t="s">
        <v>3777</v>
      </c>
      <c r="M60" s="102" t="s">
        <v>3873</v>
      </c>
      <c r="N60" s="134" t="s">
        <v>241</v>
      </c>
      <c r="O60" s="38" t="s">
        <v>3779</v>
      </c>
      <c r="P60" s="67"/>
      <c r="Q60" s="67"/>
    </row>
    <row r="61">
      <c r="A61" s="144">
        <v>842.0</v>
      </c>
      <c r="B61" s="112" t="s">
        <v>3263</v>
      </c>
      <c r="C61" s="104" t="s">
        <v>3264</v>
      </c>
      <c r="D61" s="131" t="s">
        <v>3265</v>
      </c>
      <c r="E61" s="134" t="s">
        <v>241</v>
      </c>
      <c r="F61" s="112" t="s">
        <v>3266</v>
      </c>
      <c r="G61" s="112" t="s">
        <v>1210</v>
      </c>
      <c r="H61" s="112" t="s">
        <v>53</v>
      </c>
      <c r="I61" s="107" t="s">
        <v>3781</v>
      </c>
      <c r="J61" s="136" t="s">
        <v>3874</v>
      </c>
      <c r="K61" s="99" t="s">
        <v>3776</v>
      </c>
      <c r="L61" s="143" t="s">
        <v>3777</v>
      </c>
      <c r="M61" s="102" t="s">
        <v>3875</v>
      </c>
      <c r="N61" s="134" t="s">
        <v>241</v>
      </c>
      <c r="O61" s="38" t="s">
        <v>3779</v>
      </c>
      <c r="P61" s="67"/>
      <c r="Q61" s="67"/>
    </row>
    <row r="62">
      <c r="A62" s="144">
        <v>843.0</v>
      </c>
      <c r="B62" s="112" t="s">
        <v>3267</v>
      </c>
      <c r="C62" s="104" t="s">
        <v>3268</v>
      </c>
      <c r="D62" s="142" t="s">
        <v>3251</v>
      </c>
      <c r="E62" s="134" t="s">
        <v>3195</v>
      </c>
      <c r="F62" s="112" t="s">
        <v>3269</v>
      </c>
      <c r="G62" s="112" t="s">
        <v>3211</v>
      </c>
      <c r="H62" s="112" t="s">
        <v>53</v>
      </c>
      <c r="I62" s="107" t="s">
        <v>3784</v>
      </c>
      <c r="J62" s="136" t="s">
        <v>3876</v>
      </c>
      <c r="K62" s="99" t="s">
        <v>3776</v>
      </c>
      <c r="L62" s="143" t="s">
        <v>3777</v>
      </c>
      <c r="M62" s="102" t="s">
        <v>3869</v>
      </c>
      <c r="N62" s="134" t="s">
        <v>3195</v>
      </c>
      <c r="O62" s="38" t="s">
        <v>3779</v>
      </c>
      <c r="P62" s="67"/>
      <c r="Q62" s="67"/>
    </row>
    <row r="63">
      <c r="A63" s="144">
        <v>844.0</v>
      </c>
      <c r="B63" s="116" t="s">
        <v>3270</v>
      </c>
      <c r="C63" s="116" t="s">
        <v>3271</v>
      </c>
      <c r="D63" s="142" t="s">
        <v>3272</v>
      </c>
      <c r="E63" s="134" t="s">
        <v>241</v>
      </c>
      <c r="F63" s="112" t="s">
        <v>3273</v>
      </c>
      <c r="G63" s="112" t="s">
        <v>3274</v>
      </c>
      <c r="H63" s="112" t="s">
        <v>53</v>
      </c>
      <c r="I63" s="107" t="s">
        <v>3828</v>
      </c>
      <c r="J63" s="136" t="s">
        <v>3877</v>
      </c>
      <c r="K63" s="99" t="s">
        <v>3776</v>
      </c>
      <c r="L63" s="143" t="s">
        <v>3777</v>
      </c>
      <c r="M63" s="102" t="s">
        <v>3869</v>
      </c>
      <c r="N63" s="134" t="s">
        <v>241</v>
      </c>
      <c r="O63" s="38" t="s">
        <v>3779</v>
      </c>
      <c r="P63" s="67"/>
      <c r="Q63" s="67"/>
    </row>
    <row r="64">
      <c r="A64" s="144">
        <v>845.0</v>
      </c>
      <c r="B64" s="116" t="s">
        <v>3275</v>
      </c>
      <c r="C64" s="112" t="s">
        <v>3276</v>
      </c>
      <c r="D64" s="142" t="s">
        <v>3277</v>
      </c>
      <c r="E64" s="134" t="s">
        <v>31</v>
      </c>
      <c r="F64" s="112" t="s">
        <v>3278</v>
      </c>
      <c r="G64" s="112" t="s">
        <v>3279</v>
      </c>
      <c r="H64" s="112" t="s">
        <v>53</v>
      </c>
      <c r="I64" s="107" t="s">
        <v>3834</v>
      </c>
      <c r="J64" s="136" t="s">
        <v>3878</v>
      </c>
      <c r="K64" s="102" t="s">
        <v>3776</v>
      </c>
      <c r="L64" s="143" t="s">
        <v>3777</v>
      </c>
      <c r="M64" s="102" t="s">
        <v>3789</v>
      </c>
      <c r="N64" s="134" t="s">
        <v>31</v>
      </c>
      <c r="O64" s="38" t="s">
        <v>3779</v>
      </c>
      <c r="P64" s="67"/>
      <c r="Q64" s="67"/>
    </row>
    <row r="65">
      <c r="A65" s="144">
        <v>847.0</v>
      </c>
      <c r="B65" s="112" t="s">
        <v>3285</v>
      </c>
      <c r="C65" s="112" t="s">
        <v>3286</v>
      </c>
      <c r="D65" s="142" t="s">
        <v>3287</v>
      </c>
      <c r="E65" s="132" t="s">
        <v>241</v>
      </c>
      <c r="F65" s="112" t="s">
        <v>3289</v>
      </c>
      <c r="G65" s="112" t="s">
        <v>957</v>
      </c>
      <c r="H65" s="112" t="s">
        <v>53</v>
      </c>
      <c r="I65" s="107" t="s">
        <v>3854</v>
      </c>
      <c r="J65" s="136" t="s">
        <v>3879</v>
      </c>
      <c r="K65" s="99" t="s">
        <v>3776</v>
      </c>
      <c r="L65" s="143" t="s">
        <v>3777</v>
      </c>
      <c r="M65" s="102" t="s">
        <v>3880</v>
      </c>
      <c r="N65" s="132" t="s">
        <v>241</v>
      </c>
      <c r="O65" s="38" t="s">
        <v>3779</v>
      </c>
      <c r="P65" s="67"/>
      <c r="Q65" s="67"/>
    </row>
    <row r="66">
      <c r="A66" s="144">
        <v>848.0</v>
      </c>
      <c r="B66" s="112" t="s">
        <v>3290</v>
      </c>
      <c r="C66" s="112" t="s">
        <v>3291</v>
      </c>
      <c r="D66" s="142" t="s">
        <v>3292</v>
      </c>
      <c r="E66" s="134" t="s">
        <v>241</v>
      </c>
      <c r="F66" s="112" t="s">
        <v>3293</v>
      </c>
      <c r="G66" s="112" t="s">
        <v>3294</v>
      </c>
      <c r="H66" s="112" t="s">
        <v>53</v>
      </c>
      <c r="I66" s="107" t="s">
        <v>3831</v>
      </c>
      <c r="J66" s="136" t="s">
        <v>3881</v>
      </c>
      <c r="K66" s="99" t="s">
        <v>3776</v>
      </c>
      <c r="L66" s="143" t="s">
        <v>3777</v>
      </c>
      <c r="M66" s="102" t="s">
        <v>3882</v>
      </c>
      <c r="N66" s="134" t="s">
        <v>241</v>
      </c>
      <c r="O66" s="38" t="s">
        <v>3779</v>
      </c>
      <c r="P66" s="67"/>
      <c r="Q66" s="67"/>
    </row>
    <row r="67">
      <c r="A67" s="144">
        <v>849.0</v>
      </c>
      <c r="B67" s="116" t="s">
        <v>3295</v>
      </c>
      <c r="C67" s="112" t="s">
        <v>3296</v>
      </c>
      <c r="D67" s="142" t="s">
        <v>3297</v>
      </c>
      <c r="E67" s="134" t="s">
        <v>241</v>
      </c>
      <c r="F67" s="145" t="s">
        <v>3298</v>
      </c>
      <c r="G67" s="112" t="s">
        <v>3299</v>
      </c>
      <c r="H67" s="112" t="s">
        <v>53</v>
      </c>
      <c r="I67" s="107" t="s">
        <v>3796</v>
      </c>
      <c r="J67" s="136" t="s">
        <v>3883</v>
      </c>
      <c r="K67" s="99" t="s">
        <v>3776</v>
      </c>
      <c r="L67" s="143" t="s">
        <v>3777</v>
      </c>
      <c r="M67" s="102" t="s">
        <v>3884</v>
      </c>
      <c r="N67" s="134" t="s">
        <v>241</v>
      </c>
      <c r="O67" s="38" t="s">
        <v>3779</v>
      </c>
      <c r="P67" s="38" t="s">
        <v>3780</v>
      </c>
      <c r="Q67" s="67"/>
    </row>
    <row r="68">
      <c r="A68" s="144">
        <v>850.0</v>
      </c>
      <c r="B68" s="116" t="s">
        <v>3300</v>
      </c>
      <c r="C68" s="112" t="s">
        <v>3301</v>
      </c>
      <c r="D68" s="142" t="s">
        <v>3302</v>
      </c>
      <c r="E68" s="134" t="s">
        <v>241</v>
      </c>
      <c r="F68" s="112" t="s">
        <v>3303</v>
      </c>
      <c r="G68" s="112" t="s">
        <v>3304</v>
      </c>
      <c r="H68" s="112" t="s">
        <v>53</v>
      </c>
      <c r="I68" s="107" t="s">
        <v>3796</v>
      </c>
      <c r="J68" s="136" t="s">
        <v>3885</v>
      </c>
      <c r="K68" s="99" t="s">
        <v>3791</v>
      </c>
      <c r="L68" s="143" t="s">
        <v>3777</v>
      </c>
      <c r="M68" s="102" t="s">
        <v>3886</v>
      </c>
      <c r="N68" s="134" t="s">
        <v>241</v>
      </c>
      <c r="O68" s="38" t="s">
        <v>3779</v>
      </c>
      <c r="P68" s="38" t="s">
        <v>3780</v>
      </c>
      <c r="Q68" s="67"/>
    </row>
    <row r="69">
      <c r="A69" s="144">
        <v>851.0</v>
      </c>
      <c r="B69" s="116" t="s">
        <v>3305</v>
      </c>
      <c r="C69" s="112" t="s">
        <v>3306</v>
      </c>
      <c r="D69" s="142" t="s">
        <v>3307</v>
      </c>
      <c r="E69" s="134" t="s">
        <v>241</v>
      </c>
      <c r="F69" s="112" t="s">
        <v>3308</v>
      </c>
      <c r="G69" s="116"/>
      <c r="H69" s="112" t="s">
        <v>32</v>
      </c>
      <c r="I69" s="107" t="s">
        <v>3781</v>
      </c>
      <c r="J69" s="136" t="s">
        <v>3887</v>
      </c>
      <c r="K69" s="99" t="s">
        <v>3776</v>
      </c>
      <c r="L69" s="143" t="s">
        <v>3777</v>
      </c>
      <c r="M69" s="102" t="s">
        <v>3869</v>
      </c>
      <c r="N69" s="134" t="s">
        <v>241</v>
      </c>
      <c r="O69" s="38" t="s">
        <v>3779</v>
      </c>
      <c r="P69" s="67"/>
      <c r="Q69" s="67"/>
    </row>
    <row r="70">
      <c r="A70" s="144">
        <v>852.0</v>
      </c>
      <c r="B70" s="116" t="s">
        <v>3309</v>
      </c>
      <c r="C70" s="116" t="s">
        <v>3310</v>
      </c>
      <c r="D70" s="142" t="s">
        <v>3311</v>
      </c>
      <c r="E70" s="134" t="s">
        <v>241</v>
      </c>
      <c r="F70" s="112" t="s">
        <v>3312</v>
      </c>
      <c r="G70" s="112" t="s">
        <v>3304</v>
      </c>
      <c r="H70" s="112" t="s">
        <v>53</v>
      </c>
      <c r="I70" s="107" t="s">
        <v>3775</v>
      </c>
      <c r="J70" s="136" t="s">
        <v>3888</v>
      </c>
      <c r="K70" s="99" t="s">
        <v>3776</v>
      </c>
      <c r="L70" s="143" t="s">
        <v>3777</v>
      </c>
      <c r="M70" s="102" t="s">
        <v>3889</v>
      </c>
      <c r="N70" s="134" t="s">
        <v>241</v>
      </c>
      <c r="O70" s="38" t="s">
        <v>3779</v>
      </c>
      <c r="P70" s="38" t="s">
        <v>3780</v>
      </c>
      <c r="Q70" s="67"/>
    </row>
    <row r="71">
      <c r="A71" s="144">
        <v>853.0</v>
      </c>
      <c r="B71" s="112" t="s">
        <v>3313</v>
      </c>
      <c r="C71" s="112" t="s">
        <v>3314</v>
      </c>
      <c r="D71" s="142" t="s">
        <v>3315</v>
      </c>
      <c r="E71" s="134" t="s">
        <v>31</v>
      </c>
      <c r="F71" s="112" t="s">
        <v>3316</v>
      </c>
      <c r="G71" s="112" t="s">
        <v>3317</v>
      </c>
      <c r="H71" s="112" t="s">
        <v>53</v>
      </c>
      <c r="I71" s="107" t="s">
        <v>3796</v>
      </c>
      <c r="J71" s="136" t="s">
        <v>3890</v>
      </c>
      <c r="K71" s="102" t="s">
        <v>3776</v>
      </c>
      <c r="L71" s="143" t="s">
        <v>3777</v>
      </c>
      <c r="M71" s="102" t="s">
        <v>3891</v>
      </c>
      <c r="N71" s="134" t="s">
        <v>31</v>
      </c>
      <c r="O71" s="38" t="s">
        <v>3780</v>
      </c>
      <c r="P71" s="38" t="s">
        <v>3779</v>
      </c>
      <c r="Q71" s="67"/>
    </row>
    <row r="72">
      <c r="A72" s="144">
        <v>854.0</v>
      </c>
      <c r="B72" s="112" t="s">
        <v>3318</v>
      </c>
      <c r="C72" s="112" t="s">
        <v>3319</v>
      </c>
      <c r="D72" s="131" t="s">
        <v>3320</v>
      </c>
      <c r="E72" s="134" t="s">
        <v>1469</v>
      </c>
      <c r="F72" s="116" t="s">
        <v>3321</v>
      </c>
      <c r="G72" s="116"/>
      <c r="H72" s="112" t="s">
        <v>32</v>
      </c>
      <c r="I72" s="107" t="s">
        <v>3784</v>
      </c>
      <c r="J72" s="136" t="s">
        <v>3892</v>
      </c>
      <c r="K72" s="99" t="s">
        <v>3776</v>
      </c>
      <c r="L72" s="143" t="s">
        <v>3777</v>
      </c>
      <c r="M72" s="102" t="s">
        <v>3889</v>
      </c>
      <c r="N72" s="134" t="s">
        <v>1469</v>
      </c>
      <c r="O72" s="38" t="s">
        <v>3779</v>
      </c>
      <c r="P72" s="38" t="s">
        <v>3780</v>
      </c>
      <c r="Q72" s="67"/>
    </row>
    <row r="73">
      <c r="A73" s="144">
        <v>855.0</v>
      </c>
      <c r="B73" s="112" t="s">
        <v>3322</v>
      </c>
      <c r="C73" s="112" t="s">
        <v>3323</v>
      </c>
      <c r="D73" s="142" t="s">
        <v>3324</v>
      </c>
      <c r="E73" s="134" t="s">
        <v>132</v>
      </c>
      <c r="F73" s="112" t="s">
        <v>3325</v>
      </c>
      <c r="G73" s="116"/>
      <c r="H73" s="112" t="s">
        <v>53</v>
      </c>
      <c r="I73" s="107" t="s">
        <v>3854</v>
      </c>
      <c r="J73" s="102" t="s">
        <v>3893</v>
      </c>
      <c r="K73" s="99" t="s">
        <v>3791</v>
      </c>
      <c r="L73" s="143" t="s">
        <v>3777</v>
      </c>
      <c r="M73" s="102" t="s">
        <v>3894</v>
      </c>
      <c r="N73" s="132" t="s">
        <v>3794</v>
      </c>
      <c r="O73" s="38" t="s">
        <v>3779</v>
      </c>
      <c r="P73" s="38" t="s">
        <v>3780</v>
      </c>
      <c r="Q73" s="67"/>
    </row>
    <row r="74">
      <c r="A74" s="144">
        <v>856.0</v>
      </c>
      <c r="B74" s="116" t="s">
        <v>3326</v>
      </c>
      <c r="C74" s="112" t="s">
        <v>3327</v>
      </c>
      <c r="D74" s="142" t="s">
        <v>3328</v>
      </c>
      <c r="E74" s="134" t="s">
        <v>31</v>
      </c>
      <c r="F74" s="112" t="s">
        <v>3329</v>
      </c>
      <c r="G74" s="112" t="s">
        <v>3330</v>
      </c>
      <c r="H74" s="112" t="s">
        <v>53</v>
      </c>
      <c r="I74" s="107" t="s">
        <v>3828</v>
      </c>
      <c r="J74" s="136" t="s">
        <v>3895</v>
      </c>
      <c r="K74" s="102" t="s">
        <v>3776</v>
      </c>
      <c r="L74" s="143" t="s">
        <v>3800</v>
      </c>
      <c r="M74" s="102" t="s">
        <v>3896</v>
      </c>
      <c r="N74" s="134" t="s">
        <v>31</v>
      </c>
      <c r="O74" s="38" t="s">
        <v>3779</v>
      </c>
      <c r="P74" s="67"/>
      <c r="Q74" s="67"/>
    </row>
    <row r="75">
      <c r="A75" s="144">
        <v>861.0</v>
      </c>
      <c r="B75" s="112" t="s">
        <v>3335</v>
      </c>
      <c r="C75" s="112" t="s">
        <v>3336</v>
      </c>
      <c r="D75" s="142" t="s">
        <v>3337</v>
      </c>
      <c r="E75" s="134" t="s">
        <v>31</v>
      </c>
      <c r="F75" s="112" t="s">
        <v>3338</v>
      </c>
      <c r="G75" s="112" t="s">
        <v>3339</v>
      </c>
      <c r="H75" s="112" t="s">
        <v>53</v>
      </c>
      <c r="I75" s="107" t="s">
        <v>3831</v>
      </c>
      <c r="J75" s="136" t="s">
        <v>3897</v>
      </c>
      <c r="K75" s="102" t="s">
        <v>3776</v>
      </c>
      <c r="L75" s="143" t="s">
        <v>741</v>
      </c>
      <c r="M75" s="102" t="s">
        <v>3898</v>
      </c>
      <c r="N75" s="134" t="s">
        <v>31</v>
      </c>
      <c r="O75" s="38" t="s">
        <v>3802</v>
      </c>
      <c r="P75" s="67"/>
      <c r="Q75" s="67"/>
    </row>
    <row r="76">
      <c r="A76" s="144">
        <v>862.0</v>
      </c>
      <c r="B76" s="112" t="s">
        <v>3340</v>
      </c>
      <c r="C76" s="112" t="s">
        <v>3341</v>
      </c>
      <c r="D76" s="142" t="s">
        <v>3342</v>
      </c>
      <c r="E76" s="134" t="s">
        <v>241</v>
      </c>
      <c r="F76" s="112" t="s">
        <v>3343</v>
      </c>
      <c r="G76" s="112" t="s">
        <v>3344</v>
      </c>
      <c r="H76" s="112" t="s">
        <v>53</v>
      </c>
      <c r="I76" s="107" t="s">
        <v>3784</v>
      </c>
      <c r="J76" s="136" t="s">
        <v>3899</v>
      </c>
      <c r="K76" s="99" t="s">
        <v>3776</v>
      </c>
      <c r="L76" s="143" t="s">
        <v>3777</v>
      </c>
      <c r="M76" s="102" t="s">
        <v>3900</v>
      </c>
      <c r="N76" s="134" t="s">
        <v>241</v>
      </c>
      <c r="O76" s="38" t="s">
        <v>3780</v>
      </c>
      <c r="P76" s="38" t="s">
        <v>3779</v>
      </c>
      <c r="Q76" s="67"/>
    </row>
    <row r="77">
      <c r="A77" s="144">
        <v>864.0</v>
      </c>
      <c r="B77" s="112" t="s">
        <v>3349</v>
      </c>
      <c r="C77" s="112" t="s">
        <v>3350</v>
      </c>
      <c r="D77" s="142" t="s">
        <v>3351</v>
      </c>
      <c r="E77" s="134" t="s">
        <v>1509</v>
      </c>
      <c r="F77" s="112" t="s">
        <v>3352</v>
      </c>
      <c r="G77" s="116"/>
      <c r="H77" s="112" t="s">
        <v>32</v>
      </c>
      <c r="I77" s="107" t="s">
        <v>3811</v>
      </c>
      <c r="J77" s="136" t="s">
        <v>3901</v>
      </c>
      <c r="K77" s="99" t="s">
        <v>3776</v>
      </c>
      <c r="L77" s="143" t="s">
        <v>3777</v>
      </c>
      <c r="M77" s="102" t="s">
        <v>3848</v>
      </c>
      <c r="N77" s="134" t="s">
        <v>1509</v>
      </c>
      <c r="O77" s="38" t="s">
        <v>3779</v>
      </c>
      <c r="P77" s="67"/>
      <c r="Q77" s="67"/>
    </row>
    <row r="78">
      <c r="A78" s="144">
        <v>865.0</v>
      </c>
      <c r="B78" s="112" t="s">
        <v>3353</v>
      </c>
      <c r="C78" s="112" t="s">
        <v>3354</v>
      </c>
      <c r="D78" s="142" t="s">
        <v>3355</v>
      </c>
      <c r="E78" s="134" t="s">
        <v>241</v>
      </c>
      <c r="F78" s="112" t="s">
        <v>3356</v>
      </c>
      <c r="G78" s="116"/>
      <c r="H78" s="112" t="s">
        <v>32</v>
      </c>
      <c r="I78" s="107" t="s">
        <v>3811</v>
      </c>
      <c r="J78" s="136" t="s">
        <v>3902</v>
      </c>
      <c r="K78" s="99" t="s">
        <v>3776</v>
      </c>
      <c r="L78" s="143" t="s">
        <v>3777</v>
      </c>
      <c r="M78" s="102" t="s">
        <v>3903</v>
      </c>
      <c r="N78" s="134" t="s">
        <v>241</v>
      </c>
      <c r="O78" s="38" t="s">
        <v>3779</v>
      </c>
      <c r="P78" s="67"/>
      <c r="Q78" s="67"/>
    </row>
    <row r="79">
      <c r="A79" s="144">
        <v>867.0</v>
      </c>
      <c r="B79" s="112" t="s">
        <v>3361</v>
      </c>
      <c r="C79" s="112" t="s">
        <v>3362</v>
      </c>
      <c r="D79" s="142" t="s">
        <v>3363</v>
      </c>
      <c r="E79" s="134" t="s">
        <v>241</v>
      </c>
      <c r="F79" s="112" t="s">
        <v>3364</v>
      </c>
      <c r="G79" s="116"/>
      <c r="H79" s="112" t="s">
        <v>32</v>
      </c>
      <c r="I79" s="107" t="s">
        <v>3796</v>
      </c>
      <c r="J79" s="136" t="s">
        <v>3904</v>
      </c>
      <c r="K79" s="99" t="s">
        <v>3776</v>
      </c>
      <c r="L79" s="143" t="s">
        <v>741</v>
      </c>
      <c r="M79" s="102" t="s">
        <v>3801</v>
      </c>
      <c r="N79" s="134" t="s">
        <v>241</v>
      </c>
      <c r="O79" s="38" t="s">
        <v>3799</v>
      </c>
      <c r="P79" s="38"/>
      <c r="Q79" s="67"/>
    </row>
    <row r="80">
      <c r="A80" s="144">
        <v>870.0</v>
      </c>
      <c r="B80" s="112" t="s">
        <v>3373</v>
      </c>
      <c r="C80" s="112" t="s">
        <v>3374</v>
      </c>
      <c r="D80" s="142" t="s">
        <v>3375</v>
      </c>
      <c r="E80" s="134" t="s">
        <v>3376</v>
      </c>
      <c r="F80" s="112" t="s">
        <v>3377</v>
      </c>
      <c r="G80" s="112" t="s">
        <v>3378</v>
      </c>
      <c r="H80" s="112" t="s">
        <v>53</v>
      </c>
      <c r="I80" s="107" t="s">
        <v>3790</v>
      </c>
      <c r="J80" s="136" t="s">
        <v>3905</v>
      </c>
      <c r="K80" s="99" t="s">
        <v>3776</v>
      </c>
      <c r="L80" s="143" t="s">
        <v>3777</v>
      </c>
      <c r="M80" s="102" t="s">
        <v>3906</v>
      </c>
      <c r="N80" s="132" t="s">
        <v>3907</v>
      </c>
      <c r="O80" s="38" t="s">
        <v>3779</v>
      </c>
      <c r="P80" s="67"/>
      <c r="Q80" s="67"/>
    </row>
    <row r="81">
      <c r="A81" s="144">
        <v>872.0</v>
      </c>
      <c r="B81" s="112" t="s">
        <v>3384</v>
      </c>
      <c r="C81" s="112" t="s">
        <v>3385</v>
      </c>
      <c r="D81" s="142" t="s">
        <v>3386</v>
      </c>
      <c r="E81" s="134" t="s">
        <v>1469</v>
      </c>
      <c r="F81" s="112" t="s">
        <v>3387</v>
      </c>
      <c r="G81" s="116"/>
      <c r="H81" s="112" t="s">
        <v>32</v>
      </c>
      <c r="I81" s="107" t="s">
        <v>3781</v>
      </c>
      <c r="J81" s="136" t="s">
        <v>3908</v>
      </c>
      <c r="K81" s="99" t="s">
        <v>3776</v>
      </c>
      <c r="L81" s="143" t="s">
        <v>3800</v>
      </c>
      <c r="M81" s="102" t="s">
        <v>3805</v>
      </c>
      <c r="N81" s="134" t="s">
        <v>1469</v>
      </c>
      <c r="O81" s="38" t="s">
        <v>3779</v>
      </c>
      <c r="P81" s="67"/>
      <c r="Q81" s="67"/>
    </row>
    <row r="82">
      <c r="A82" s="144">
        <v>874.0</v>
      </c>
      <c r="B82" s="112" t="s">
        <v>3393</v>
      </c>
      <c r="C82" s="112" t="s">
        <v>3394</v>
      </c>
      <c r="D82" s="142" t="s">
        <v>3395</v>
      </c>
      <c r="E82" s="134" t="s">
        <v>3195</v>
      </c>
      <c r="F82" s="112" t="s">
        <v>3396</v>
      </c>
      <c r="G82" s="112" t="s">
        <v>3197</v>
      </c>
      <c r="H82" s="112" t="s">
        <v>53</v>
      </c>
      <c r="I82" s="107" t="s">
        <v>3784</v>
      </c>
      <c r="J82" s="102" t="s">
        <v>3909</v>
      </c>
      <c r="K82" s="99" t="s">
        <v>3776</v>
      </c>
      <c r="L82" s="143" t="s">
        <v>3777</v>
      </c>
      <c r="M82" s="102" t="s">
        <v>3910</v>
      </c>
      <c r="N82" s="134" t="s">
        <v>3195</v>
      </c>
      <c r="O82" s="38" t="s">
        <v>3779</v>
      </c>
      <c r="P82" s="38" t="s">
        <v>1637</v>
      </c>
      <c r="Q82" s="67"/>
    </row>
    <row r="83">
      <c r="A83" s="144">
        <v>876.0</v>
      </c>
      <c r="B83" s="112" t="s">
        <v>3401</v>
      </c>
      <c r="C83" s="112" t="s">
        <v>3402</v>
      </c>
      <c r="D83" s="142" t="s">
        <v>3403</v>
      </c>
      <c r="E83" s="134" t="s">
        <v>31</v>
      </c>
      <c r="F83" s="112" t="s">
        <v>3404</v>
      </c>
      <c r="G83" s="112" t="s">
        <v>3405</v>
      </c>
      <c r="H83" s="112" t="s">
        <v>53</v>
      </c>
      <c r="I83" s="107" t="s">
        <v>3781</v>
      </c>
      <c r="J83" s="102" t="s">
        <v>3911</v>
      </c>
      <c r="K83" s="102" t="s">
        <v>3776</v>
      </c>
      <c r="L83" s="143" t="s">
        <v>3777</v>
      </c>
      <c r="M83" s="102" t="s">
        <v>3793</v>
      </c>
      <c r="N83" s="134" t="s">
        <v>31</v>
      </c>
      <c r="O83" s="38" t="s">
        <v>3795</v>
      </c>
      <c r="P83" s="38" t="s">
        <v>3779</v>
      </c>
      <c r="Q83" s="67"/>
    </row>
    <row r="84">
      <c r="A84" s="144">
        <v>878.0</v>
      </c>
      <c r="B84" s="112" t="s">
        <v>3410</v>
      </c>
      <c r="C84" s="112" t="s">
        <v>3411</v>
      </c>
      <c r="D84" s="142" t="s">
        <v>3412</v>
      </c>
      <c r="E84" s="134" t="s">
        <v>31</v>
      </c>
      <c r="F84" s="112" t="s">
        <v>3413</v>
      </c>
      <c r="G84" s="112" t="s">
        <v>188</v>
      </c>
      <c r="H84" s="112" t="s">
        <v>53</v>
      </c>
      <c r="I84" s="107" t="s">
        <v>3781</v>
      </c>
      <c r="J84" s="102" t="s">
        <v>3912</v>
      </c>
      <c r="K84" s="102" t="s">
        <v>3776</v>
      </c>
      <c r="L84" s="143" t="s">
        <v>3777</v>
      </c>
      <c r="M84" s="102" t="s">
        <v>3793</v>
      </c>
      <c r="N84" s="134" t="s">
        <v>31</v>
      </c>
      <c r="O84" s="38" t="s">
        <v>3779</v>
      </c>
      <c r="P84" s="38" t="s">
        <v>3795</v>
      </c>
      <c r="Q84" s="67"/>
    </row>
    <row r="85">
      <c r="A85" s="144">
        <v>879.0</v>
      </c>
      <c r="B85" s="112" t="s">
        <v>3414</v>
      </c>
      <c r="C85" s="112" t="s">
        <v>3415</v>
      </c>
      <c r="D85" s="142" t="s">
        <v>3416</v>
      </c>
      <c r="E85" s="134" t="s">
        <v>31</v>
      </c>
      <c r="F85" s="112" t="s">
        <v>3417</v>
      </c>
      <c r="G85" s="112" t="s">
        <v>3418</v>
      </c>
      <c r="H85" s="112" t="s">
        <v>53</v>
      </c>
      <c r="I85" s="107" t="s">
        <v>3796</v>
      </c>
      <c r="J85" s="102" t="s">
        <v>3913</v>
      </c>
      <c r="K85" s="102" t="s">
        <v>3776</v>
      </c>
      <c r="L85" s="143" t="s">
        <v>3777</v>
      </c>
      <c r="M85" s="102" t="s">
        <v>3793</v>
      </c>
      <c r="N85" s="134" t="s">
        <v>31</v>
      </c>
      <c r="O85" s="38" t="s">
        <v>3779</v>
      </c>
      <c r="P85" s="38" t="s">
        <v>3795</v>
      </c>
      <c r="Q85" s="67"/>
    </row>
    <row r="86">
      <c r="A86" s="144">
        <v>880.0</v>
      </c>
      <c r="B86" s="112" t="s">
        <v>3419</v>
      </c>
      <c r="C86" s="112" t="s">
        <v>3420</v>
      </c>
      <c r="D86" s="142" t="s">
        <v>3421</v>
      </c>
      <c r="E86" s="134" t="s">
        <v>132</v>
      </c>
      <c r="F86" s="112" t="s">
        <v>3422</v>
      </c>
      <c r="G86" s="112" t="s">
        <v>132</v>
      </c>
      <c r="H86" s="112" t="s">
        <v>53</v>
      </c>
      <c r="I86" s="107" t="s">
        <v>3796</v>
      </c>
      <c r="J86" s="102" t="s">
        <v>3914</v>
      </c>
      <c r="K86" s="99" t="s">
        <v>3776</v>
      </c>
      <c r="L86" s="143" t="s">
        <v>3777</v>
      </c>
      <c r="M86" s="102" t="s">
        <v>3830</v>
      </c>
      <c r="N86" s="132" t="s">
        <v>3794</v>
      </c>
      <c r="O86" s="38" t="s">
        <v>3779</v>
      </c>
      <c r="P86" s="67"/>
      <c r="Q86" s="67"/>
    </row>
    <row r="87">
      <c r="A87" s="144">
        <v>881.0</v>
      </c>
      <c r="B87" s="112" t="s">
        <v>3424</v>
      </c>
      <c r="C87" s="112" t="s">
        <v>3425</v>
      </c>
      <c r="D87" s="142" t="s">
        <v>3426</v>
      </c>
      <c r="E87" s="134" t="s">
        <v>132</v>
      </c>
      <c r="F87" s="112" t="s">
        <v>3427</v>
      </c>
      <c r="G87" s="112" t="s">
        <v>132</v>
      </c>
      <c r="H87" s="112" t="s">
        <v>53</v>
      </c>
      <c r="I87" s="107" t="s">
        <v>3784</v>
      </c>
      <c r="J87" s="102" t="s">
        <v>3915</v>
      </c>
      <c r="K87" s="99" t="s">
        <v>3776</v>
      </c>
      <c r="L87" s="143" t="s">
        <v>3777</v>
      </c>
      <c r="M87" s="102" t="s">
        <v>3896</v>
      </c>
      <c r="N87" s="132" t="s">
        <v>3794</v>
      </c>
      <c r="O87" s="38" t="s">
        <v>3779</v>
      </c>
      <c r="P87" s="67"/>
      <c r="Q87" s="67"/>
    </row>
    <row r="88">
      <c r="A88" s="144">
        <v>882.0</v>
      </c>
      <c r="B88" s="112" t="s">
        <v>3428</v>
      </c>
      <c r="C88" s="112" t="s">
        <v>3429</v>
      </c>
      <c r="D88" s="131" t="s">
        <v>3430</v>
      </c>
      <c r="E88" s="134" t="s">
        <v>1509</v>
      </c>
      <c r="F88" s="112" t="s">
        <v>3431</v>
      </c>
      <c r="G88" s="116"/>
      <c r="H88" s="112" t="s">
        <v>32</v>
      </c>
      <c r="I88" s="107" t="s">
        <v>3811</v>
      </c>
      <c r="J88" s="102" t="s">
        <v>3916</v>
      </c>
      <c r="K88" s="99" t="s">
        <v>3776</v>
      </c>
      <c r="L88" s="143" t="s">
        <v>3777</v>
      </c>
      <c r="M88" s="102" t="s">
        <v>3806</v>
      </c>
      <c r="N88" s="134" t="s">
        <v>1509</v>
      </c>
      <c r="O88" s="38" t="s">
        <v>3779</v>
      </c>
      <c r="P88" s="67"/>
      <c r="Q88" s="67"/>
    </row>
    <row r="89">
      <c r="A89" s="144">
        <v>885.0</v>
      </c>
      <c r="B89" s="112" t="s">
        <v>3441</v>
      </c>
      <c r="C89" s="112" t="s">
        <v>3442</v>
      </c>
      <c r="D89" s="142" t="s">
        <v>3443</v>
      </c>
      <c r="E89" s="134" t="s">
        <v>241</v>
      </c>
      <c r="F89" s="112" t="s">
        <v>3444</v>
      </c>
      <c r="G89" s="112" t="s">
        <v>1210</v>
      </c>
      <c r="H89" s="112" t="s">
        <v>53</v>
      </c>
      <c r="I89" s="109" t="s">
        <v>3781</v>
      </c>
      <c r="J89" s="102" t="s">
        <v>3917</v>
      </c>
      <c r="K89" s="99" t="s">
        <v>3776</v>
      </c>
      <c r="L89" s="143" t="s">
        <v>3777</v>
      </c>
      <c r="M89" s="102" t="s">
        <v>3806</v>
      </c>
      <c r="N89" s="134" t="s">
        <v>241</v>
      </c>
      <c r="O89" s="146" t="s">
        <v>3779</v>
      </c>
      <c r="P89" s="67"/>
      <c r="Q89" s="67"/>
    </row>
    <row r="90">
      <c r="A90" s="144">
        <v>886.0</v>
      </c>
      <c r="B90" s="112" t="s">
        <v>3445</v>
      </c>
      <c r="C90" s="112" t="s">
        <v>3446</v>
      </c>
      <c r="D90" s="142" t="s">
        <v>3447</v>
      </c>
      <c r="E90" s="134" t="s">
        <v>31</v>
      </c>
      <c r="F90" s="112" t="s">
        <v>3448</v>
      </c>
      <c r="G90" s="112" t="s">
        <v>31</v>
      </c>
      <c r="H90" s="112" t="s">
        <v>53</v>
      </c>
      <c r="I90" s="107" t="s">
        <v>3796</v>
      </c>
      <c r="J90" s="102" t="s">
        <v>3918</v>
      </c>
      <c r="K90" s="102" t="s">
        <v>3776</v>
      </c>
      <c r="L90" s="143" t="s">
        <v>3777</v>
      </c>
      <c r="M90" s="102" t="s">
        <v>3919</v>
      </c>
      <c r="N90" s="134" t="s">
        <v>31</v>
      </c>
      <c r="O90" s="38" t="s">
        <v>3779</v>
      </c>
      <c r="P90" s="67"/>
      <c r="Q90" s="67"/>
    </row>
    <row r="91">
      <c r="A91" s="144">
        <v>888.0</v>
      </c>
      <c r="B91" s="112" t="s">
        <v>3453</v>
      </c>
      <c r="C91" s="112" t="s">
        <v>3454</v>
      </c>
      <c r="D91" s="142" t="s">
        <v>3455</v>
      </c>
      <c r="E91" s="134" t="s">
        <v>31</v>
      </c>
      <c r="F91" s="112" t="s">
        <v>3456</v>
      </c>
      <c r="G91" s="112" t="s">
        <v>132</v>
      </c>
      <c r="H91" s="112" t="s">
        <v>53</v>
      </c>
      <c r="I91" s="107" t="s">
        <v>3784</v>
      </c>
      <c r="J91" s="102" t="s">
        <v>3920</v>
      </c>
      <c r="K91" s="102" t="s">
        <v>3776</v>
      </c>
      <c r="L91" s="143" t="s">
        <v>3777</v>
      </c>
      <c r="M91" s="102" t="s">
        <v>3785</v>
      </c>
      <c r="N91" s="134" t="s">
        <v>31</v>
      </c>
      <c r="O91" s="38" t="s">
        <v>3779</v>
      </c>
      <c r="P91" s="67"/>
      <c r="Q91" s="67"/>
    </row>
    <row r="92">
      <c r="A92" s="144">
        <v>890.0</v>
      </c>
      <c r="B92" s="112" t="s">
        <v>3461</v>
      </c>
      <c r="C92" s="112" t="s">
        <v>3462</v>
      </c>
      <c r="D92" s="142" t="s">
        <v>3463</v>
      </c>
      <c r="E92" s="134" t="s">
        <v>241</v>
      </c>
      <c r="F92" s="112" t="s">
        <v>3464</v>
      </c>
      <c r="G92" s="112" t="s">
        <v>3465</v>
      </c>
      <c r="H92" s="112" t="s">
        <v>53</v>
      </c>
      <c r="I92" s="107" t="s">
        <v>3781</v>
      </c>
      <c r="J92" s="102" t="s">
        <v>3921</v>
      </c>
      <c r="K92" s="99" t="s">
        <v>3776</v>
      </c>
      <c r="L92" s="143" t="s">
        <v>741</v>
      </c>
      <c r="M92" s="102" t="s">
        <v>3922</v>
      </c>
      <c r="N92" s="134" t="s">
        <v>241</v>
      </c>
      <c r="O92" s="38" t="s">
        <v>3802</v>
      </c>
      <c r="P92" s="38"/>
      <c r="Q92" s="67"/>
    </row>
    <row r="93">
      <c r="A93" s="144">
        <v>893.0</v>
      </c>
      <c r="B93" s="112" t="s">
        <v>3475</v>
      </c>
      <c r="C93" s="116" t="s">
        <v>3476</v>
      </c>
      <c r="D93" s="142" t="s">
        <v>3477</v>
      </c>
      <c r="E93" s="134" t="s">
        <v>1457</v>
      </c>
      <c r="F93" s="112" t="s">
        <v>3478</v>
      </c>
      <c r="G93" s="116"/>
      <c r="H93" s="112" t="s">
        <v>32</v>
      </c>
      <c r="I93" s="107" t="s">
        <v>3811</v>
      </c>
      <c r="J93" s="102" t="s">
        <v>3923</v>
      </c>
      <c r="K93" s="99" t="s">
        <v>3776</v>
      </c>
      <c r="L93" s="143" t="s">
        <v>741</v>
      </c>
      <c r="M93" s="102" t="s">
        <v>3924</v>
      </c>
      <c r="N93" s="134" t="s">
        <v>1457</v>
      </c>
      <c r="O93" s="38" t="s">
        <v>3795</v>
      </c>
      <c r="P93" s="38" t="s">
        <v>3802</v>
      </c>
      <c r="Q93" s="67"/>
    </row>
    <row r="94">
      <c r="A94" s="144">
        <v>897.0</v>
      </c>
      <c r="B94" s="112" t="s">
        <v>3493</v>
      </c>
      <c r="C94" s="112" t="s">
        <v>3494</v>
      </c>
      <c r="D94" s="142" t="s">
        <v>3495</v>
      </c>
      <c r="E94" s="134" t="s">
        <v>1457</v>
      </c>
      <c r="F94" s="112" t="s">
        <v>3496</v>
      </c>
      <c r="G94" s="116"/>
      <c r="H94" s="112" t="s">
        <v>32</v>
      </c>
      <c r="I94" s="107" t="s">
        <v>3790</v>
      </c>
      <c r="J94" s="102" t="s">
        <v>3925</v>
      </c>
      <c r="K94" s="99" t="s">
        <v>3776</v>
      </c>
      <c r="L94" s="143" t="s">
        <v>741</v>
      </c>
      <c r="M94" s="102" t="s">
        <v>3924</v>
      </c>
      <c r="N94" s="134" t="s">
        <v>1457</v>
      </c>
      <c r="O94" s="38" t="s">
        <v>3795</v>
      </c>
      <c r="P94" s="38" t="s">
        <v>3802</v>
      </c>
      <c r="Q94" s="67"/>
    </row>
    <row r="95">
      <c r="A95" s="144">
        <v>898.0</v>
      </c>
      <c r="B95" s="112" t="s">
        <v>3497</v>
      </c>
      <c r="C95" s="112" t="s">
        <v>3498</v>
      </c>
      <c r="D95" s="142" t="s">
        <v>3499</v>
      </c>
      <c r="E95" s="134" t="s">
        <v>241</v>
      </c>
      <c r="F95" s="112" t="s">
        <v>3500</v>
      </c>
      <c r="G95" s="112" t="s">
        <v>1364</v>
      </c>
      <c r="H95" s="112" t="s">
        <v>53</v>
      </c>
      <c r="I95" s="107" t="s">
        <v>3811</v>
      </c>
      <c r="J95" s="102" t="s">
        <v>3926</v>
      </c>
      <c r="K95" s="99" t="s">
        <v>3776</v>
      </c>
      <c r="L95" s="143" t="s">
        <v>741</v>
      </c>
      <c r="M95" s="102" t="s">
        <v>3924</v>
      </c>
      <c r="N95" s="134" t="s">
        <v>241</v>
      </c>
      <c r="O95" s="38" t="s">
        <v>3795</v>
      </c>
      <c r="P95" s="38" t="s">
        <v>3802</v>
      </c>
      <c r="Q95" s="67"/>
    </row>
    <row r="96">
      <c r="A96" s="144">
        <v>900.0</v>
      </c>
      <c r="B96" s="112" t="s">
        <v>3506</v>
      </c>
      <c r="C96" s="112" t="s">
        <v>3507</v>
      </c>
      <c r="D96" s="131" t="s">
        <v>3508</v>
      </c>
      <c r="E96" s="134" t="s">
        <v>1509</v>
      </c>
      <c r="F96" s="112" t="s">
        <v>3509</v>
      </c>
      <c r="G96" s="116"/>
      <c r="H96" s="112" t="s">
        <v>32</v>
      </c>
      <c r="I96" s="107" t="s">
        <v>3781</v>
      </c>
      <c r="J96" s="102" t="s">
        <v>3927</v>
      </c>
      <c r="K96" s="99" t="s">
        <v>3776</v>
      </c>
      <c r="L96" s="143" t="s">
        <v>741</v>
      </c>
      <c r="M96" s="102" t="s">
        <v>3924</v>
      </c>
      <c r="N96" s="134" t="s">
        <v>1509</v>
      </c>
      <c r="O96" s="38" t="s">
        <v>3795</v>
      </c>
      <c r="P96" s="38" t="s">
        <v>3802</v>
      </c>
      <c r="Q96" s="67"/>
    </row>
    <row r="97">
      <c r="A97" s="144">
        <v>901.0</v>
      </c>
      <c r="B97" s="112" t="s">
        <v>3510</v>
      </c>
      <c r="C97" s="112" t="s">
        <v>3511</v>
      </c>
      <c r="D97" s="142" t="s">
        <v>3512</v>
      </c>
      <c r="E97" s="134" t="s">
        <v>241</v>
      </c>
      <c r="F97" s="112" t="s">
        <v>3513</v>
      </c>
      <c r="G97" s="112" t="s">
        <v>1364</v>
      </c>
      <c r="H97" s="112" t="s">
        <v>53</v>
      </c>
      <c r="I97" s="107" t="s">
        <v>3784</v>
      </c>
      <c r="J97" s="102" t="s">
        <v>3928</v>
      </c>
      <c r="K97" s="99" t="s">
        <v>3776</v>
      </c>
      <c r="L97" s="143" t="s">
        <v>741</v>
      </c>
      <c r="M97" s="102" t="s">
        <v>3808</v>
      </c>
      <c r="N97" s="134" t="s">
        <v>241</v>
      </c>
      <c r="O97" s="38" t="s">
        <v>3795</v>
      </c>
      <c r="P97" s="38" t="s">
        <v>3802</v>
      </c>
      <c r="Q97" s="67"/>
    </row>
    <row r="98">
      <c r="A98" s="144">
        <v>904.0</v>
      </c>
      <c r="B98" s="112" t="s">
        <v>3523</v>
      </c>
      <c r="C98" s="112" t="s">
        <v>3524</v>
      </c>
      <c r="D98" s="131" t="s">
        <v>3525</v>
      </c>
      <c r="E98" s="134" t="s">
        <v>31</v>
      </c>
      <c r="F98" s="112" t="s">
        <v>3526</v>
      </c>
      <c r="G98" s="112" t="s">
        <v>3527</v>
      </c>
      <c r="H98" s="112" t="s">
        <v>53</v>
      </c>
      <c r="I98" s="107" t="s">
        <v>3831</v>
      </c>
      <c r="J98" s="102" t="s">
        <v>3929</v>
      </c>
      <c r="K98" s="99" t="s">
        <v>3797</v>
      </c>
      <c r="L98" s="143" t="s">
        <v>741</v>
      </c>
      <c r="M98" s="102" t="s">
        <v>3924</v>
      </c>
      <c r="N98" s="134" t="s">
        <v>31</v>
      </c>
      <c r="O98" s="38" t="s">
        <v>3795</v>
      </c>
      <c r="P98" s="38" t="s">
        <v>3802</v>
      </c>
      <c r="Q98" s="67"/>
    </row>
    <row r="99">
      <c r="A99" s="144">
        <v>907.0</v>
      </c>
      <c r="B99" s="112" t="s">
        <v>3537</v>
      </c>
      <c r="C99" s="112" t="s">
        <v>3538</v>
      </c>
      <c r="D99" s="142" t="s">
        <v>3539</v>
      </c>
      <c r="E99" s="134" t="s">
        <v>1457</v>
      </c>
      <c r="F99" s="112" t="s">
        <v>3540</v>
      </c>
      <c r="G99" s="116"/>
      <c r="H99" s="112" t="s">
        <v>32</v>
      </c>
      <c r="I99" s="107" t="s">
        <v>3790</v>
      </c>
      <c r="J99" s="102" t="s">
        <v>3930</v>
      </c>
      <c r="K99" s="99" t="s">
        <v>3776</v>
      </c>
      <c r="L99" s="143" t="s">
        <v>741</v>
      </c>
      <c r="M99" s="102" t="s">
        <v>3931</v>
      </c>
      <c r="N99" s="134" t="s">
        <v>1457</v>
      </c>
      <c r="O99" s="38" t="s">
        <v>3795</v>
      </c>
      <c r="P99" s="38" t="s">
        <v>1637</v>
      </c>
      <c r="Q99" s="38" t="s">
        <v>3802</v>
      </c>
    </row>
    <row r="100">
      <c r="A100" s="144">
        <v>908.0</v>
      </c>
      <c r="B100" s="112" t="s">
        <v>3542</v>
      </c>
      <c r="C100" s="112" t="s">
        <v>3543</v>
      </c>
      <c r="D100" s="142" t="s">
        <v>3544</v>
      </c>
      <c r="E100" s="134" t="s">
        <v>241</v>
      </c>
      <c r="F100" s="112" t="s">
        <v>3545</v>
      </c>
      <c r="G100" s="116"/>
      <c r="H100" s="112" t="s">
        <v>32</v>
      </c>
      <c r="I100" s="107" t="s">
        <v>3790</v>
      </c>
      <c r="J100" s="102" t="s">
        <v>3932</v>
      </c>
      <c r="K100" s="99" t="s">
        <v>3776</v>
      </c>
      <c r="L100" s="143" t="s">
        <v>741</v>
      </c>
      <c r="M100" s="102" t="s">
        <v>3933</v>
      </c>
      <c r="N100" s="134" t="s">
        <v>241</v>
      </c>
      <c r="O100" s="38" t="s">
        <v>1637</v>
      </c>
      <c r="P100" s="38" t="s">
        <v>3795</v>
      </c>
      <c r="Q100" s="38" t="s">
        <v>3802</v>
      </c>
    </row>
    <row r="101">
      <c r="A101" s="144">
        <v>909.0</v>
      </c>
      <c r="B101" s="112" t="s">
        <v>3546</v>
      </c>
      <c r="C101" s="112" t="s">
        <v>3547</v>
      </c>
      <c r="D101" s="142" t="s">
        <v>3548</v>
      </c>
      <c r="E101" s="134" t="s">
        <v>241</v>
      </c>
      <c r="F101" s="112" t="s">
        <v>3549</v>
      </c>
      <c r="G101" s="116"/>
      <c r="H101" s="112" t="s">
        <v>32</v>
      </c>
      <c r="I101" s="107" t="s">
        <v>3796</v>
      </c>
      <c r="J101" s="102" t="s">
        <v>3934</v>
      </c>
      <c r="K101" s="99" t="s">
        <v>3776</v>
      </c>
      <c r="L101" s="143" t="s">
        <v>741</v>
      </c>
      <c r="M101" s="102" t="s">
        <v>3935</v>
      </c>
      <c r="N101" s="134" t="s">
        <v>241</v>
      </c>
      <c r="O101" s="38" t="s">
        <v>3802</v>
      </c>
      <c r="P101" s="38" t="s">
        <v>3795</v>
      </c>
      <c r="Q101" s="38" t="s">
        <v>3802</v>
      </c>
    </row>
    <row r="102">
      <c r="A102" s="144">
        <v>911.0</v>
      </c>
      <c r="B102" s="112" t="s">
        <v>3554</v>
      </c>
      <c r="C102" s="112" t="s">
        <v>3555</v>
      </c>
      <c r="D102" s="142" t="s">
        <v>3556</v>
      </c>
      <c r="E102" s="134" t="s">
        <v>1457</v>
      </c>
      <c r="F102" s="112" t="s">
        <v>3557</v>
      </c>
      <c r="G102" s="116"/>
      <c r="H102" s="112" t="s">
        <v>32</v>
      </c>
      <c r="I102" s="107" t="s">
        <v>3854</v>
      </c>
      <c r="J102" s="102" t="s">
        <v>3936</v>
      </c>
      <c r="K102" s="99" t="s">
        <v>3776</v>
      </c>
      <c r="L102" s="143" t="s">
        <v>741</v>
      </c>
      <c r="M102" s="102" t="s">
        <v>3937</v>
      </c>
      <c r="N102" s="134" t="s">
        <v>1457</v>
      </c>
      <c r="O102" s="38" t="s">
        <v>3802</v>
      </c>
      <c r="P102" s="67"/>
      <c r="Q102" s="67"/>
    </row>
    <row r="103">
      <c r="A103" s="144">
        <v>913.0</v>
      </c>
      <c r="B103" s="112" t="s">
        <v>3561</v>
      </c>
      <c r="C103" s="112" t="s">
        <v>3562</v>
      </c>
      <c r="D103" s="131" t="s">
        <v>3563</v>
      </c>
      <c r="E103" s="134" t="s">
        <v>1509</v>
      </c>
      <c r="F103" s="112" t="s">
        <v>1672</v>
      </c>
      <c r="G103" s="116"/>
      <c r="H103" s="112" t="s">
        <v>32</v>
      </c>
      <c r="I103" s="107" t="s">
        <v>3811</v>
      </c>
      <c r="J103" s="102" t="s">
        <v>3938</v>
      </c>
      <c r="K103" s="99" t="s">
        <v>3776</v>
      </c>
      <c r="L103" s="143" t="s">
        <v>741</v>
      </c>
      <c r="M103" s="102" t="s">
        <v>3939</v>
      </c>
      <c r="N103" s="134" t="s">
        <v>1509</v>
      </c>
      <c r="O103" s="38" t="s">
        <v>3824</v>
      </c>
      <c r="P103" s="38" t="s">
        <v>3802</v>
      </c>
      <c r="Q103" s="67"/>
    </row>
    <row r="104">
      <c r="A104" s="144">
        <v>915.0</v>
      </c>
      <c r="B104" s="112" t="s">
        <v>3568</v>
      </c>
      <c r="C104" s="112" t="s">
        <v>3569</v>
      </c>
      <c r="D104" s="142" t="s">
        <v>3570</v>
      </c>
      <c r="E104" s="134" t="s">
        <v>31</v>
      </c>
      <c r="F104" s="112" t="s">
        <v>3571</v>
      </c>
      <c r="G104" s="112" t="s">
        <v>3572</v>
      </c>
      <c r="H104" s="112" t="s">
        <v>53</v>
      </c>
      <c r="I104" s="107" t="s">
        <v>3831</v>
      </c>
      <c r="J104" s="102" t="s">
        <v>3940</v>
      </c>
      <c r="K104" s="99" t="s">
        <v>3776</v>
      </c>
      <c r="L104" s="143" t="s">
        <v>741</v>
      </c>
      <c r="M104" s="102" t="s">
        <v>3804</v>
      </c>
      <c r="N104" s="134" t="s">
        <v>31</v>
      </c>
      <c r="O104" s="38" t="s">
        <v>3787</v>
      </c>
      <c r="P104" s="67"/>
      <c r="Q104" s="67"/>
    </row>
    <row r="105">
      <c r="A105" s="144">
        <v>921.0</v>
      </c>
      <c r="B105" s="112" t="s">
        <v>3581</v>
      </c>
      <c r="C105" s="112" t="s">
        <v>3582</v>
      </c>
      <c r="D105" s="142" t="s">
        <v>3583</v>
      </c>
      <c r="E105" s="132" t="s">
        <v>3941</v>
      </c>
      <c r="F105" s="112" t="s">
        <v>3585</v>
      </c>
      <c r="G105" s="116"/>
      <c r="H105" s="112" t="s">
        <v>32</v>
      </c>
      <c r="I105" s="107" t="s">
        <v>3775</v>
      </c>
      <c r="J105" s="102" t="s">
        <v>3942</v>
      </c>
      <c r="K105" s="99" t="s">
        <v>3776</v>
      </c>
      <c r="L105" s="143" t="s">
        <v>741</v>
      </c>
      <c r="M105" s="102" t="s">
        <v>3809</v>
      </c>
      <c r="N105" s="132" t="s">
        <v>3943</v>
      </c>
      <c r="O105" s="38" t="s">
        <v>1637</v>
      </c>
      <c r="P105" s="67"/>
      <c r="Q105" s="67"/>
    </row>
    <row r="106">
      <c r="A106" s="144">
        <v>922.0</v>
      </c>
      <c r="B106" s="112" t="s">
        <v>3586</v>
      </c>
      <c r="C106" s="112" t="s">
        <v>3587</v>
      </c>
      <c r="D106" s="142" t="s">
        <v>3588</v>
      </c>
      <c r="E106" s="134" t="s">
        <v>1457</v>
      </c>
      <c r="F106" s="112" t="s">
        <v>3589</v>
      </c>
      <c r="G106" s="116"/>
      <c r="H106" s="112" t="s">
        <v>32</v>
      </c>
      <c r="I106" s="107" t="s">
        <v>3781</v>
      </c>
      <c r="J106" s="102" t="s">
        <v>3944</v>
      </c>
      <c r="K106" s="99" t="s">
        <v>3776</v>
      </c>
      <c r="L106" s="143" t="s">
        <v>741</v>
      </c>
      <c r="M106" s="102" t="s">
        <v>3783</v>
      </c>
      <c r="N106" s="134" t="s">
        <v>1457</v>
      </c>
      <c r="O106" s="38" t="s">
        <v>1637</v>
      </c>
      <c r="P106" s="67"/>
      <c r="Q106" s="67"/>
    </row>
    <row r="107">
      <c r="A107" s="144">
        <v>923.0</v>
      </c>
      <c r="B107" s="112" t="s">
        <v>3590</v>
      </c>
      <c r="C107" s="112" t="s">
        <v>3591</v>
      </c>
      <c r="D107" s="142" t="s">
        <v>3592</v>
      </c>
      <c r="E107" s="134" t="s">
        <v>1457</v>
      </c>
      <c r="F107" s="112" t="s">
        <v>3593</v>
      </c>
      <c r="G107" s="116"/>
      <c r="H107" s="112" t="s">
        <v>32</v>
      </c>
      <c r="I107" s="107" t="s">
        <v>3854</v>
      </c>
      <c r="J107" s="102" t="s">
        <v>3945</v>
      </c>
      <c r="K107" s="99" t="s">
        <v>3776</v>
      </c>
      <c r="L107" s="143" t="s">
        <v>741</v>
      </c>
      <c r="M107" s="102" t="s">
        <v>3937</v>
      </c>
      <c r="N107" s="134" t="s">
        <v>1457</v>
      </c>
      <c r="O107" s="38" t="s">
        <v>3802</v>
      </c>
      <c r="P107" s="67"/>
      <c r="Q107" s="67"/>
    </row>
    <row r="108">
      <c r="A108" s="144">
        <v>924.0</v>
      </c>
      <c r="B108" s="112" t="s">
        <v>3594</v>
      </c>
      <c r="C108" s="112" t="s">
        <v>3595</v>
      </c>
      <c r="D108" s="131" t="s">
        <v>3596</v>
      </c>
      <c r="E108" s="134" t="s">
        <v>1523</v>
      </c>
      <c r="F108" s="112" t="s">
        <v>3597</v>
      </c>
      <c r="G108" s="116"/>
      <c r="H108" s="112" t="s">
        <v>32</v>
      </c>
      <c r="I108" s="107" t="s">
        <v>3781</v>
      </c>
      <c r="J108" s="102" t="s">
        <v>3946</v>
      </c>
      <c r="K108" s="99" t="s">
        <v>3776</v>
      </c>
      <c r="L108" s="143" t="s">
        <v>741</v>
      </c>
      <c r="M108" s="102" t="s">
        <v>3809</v>
      </c>
      <c r="N108" s="134" t="s">
        <v>1523</v>
      </c>
      <c r="O108" s="38" t="s">
        <v>1637</v>
      </c>
      <c r="P108" s="67"/>
      <c r="Q108" s="67"/>
    </row>
    <row r="109">
      <c r="A109" s="144">
        <v>926.0</v>
      </c>
      <c r="B109" s="112" t="s">
        <v>3602</v>
      </c>
      <c r="C109" s="112" t="s">
        <v>3603</v>
      </c>
      <c r="D109" s="142" t="s">
        <v>3604</v>
      </c>
      <c r="E109" s="134" t="s">
        <v>1509</v>
      </c>
      <c r="F109" s="112" t="s">
        <v>3605</v>
      </c>
      <c r="G109" s="116"/>
      <c r="H109" s="112" t="s">
        <v>32</v>
      </c>
      <c r="I109" s="107" t="s">
        <v>3796</v>
      </c>
      <c r="J109" s="102" t="s">
        <v>3947</v>
      </c>
      <c r="K109" s="99" t="s">
        <v>3776</v>
      </c>
      <c r="L109" s="143" t="s">
        <v>741</v>
      </c>
      <c r="M109" s="102" t="s">
        <v>3948</v>
      </c>
      <c r="N109" s="134" t="s">
        <v>1509</v>
      </c>
      <c r="O109" s="38" t="s">
        <v>3799</v>
      </c>
      <c r="P109" s="38"/>
      <c r="Q109" s="67"/>
    </row>
    <row r="110">
      <c r="A110" s="144">
        <v>927.0</v>
      </c>
      <c r="B110" s="116" t="s">
        <v>3606</v>
      </c>
      <c r="C110" s="116" t="s">
        <v>3607</v>
      </c>
      <c r="D110" s="131" t="s">
        <v>3608</v>
      </c>
      <c r="E110" s="134" t="s">
        <v>241</v>
      </c>
      <c r="F110" s="112" t="s">
        <v>3609</v>
      </c>
      <c r="G110" s="112" t="s">
        <v>3610</v>
      </c>
      <c r="H110" s="112" t="s">
        <v>53</v>
      </c>
      <c r="I110" s="107" t="s">
        <v>3811</v>
      </c>
      <c r="J110" s="102" t="s">
        <v>3949</v>
      </c>
      <c r="K110" s="99" t="s">
        <v>3797</v>
      </c>
      <c r="L110" s="143" t="s">
        <v>3777</v>
      </c>
      <c r="M110" s="102" t="s">
        <v>3783</v>
      </c>
      <c r="N110" s="134" t="s">
        <v>241</v>
      </c>
      <c r="O110" s="38" t="s">
        <v>1637</v>
      </c>
      <c r="P110" s="67"/>
      <c r="Q110" s="67"/>
    </row>
    <row r="111">
      <c r="A111" s="144">
        <v>929.0</v>
      </c>
      <c r="B111" s="112" t="s">
        <v>3614</v>
      </c>
      <c r="C111" s="112" t="s">
        <v>3615</v>
      </c>
      <c r="D111" s="142" t="s">
        <v>3616</v>
      </c>
      <c r="E111" s="134" t="s">
        <v>241</v>
      </c>
      <c r="F111" s="112" t="s">
        <v>3617</v>
      </c>
      <c r="G111" s="112" t="s">
        <v>3618</v>
      </c>
      <c r="H111" s="112" t="s">
        <v>53</v>
      </c>
      <c r="I111" s="107" t="s">
        <v>3790</v>
      </c>
      <c r="J111" s="102" t="s">
        <v>3950</v>
      </c>
      <c r="K111" s="99" t="s">
        <v>3776</v>
      </c>
      <c r="L111" s="143" t="s">
        <v>3800</v>
      </c>
      <c r="M111" s="102" t="s">
        <v>3951</v>
      </c>
      <c r="N111" s="134" t="s">
        <v>241</v>
      </c>
      <c r="O111" s="38" t="s">
        <v>1637</v>
      </c>
      <c r="P111" s="38" t="s">
        <v>3802</v>
      </c>
      <c r="Q111" s="67"/>
    </row>
    <row r="112">
      <c r="A112" s="144">
        <v>930.0</v>
      </c>
      <c r="B112" s="112" t="s">
        <v>3619</v>
      </c>
      <c r="C112" s="112" t="s">
        <v>3620</v>
      </c>
      <c r="D112" s="131" t="s">
        <v>3621</v>
      </c>
      <c r="E112" s="134" t="s">
        <v>1457</v>
      </c>
      <c r="F112" s="112" t="s">
        <v>3622</v>
      </c>
      <c r="G112" s="116"/>
      <c r="H112" s="112" t="s">
        <v>32</v>
      </c>
      <c r="I112" s="107" t="s">
        <v>3790</v>
      </c>
      <c r="J112" s="102" t="s">
        <v>3952</v>
      </c>
      <c r="K112" s="99" t="s">
        <v>3776</v>
      </c>
      <c r="L112" s="143" t="s">
        <v>3777</v>
      </c>
      <c r="M112" s="102" t="s">
        <v>3809</v>
      </c>
      <c r="N112" s="134" t="s">
        <v>1457</v>
      </c>
      <c r="O112" s="38" t="s">
        <v>1637</v>
      </c>
      <c r="P112" s="67"/>
      <c r="Q112" s="67"/>
    </row>
    <row r="113">
      <c r="A113" s="144">
        <v>931.0</v>
      </c>
      <c r="B113" s="116" t="s">
        <v>3623</v>
      </c>
      <c r="C113" s="112" t="s">
        <v>3624</v>
      </c>
      <c r="D113" s="142" t="s">
        <v>3625</v>
      </c>
      <c r="E113" s="134" t="s">
        <v>241</v>
      </c>
      <c r="F113" s="112" t="s">
        <v>3626</v>
      </c>
      <c r="G113" s="116"/>
      <c r="H113" s="112" t="s">
        <v>32</v>
      </c>
      <c r="I113" s="107" t="s">
        <v>3828</v>
      </c>
      <c r="J113" s="102" t="s">
        <v>3953</v>
      </c>
      <c r="K113" s="99" t="s">
        <v>3776</v>
      </c>
      <c r="L113" s="143" t="s">
        <v>3777</v>
      </c>
      <c r="M113" s="102" t="s">
        <v>3863</v>
      </c>
      <c r="N113" s="134" t="s">
        <v>241</v>
      </c>
      <c r="O113" s="38" t="s">
        <v>3779</v>
      </c>
      <c r="P113" s="38"/>
      <c r="Q113" s="67"/>
    </row>
    <row r="114">
      <c r="A114" s="144">
        <v>932.0</v>
      </c>
      <c r="B114" s="112" t="s">
        <v>3627</v>
      </c>
      <c r="C114" s="112" t="s">
        <v>3628</v>
      </c>
      <c r="D114" s="142" t="s">
        <v>3629</v>
      </c>
      <c r="E114" s="134" t="s">
        <v>241</v>
      </c>
      <c r="F114" s="112" t="s">
        <v>3630</v>
      </c>
      <c r="G114" s="116"/>
      <c r="H114" s="112" t="s">
        <v>53</v>
      </c>
      <c r="I114" s="107" t="s">
        <v>3784</v>
      </c>
      <c r="J114" s="102" t="s">
        <v>3954</v>
      </c>
      <c r="K114" s="99" t="s">
        <v>3776</v>
      </c>
      <c r="L114" s="143" t="s">
        <v>3777</v>
      </c>
      <c r="M114" s="102" t="s">
        <v>3955</v>
      </c>
      <c r="N114" s="134" t="s">
        <v>241</v>
      </c>
      <c r="O114" s="38" t="s">
        <v>3779</v>
      </c>
      <c r="P114" s="38"/>
      <c r="Q114" s="67"/>
    </row>
    <row r="115">
      <c r="A115" s="144">
        <v>934.0</v>
      </c>
      <c r="B115" s="112" t="s">
        <v>3636</v>
      </c>
      <c r="C115" s="116" t="s">
        <v>3637</v>
      </c>
      <c r="D115" s="142" t="s">
        <v>3638</v>
      </c>
      <c r="E115" s="134" t="s">
        <v>241</v>
      </c>
      <c r="F115" s="112" t="s">
        <v>3639</v>
      </c>
      <c r="G115" s="116"/>
      <c r="H115" s="112" t="s">
        <v>32</v>
      </c>
      <c r="I115" s="107" t="s">
        <v>3854</v>
      </c>
      <c r="J115" s="102" t="s">
        <v>3956</v>
      </c>
      <c r="K115" s="99" t="s">
        <v>3776</v>
      </c>
      <c r="L115" s="143" t="s">
        <v>3777</v>
      </c>
      <c r="M115" s="102" t="s">
        <v>3863</v>
      </c>
      <c r="N115" s="134" t="s">
        <v>241</v>
      </c>
      <c r="O115" s="38" t="s">
        <v>3779</v>
      </c>
      <c r="P115" s="38"/>
      <c r="Q115" s="67"/>
    </row>
    <row r="116">
      <c r="A116" s="144">
        <v>935.0</v>
      </c>
      <c r="B116" s="116" t="s">
        <v>3640</v>
      </c>
      <c r="C116" s="116" t="s">
        <v>3641</v>
      </c>
      <c r="D116" s="142" t="s">
        <v>3642</v>
      </c>
      <c r="E116" s="134" t="s">
        <v>241</v>
      </c>
      <c r="F116" s="112" t="s">
        <v>3643</v>
      </c>
      <c r="G116" s="116"/>
      <c r="H116" s="112" t="s">
        <v>32</v>
      </c>
      <c r="I116" s="107" t="s">
        <v>3775</v>
      </c>
      <c r="J116" s="102" t="s">
        <v>3957</v>
      </c>
      <c r="K116" s="99" t="s">
        <v>3776</v>
      </c>
      <c r="L116" s="143" t="s">
        <v>3777</v>
      </c>
      <c r="M116" s="102" t="s">
        <v>3958</v>
      </c>
      <c r="N116" s="134" t="s">
        <v>241</v>
      </c>
      <c r="O116" s="38" t="s">
        <v>3779</v>
      </c>
      <c r="P116" s="38"/>
      <c r="Q116" s="67"/>
    </row>
    <row r="117">
      <c r="A117" s="144">
        <v>936.0</v>
      </c>
      <c r="B117" s="112" t="s">
        <v>3644</v>
      </c>
      <c r="C117" s="112" t="s">
        <v>3641</v>
      </c>
      <c r="D117" s="142" t="s">
        <v>3645</v>
      </c>
      <c r="E117" s="134" t="s">
        <v>1469</v>
      </c>
      <c r="F117" s="112" t="s">
        <v>3646</v>
      </c>
      <c r="G117" s="116"/>
      <c r="H117" s="112" t="s">
        <v>32</v>
      </c>
      <c r="I117" s="107" t="s">
        <v>3775</v>
      </c>
      <c r="J117" s="102" t="s">
        <v>3959</v>
      </c>
      <c r="K117" s="99" t="s">
        <v>3776</v>
      </c>
      <c r="L117" s="143" t="s">
        <v>3777</v>
      </c>
      <c r="M117" s="102" t="s">
        <v>3958</v>
      </c>
      <c r="N117" s="134" t="s">
        <v>1469</v>
      </c>
      <c r="O117" s="38" t="s">
        <v>3779</v>
      </c>
      <c r="P117" s="38" t="s">
        <v>3780</v>
      </c>
      <c r="Q117" s="38"/>
    </row>
    <row r="118">
      <c r="A118" s="144">
        <v>937.0</v>
      </c>
      <c r="B118" s="112" t="s">
        <v>3647</v>
      </c>
      <c r="C118" s="112" t="s">
        <v>3648</v>
      </c>
      <c r="D118" s="142" t="s">
        <v>3649</v>
      </c>
      <c r="E118" s="134" t="s">
        <v>241</v>
      </c>
      <c r="F118" s="112" t="s">
        <v>3650</v>
      </c>
      <c r="G118" s="116"/>
      <c r="H118" s="112" t="s">
        <v>32</v>
      </c>
      <c r="I118" s="107" t="s">
        <v>3784</v>
      </c>
      <c r="J118" s="102" t="s">
        <v>3960</v>
      </c>
      <c r="K118" s="99" t="s">
        <v>3776</v>
      </c>
      <c r="L118" s="143" t="s">
        <v>3777</v>
      </c>
      <c r="M118" s="102" t="s">
        <v>3958</v>
      </c>
      <c r="N118" s="134" t="s">
        <v>241</v>
      </c>
      <c r="O118" s="38" t="s">
        <v>3779</v>
      </c>
      <c r="P118" s="38" t="s">
        <v>3780</v>
      </c>
      <c r="Q118" s="67"/>
    </row>
    <row r="119">
      <c r="A119" s="144">
        <v>939.0</v>
      </c>
      <c r="B119" s="112" t="s">
        <v>3656</v>
      </c>
      <c r="C119" s="112" t="s">
        <v>3657</v>
      </c>
      <c r="D119" s="142" t="s">
        <v>3658</v>
      </c>
      <c r="E119" s="134" t="s">
        <v>31</v>
      </c>
      <c r="F119" s="112" t="s">
        <v>3659</v>
      </c>
      <c r="G119" s="112" t="s">
        <v>3202</v>
      </c>
      <c r="H119" s="112" t="s">
        <v>53</v>
      </c>
      <c r="I119" s="107" t="s">
        <v>3790</v>
      </c>
      <c r="J119" s="102" t="s">
        <v>3961</v>
      </c>
      <c r="K119" s="99" t="s">
        <v>3776</v>
      </c>
      <c r="L119" s="143" t="s">
        <v>3777</v>
      </c>
      <c r="M119" s="102" t="s">
        <v>3863</v>
      </c>
      <c r="N119" s="134" t="s">
        <v>31</v>
      </c>
      <c r="O119" s="38" t="s">
        <v>3779</v>
      </c>
      <c r="P119" s="38"/>
      <c r="Q119" s="67"/>
    </row>
    <row r="120">
      <c r="A120" s="144">
        <v>940.0</v>
      </c>
      <c r="B120" s="99" t="s">
        <v>3660</v>
      </c>
      <c r="C120" s="99" t="s">
        <v>3661</v>
      </c>
      <c r="D120" s="131" t="s">
        <v>3962</v>
      </c>
      <c r="E120" s="134" t="s">
        <v>31</v>
      </c>
      <c r="F120" s="99" t="s">
        <v>3663</v>
      </c>
      <c r="G120" s="99" t="s">
        <v>3202</v>
      </c>
      <c r="H120" s="112" t="s">
        <v>53</v>
      </c>
      <c r="I120" s="109" t="s">
        <v>3790</v>
      </c>
      <c r="J120" s="102" t="s">
        <v>3963</v>
      </c>
      <c r="K120" s="99" t="s">
        <v>3776</v>
      </c>
      <c r="L120" s="143" t="s">
        <v>3777</v>
      </c>
      <c r="M120" s="102" t="s">
        <v>3863</v>
      </c>
      <c r="N120" s="134" t="s">
        <v>31</v>
      </c>
      <c r="O120" s="38" t="s">
        <v>3779</v>
      </c>
      <c r="P120" s="38"/>
      <c r="Q120" s="67"/>
    </row>
    <row r="121">
      <c r="A121" s="144">
        <v>943.0</v>
      </c>
      <c r="B121" s="112" t="s">
        <v>3672</v>
      </c>
      <c r="C121" s="112" t="s">
        <v>3673</v>
      </c>
      <c r="D121" s="131" t="s">
        <v>3674</v>
      </c>
      <c r="E121" s="134" t="s">
        <v>1457</v>
      </c>
      <c r="F121" s="112" t="s">
        <v>3675</v>
      </c>
      <c r="G121" s="116"/>
      <c r="H121" s="112" t="s">
        <v>32</v>
      </c>
      <c r="I121" s="107" t="s">
        <v>3790</v>
      </c>
      <c r="J121" s="102" t="s">
        <v>3964</v>
      </c>
      <c r="K121" s="99" t="s">
        <v>3776</v>
      </c>
      <c r="L121" s="143" t="s">
        <v>3777</v>
      </c>
      <c r="M121" s="102" t="s">
        <v>3863</v>
      </c>
      <c r="N121" s="134" t="s">
        <v>1457</v>
      </c>
      <c r="O121" s="38" t="s">
        <v>3779</v>
      </c>
      <c r="P121" s="38"/>
      <c r="Q121" s="67"/>
    </row>
    <row r="122">
      <c r="A122" s="144">
        <v>946.0</v>
      </c>
      <c r="B122" s="112" t="s">
        <v>3684</v>
      </c>
      <c r="C122" s="112" t="s">
        <v>3685</v>
      </c>
      <c r="D122" s="142" t="s">
        <v>3686</v>
      </c>
      <c r="E122" s="134" t="s">
        <v>241</v>
      </c>
      <c r="F122" s="112" t="s">
        <v>3687</v>
      </c>
      <c r="G122" s="112" t="s">
        <v>3688</v>
      </c>
      <c r="H122" s="112" t="s">
        <v>53</v>
      </c>
      <c r="I122" s="107" t="s">
        <v>3854</v>
      </c>
      <c r="J122" s="102" t="s">
        <v>3965</v>
      </c>
      <c r="K122" s="99" t="s">
        <v>3776</v>
      </c>
      <c r="L122" s="143" t="s">
        <v>3777</v>
      </c>
      <c r="M122" s="102" t="s">
        <v>3863</v>
      </c>
      <c r="N122" s="134" t="s">
        <v>241</v>
      </c>
      <c r="O122" s="38" t="s">
        <v>3779</v>
      </c>
      <c r="P122" s="38"/>
      <c r="Q122" s="67"/>
    </row>
    <row r="123">
      <c r="A123" s="144">
        <v>949.0</v>
      </c>
      <c r="B123" s="112" t="s">
        <v>3698</v>
      </c>
      <c r="C123" s="112" t="s">
        <v>3699</v>
      </c>
      <c r="D123" s="142" t="s">
        <v>3700</v>
      </c>
      <c r="E123" s="134" t="s">
        <v>241</v>
      </c>
      <c r="F123" s="112" t="s">
        <v>3701</v>
      </c>
      <c r="G123" s="116"/>
      <c r="H123" s="112" t="s">
        <v>32</v>
      </c>
      <c r="I123" s="107" t="s">
        <v>3834</v>
      </c>
      <c r="J123" s="102" t="s">
        <v>3966</v>
      </c>
      <c r="K123" s="99" t="s">
        <v>3776</v>
      </c>
      <c r="L123" s="143" t="s">
        <v>3800</v>
      </c>
      <c r="M123" s="102" t="s">
        <v>3967</v>
      </c>
      <c r="N123" s="134" t="s">
        <v>241</v>
      </c>
      <c r="O123" s="38" t="s">
        <v>3779</v>
      </c>
      <c r="P123" s="38" t="s">
        <v>3780</v>
      </c>
      <c r="Q123" s="38"/>
    </row>
    <row r="124">
      <c r="A124" s="144">
        <v>950.0</v>
      </c>
      <c r="B124" s="112" t="s">
        <v>3702</v>
      </c>
      <c r="C124" s="112" t="s">
        <v>3703</v>
      </c>
      <c r="D124" s="142" t="s">
        <v>3704</v>
      </c>
      <c r="E124" s="134" t="s">
        <v>1457</v>
      </c>
      <c r="F124" s="116" t="s">
        <v>3705</v>
      </c>
      <c r="G124" s="116"/>
      <c r="H124" s="112" t="s">
        <v>32</v>
      </c>
      <c r="I124" s="107" t="s">
        <v>3811</v>
      </c>
      <c r="J124" s="102" t="s">
        <v>3968</v>
      </c>
      <c r="K124" s="99" t="s">
        <v>3776</v>
      </c>
      <c r="L124" s="143" t="s">
        <v>3800</v>
      </c>
      <c r="M124" s="102" t="s">
        <v>3801</v>
      </c>
      <c r="N124" s="134" t="s">
        <v>1457</v>
      </c>
      <c r="O124" s="38" t="s">
        <v>3799</v>
      </c>
      <c r="P124" s="38" t="s">
        <v>3780</v>
      </c>
      <c r="Q124" s="67"/>
    </row>
    <row r="125">
      <c r="A125" s="144">
        <v>952.0</v>
      </c>
      <c r="B125" s="116" t="s">
        <v>3710</v>
      </c>
      <c r="C125" s="112" t="s">
        <v>3711</v>
      </c>
      <c r="D125" s="142" t="s">
        <v>3712</v>
      </c>
      <c r="E125" s="134" t="s">
        <v>1509</v>
      </c>
      <c r="F125" s="112" t="s">
        <v>3713</v>
      </c>
      <c r="G125" s="116"/>
      <c r="H125" s="112" t="s">
        <v>32</v>
      </c>
      <c r="I125" s="107" t="s">
        <v>3790</v>
      </c>
      <c r="J125" s="102" t="s">
        <v>3969</v>
      </c>
      <c r="K125" s="99" t="s">
        <v>3776</v>
      </c>
      <c r="L125" s="143" t="s">
        <v>3800</v>
      </c>
      <c r="M125" s="102" t="s">
        <v>3970</v>
      </c>
      <c r="N125" s="134" t="s">
        <v>1509</v>
      </c>
      <c r="O125" s="38" t="s">
        <v>3802</v>
      </c>
      <c r="P125" s="38" t="s">
        <v>3799</v>
      </c>
      <c r="Q125" s="38"/>
    </row>
    <row r="126">
      <c r="A126" s="144">
        <v>953.0</v>
      </c>
      <c r="B126" s="112" t="s">
        <v>3715</v>
      </c>
      <c r="C126" s="112" t="s">
        <v>3716</v>
      </c>
      <c r="D126" s="131" t="s">
        <v>3717</v>
      </c>
      <c r="E126" s="134" t="s">
        <v>1457</v>
      </c>
      <c r="F126" s="112" t="s">
        <v>3718</v>
      </c>
      <c r="G126" s="116"/>
      <c r="H126" s="112" t="s">
        <v>32</v>
      </c>
      <c r="I126" s="107" t="s">
        <v>3828</v>
      </c>
      <c r="J126" s="102" t="s">
        <v>3971</v>
      </c>
      <c r="K126" s="99" t="s">
        <v>3797</v>
      </c>
      <c r="L126" s="143" t="s">
        <v>3800</v>
      </c>
      <c r="M126" s="102" t="s">
        <v>3972</v>
      </c>
      <c r="N126" s="134" t="s">
        <v>1457</v>
      </c>
      <c r="O126" s="38" t="s">
        <v>3802</v>
      </c>
      <c r="P126" s="38" t="s">
        <v>3799</v>
      </c>
      <c r="Q126" s="38"/>
    </row>
    <row r="127">
      <c r="A127" s="144">
        <v>955.0</v>
      </c>
      <c r="B127" s="112" t="s">
        <v>3723</v>
      </c>
      <c r="C127" s="112" t="s">
        <v>3724</v>
      </c>
      <c r="D127" s="142" t="s">
        <v>3725</v>
      </c>
      <c r="E127" s="134" t="s">
        <v>1523</v>
      </c>
      <c r="F127" s="112" t="s">
        <v>3726</v>
      </c>
      <c r="G127" s="116"/>
      <c r="H127" s="112" t="s">
        <v>32</v>
      </c>
      <c r="I127" s="107" t="s">
        <v>3811</v>
      </c>
      <c r="J127" s="102" t="s">
        <v>3973</v>
      </c>
      <c r="K127" s="99" t="s">
        <v>3776</v>
      </c>
      <c r="L127" s="143" t="s">
        <v>741</v>
      </c>
      <c r="M127" s="102" t="s">
        <v>3974</v>
      </c>
      <c r="N127" s="134" t="s">
        <v>1523</v>
      </c>
      <c r="O127" s="38" t="s">
        <v>3802</v>
      </c>
      <c r="P127" s="38"/>
      <c r="Q127" s="38"/>
    </row>
    <row r="128">
      <c r="A128" s="144">
        <v>956.0</v>
      </c>
      <c r="B128" s="112" t="s">
        <v>3727</v>
      </c>
      <c r="C128" s="112" t="s">
        <v>3728</v>
      </c>
      <c r="D128" s="142" t="s">
        <v>3729</v>
      </c>
      <c r="E128" s="134" t="s">
        <v>1469</v>
      </c>
      <c r="F128" s="112" t="s">
        <v>3730</v>
      </c>
      <c r="G128" s="116"/>
      <c r="H128" s="112" t="s">
        <v>32</v>
      </c>
      <c r="I128" s="107" t="s">
        <v>3790</v>
      </c>
      <c r="J128" s="102" t="s">
        <v>3975</v>
      </c>
      <c r="K128" s="99" t="s">
        <v>3776</v>
      </c>
      <c r="L128" s="143" t="s">
        <v>3800</v>
      </c>
      <c r="M128" s="102" t="s">
        <v>3976</v>
      </c>
      <c r="N128" s="134" t="s">
        <v>1469</v>
      </c>
      <c r="O128" s="38" t="s">
        <v>3802</v>
      </c>
      <c r="P128" s="38" t="s">
        <v>3780</v>
      </c>
      <c r="Q128" s="38"/>
    </row>
    <row r="129">
      <c r="A129" s="144">
        <v>957.0</v>
      </c>
      <c r="B129" s="112" t="s">
        <v>3731</v>
      </c>
      <c r="C129" s="112" t="s">
        <v>3732</v>
      </c>
      <c r="D129" s="131" t="s">
        <v>3733</v>
      </c>
      <c r="E129" s="134" t="s">
        <v>1457</v>
      </c>
      <c r="F129" s="112" t="s">
        <v>3734</v>
      </c>
      <c r="G129" s="116"/>
      <c r="H129" s="112" t="s">
        <v>32</v>
      </c>
      <c r="I129" s="107" t="s">
        <v>3854</v>
      </c>
      <c r="J129" s="102" t="s">
        <v>3977</v>
      </c>
      <c r="K129" s="99" t="s">
        <v>3776</v>
      </c>
      <c r="L129" s="143" t="s">
        <v>3800</v>
      </c>
      <c r="M129" s="102" t="s">
        <v>3978</v>
      </c>
      <c r="N129" s="134" t="s">
        <v>1457</v>
      </c>
      <c r="O129" s="38" t="s">
        <v>3780</v>
      </c>
      <c r="P129" s="38" t="s">
        <v>3802</v>
      </c>
      <c r="Q129" s="67"/>
    </row>
    <row r="130">
      <c r="A130" s="144">
        <v>958.0</v>
      </c>
      <c r="B130" s="112" t="s">
        <v>3735</v>
      </c>
      <c r="C130" s="112" t="s">
        <v>3736</v>
      </c>
      <c r="D130" s="147" t="s">
        <v>3979</v>
      </c>
      <c r="E130" s="134" t="s">
        <v>1509</v>
      </c>
      <c r="F130" s="112" t="s">
        <v>3738</v>
      </c>
      <c r="G130" s="116"/>
      <c r="H130" s="112" t="s">
        <v>32</v>
      </c>
      <c r="I130" s="107" t="s">
        <v>3796</v>
      </c>
      <c r="J130" s="102" t="s">
        <v>3980</v>
      </c>
      <c r="K130" s="99" t="s">
        <v>3776</v>
      </c>
      <c r="L130" s="143" t="s">
        <v>741</v>
      </c>
      <c r="M130" s="102" t="s">
        <v>3981</v>
      </c>
      <c r="N130" s="134" t="s">
        <v>1509</v>
      </c>
      <c r="O130" s="38" t="s">
        <v>3799</v>
      </c>
      <c r="P130" s="38" t="s">
        <v>3802</v>
      </c>
      <c r="Q130" s="38"/>
    </row>
    <row r="131">
      <c r="A131" s="144">
        <v>959.0</v>
      </c>
      <c r="B131" s="112" t="s">
        <v>3739</v>
      </c>
      <c r="C131" s="112" t="s">
        <v>3740</v>
      </c>
      <c r="D131" s="142" t="s">
        <v>3741</v>
      </c>
      <c r="E131" s="134" t="s">
        <v>1457</v>
      </c>
      <c r="F131" s="112" t="s">
        <v>3742</v>
      </c>
      <c r="G131" s="116"/>
      <c r="H131" s="112" t="s">
        <v>32</v>
      </c>
      <c r="I131" s="107" t="s">
        <v>3775</v>
      </c>
      <c r="J131" s="102" t="s">
        <v>3982</v>
      </c>
      <c r="K131" s="99" t="s">
        <v>3776</v>
      </c>
      <c r="L131" s="143" t="s">
        <v>3800</v>
      </c>
      <c r="M131" s="102" t="s">
        <v>3983</v>
      </c>
      <c r="N131" s="134" t="s">
        <v>1457</v>
      </c>
      <c r="O131" s="38" t="s">
        <v>3780</v>
      </c>
      <c r="P131" s="38"/>
      <c r="Q131" s="67"/>
    </row>
    <row r="132">
      <c r="A132" s="144">
        <v>960.0</v>
      </c>
      <c r="B132" s="112" t="s">
        <v>3743</v>
      </c>
      <c r="C132" s="112" t="s">
        <v>3744</v>
      </c>
      <c r="D132" s="142" t="s">
        <v>3745</v>
      </c>
      <c r="E132" s="134" t="s">
        <v>241</v>
      </c>
      <c r="F132" s="116" t="s">
        <v>3746</v>
      </c>
      <c r="G132" s="116"/>
      <c r="H132" s="112" t="s">
        <v>32</v>
      </c>
      <c r="I132" s="107" t="s">
        <v>3796</v>
      </c>
      <c r="J132" s="102" t="s">
        <v>3984</v>
      </c>
      <c r="K132" s="99" t="s">
        <v>3776</v>
      </c>
      <c r="L132" s="143" t="s">
        <v>3777</v>
      </c>
      <c r="M132" s="102" t="s">
        <v>3985</v>
      </c>
      <c r="N132" s="134" t="s">
        <v>241</v>
      </c>
      <c r="O132" s="38" t="s">
        <v>3802</v>
      </c>
      <c r="P132" s="38" t="s">
        <v>3780</v>
      </c>
      <c r="Q132" s="38"/>
    </row>
    <row r="133">
      <c r="A133" s="144">
        <v>961.0</v>
      </c>
      <c r="B133" s="112" t="s">
        <v>3747</v>
      </c>
      <c r="C133" s="112" t="s">
        <v>3748</v>
      </c>
      <c r="D133" s="142" t="s">
        <v>3749</v>
      </c>
      <c r="E133" s="134" t="s">
        <v>1509</v>
      </c>
      <c r="F133" s="112" t="s">
        <v>3750</v>
      </c>
      <c r="G133" s="116"/>
      <c r="H133" s="112" t="s">
        <v>32</v>
      </c>
      <c r="I133" s="107" t="s">
        <v>3775</v>
      </c>
      <c r="J133" s="102" t="s">
        <v>3986</v>
      </c>
      <c r="K133" s="99" t="s">
        <v>3776</v>
      </c>
      <c r="L133" s="143" t="s">
        <v>3800</v>
      </c>
      <c r="M133" s="102" t="s">
        <v>3778</v>
      </c>
      <c r="N133" s="134" t="s">
        <v>1509</v>
      </c>
      <c r="O133" s="38" t="s">
        <v>3779</v>
      </c>
      <c r="P133" s="38" t="s">
        <v>3780</v>
      </c>
      <c r="Q133" s="38"/>
    </row>
    <row r="134">
      <c r="A134" s="144">
        <v>962.0</v>
      </c>
      <c r="B134" s="112" t="s">
        <v>3751</v>
      </c>
      <c r="C134" s="112" t="s">
        <v>3752</v>
      </c>
      <c r="D134" s="142" t="s">
        <v>3753</v>
      </c>
      <c r="E134" s="134" t="s">
        <v>1509</v>
      </c>
      <c r="F134" s="112" t="s">
        <v>3754</v>
      </c>
      <c r="G134" s="116"/>
      <c r="H134" s="112" t="s">
        <v>32</v>
      </c>
      <c r="I134" s="107" t="s">
        <v>3775</v>
      </c>
      <c r="J134" s="102" t="s">
        <v>3987</v>
      </c>
      <c r="K134" s="99" t="s">
        <v>3776</v>
      </c>
      <c r="L134" s="143" t="s">
        <v>3800</v>
      </c>
      <c r="M134" s="102" t="s">
        <v>3988</v>
      </c>
      <c r="N134" s="134" t="s">
        <v>1509</v>
      </c>
      <c r="O134" s="38" t="s">
        <v>3779</v>
      </c>
      <c r="P134" s="38" t="s">
        <v>3780</v>
      </c>
      <c r="Q134" s="38"/>
    </row>
    <row r="135">
      <c r="A135" s="144">
        <v>963.0</v>
      </c>
      <c r="B135" s="112" t="s">
        <v>3755</v>
      </c>
      <c r="C135" s="112" t="s">
        <v>3756</v>
      </c>
      <c r="D135" s="142" t="s">
        <v>3757</v>
      </c>
      <c r="E135" s="134" t="s">
        <v>241</v>
      </c>
      <c r="F135" s="112" t="s">
        <v>3758</v>
      </c>
      <c r="G135" s="112" t="s">
        <v>3759</v>
      </c>
      <c r="H135" s="112" t="s">
        <v>53</v>
      </c>
      <c r="I135" s="107" t="s">
        <v>3775</v>
      </c>
      <c r="J135" s="102" t="s">
        <v>3989</v>
      </c>
      <c r="K135" s="99" t="s">
        <v>3776</v>
      </c>
      <c r="L135" s="143" t="s">
        <v>3777</v>
      </c>
      <c r="M135" s="102" t="s">
        <v>3990</v>
      </c>
      <c r="N135" s="134" t="s">
        <v>241</v>
      </c>
      <c r="O135" s="38" t="s">
        <v>3802</v>
      </c>
      <c r="P135" s="38" t="s">
        <v>3780</v>
      </c>
      <c r="Q135" s="38"/>
    </row>
    <row r="136">
      <c r="A136" s="144">
        <v>964.0</v>
      </c>
      <c r="B136" s="112" t="s">
        <v>3760</v>
      </c>
      <c r="C136" s="112" t="s">
        <v>3761</v>
      </c>
      <c r="D136" s="131" t="s">
        <v>3762</v>
      </c>
      <c r="E136" s="134" t="s">
        <v>241</v>
      </c>
      <c r="F136" s="112" t="s">
        <v>3763</v>
      </c>
      <c r="G136" s="112" t="s">
        <v>3764</v>
      </c>
      <c r="H136" s="112" t="s">
        <v>53</v>
      </c>
      <c r="I136" s="107" t="s">
        <v>3784</v>
      </c>
      <c r="J136" s="102" t="s">
        <v>3991</v>
      </c>
      <c r="K136" s="99" t="s">
        <v>3776</v>
      </c>
      <c r="L136" s="143" t="s">
        <v>3777</v>
      </c>
      <c r="M136" s="102" t="s">
        <v>3990</v>
      </c>
      <c r="N136" s="134" t="s">
        <v>241</v>
      </c>
      <c r="O136" s="38" t="s">
        <v>3802</v>
      </c>
      <c r="P136" s="38" t="s">
        <v>3799</v>
      </c>
      <c r="Q136" s="38"/>
    </row>
    <row r="137">
      <c r="A137" s="148"/>
      <c r="B137" s="148"/>
      <c r="C137" s="148"/>
      <c r="D137" s="148"/>
      <c r="E137" s="149"/>
      <c r="F137" s="148"/>
      <c r="G137" s="148"/>
      <c r="H137" s="148"/>
      <c r="I137" s="149"/>
      <c r="J137" s="150"/>
      <c r="K137" s="148"/>
      <c r="L137" s="148"/>
      <c r="M137" s="148"/>
      <c r="N137" s="148"/>
      <c r="O137" s="148"/>
      <c r="P137" s="148"/>
      <c r="Q137" s="148"/>
    </row>
    <row r="138">
      <c r="A138" s="148"/>
      <c r="B138" s="148"/>
      <c r="C138" s="148"/>
      <c r="D138" s="148"/>
      <c r="E138" s="149"/>
      <c r="F138" s="148"/>
      <c r="G138" s="148"/>
      <c r="H138" s="148"/>
      <c r="I138" s="149"/>
      <c r="J138" s="67"/>
      <c r="K138" s="148"/>
      <c r="L138" s="148"/>
      <c r="M138" s="148"/>
      <c r="N138" s="148"/>
      <c r="O138" s="148"/>
      <c r="P138" s="148"/>
      <c r="Q138" s="148"/>
    </row>
    <row r="139">
      <c r="A139" s="148"/>
      <c r="B139" s="148"/>
      <c r="C139" s="148"/>
      <c r="D139" s="148"/>
      <c r="E139" s="149"/>
      <c r="F139" s="148"/>
      <c r="G139" s="148"/>
      <c r="H139" s="148"/>
      <c r="I139" s="149"/>
      <c r="J139" s="150"/>
      <c r="K139" s="148"/>
      <c r="L139" s="148"/>
      <c r="M139" s="148"/>
      <c r="N139" s="148"/>
      <c r="O139" s="148"/>
      <c r="P139" s="148"/>
      <c r="Q139" s="148"/>
    </row>
    <row r="140">
      <c r="A140" s="148"/>
      <c r="B140" s="148"/>
      <c r="C140" s="148"/>
      <c r="D140" s="148"/>
      <c r="E140" s="149"/>
      <c r="F140" s="148"/>
      <c r="G140" s="148"/>
      <c r="H140" s="148"/>
      <c r="I140" s="149"/>
      <c r="J140" s="67"/>
      <c r="K140" s="148"/>
      <c r="L140" s="148"/>
      <c r="M140" s="148"/>
      <c r="N140" s="148"/>
      <c r="O140" s="148"/>
      <c r="P140" s="148"/>
      <c r="Q140" s="148"/>
    </row>
    <row r="141">
      <c r="A141" s="148"/>
      <c r="B141" s="148"/>
      <c r="C141" s="148"/>
      <c r="D141" s="148"/>
      <c r="E141" s="149"/>
      <c r="F141" s="148"/>
      <c r="G141" s="148"/>
      <c r="H141" s="148"/>
      <c r="I141" s="149"/>
      <c r="J141" s="150"/>
      <c r="K141" s="148"/>
      <c r="L141" s="148"/>
      <c r="M141" s="148"/>
      <c r="N141" s="148"/>
      <c r="O141" s="148"/>
      <c r="P141" s="148"/>
      <c r="Q141" s="148"/>
    </row>
    <row r="142">
      <c r="A142" s="148"/>
      <c r="B142" s="148"/>
      <c r="C142" s="148"/>
      <c r="D142" s="148"/>
      <c r="E142" s="149"/>
      <c r="F142" s="148"/>
      <c r="G142" s="148"/>
      <c r="H142" s="148"/>
      <c r="I142" s="149"/>
      <c r="J142" s="67"/>
      <c r="K142" s="148"/>
      <c r="L142" s="148"/>
      <c r="M142" s="148"/>
      <c r="N142" s="148"/>
      <c r="O142" s="148"/>
      <c r="P142" s="148"/>
      <c r="Q142" s="148"/>
    </row>
    <row r="143" hidden="1">
      <c r="A143" s="148"/>
      <c r="B143" s="148"/>
      <c r="C143" s="148"/>
      <c r="D143" s="148"/>
      <c r="E143" s="149"/>
      <c r="F143" s="148"/>
      <c r="G143" s="148"/>
      <c r="H143" s="148"/>
      <c r="I143" s="149"/>
      <c r="J143" s="151"/>
      <c r="K143" s="148"/>
      <c r="L143" s="148"/>
      <c r="M143" s="148"/>
      <c r="N143" s="148"/>
      <c r="O143" s="148"/>
      <c r="P143" s="148"/>
      <c r="Q143" s="148"/>
    </row>
    <row r="144" hidden="1">
      <c r="A144" s="148"/>
      <c r="B144" s="148"/>
      <c r="C144" s="148"/>
      <c r="D144" s="148"/>
      <c r="E144" s="149"/>
      <c r="F144" s="148"/>
      <c r="G144" s="148"/>
      <c r="H144" s="148"/>
      <c r="I144" s="149"/>
      <c r="J144" s="151"/>
      <c r="K144" s="148"/>
      <c r="L144" s="148"/>
      <c r="M144" s="148"/>
      <c r="N144" s="148"/>
      <c r="O144" s="148"/>
      <c r="P144" s="148"/>
      <c r="Q144" s="148"/>
    </row>
    <row r="145" hidden="1">
      <c r="A145" s="148"/>
      <c r="B145" s="148"/>
      <c r="C145" s="148"/>
      <c r="D145" s="148"/>
      <c r="E145" s="149"/>
      <c r="F145" s="148"/>
      <c r="G145" s="148"/>
      <c r="H145" s="148"/>
      <c r="I145" s="149"/>
      <c r="J145" s="151"/>
      <c r="K145" s="148"/>
      <c r="L145" s="148"/>
      <c r="M145" s="148"/>
      <c r="N145" s="148"/>
      <c r="O145" s="148"/>
      <c r="P145" s="148"/>
      <c r="Q145" s="148"/>
    </row>
    <row r="146" hidden="1">
      <c r="A146" s="148"/>
      <c r="B146" s="148"/>
      <c r="C146" s="148"/>
      <c r="D146" s="148"/>
      <c r="E146" s="149"/>
      <c r="F146" s="148"/>
      <c r="G146" s="148"/>
      <c r="H146" s="148"/>
      <c r="I146" s="149"/>
      <c r="J146" s="151"/>
      <c r="K146" s="148"/>
      <c r="L146" s="148"/>
      <c r="M146" s="148"/>
      <c r="N146" s="148"/>
      <c r="O146" s="148"/>
      <c r="P146" s="148"/>
      <c r="Q146" s="148"/>
    </row>
    <row r="147" hidden="1">
      <c r="A147" s="148"/>
      <c r="B147" s="148"/>
      <c r="C147" s="148"/>
      <c r="D147" s="148"/>
      <c r="E147" s="149"/>
      <c r="F147" s="148"/>
      <c r="G147" s="148"/>
      <c r="H147" s="148"/>
      <c r="I147" s="149"/>
      <c r="J147" s="151"/>
      <c r="K147" s="148"/>
      <c r="L147" s="148"/>
      <c r="M147" s="148"/>
      <c r="N147" s="148"/>
      <c r="O147" s="148"/>
      <c r="P147" s="148"/>
      <c r="Q147" s="148"/>
    </row>
    <row r="148" hidden="1">
      <c r="A148" s="148"/>
      <c r="B148" s="148"/>
      <c r="C148" s="148"/>
      <c r="D148" s="148"/>
      <c r="E148" s="149"/>
      <c r="F148" s="148"/>
      <c r="G148" s="148"/>
      <c r="H148" s="148"/>
      <c r="I148" s="149"/>
      <c r="J148" s="151"/>
      <c r="K148" s="148"/>
      <c r="L148" s="148"/>
      <c r="M148" s="148"/>
      <c r="N148" s="148"/>
      <c r="O148" s="148"/>
      <c r="P148" s="148"/>
      <c r="Q148" s="148"/>
    </row>
    <row r="149" hidden="1">
      <c r="A149" s="148"/>
      <c r="B149" s="148"/>
      <c r="C149" s="148"/>
      <c r="D149" s="148"/>
      <c r="E149" s="149"/>
      <c r="F149" s="148"/>
      <c r="G149" s="148"/>
      <c r="H149" s="148"/>
      <c r="I149" s="149"/>
      <c r="J149" s="151"/>
      <c r="K149" s="148"/>
      <c r="L149" s="148"/>
      <c r="M149" s="148"/>
      <c r="N149" s="148"/>
      <c r="O149" s="148"/>
      <c r="P149" s="148"/>
      <c r="Q149" s="148"/>
    </row>
    <row r="150" hidden="1">
      <c r="A150" s="148"/>
      <c r="B150" s="148"/>
      <c r="C150" s="148"/>
      <c r="D150" s="148"/>
      <c r="E150" s="149"/>
      <c r="F150" s="148"/>
      <c r="G150" s="148"/>
      <c r="H150" s="148"/>
      <c r="I150" s="149"/>
      <c r="J150" s="151"/>
      <c r="K150" s="148"/>
      <c r="L150" s="148"/>
      <c r="M150" s="148"/>
      <c r="N150" s="148"/>
      <c r="O150" s="148"/>
      <c r="P150" s="148"/>
      <c r="Q150" s="148"/>
    </row>
    <row r="151" hidden="1">
      <c r="A151" s="148"/>
      <c r="B151" s="148"/>
      <c r="C151" s="148"/>
      <c r="D151" s="148"/>
      <c r="E151" s="149"/>
      <c r="F151" s="148"/>
      <c r="G151" s="148"/>
      <c r="H151" s="148"/>
      <c r="I151" s="149"/>
      <c r="J151" s="151"/>
      <c r="K151" s="148"/>
      <c r="L151" s="148"/>
      <c r="M151" s="148"/>
      <c r="N151" s="148"/>
      <c r="O151" s="148"/>
      <c r="P151" s="148"/>
      <c r="Q151" s="148"/>
    </row>
    <row r="152" hidden="1">
      <c r="A152" s="148"/>
      <c r="B152" s="148"/>
      <c r="C152" s="148"/>
      <c r="D152" s="148"/>
      <c r="E152" s="149"/>
      <c r="F152" s="148"/>
      <c r="G152" s="148"/>
      <c r="H152" s="148"/>
      <c r="I152" s="149"/>
      <c r="J152" s="151"/>
      <c r="K152" s="148"/>
      <c r="L152" s="148"/>
      <c r="M152" s="148"/>
      <c r="N152" s="148"/>
      <c r="O152" s="148"/>
      <c r="P152" s="148"/>
      <c r="Q152" s="148"/>
    </row>
    <row r="153" hidden="1">
      <c r="A153" s="148"/>
      <c r="B153" s="148"/>
      <c r="C153" s="148"/>
      <c r="D153" s="148"/>
      <c r="E153" s="149"/>
      <c r="F153" s="148"/>
      <c r="G153" s="148"/>
      <c r="H153" s="148"/>
      <c r="I153" s="149"/>
      <c r="J153" s="151"/>
      <c r="K153" s="148"/>
      <c r="L153" s="148"/>
      <c r="M153" s="148"/>
      <c r="N153" s="148"/>
      <c r="O153" s="148"/>
      <c r="P153" s="148"/>
      <c r="Q153" s="148"/>
    </row>
    <row r="154" hidden="1">
      <c r="A154" s="148"/>
      <c r="B154" s="148"/>
      <c r="C154" s="148"/>
      <c r="D154" s="148"/>
      <c r="E154" s="149"/>
      <c r="F154" s="148"/>
      <c r="G154" s="148"/>
      <c r="H154" s="148"/>
      <c r="I154" s="149"/>
      <c r="J154" s="151"/>
      <c r="K154" s="148"/>
      <c r="L154" s="148"/>
      <c r="M154" s="148"/>
      <c r="N154" s="148"/>
      <c r="O154" s="148"/>
      <c r="P154" s="148"/>
      <c r="Q154" s="148"/>
    </row>
    <row r="155" hidden="1">
      <c r="A155" s="148"/>
      <c r="B155" s="148"/>
      <c r="C155" s="148"/>
      <c r="D155" s="148"/>
      <c r="E155" s="149"/>
      <c r="F155" s="148"/>
      <c r="G155" s="148"/>
      <c r="H155" s="148"/>
      <c r="I155" s="149"/>
      <c r="J155" s="151"/>
      <c r="K155" s="148"/>
      <c r="L155" s="148"/>
      <c r="M155" s="148"/>
      <c r="N155" s="148"/>
      <c r="O155" s="148"/>
      <c r="P155" s="148"/>
      <c r="Q155" s="148"/>
    </row>
    <row r="156" hidden="1">
      <c r="A156" s="148"/>
      <c r="B156" s="148"/>
      <c r="C156" s="148"/>
      <c r="D156" s="148"/>
      <c r="E156" s="149"/>
      <c r="F156" s="148"/>
      <c r="G156" s="148"/>
      <c r="H156" s="148"/>
      <c r="I156" s="149"/>
      <c r="J156" s="151"/>
      <c r="K156" s="148"/>
      <c r="L156" s="148"/>
      <c r="M156" s="148"/>
      <c r="N156" s="148"/>
      <c r="O156" s="148"/>
      <c r="P156" s="148"/>
      <c r="Q156" s="148"/>
    </row>
    <row r="157" hidden="1">
      <c r="A157" s="148"/>
      <c r="B157" s="148"/>
      <c r="C157" s="148"/>
      <c r="D157" s="148"/>
      <c r="E157" s="149"/>
      <c r="F157" s="148"/>
      <c r="G157" s="148"/>
      <c r="H157" s="148"/>
      <c r="I157" s="149"/>
      <c r="J157" s="151"/>
      <c r="K157" s="148"/>
      <c r="L157" s="148"/>
      <c r="M157" s="148"/>
      <c r="N157" s="148"/>
      <c r="O157" s="148"/>
      <c r="P157" s="148"/>
      <c r="Q157" s="148"/>
    </row>
    <row r="158" hidden="1">
      <c r="A158" s="148"/>
      <c r="B158" s="148"/>
      <c r="C158" s="148"/>
      <c r="D158" s="148"/>
      <c r="E158" s="149"/>
      <c r="F158" s="148"/>
      <c r="G158" s="148"/>
      <c r="H158" s="148"/>
      <c r="I158" s="149"/>
      <c r="J158" s="151"/>
      <c r="K158" s="148"/>
      <c r="L158" s="148"/>
      <c r="M158" s="148"/>
      <c r="N158" s="148"/>
      <c r="O158" s="148"/>
      <c r="P158" s="148"/>
      <c r="Q158" s="148"/>
    </row>
    <row r="159" hidden="1">
      <c r="A159" s="148"/>
      <c r="B159" s="148"/>
      <c r="C159" s="148"/>
      <c r="D159" s="148"/>
      <c r="E159" s="149"/>
      <c r="F159" s="148"/>
      <c r="G159" s="148"/>
      <c r="H159" s="148"/>
      <c r="I159" s="149"/>
      <c r="J159" s="151"/>
      <c r="K159" s="148"/>
      <c r="L159" s="148"/>
      <c r="M159" s="148"/>
      <c r="N159" s="148"/>
      <c r="O159" s="148"/>
      <c r="P159" s="148"/>
      <c r="Q159" s="148"/>
    </row>
    <row r="160" hidden="1">
      <c r="A160" s="148"/>
      <c r="B160" s="148"/>
      <c r="C160" s="148"/>
      <c r="D160" s="148"/>
      <c r="E160" s="149"/>
      <c r="F160" s="148"/>
      <c r="G160" s="148"/>
      <c r="H160" s="148"/>
      <c r="I160" s="149"/>
      <c r="J160" s="151"/>
      <c r="K160" s="148"/>
      <c r="L160" s="148"/>
      <c r="M160" s="148"/>
      <c r="N160" s="148"/>
      <c r="O160" s="148"/>
      <c r="P160" s="148"/>
      <c r="Q160" s="148"/>
    </row>
    <row r="161" hidden="1">
      <c r="A161" s="148"/>
      <c r="B161" s="148"/>
      <c r="C161" s="148"/>
      <c r="D161" s="148"/>
      <c r="E161" s="149"/>
      <c r="F161" s="148"/>
      <c r="G161" s="148"/>
      <c r="H161" s="148"/>
      <c r="I161" s="149"/>
      <c r="J161" s="151"/>
      <c r="K161" s="148"/>
      <c r="L161" s="148"/>
      <c r="M161" s="148"/>
      <c r="N161" s="148"/>
      <c r="O161" s="148"/>
      <c r="P161" s="148"/>
      <c r="Q161" s="148"/>
    </row>
    <row r="162" hidden="1">
      <c r="A162" s="148"/>
      <c r="B162" s="148"/>
      <c r="C162" s="148"/>
      <c r="D162" s="148"/>
      <c r="E162" s="149"/>
      <c r="F162" s="148"/>
      <c r="G162" s="148"/>
      <c r="H162" s="148"/>
      <c r="I162" s="149"/>
      <c r="J162" s="151"/>
      <c r="K162" s="148"/>
      <c r="L162" s="148"/>
      <c r="M162" s="148"/>
      <c r="N162" s="148"/>
      <c r="O162" s="148"/>
      <c r="P162" s="148"/>
      <c r="Q162" s="148"/>
    </row>
    <row r="163" hidden="1">
      <c r="A163" s="148"/>
      <c r="B163" s="148"/>
      <c r="C163" s="148"/>
      <c r="D163" s="148"/>
      <c r="E163" s="149"/>
      <c r="F163" s="148"/>
      <c r="G163" s="148"/>
      <c r="H163" s="148"/>
      <c r="I163" s="149"/>
      <c r="J163" s="151"/>
      <c r="K163" s="148"/>
      <c r="L163" s="148"/>
      <c r="M163" s="148"/>
      <c r="N163" s="148"/>
      <c r="O163" s="148"/>
      <c r="P163" s="148"/>
      <c r="Q163" s="148"/>
    </row>
    <row r="164" hidden="1">
      <c r="A164" s="148"/>
      <c r="B164" s="148"/>
      <c r="C164" s="148"/>
      <c r="D164" s="148"/>
      <c r="E164" s="149"/>
      <c r="F164" s="148"/>
      <c r="G164" s="148"/>
      <c r="H164" s="148"/>
      <c r="I164" s="149"/>
      <c r="J164" s="151"/>
      <c r="K164" s="148"/>
      <c r="L164" s="148"/>
      <c r="M164" s="148"/>
      <c r="N164" s="148"/>
      <c r="O164" s="148"/>
      <c r="P164" s="148"/>
      <c r="Q164" s="148"/>
    </row>
    <row r="165" hidden="1">
      <c r="A165" s="148"/>
      <c r="B165" s="148"/>
      <c r="C165" s="148"/>
      <c r="D165" s="148"/>
      <c r="E165" s="149"/>
      <c r="F165" s="148"/>
      <c r="G165" s="148"/>
      <c r="H165" s="148"/>
      <c r="I165" s="149"/>
      <c r="J165" s="151"/>
      <c r="K165" s="148"/>
      <c r="L165" s="148"/>
      <c r="M165" s="148"/>
      <c r="N165" s="148"/>
      <c r="O165" s="148"/>
      <c r="P165" s="148"/>
      <c r="Q165" s="148"/>
    </row>
    <row r="166" hidden="1">
      <c r="A166" s="148"/>
      <c r="B166" s="148"/>
      <c r="C166" s="148"/>
      <c r="D166" s="148"/>
      <c r="E166" s="149"/>
      <c r="F166" s="148"/>
      <c r="G166" s="148"/>
      <c r="H166" s="148"/>
      <c r="I166" s="149"/>
      <c r="J166" s="151"/>
      <c r="K166" s="148"/>
      <c r="L166" s="148"/>
      <c r="M166" s="148"/>
      <c r="N166" s="148"/>
      <c r="O166" s="148"/>
      <c r="P166" s="148"/>
      <c r="Q166" s="148"/>
    </row>
    <row r="167" hidden="1">
      <c r="A167" s="148"/>
      <c r="B167" s="148"/>
      <c r="C167" s="148"/>
      <c r="D167" s="148"/>
      <c r="E167" s="149"/>
      <c r="F167" s="148"/>
      <c r="G167" s="148"/>
      <c r="H167" s="148"/>
      <c r="I167" s="149"/>
      <c r="J167" s="151"/>
      <c r="K167" s="148"/>
      <c r="L167" s="148"/>
      <c r="M167" s="148"/>
      <c r="N167" s="148"/>
      <c r="O167" s="148"/>
      <c r="P167" s="148"/>
      <c r="Q167" s="148"/>
    </row>
    <row r="168" hidden="1">
      <c r="A168" s="148"/>
      <c r="B168" s="148"/>
      <c r="C168" s="148"/>
      <c r="D168" s="148"/>
      <c r="E168" s="149"/>
      <c r="F168" s="148"/>
      <c r="G168" s="148"/>
      <c r="H168" s="148"/>
      <c r="I168" s="149"/>
      <c r="J168" s="151"/>
      <c r="K168" s="148"/>
      <c r="L168" s="148"/>
      <c r="M168" s="148"/>
      <c r="N168" s="148"/>
      <c r="O168" s="148"/>
      <c r="P168" s="148"/>
      <c r="Q168" s="148"/>
    </row>
    <row r="169" hidden="1">
      <c r="A169" s="148"/>
      <c r="B169" s="148"/>
      <c r="C169" s="148"/>
      <c r="D169" s="148"/>
      <c r="E169" s="149"/>
      <c r="F169" s="148"/>
      <c r="G169" s="148"/>
      <c r="H169" s="148"/>
      <c r="I169" s="149"/>
      <c r="J169" s="151"/>
      <c r="K169" s="148"/>
      <c r="L169" s="148"/>
      <c r="M169" s="148"/>
      <c r="N169" s="148"/>
      <c r="O169" s="148"/>
      <c r="P169" s="148"/>
      <c r="Q169" s="148"/>
    </row>
    <row r="170" hidden="1">
      <c r="A170" s="148"/>
      <c r="B170" s="148"/>
      <c r="C170" s="148"/>
      <c r="D170" s="148"/>
      <c r="E170" s="149"/>
      <c r="F170" s="148"/>
      <c r="G170" s="148"/>
      <c r="H170" s="148"/>
      <c r="I170" s="149"/>
      <c r="J170" s="151"/>
      <c r="K170" s="148"/>
      <c r="L170" s="148"/>
      <c r="M170" s="148"/>
      <c r="N170" s="148"/>
      <c r="O170" s="148"/>
      <c r="P170" s="148"/>
      <c r="Q170" s="148"/>
    </row>
    <row r="171" hidden="1">
      <c r="A171" s="148"/>
      <c r="B171" s="148"/>
      <c r="C171" s="148"/>
      <c r="D171" s="148"/>
      <c r="E171" s="149"/>
      <c r="F171" s="148"/>
      <c r="G171" s="148"/>
      <c r="H171" s="148"/>
      <c r="I171" s="149"/>
      <c r="J171" s="151"/>
      <c r="K171" s="148"/>
      <c r="L171" s="148"/>
      <c r="M171" s="148"/>
      <c r="N171" s="148"/>
      <c r="O171" s="148"/>
      <c r="P171" s="148"/>
      <c r="Q171" s="148"/>
    </row>
    <row r="172" hidden="1">
      <c r="A172" s="148"/>
      <c r="B172" s="148"/>
      <c r="C172" s="148"/>
      <c r="D172" s="148"/>
      <c r="E172" s="149"/>
      <c r="F172" s="148"/>
      <c r="G172" s="148"/>
      <c r="H172" s="148"/>
      <c r="I172" s="149"/>
      <c r="J172" s="151"/>
      <c r="K172" s="148"/>
      <c r="L172" s="148"/>
      <c r="M172" s="148"/>
      <c r="N172" s="148"/>
      <c r="O172" s="148"/>
      <c r="P172" s="148"/>
      <c r="Q172" s="148"/>
    </row>
    <row r="173" hidden="1">
      <c r="A173" s="148"/>
      <c r="B173" s="148"/>
      <c r="C173" s="148"/>
      <c r="D173" s="148"/>
      <c r="E173" s="149"/>
      <c r="F173" s="148"/>
      <c r="G173" s="148"/>
      <c r="H173" s="148"/>
      <c r="I173" s="149"/>
      <c r="J173" s="151"/>
      <c r="K173" s="148"/>
      <c r="L173" s="148"/>
      <c r="M173" s="148"/>
      <c r="N173" s="148"/>
      <c r="O173" s="148"/>
      <c r="P173" s="148"/>
      <c r="Q173" s="148"/>
    </row>
    <row r="174" hidden="1">
      <c r="A174" s="148"/>
      <c r="B174" s="148"/>
      <c r="C174" s="148"/>
      <c r="D174" s="148"/>
      <c r="E174" s="149"/>
      <c r="F174" s="148"/>
      <c r="G174" s="148"/>
      <c r="H174" s="148"/>
      <c r="I174" s="149"/>
      <c r="J174" s="151"/>
      <c r="K174" s="148"/>
      <c r="L174" s="148"/>
      <c r="M174" s="148"/>
      <c r="N174" s="148"/>
      <c r="O174" s="148"/>
      <c r="P174" s="148"/>
      <c r="Q174" s="148"/>
    </row>
    <row r="175" hidden="1">
      <c r="A175" s="148"/>
      <c r="B175" s="148"/>
      <c r="C175" s="148"/>
      <c r="D175" s="148"/>
      <c r="E175" s="149"/>
      <c r="F175" s="148"/>
      <c r="G175" s="148"/>
      <c r="H175" s="148"/>
      <c r="I175" s="149"/>
      <c r="J175" s="151"/>
      <c r="K175" s="148"/>
      <c r="L175" s="148"/>
      <c r="M175" s="148"/>
      <c r="N175" s="148"/>
      <c r="O175" s="148"/>
      <c r="P175" s="148"/>
      <c r="Q175" s="148"/>
    </row>
    <row r="176" hidden="1">
      <c r="A176" s="148"/>
      <c r="B176" s="148"/>
      <c r="C176" s="148"/>
      <c r="D176" s="148"/>
      <c r="E176" s="149"/>
      <c r="F176" s="148"/>
      <c r="G176" s="148"/>
      <c r="H176" s="148"/>
      <c r="I176" s="149"/>
      <c r="J176" s="151"/>
      <c r="K176" s="148"/>
      <c r="L176" s="148"/>
      <c r="M176" s="148"/>
      <c r="N176" s="148"/>
      <c r="O176" s="148"/>
      <c r="P176" s="148"/>
      <c r="Q176" s="148"/>
    </row>
    <row r="177" hidden="1">
      <c r="A177" s="148"/>
      <c r="B177" s="148"/>
      <c r="C177" s="148"/>
      <c r="D177" s="148"/>
      <c r="E177" s="149"/>
      <c r="F177" s="148"/>
      <c r="G177" s="148"/>
      <c r="H177" s="148"/>
      <c r="I177" s="149"/>
      <c r="J177" s="151"/>
      <c r="K177" s="148"/>
      <c r="L177" s="148"/>
      <c r="M177" s="148"/>
      <c r="N177" s="148"/>
      <c r="O177" s="148"/>
      <c r="P177" s="148"/>
      <c r="Q177" s="148"/>
    </row>
    <row r="178" hidden="1">
      <c r="A178" s="148"/>
      <c r="B178" s="148"/>
      <c r="C178" s="148"/>
      <c r="D178" s="148"/>
      <c r="E178" s="149"/>
      <c r="F178" s="148"/>
      <c r="G178" s="148"/>
      <c r="H178" s="148"/>
      <c r="I178" s="149"/>
      <c r="J178" s="151"/>
      <c r="K178" s="148"/>
      <c r="L178" s="148"/>
      <c r="M178" s="148"/>
      <c r="N178" s="148"/>
      <c r="O178" s="148"/>
      <c r="P178" s="148"/>
      <c r="Q178" s="148"/>
    </row>
    <row r="179" hidden="1">
      <c r="A179" s="148"/>
      <c r="B179" s="148"/>
      <c r="C179" s="148"/>
      <c r="D179" s="148"/>
      <c r="E179" s="149"/>
      <c r="F179" s="148"/>
      <c r="G179" s="148"/>
      <c r="H179" s="148"/>
      <c r="I179" s="149"/>
      <c r="J179" s="151"/>
      <c r="K179" s="148"/>
      <c r="L179" s="148"/>
      <c r="M179" s="148"/>
      <c r="N179" s="148"/>
      <c r="O179" s="148"/>
      <c r="P179" s="148"/>
      <c r="Q179" s="148"/>
    </row>
    <row r="180" hidden="1">
      <c r="A180" s="148"/>
      <c r="B180" s="148"/>
      <c r="C180" s="148"/>
      <c r="D180" s="148"/>
      <c r="E180" s="149"/>
      <c r="F180" s="148"/>
      <c r="G180" s="148"/>
      <c r="H180" s="148"/>
      <c r="I180" s="149"/>
      <c r="J180" s="151"/>
      <c r="K180" s="148"/>
      <c r="L180" s="148"/>
      <c r="M180" s="148"/>
      <c r="N180" s="148"/>
      <c r="O180" s="148"/>
      <c r="P180" s="148"/>
      <c r="Q180" s="148"/>
    </row>
    <row r="181" hidden="1">
      <c r="A181" s="148"/>
      <c r="B181" s="148"/>
      <c r="C181" s="148"/>
      <c r="D181" s="148"/>
      <c r="E181" s="149"/>
      <c r="F181" s="148"/>
      <c r="G181" s="148"/>
      <c r="H181" s="148"/>
      <c r="I181" s="149"/>
      <c r="J181" s="151"/>
      <c r="K181" s="148"/>
      <c r="L181" s="148"/>
      <c r="M181" s="148"/>
      <c r="N181" s="148"/>
      <c r="O181" s="148"/>
      <c r="P181" s="148"/>
      <c r="Q181" s="148"/>
    </row>
    <row r="182" hidden="1">
      <c r="A182" s="148"/>
      <c r="B182" s="148"/>
      <c r="C182" s="148"/>
      <c r="D182" s="148"/>
      <c r="E182" s="149"/>
      <c r="F182" s="148"/>
      <c r="G182" s="148"/>
      <c r="H182" s="148"/>
      <c r="I182" s="149"/>
      <c r="J182" s="151"/>
      <c r="K182" s="148"/>
      <c r="L182" s="148"/>
      <c r="M182" s="148"/>
      <c r="N182" s="148"/>
      <c r="O182" s="148"/>
      <c r="P182" s="148"/>
      <c r="Q182" s="148"/>
    </row>
    <row r="183" hidden="1">
      <c r="A183" s="148"/>
      <c r="B183" s="148"/>
      <c r="C183" s="148"/>
      <c r="D183" s="148"/>
      <c r="E183" s="149"/>
      <c r="F183" s="148"/>
      <c r="G183" s="148"/>
      <c r="H183" s="148"/>
      <c r="I183" s="149"/>
      <c r="J183" s="151"/>
      <c r="K183" s="148"/>
      <c r="L183" s="148"/>
      <c r="M183" s="148"/>
      <c r="N183" s="148"/>
      <c r="O183" s="148"/>
      <c r="P183" s="148"/>
      <c r="Q183" s="148"/>
    </row>
    <row r="184" hidden="1">
      <c r="A184" s="148"/>
      <c r="B184" s="148"/>
      <c r="C184" s="148"/>
      <c r="D184" s="148"/>
      <c r="E184" s="149"/>
      <c r="F184" s="148"/>
      <c r="G184" s="148"/>
      <c r="H184" s="148"/>
      <c r="I184" s="149"/>
      <c r="J184" s="151"/>
      <c r="K184" s="148"/>
      <c r="L184" s="148"/>
      <c r="M184" s="148"/>
      <c r="N184" s="148"/>
      <c r="O184" s="148"/>
      <c r="P184" s="148"/>
      <c r="Q184" s="148"/>
    </row>
    <row r="185" hidden="1">
      <c r="A185" s="148"/>
      <c r="B185" s="148"/>
      <c r="C185" s="148"/>
      <c r="D185" s="148"/>
      <c r="E185" s="149"/>
      <c r="F185" s="148"/>
      <c r="G185" s="148"/>
      <c r="H185" s="148"/>
      <c r="I185" s="149"/>
      <c r="J185" s="151"/>
      <c r="K185" s="148"/>
      <c r="L185" s="148"/>
      <c r="M185" s="148"/>
      <c r="N185" s="148"/>
      <c r="O185" s="148"/>
      <c r="P185" s="148"/>
      <c r="Q185" s="148"/>
    </row>
    <row r="186" hidden="1">
      <c r="A186" s="148"/>
      <c r="B186" s="148"/>
      <c r="C186" s="148"/>
      <c r="D186" s="148"/>
      <c r="E186" s="149"/>
      <c r="F186" s="148"/>
      <c r="G186" s="148"/>
      <c r="H186" s="148"/>
      <c r="I186" s="149"/>
      <c r="J186" s="151"/>
      <c r="K186" s="148"/>
      <c r="L186" s="148"/>
      <c r="M186" s="148"/>
      <c r="N186" s="148"/>
      <c r="O186" s="148"/>
      <c r="P186" s="148"/>
      <c r="Q186" s="148"/>
    </row>
    <row r="187" hidden="1">
      <c r="A187" s="148"/>
      <c r="B187" s="148"/>
      <c r="C187" s="148"/>
      <c r="D187" s="148"/>
      <c r="E187" s="149"/>
      <c r="F187" s="148"/>
      <c r="G187" s="148"/>
      <c r="H187" s="148"/>
      <c r="I187" s="149"/>
      <c r="J187" s="151"/>
      <c r="K187" s="148"/>
      <c r="L187" s="148"/>
      <c r="M187" s="148"/>
      <c r="N187" s="148"/>
      <c r="O187" s="148"/>
      <c r="P187" s="148"/>
      <c r="Q187" s="148"/>
    </row>
    <row r="188" hidden="1">
      <c r="A188" s="148"/>
      <c r="B188" s="148"/>
      <c r="C188" s="148"/>
      <c r="D188" s="148"/>
      <c r="E188" s="149"/>
      <c r="F188" s="148"/>
      <c r="G188" s="148"/>
      <c r="H188" s="148"/>
      <c r="I188" s="149"/>
      <c r="J188" s="151"/>
      <c r="K188" s="148"/>
      <c r="L188" s="148"/>
      <c r="M188" s="148"/>
      <c r="N188" s="148"/>
      <c r="O188" s="148"/>
      <c r="P188" s="148"/>
      <c r="Q188" s="148"/>
    </row>
    <row r="189" hidden="1">
      <c r="A189" s="148"/>
      <c r="B189" s="148"/>
      <c r="C189" s="148"/>
      <c r="D189" s="148"/>
      <c r="E189" s="149"/>
      <c r="F189" s="148"/>
      <c r="G189" s="148"/>
      <c r="H189" s="148"/>
      <c r="I189" s="149"/>
      <c r="J189" s="151"/>
      <c r="K189" s="148"/>
      <c r="L189" s="148"/>
      <c r="M189" s="148"/>
      <c r="N189" s="148"/>
      <c r="O189" s="148"/>
      <c r="P189" s="148"/>
      <c r="Q189" s="148"/>
    </row>
    <row r="190" hidden="1">
      <c r="A190" s="148"/>
      <c r="B190" s="148"/>
      <c r="C190" s="148"/>
      <c r="D190" s="148"/>
      <c r="E190" s="149"/>
      <c r="F190" s="148"/>
      <c r="G190" s="148"/>
      <c r="H190" s="148"/>
      <c r="I190" s="149"/>
      <c r="J190" s="151"/>
      <c r="K190" s="148"/>
      <c r="L190" s="148"/>
      <c r="M190" s="148"/>
      <c r="N190" s="148"/>
      <c r="O190" s="148"/>
      <c r="P190" s="148"/>
      <c r="Q190" s="148"/>
    </row>
    <row r="191" hidden="1">
      <c r="A191" s="148"/>
      <c r="B191" s="148"/>
      <c r="C191" s="148"/>
      <c r="D191" s="148"/>
      <c r="E191" s="149"/>
      <c r="F191" s="148"/>
      <c r="G191" s="148"/>
      <c r="H191" s="148"/>
      <c r="I191" s="149"/>
      <c r="J191" s="151"/>
      <c r="K191" s="148"/>
      <c r="L191" s="148"/>
      <c r="M191" s="148"/>
      <c r="N191" s="148"/>
      <c r="O191" s="148"/>
      <c r="P191" s="148"/>
      <c r="Q191" s="148"/>
    </row>
    <row r="192" hidden="1">
      <c r="A192" s="148"/>
      <c r="B192" s="148"/>
      <c r="C192" s="148"/>
      <c r="D192" s="148"/>
      <c r="E192" s="149"/>
      <c r="F192" s="148"/>
      <c r="G192" s="148"/>
      <c r="H192" s="148"/>
      <c r="I192" s="149"/>
      <c r="J192" s="151"/>
      <c r="K192" s="148"/>
      <c r="L192" s="148"/>
      <c r="M192" s="148"/>
      <c r="N192" s="148"/>
      <c r="O192" s="148"/>
      <c r="P192" s="148"/>
      <c r="Q192" s="148"/>
    </row>
    <row r="193" hidden="1">
      <c r="A193" s="148"/>
      <c r="B193" s="148"/>
      <c r="C193" s="148"/>
      <c r="D193" s="148"/>
      <c r="E193" s="149"/>
      <c r="F193" s="148"/>
      <c r="G193" s="148"/>
      <c r="H193" s="148"/>
      <c r="I193" s="149"/>
      <c r="J193" s="151"/>
      <c r="K193" s="148"/>
      <c r="L193" s="148"/>
      <c r="M193" s="148"/>
      <c r="N193" s="148"/>
      <c r="O193" s="148"/>
      <c r="P193" s="148"/>
      <c r="Q193" s="148"/>
    </row>
    <row r="194" hidden="1">
      <c r="A194" s="148"/>
      <c r="B194" s="148"/>
      <c r="C194" s="148"/>
      <c r="D194" s="148"/>
      <c r="E194" s="149"/>
      <c r="F194" s="148"/>
      <c r="G194" s="148"/>
      <c r="H194" s="148"/>
      <c r="I194" s="149"/>
      <c r="J194" s="151"/>
      <c r="K194" s="148"/>
      <c r="L194" s="148"/>
      <c r="M194" s="148"/>
      <c r="N194" s="148"/>
      <c r="O194" s="148"/>
      <c r="P194" s="148"/>
      <c r="Q194" s="148"/>
    </row>
    <row r="195" hidden="1">
      <c r="A195" s="148"/>
      <c r="B195" s="148"/>
      <c r="C195" s="148"/>
      <c r="D195" s="148"/>
      <c r="E195" s="149"/>
      <c r="F195" s="148"/>
      <c r="G195" s="148"/>
      <c r="H195" s="148"/>
      <c r="I195" s="149"/>
      <c r="J195" s="151"/>
      <c r="K195" s="148"/>
      <c r="L195" s="148"/>
      <c r="M195" s="148"/>
      <c r="N195" s="148"/>
      <c r="O195" s="148"/>
      <c r="P195" s="148"/>
      <c r="Q195" s="148"/>
    </row>
    <row r="196" hidden="1">
      <c r="A196" s="148"/>
      <c r="B196" s="148"/>
      <c r="C196" s="148"/>
      <c r="D196" s="148"/>
      <c r="E196" s="149"/>
      <c r="F196" s="148"/>
      <c r="G196" s="148"/>
      <c r="H196" s="148"/>
      <c r="I196" s="149"/>
      <c r="J196" s="151"/>
      <c r="K196" s="148"/>
      <c r="L196" s="148"/>
      <c r="M196" s="148"/>
      <c r="N196" s="148"/>
      <c r="O196" s="148"/>
      <c r="P196" s="148"/>
      <c r="Q196" s="148"/>
    </row>
    <row r="197" hidden="1">
      <c r="A197" s="148"/>
      <c r="B197" s="148"/>
      <c r="C197" s="148"/>
      <c r="D197" s="148"/>
      <c r="E197" s="149"/>
      <c r="F197" s="148"/>
      <c r="G197" s="148"/>
      <c r="H197" s="148"/>
      <c r="I197" s="149"/>
      <c r="J197" s="151"/>
      <c r="K197" s="148"/>
      <c r="L197" s="148"/>
      <c r="M197" s="148"/>
      <c r="N197" s="148"/>
      <c r="O197" s="148"/>
      <c r="P197" s="148"/>
      <c r="Q197" s="148"/>
    </row>
    <row r="198" hidden="1">
      <c r="A198" s="148"/>
      <c r="B198" s="148"/>
      <c r="C198" s="148"/>
      <c r="D198" s="148"/>
      <c r="E198" s="149"/>
      <c r="F198" s="148"/>
      <c r="G198" s="148"/>
      <c r="H198" s="148"/>
      <c r="I198" s="149"/>
      <c r="J198" s="151"/>
      <c r="K198" s="148"/>
      <c r="L198" s="148"/>
      <c r="M198" s="148"/>
      <c r="N198" s="148"/>
      <c r="O198" s="148"/>
      <c r="P198" s="148"/>
      <c r="Q198" s="148"/>
    </row>
    <row r="199" hidden="1">
      <c r="A199" s="148"/>
      <c r="B199" s="148"/>
      <c r="C199" s="148"/>
      <c r="D199" s="148"/>
      <c r="E199" s="149"/>
      <c r="F199" s="148"/>
      <c r="G199" s="148"/>
      <c r="H199" s="148"/>
      <c r="I199" s="149"/>
      <c r="J199" s="151"/>
      <c r="K199" s="148"/>
      <c r="L199" s="148"/>
      <c r="M199" s="148"/>
      <c r="N199" s="148"/>
      <c r="O199" s="148"/>
      <c r="P199" s="148"/>
      <c r="Q199" s="148"/>
    </row>
    <row r="200" hidden="1">
      <c r="A200" s="148"/>
      <c r="B200" s="148"/>
      <c r="C200" s="148"/>
      <c r="D200" s="148"/>
      <c r="E200" s="149"/>
      <c r="F200" s="148"/>
      <c r="G200" s="148"/>
      <c r="H200" s="148"/>
      <c r="I200" s="149"/>
      <c r="J200" s="151"/>
      <c r="K200" s="148"/>
      <c r="L200" s="148"/>
      <c r="M200" s="148"/>
      <c r="N200" s="148"/>
      <c r="O200" s="148"/>
      <c r="P200" s="148"/>
      <c r="Q200" s="148"/>
    </row>
    <row r="201" hidden="1">
      <c r="A201" s="148"/>
      <c r="B201" s="148"/>
      <c r="C201" s="148"/>
      <c r="D201" s="148"/>
      <c r="E201" s="149"/>
      <c r="F201" s="148"/>
      <c r="G201" s="148"/>
      <c r="H201" s="148"/>
      <c r="I201" s="149"/>
      <c r="J201" s="151"/>
      <c r="K201" s="148"/>
      <c r="L201" s="148"/>
      <c r="M201" s="148"/>
      <c r="N201" s="148"/>
      <c r="O201" s="148"/>
      <c r="P201" s="148"/>
      <c r="Q201" s="148"/>
    </row>
    <row r="202" hidden="1">
      <c r="A202" s="148"/>
      <c r="B202" s="148"/>
      <c r="C202" s="148"/>
      <c r="D202" s="148"/>
      <c r="E202" s="149"/>
      <c r="F202" s="148"/>
      <c r="G202" s="148"/>
      <c r="H202" s="148"/>
      <c r="I202" s="149"/>
      <c r="J202" s="151"/>
      <c r="K202" s="148"/>
      <c r="L202" s="148"/>
      <c r="M202" s="148"/>
      <c r="N202" s="148"/>
      <c r="O202" s="148"/>
      <c r="P202" s="148"/>
      <c r="Q202" s="148"/>
    </row>
    <row r="203" hidden="1">
      <c r="A203" s="148"/>
      <c r="B203" s="148"/>
      <c r="C203" s="148"/>
      <c r="D203" s="148"/>
      <c r="E203" s="149"/>
      <c r="F203" s="148"/>
      <c r="G203" s="148"/>
      <c r="H203" s="148"/>
      <c r="I203" s="149"/>
      <c r="J203" s="151"/>
      <c r="K203" s="148"/>
      <c r="L203" s="148"/>
      <c r="M203" s="148"/>
      <c r="N203" s="148"/>
      <c r="O203" s="148"/>
      <c r="P203" s="148"/>
      <c r="Q203" s="148"/>
    </row>
    <row r="204" hidden="1">
      <c r="A204" s="148"/>
      <c r="B204" s="148"/>
      <c r="C204" s="148"/>
      <c r="D204" s="148"/>
      <c r="E204" s="149"/>
      <c r="F204" s="148"/>
      <c r="G204" s="148"/>
      <c r="H204" s="148"/>
      <c r="I204" s="149"/>
      <c r="J204" s="151"/>
      <c r="K204" s="148"/>
      <c r="L204" s="148"/>
      <c r="M204" s="148"/>
      <c r="N204" s="148"/>
      <c r="O204" s="148"/>
      <c r="P204" s="148"/>
      <c r="Q204" s="148"/>
    </row>
    <row r="205" hidden="1">
      <c r="A205" s="148"/>
      <c r="B205" s="148"/>
      <c r="C205" s="148"/>
      <c r="D205" s="148"/>
      <c r="E205" s="149"/>
      <c r="F205" s="148"/>
      <c r="G205" s="148"/>
      <c r="H205" s="148"/>
      <c r="I205" s="149"/>
      <c r="J205" s="151"/>
      <c r="K205" s="148"/>
      <c r="L205" s="148"/>
      <c r="M205" s="148"/>
      <c r="N205" s="148"/>
      <c r="O205" s="148"/>
      <c r="P205" s="148"/>
      <c r="Q205" s="148"/>
    </row>
    <row r="206" hidden="1">
      <c r="A206" s="148"/>
      <c r="B206" s="148"/>
      <c r="C206" s="148"/>
      <c r="D206" s="148"/>
      <c r="E206" s="149"/>
      <c r="F206" s="148"/>
      <c r="G206" s="148"/>
      <c r="H206" s="148"/>
      <c r="I206" s="149"/>
      <c r="J206" s="151"/>
      <c r="K206" s="148"/>
      <c r="L206" s="148"/>
      <c r="M206" s="148"/>
      <c r="N206" s="148"/>
      <c r="O206" s="148"/>
      <c r="P206" s="148"/>
      <c r="Q206" s="148"/>
    </row>
    <row r="207" hidden="1">
      <c r="A207" s="148"/>
      <c r="B207" s="148"/>
      <c r="C207" s="148"/>
      <c r="D207" s="148"/>
      <c r="E207" s="149"/>
      <c r="F207" s="148"/>
      <c r="G207" s="148"/>
      <c r="H207" s="148"/>
      <c r="I207" s="149"/>
      <c r="J207" s="151"/>
      <c r="K207" s="148"/>
      <c r="L207" s="148"/>
      <c r="M207" s="148"/>
      <c r="N207" s="148"/>
      <c r="O207" s="148"/>
      <c r="P207" s="148"/>
      <c r="Q207" s="148"/>
    </row>
    <row r="208" hidden="1">
      <c r="A208" s="148"/>
      <c r="B208" s="148"/>
      <c r="C208" s="148"/>
      <c r="D208" s="148"/>
      <c r="E208" s="149"/>
      <c r="F208" s="148"/>
      <c r="G208" s="148"/>
      <c r="H208" s="148"/>
      <c r="I208" s="149"/>
      <c r="J208" s="151"/>
      <c r="K208" s="148"/>
      <c r="L208" s="148"/>
      <c r="M208" s="148"/>
      <c r="N208" s="148"/>
      <c r="O208" s="148"/>
      <c r="P208" s="148"/>
      <c r="Q208" s="148"/>
    </row>
    <row r="209" hidden="1">
      <c r="A209" s="148"/>
      <c r="B209" s="148"/>
      <c r="C209" s="148"/>
      <c r="D209" s="148"/>
      <c r="E209" s="149"/>
      <c r="F209" s="148"/>
      <c r="G209" s="148"/>
      <c r="H209" s="148"/>
      <c r="I209" s="149"/>
      <c r="J209" s="151"/>
      <c r="K209" s="148"/>
      <c r="L209" s="148"/>
      <c r="M209" s="148"/>
      <c r="N209" s="148"/>
      <c r="O209" s="148"/>
      <c r="P209" s="148"/>
      <c r="Q209" s="148"/>
    </row>
    <row r="210" hidden="1">
      <c r="A210" s="148"/>
      <c r="B210" s="148"/>
      <c r="C210" s="148"/>
      <c r="D210" s="148"/>
      <c r="E210" s="149"/>
      <c r="F210" s="148"/>
      <c r="G210" s="148"/>
      <c r="H210" s="148"/>
      <c r="I210" s="149"/>
      <c r="J210" s="151"/>
      <c r="K210" s="148"/>
      <c r="L210" s="148"/>
      <c r="M210" s="148"/>
      <c r="N210" s="148"/>
      <c r="O210" s="148"/>
      <c r="P210" s="148"/>
      <c r="Q210" s="148"/>
    </row>
    <row r="211" hidden="1">
      <c r="A211" s="148"/>
      <c r="B211" s="148"/>
      <c r="C211" s="148"/>
      <c r="D211" s="148"/>
      <c r="E211" s="149"/>
      <c r="F211" s="148"/>
      <c r="G211" s="148"/>
      <c r="H211" s="148"/>
      <c r="I211" s="149"/>
      <c r="J211" s="151"/>
      <c r="K211" s="148"/>
      <c r="L211" s="148"/>
      <c r="M211" s="148"/>
      <c r="N211" s="148"/>
      <c r="O211" s="148"/>
      <c r="P211" s="148"/>
      <c r="Q211" s="148"/>
    </row>
    <row r="212" hidden="1">
      <c r="A212" s="148"/>
      <c r="B212" s="148"/>
      <c r="C212" s="148"/>
      <c r="D212" s="148"/>
      <c r="E212" s="149"/>
      <c r="F212" s="148"/>
      <c r="G212" s="148"/>
      <c r="H212" s="148"/>
      <c r="I212" s="149"/>
      <c r="J212" s="151"/>
      <c r="K212" s="148"/>
      <c r="L212" s="148"/>
      <c r="M212" s="148"/>
      <c r="N212" s="148"/>
      <c r="O212" s="148"/>
      <c r="P212" s="148"/>
      <c r="Q212" s="148"/>
    </row>
    <row r="213" hidden="1">
      <c r="A213" s="148"/>
      <c r="B213" s="148"/>
      <c r="C213" s="148"/>
      <c r="D213" s="148"/>
      <c r="E213" s="149"/>
      <c r="F213" s="148"/>
      <c r="G213" s="148"/>
      <c r="H213" s="148"/>
      <c r="I213" s="149"/>
      <c r="J213" s="151"/>
      <c r="K213" s="148"/>
      <c r="L213" s="148"/>
      <c r="M213" s="148"/>
      <c r="N213" s="148"/>
      <c r="O213" s="148"/>
      <c r="P213" s="148"/>
      <c r="Q213" s="148"/>
    </row>
    <row r="214" hidden="1">
      <c r="A214" s="148"/>
      <c r="B214" s="148"/>
      <c r="C214" s="148"/>
      <c r="D214" s="148"/>
      <c r="E214" s="149"/>
      <c r="F214" s="148"/>
      <c r="G214" s="148"/>
      <c r="H214" s="148"/>
      <c r="I214" s="149"/>
      <c r="J214" s="151"/>
      <c r="K214" s="148"/>
      <c r="L214" s="148"/>
      <c r="M214" s="148"/>
      <c r="N214" s="148"/>
      <c r="O214" s="148"/>
      <c r="P214" s="148"/>
      <c r="Q214" s="148"/>
    </row>
    <row r="215" hidden="1">
      <c r="A215" s="148"/>
      <c r="B215" s="148"/>
      <c r="C215" s="148"/>
      <c r="D215" s="148"/>
      <c r="E215" s="149"/>
      <c r="F215" s="148"/>
      <c r="G215" s="148"/>
      <c r="H215" s="148"/>
      <c r="I215" s="149"/>
      <c r="J215" s="151"/>
      <c r="K215" s="148"/>
      <c r="L215" s="148"/>
      <c r="M215" s="148"/>
      <c r="N215" s="148"/>
      <c r="O215" s="148"/>
      <c r="P215" s="148"/>
      <c r="Q215" s="148"/>
    </row>
    <row r="216" hidden="1">
      <c r="A216" s="148"/>
      <c r="B216" s="148"/>
      <c r="C216" s="148"/>
      <c r="D216" s="148"/>
      <c r="E216" s="149"/>
      <c r="F216" s="148"/>
      <c r="G216" s="148"/>
      <c r="H216" s="148"/>
      <c r="I216" s="149"/>
      <c r="J216" s="151"/>
      <c r="K216" s="148"/>
      <c r="L216" s="148"/>
      <c r="M216" s="148"/>
      <c r="N216" s="148"/>
      <c r="O216" s="148"/>
      <c r="P216" s="148"/>
      <c r="Q216" s="148"/>
    </row>
    <row r="217" hidden="1">
      <c r="A217" s="148"/>
      <c r="B217" s="148"/>
      <c r="C217" s="148"/>
      <c r="D217" s="148"/>
      <c r="E217" s="149"/>
      <c r="F217" s="148"/>
      <c r="G217" s="148"/>
      <c r="H217" s="148"/>
      <c r="I217" s="149"/>
      <c r="J217" s="151"/>
      <c r="K217" s="148"/>
      <c r="L217" s="148"/>
      <c r="M217" s="148"/>
      <c r="N217" s="148"/>
      <c r="O217" s="148"/>
      <c r="P217" s="148"/>
      <c r="Q217" s="148"/>
    </row>
    <row r="218" hidden="1">
      <c r="A218" s="148"/>
      <c r="B218" s="148"/>
      <c r="C218" s="148"/>
      <c r="D218" s="148"/>
      <c r="E218" s="149"/>
      <c r="F218" s="148"/>
      <c r="G218" s="148"/>
      <c r="H218" s="148"/>
      <c r="I218" s="149"/>
      <c r="J218" s="151"/>
      <c r="K218" s="148"/>
      <c r="L218" s="148"/>
      <c r="M218" s="148"/>
      <c r="N218" s="148"/>
      <c r="O218" s="148"/>
      <c r="P218" s="148"/>
      <c r="Q218" s="148"/>
    </row>
    <row r="219" hidden="1">
      <c r="A219" s="148"/>
      <c r="B219" s="148"/>
      <c r="C219" s="148"/>
      <c r="D219" s="148"/>
      <c r="E219" s="149"/>
      <c r="F219" s="148"/>
      <c r="G219" s="148"/>
      <c r="H219" s="148"/>
      <c r="I219" s="149"/>
      <c r="J219" s="151"/>
      <c r="K219" s="148"/>
      <c r="L219" s="148"/>
      <c r="M219" s="148"/>
      <c r="N219" s="148"/>
      <c r="O219" s="148"/>
      <c r="P219" s="148"/>
      <c r="Q219" s="148"/>
    </row>
    <row r="220" hidden="1">
      <c r="A220" s="148"/>
      <c r="B220" s="148"/>
      <c r="C220" s="148"/>
      <c r="D220" s="148"/>
      <c r="E220" s="149"/>
      <c r="F220" s="148"/>
      <c r="G220" s="148"/>
      <c r="H220" s="148"/>
      <c r="I220" s="149"/>
      <c r="J220" s="151"/>
      <c r="K220" s="148"/>
      <c r="L220" s="148"/>
      <c r="M220" s="148"/>
      <c r="N220" s="148"/>
      <c r="O220" s="148"/>
      <c r="P220" s="148"/>
      <c r="Q220" s="148"/>
    </row>
    <row r="221" hidden="1">
      <c r="A221" s="148"/>
      <c r="B221" s="148"/>
      <c r="C221" s="148"/>
      <c r="D221" s="148"/>
      <c r="E221" s="149"/>
      <c r="F221" s="148"/>
      <c r="G221" s="148"/>
      <c r="H221" s="148"/>
      <c r="I221" s="149"/>
      <c r="J221" s="151"/>
      <c r="K221" s="148"/>
      <c r="L221" s="148"/>
      <c r="M221" s="148"/>
      <c r="N221" s="148"/>
      <c r="O221" s="148"/>
      <c r="P221" s="148"/>
      <c r="Q221" s="148"/>
    </row>
    <row r="222" hidden="1">
      <c r="A222" s="148"/>
      <c r="B222" s="148"/>
      <c r="C222" s="148"/>
      <c r="D222" s="148"/>
      <c r="E222" s="149"/>
      <c r="F222" s="148"/>
      <c r="G222" s="148"/>
      <c r="H222" s="148"/>
      <c r="I222" s="149"/>
      <c r="J222" s="151"/>
      <c r="K222" s="148"/>
      <c r="L222" s="148"/>
      <c r="M222" s="148"/>
      <c r="N222" s="148"/>
      <c r="O222" s="148"/>
      <c r="P222" s="148"/>
      <c r="Q222" s="148"/>
    </row>
    <row r="223" hidden="1">
      <c r="A223" s="148"/>
      <c r="B223" s="148"/>
      <c r="C223" s="148"/>
      <c r="D223" s="148"/>
      <c r="E223" s="149"/>
      <c r="F223" s="148"/>
      <c r="G223" s="148"/>
      <c r="H223" s="148"/>
      <c r="I223" s="149"/>
      <c r="J223" s="151"/>
      <c r="K223" s="148"/>
      <c r="L223" s="148"/>
      <c r="M223" s="148"/>
      <c r="N223" s="148"/>
      <c r="O223" s="148"/>
      <c r="P223" s="148"/>
      <c r="Q223" s="148"/>
    </row>
    <row r="224" hidden="1">
      <c r="A224" s="148"/>
      <c r="B224" s="148"/>
      <c r="C224" s="148"/>
      <c r="D224" s="148"/>
      <c r="E224" s="149"/>
      <c r="F224" s="148"/>
      <c r="G224" s="148"/>
      <c r="H224" s="148"/>
      <c r="I224" s="149"/>
      <c r="J224" s="151"/>
      <c r="K224" s="148"/>
      <c r="L224" s="148"/>
      <c r="M224" s="148"/>
      <c r="N224" s="148"/>
      <c r="O224" s="148"/>
      <c r="P224" s="148"/>
      <c r="Q224" s="148"/>
    </row>
    <row r="225" hidden="1">
      <c r="A225" s="148"/>
      <c r="B225" s="148"/>
      <c r="C225" s="148"/>
      <c r="D225" s="148"/>
      <c r="E225" s="149"/>
      <c r="F225" s="148"/>
      <c r="G225" s="148"/>
      <c r="H225" s="148"/>
      <c r="I225" s="149"/>
      <c r="J225" s="151"/>
      <c r="K225" s="148"/>
      <c r="L225" s="148"/>
      <c r="M225" s="148"/>
      <c r="N225" s="148"/>
      <c r="O225" s="148"/>
      <c r="P225" s="148"/>
      <c r="Q225" s="148"/>
    </row>
    <row r="226" hidden="1">
      <c r="A226" s="148"/>
      <c r="B226" s="148"/>
      <c r="C226" s="148"/>
      <c r="D226" s="148"/>
      <c r="E226" s="149"/>
      <c r="F226" s="148"/>
      <c r="G226" s="148"/>
      <c r="H226" s="148"/>
      <c r="I226" s="149"/>
      <c r="J226" s="151"/>
      <c r="K226" s="148"/>
      <c r="L226" s="148"/>
      <c r="M226" s="148"/>
      <c r="N226" s="148"/>
      <c r="O226" s="148"/>
      <c r="P226" s="148"/>
      <c r="Q226" s="148"/>
    </row>
    <row r="227" hidden="1">
      <c r="A227" s="148"/>
      <c r="B227" s="148"/>
      <c r="C227" s="148"/>
      <c r="D227" s="148"/>
      <c r="E227" s="149"/>
      <c r="F227" s="148"/>
      <c r="G227" s="148"/>
      <c r="H227" s="148"/>
      <c r="I227" s="149"/>
      <c r="J227" s="151"/>
      <c r="K227" s="148"/>
      <c r="L227" s="148"/>
      <c r="M227" s="148"/>
      <c r="N227" s="148"/>
      <c r="O227" s="148"/>
      <c r="P227" s="148"/>
      <c r="Q227" s="148"/>
    </row>
    <row r="228" hidden="1">
      <c r="A228" s="148"/>
      <c r="B228" s="148"/>
      <c r="C228" s="148"/>
      <c r="D228" s="148"/>
      <c r="E228" s="149"/>
      <c r="F228" s="148"/>
      <c r="G228" s="148"/>
      <c r="H228" s="148"/>
      <c r="I228" s="149"/>
      <c r="J228" s="151"/>
      <c r="K228" s="148"/>
      <c r="L228" s="148"/>
      <c r="M228" s="148"/>
      <c r="N228" s="148"/>
      <c r="O228" s="148"/>
      <c r="P228" s="148"/>
      <c r="Q228" s="148"/>
    </row>
    <row r="229" hidden="1">
      <c r="A229" s="148"/>
      <c r="B229" s="148"/>
      <c r="C229" s="148"/>
      <c r="D229" s="148"/>
      <c r="E229" s="149"/>
      <c r="F229" s="148"/>
      <c r="G229" s="148"/>
      <c r="H229" s="148"/>
      <c r="I229" s="149"/>
      <c r="J229" s="151"/>
      <c r="K229" s="148"/>
      <c r="L229" s="148"/>
      <c r="M229" s="148"/>
      <c r="N229" s="148"/>
      <c r="O229" s="148"/>
      <c r="P229" s="148"/>
      <c r="Q229" s="148"/>
    </row>
    <row r="230" hidden="1">
      <c r="A230" s="148"/>
      <c r="B230" s="148"/>
      <c r="C230" s="148"/>
      <c r="D230" s="148"/>
      <c r="E230" s="149"/>
      <c r="F230" s="148"/>
      <c r="G230" s="148"/>
      <c r="H230" s="148"/>
      <c r="I230" s="149"/>
      <c r="J230" s="151"/>
      <c r="K230" s="148"/>
      <c r="L230" s="148"/>
      <c r="M230" s="148"/>
      <c r="N230" s="148"/>
      <c r="O230" s="148"/>
      <c r="P230" s="148"/>
      <c r="Q230" s="148"/>
    </row>
    <row r="231" hidden="1">
      <c r="A231" s="148"/>
      <c r="B231" s="148"/>
      <c r="C231" s="148"/>
      <c r="D231" s="148"/>
      <c r="E231" s="149"/>
      <c r="F231" s="148"/>
      <c r="G231" s="148"/>
      <c r="H231" s="148"/>
      <c r="I231" s="149"/>
      <c r="J231" s="151"/>
      <c r="K231" s="148"/>
      <c r="L231" s="148"/>
      <c r="M231" s="148"/>
      <c r="N231" s="148"/>
      <c r="O231" s="148"/>
      <c r="P231" s="148"/>
      <c r="Q231" s="148"/>
    </row>
    <row r="232" hidden="1">
      <c r="A232" s="148"/>
      <c r="B232" s="148"/>
      <c r="C232" s="148"/>
      <c r="D232" s="148"/>
      <c r="E232" s="149"/>
      <c r="F232" s="148"/>
      <c r="G232" s="148"/>
      <c r="H232" s="148"/>
      <c r="I232" s="149"/>
      <c r="J232" s="151"/>
      <c r="K232" s="148"/>
      <c r="L232" s="148"/>
      <c r="M232" s="148"/>
      <c r="N232" s="148"/>
      <c r="O232" s="148"/>
      <c r="P232" s="148"/>
      <c r="Q232" s="148"/>
    </row>
    <row r="233" hidden="1">
      <c r="A233" s="148"/>
      <c r="B233" s="148"/>
      <c r="C233" s="148"/>
      <c r="D233" s="148"/>
      <c r="E233" s="149"/>
      <c r="F233" s="148"/>
      <c r="G233" s="148"/>
      <c r="H233" s="148"/>
      <c r="I233" s="149"/>
      <c r="J233" s="151"/>
      <c r="K233" s="148"/>
      <c r="L233" s="148"/>
      <c r="M233" s="148"/>
      <c r="N233" s="148"/>
      <c r="O233" s="148"/>
      <c r="P233" s="148"/>
      <c r="Q233" s="148"/>
    </row>
    <row r="234" hidden="1">
      <c r="A234" s="148"/>
      <c r="B234" s="148"/>
      <c r="C234" s="148"/>
      <c r="D234" s="148"/>
      <c r="E234" s="149"/>
      <c r="F234" s="148"/>
      <c r="G234" s="148"/>
      <c r="H234" s="148"/>
      <c r="I234" s="149"/>
      <c r="J234" s="151"/>
      <c r="K234" s="148"/>
      <c r="L234" s="148"/>
      <c r="M234" s="148"/>
      <c r="N234" s="148"/>
      <c r="O234" s="148"/>
      <c r="P234" s="148"/>
      <c r="Q234" s="148"/>
    </row>
    <row r="235" hidden="1">
      <c r="A235" s="148"/>
      <c r="B235" s="148"/>
      <c r="C235" s="148"/>
      <c r="D235" s="148"/>
      <c r="E235" s="149"/>
      <c r="F235" s="148"/>
      <c r="G235" s="148"/>
      <c r="H235" s="148"/>
      <c r="I235" s="149"/>
      <c r="J235" s="151"/>
      <c r="K235" s="148"/>
      <c r="L235" s="148"/>
      <c r="M235" s="148"/>
      <c r="N235" s="148"/>
      <c r="O235" s="148"/>
      <c r="P235" s="148"/>
      <c r="Q235" s="148"/>
    </row>
    <row r="236" hidden="1">
      <c r="A236" s="148"/>
      <c r="B236" s="148"/>
      <c r="C236" s="148"/>
      <c r="D236" s="148"/>
      <c r="E236" s="149"/>
      <c r="F236" s="148"/>
      <c r="G236" s="148"/>
      <c r="H236" s="148"/>
      <c r="I236" s="149"/>
      <c r="J236" s="151"/>
      <c r="K236" s="148"/>
      <c r="L236" s="148"/>
      <c r="M236" s="148"/>
      <c r="N236" s="148"/>
      <c r="O236" s="148"/>
      <c r="P236" s="148"/>
      <c r="Q236" s="148"/>
    </row>
    <row r="237" hidden="1">
      <c r="A237" s="148"/>
      <c r="B237" s="148"/>
      <c r="C237" s="148"/>
      <c r="D237" s="148"/>
      <c r="E237" s="149"/>
      <c r="F237" s="148"/>
      <c r="G237" s="148"/>
      <c r="H237" s="148"/>
      <c r="I237" s="149"/>
      <c r="J237" s="151"/>
      <c r="K237" s="148"/>
      <c r="L237" s="148"/>
      <c r="M237" s="148"/>
      <c r="N237" s="148"/>
      <c r="O237" s="148"/>
      <c r="P237" s="148"/>
      <c r="Q237" s="148"/>
    </row>
    <row r="238" hidden="1">
      <c r="A238" s="148"/>
      <c r="B238" s="148"/>
      <c r="C238" s="148"/>
      <c r="D238" s="148"/>
      <c r="E238" s="149"/>
      <c r="F238" s="148"/>
      <c r="G238" s="148"/>
      <c r="H238" s="148"/>
      <c r="I238" s="149"/>
      <c r="J238" s="151"/>
      <c r="K238" s="148"/>
      <c r="L238" s="148"/>
      <c r="M238" s="148"/>
      <c r="N238" s="148"/>
      <c r="O238" s="148"/>
      <c r="P238" s="148"/>
      <c r="Q238" s="148"/>
    </row>
    <row r="239" hidden="1">
      <c r="A239" s="148"/>
      <c r="B239" s="148"/>
      <c r="C239" s="148"/>
      <c r="D239" s="148"/>
      <c r="E239" s="149"/>
      <c r="F239" s="148"/>
      <c r="G239" s="148"/>
      <c r="H239" s="148"/>
      <c r="I239" s="149"/>
      <c r="J239" s="151"/>
      <c r="K239" s="148"/>
      <c r="L239" s="148"/>
      <c r="M239" s="148"/>
      <c r="N239" s="148"/>
      <c r="O239" s="148"/>
      <c r="P239" s="148"/>
      <c r="Q239" s="148"/>
    </row>
    <row r="240" hidden="1">
      <c r="A240" s="148"/>
      <c r="B240" s="148"/>
      <c r="C240" s="148"/>
      <c r="D240" s="148"/>
      <c r="E240" s="149"/>
      <c r="F240" s="148"/>
      <c r="G240" s="148"/>
      <c r="H240" s="148"/>
      <c r="I240" s="149"/>
      <c r="J240" s="151"/>
      <c r="K240" s="148"/>
      <c r="L240" s="148"/>
      <c r="M240" s="148"/>
      <c r="N240" s="148"/>
      <c r="O240" s="148"/>
      <c r="P240" s="148"/>
      <c r="Q240" s="148"/>
    </row>
    <row r="241" hidden="1">
      <c r="A241" s="148"/>
      <c r="B241" s="148"/>
      <c r="C241" s="148"/>
      <c r="D241" s="148"/>
      <c r="E241" s="149"/>
      <c r="F241" s="148"/>
      <c r="G241" s="148"/>
      <c r="H241" s="148"/>
      <c r="I241" s="149"/>
      <c r="J241" s="151"/>
      <c r="K241" s="148"/>
      <c r="L241" s="148"/>
      <c r="M241" s="148"/>
      <c r="N241" s="148"/>
      <c r="O241" s="148"/>
      <c r="P241" s="148"/>
      <c r="Q241" s="148"/>
    </row>
    <row r="242" hidden="1">
      <c r="A242" s="148"/>
      <c r="B242" s="148"/>
      <c r="C242" s="148"/>
      <c r="D242" s="148"/>
      <c r="E242" s="149"/>
      <c r="F242" s="148"/>
      <c r="G242" s="148"/>
      <c r="H242" s="148"/>
      <c r="I242" s="149"/>
      <c r="J242" s="151"/>
      <c r="K242" s="148"/>
      <c r="L242" s="148"/>
      <c r="M242" s="148"/>
      <c r="N242" s="148"/>
      <c r="O242" s="148"/>
      <c r="P242" s="148"/>
      <c r="Q242" s="148"/>
    </row>
    <row r="243" hidden="1">
      <c r="A243" s="148"/>
      <c r="B243" s="148"/>
      <c r="C243" s="148"/>
      <c r="D243" s="148"/>
      <c r="E243" s="149"/>
      <c r="F243" s="148"/>
      <c r="G243" s="148"/>
      <c r="H243" s="148"/>
      <c r="I243" s="149"/>
      <c r="J243" s="151"/>
      <c r="K243" s="148"/>
      <c r="L243" s="148"/>
      <c r="M243" s="148"/>
      <c r="N243" s="148"/>
      <c r="O243" s="148"/>
      <c r="P243" s="148"/>
      <c r="Q243" s="148"/>
    </row>
    <row r="244" hidden="1">
      <c r="A244" s="148"/>
      <c r="B244" s="148"/>
      <c r="C244" s="148"/>
      <c r="D244" s="148"/>
      <c r="E244" s="149"/>
      <c r="F244" s="148"/>
      <c r="G244" s="148"/>
      <c r="H244" s="148"/>
      <c r="I244" s="149"/>
      <c r="J244" s="151"/>
      <c r="K244" s="148"/>
      <c r="L244" s="148"/>
      <c r="M244" s="148"/>
      <c r="N244" s="148"/>
      <c r="O244" s="148"/>
      <c r="P244" s="148"/>
      <c r="Q244" s="148"/>
    </row>
    <row r="245" hidden="1">
      <c r="A245" s="148"/>
      <c r="B245" s="148"/>
      <c r="C245" s="148"/>
      <c r="D245" s="148"/>
      <c r="E245" s="149"/>
      <c r="F245" s="148"/>
      <c r="G245" s="148"/>
      <c r="H245" s="148"/>
      <c r="I245" s="149"/>
      <c r="J245" s="151"/>
      <c r="K245" s="148"/>
      <c r="L245" s="148"/>
      <c r="M245" s="148"/>
      <c r="N245" s="148"/>
      <c r="O245" s="148"/>
      <c r="P245" s="148"/>
      <c r="Q245" s="148"/>
    </row>
    <row r="246" hidden="1">
      <c r="A246" s="148"/>
      <c r="B246" s="148"/>
      <c r="C246" s="148"/>
      <c r="D246" s="148"/>
      <c r="E246" s="149"/>
      <c r="F246" s="148"/>
      <c r="G246" s="148"/>
      <c r="H246" s="148"/>
      <c r="I246" s="149"/>
      <c r="J246" s="151"/>
      <c r="K246" s="148"/>
      <c r="L246" s="148"/>
      <c r="M246" s="148"/>
      <c r="N246" s="148"/>
      <c r="O246" s="148"/>
      <c r="P246" s="148"/>
      <c r="Q246" s="148"/>
    </row>
    <row r="247" hidden="1">
      <c r="A247" s="148"/>
      <c r="B247" s="148"/>
      <c r="C247" s="148"/>
      <c r="D247" s="148"/>
      <c r="E247" s="149"/>
      <c r="F247" s="148"/>
      <c r="G247" s="148"/>
      <c r="H247" s="148"/>
      <c r="I247" s="149"/>
      <c r="J247" s="151"/>
      <c r="K247" s="148"/>
      <c r="L247" s="148"/>
      <c r="M247" s="148"/>
      <c r="N247" s="148"/>
      <c r="O247" s="148"/>
      <c r="P247" s="148"/>
      <c r="Q247" s="148"/>
    </row>
    <row r="248" hidden="1">
      <c r="A248" s="148"/>
      <c r="B248" s="148"/>
      <c r="C248" s="148"/>
      <c r="D248" s="148"/>
      <c r="E248" s="149"/>
      <c r="F248" s="148"/>
      <c r="G248" s="148"/>
      <c r="H248" s="148"/>
      <c r="I248" s="149"/>
      <c r="J248" s="151"/>
      <c r="K248" s="148"/>
      <c r="L248" s="148"/>
      <c r="M248" s="148"/>
      <c r="N248" s="148"/>
      <c r="O248" s="148"/>
      <c r="P248" s="148"/>
      <c r="Q248" s="148"/>
    </row>
    <row r="249" hidden="1">
      <c r="A249" s="148"/>
      <c r="B249" s="148"/>
      <c r="C249" s="148"/>
      <c r="D249" s="148"/>
      <c r="E249" s="149"/>
      <c r="F249" s="148"/>
      <c r="G249" s="148"/>
      <c r="H249" s="148"/>
      <c r="I249" s="149"/>
      <c r="J249" s="151"/>
      <c r="K249" s="148"/>
      <c r="L249" s="148"/>
      <c r="M249" s="148"/>
      <c r="N249" s="148"/>
      <c r="O249" s="148"/>
      <c r="P249" s="148"/>
      <c r="Q249" s="148"/>
    </row>
    <row r="250" hidden="1">
      <c r="A250" s="148"/>
      <c r="B250" s="148"/>
      <c r="C250" s="148"/>
      <c r="D250" s="148"/>
      <c r="E250" s="149"/>
      <c r="F250" s="148"/>
      <c r="G250" s="148"/>
      <c r="H250" s="148"/>
      <c r="I250" s="149"/>
      <c r="J250" s="151"/>
      <c r="K250" s="148"/>
      <c r="L250" s="148"/>
      <c r="M250" s="148"/>
      <c r="N250" s="148"/>
      <c r="O250" s="148"/>
      <c r="P250" s="148"/>
      <c r="Q250" s="148"/>
    </row>
    <row r="251" hidden="1">
      <c r="A251" s="148"/>
      <c r="B251" s="148"/>
      <c r="C251" s="148"/>
      <c r="D251" s="148"/>
      <c r="E251" s="149"/>
      <c r="F251" s="148"/>
      <c r="G251" s="148"/>
      <c r="H251" s="148"/>
      <c r="I251" s="149"/>
      <c r="J251" s="151"/>
      <c r="K251" s="148"/>
      <c r="L251" s="148"/>
      <c r="M251" s="148"/>
      <c r="N251" s="148"/>
      <c r="O251" s="148"/>
      <c r="P251" s="148"/>
      <c r="Q251" s="148"/>
    </row>
    <row r="252" hidden="1">
      <c r="A252" s="148"/>
      <c r="B252" s="148"/>
      <c r="C252" s="148"/>
      <c r="D252" s="148"/>
      <c r="E252" s="149"/>
      <c r="F252" s="148"/>
      <c r="G252" s="148"/>
      <c r="H252" s="148"/>
      <c r="I252" s="149"/>
      <c r="J252" s="151"/>
      <c r="K252" s="148"/>
      <c r="L252" s="148"/>
      <c r="M252" s="148"/>
      <c r="N252" s="148"/>
      <c r="O252" s="148"/>
      <c r="P252" s="148"/>
      <c r="Q252" s="148"/>
    </row>
    <row r="253" hidden="1">
      <c r="A253" s="148"/>
      <c r="B253" s="148"/>
      <c r="C253" s="148"/>
      <c r="D253" s="148"/>
      <c r="E253" s="149"/>
      <c r="F253" s="148"/>
      <c r="G253" s="148"/>
      <c r="H253" s="148"/>
      <c r="I253" s="149"/>
      <c r="J253" s="151"/>
      <c r="K253" s="148"/>
      <c r="L253" s="148"/>
      <c r="M253" s="148"/>
      <c r="N253" s="148"/>
      <c r="O253" s="148"/>
      <c r="P253" s="148"/>
      <c r="Q253" s="148"/>
    </row>
    <row r="254" hidden="1">
      <c r="A254" s="148"/>
      <c r="B254" s="148"/>
      <c r="C254" s="148"/>
      <c r="D254" s="148"/>
      <c r="E254" s="149"/>
      <c r="F254" s="148"/>
      <c r="G254" s="148"/>
      <c r="H254" s="148"/>
      <c r="I254" s="149"/>
      <c r="J254" s="151"/>
      <c r="K254" s="148"/>
      <c r="L254" s="148"/>
      <c r="M254" s="148"/>
      <c r="N254" s="148"/>
      <c r="O254" s="148"/>
      <c r="P254" s="148"/>
      <c r="Q254" s="148"/>
    </row>
    <row r="255" hidden="1">
      <c r="A255" s="148"/>
      <c r="B255" s="148"/>
      <c r="C255" s="148"/>
      <c r="D255" s="148"/>
      <c r="E255" s="149"/>
      <c r="F255" s="148"/>
      <c r="G255" s="148"/>
      <c r="H255" s="148"/>
      <c r="I255" s="149"/>
      <c r="J255" s="151"/>
      <c r="K255" s="148"/>
      <c r="L255" s="148"/>
      <c r="M255" s="148"/>
      <c r="N255" s="148"/>
      <c r="O255" s="148"/>
      <c r="P255" s="148"/>
      <c r="Q255" s="148"/>
    </row>
    <row r="256" hidden="1">
      <c r="A256" s="148"/>
      <c r="B256" s="148"/>
      <c r="C256" s="148"/>
      <c r="D256" s="148"/>
      <c r="E256" s="149"/>
      <c r="F256" s="148"/>
      <c r="G256" s="148"/>
      <c r="H256" s="148"/>
      <c r="I256" s="149"/>
      <c r="J256" s="151"/>
      <c r="K256" s="148"/>
      <c r="L256" s="148"/>
      <c r="M256" s="148"/>
      <c r="N256" s="148"/>
      <c r="O256" s="148"/>
      <c r="P256" s="148"/>
      <c r="Q256" s="148"/>
    </row>
    <row r="257" hidden="1">
      <c r="A257" s="148"/>
      <c r="B257" s="148"/>
      <c r="C257" s="148"/>
      <c r="D257" s="148"/>
      <c r="E257" s="149"/>
      <c r="F257" s="148"/>
      <c r="G257" s="148"/>
      <c r="H257" s="148"/>
      <c r="I257" s="149"/>
      <c r="J257" s="151"/>
      <c r="K257" s="148"/>
      <c r="L257" s="148"/>
      <c r="M257" s="148"/>
      <c r="N257" s="148"/>
      <c r="O257" s="148"/>
      <c r="P257" s="148"/>
      <c r="Q257" s="148"/>
    </row>
    <row r="258" hidden="1">
      <c r="A258" s="148"/>
      <c r="B258" s="148"/>
      <c r="C258" s="148"/>
      <c r="D258" s="148"/>
      <c r="E258" s="149"/>
      <c r="F258" s="148"/>
      <c r="G258" s="148"/>
      <c r="H258" s="148"/>
      <c r="I258" s="149"/>
      <c r="J258" s="151"/>
      <c r="K258" s="148"/>
      <c r="L258" s="148"/>
      <c r="M258" s="148"/>
      <c r="N258" s="148"/>
      <c r="O258" s="148"/>
      <c r="P258" s="148"/>
      <c r="Q258" s="148"/>
    </row>
    <row r="259" hidden="1">
      <c r="A259" s="148"/>
      <c r="B259" s="148"/>
      <c r="C259" s="148"/>
      <c r="D259" s="148"/>
      <c r="E259" s="149"/>
      <c r="F259" s="148"/>
      <c r="G259" s="148"/>
      <c r="H259" s="148"/>
      <c r="I259" s="149"/>
      <c r="J259" s="151"/>
      <c r="K259" s="148"/>
      <c r="L259" s="148"/>
      <c r="M259" s="148"/>
      <c r="N259" s="148"/>
      <c r="O259" s="148"/>
      <c r="P259" s="148"/>
      <c r="Q259" s="148"/>
    </row>
    <row r="260" hidden="1">
      <c r="A260" s="148"/>
      <c r="B260" s="148"/>
      <c r="C260" s="148"/>
      <c r="D260" s="148"/>
      <c r="E260" s="149"/>
      <c r="F260" s="148"/>
      <c r="G260" s="148"/>
      <c r="H260" s="148"/>
      <c r="I260" s="149"/>
      <c r="J260" s="151"/>
      <c r="K260" s="148"/>
      <c r="L260" s="148"/>
      <c r="M260" s="148"/>
      <c r="N260" s="148"/>
      <c r="O260" s="148"/>
      <c r="P260" s="148"/>
      <c r="Q260" s="148"/>
    </row>
    <row r="261" hidden="1">
      <c r="A261" s="148"/>
      <c r="B261" s="148"/>
      <c r="C261" s="148"/>
      <c r="D261" s="148"/>
      <c r="E261" s="149"/>
      <c r="F261" s="148"/>
      <c r="G261" s="148"/>
      <c r="H261" s="148"/>
      <c r="I261" s="149"/>
      <c r="J261" s="151"/>
      <c r="K261" s="148"/>
      <c r="L261" s="148"/>
      <c r="M261" s="148"/>
      <c r="N261" s="148"/>
      <c r="O261" s="148"/>
      <c r="P261" s="148"/>
      <c r="Q261" s="148"/>
    </row>
    <row r="262" hidden="1">
      <c r="A262" s="148"/>
      <c r="B262" s="148"/>
      <c r="C262" s="148"/>
      <c r="D262" s="148"/>
      <c r="E262" s="149"/>
      <c r="F262" s="148"/>
      <c r="G262" s="148"/>
      <c r="H262" s="148"/>
      <c r="I262" s="149"/>
      <c r="J262" s="151"/>
      <c r="K262" s="148"/>
      <c r="L262" s="148"/>
      <c r="M262" s="148"/>
      <c r="N262" s="148"/>
      <c r="O262" s="148"/>
      <c r="P262" s="148"/>
      <c r="Q262" s="148"/>
    </row>
    <row r="263" hidden="1">
      <c r="A263" s="148"/>
      <c r="B263" s="148"/>
      <c r="C263" s="148"/>
      <c r="D263" s="148"/>
      <c r="E263" s="149"/>
      <c r="F263" s="148"/>
      <c r="G263" s="148"/>
      <c r="H263" s="148"/>
      <c r="I263" s="149"/>
      <c r="J263" s="151"/>
      <c r="K263" s="148"/>
      <c r="L263" s="148"/>
      <c r="M263" s="148"/>
      <c r="N263" s="148"/>
      <c r="O263" s="148"/>
      <c r="P263" s="148"/>
      <c r="Q263" s="148"/>
    </row>
    <row r="264" hidden="1">
      <c r="A264" s="148"/>
      <c r="B264" s="148"/>
      <c r="C264" s="148"/>
      <c r="D264" s="148"/>
      <c r="E264" s="149"/>
      <c r="F264" s="148"/>
      <c r="G264" s="148"/>
      <c r="H264" s="148"/>
      <c r="I264" s="149"/>
      <c r="J264" s="151"/>
      <c r="K264" s="148"/>
      <c r="L264" s="148"/>
      <c r="M264" s="148"/>
      <c r="N264" s="148"/>
      <c r="O264" s="148"/>
      <c r="P264" s="148"/>
      <c r="Q264" s="148"/>
    </row>
    <row r="265" hidden="1">
      <c r="A265" s="148"/>
      <c r="B265" s="148"/>
      <c r="C265" s="148"/>
      <c r="D265" s="148"/>
      <c r="E265" s="149"/>
      <c r="F265" s="148"/>
      <c r="G265" s="148"/>
      <c r="H265" s="148"/>
      <c r="I265" s="149"/>
      <c r="J265" s="151"/>
      <c r="K265" s="148"/>
      <c r="L265" s="148"/>
      <c r="M265" s="148"/>
      <c r="N265" s="148"/>
      <c r="O265" s="148"/>
      <c r="P265" s="148"/>
      <c r="Q265" s="148"/>
    </row>
    <row r="266" hidden="1">
      <c r="A266" s="148"/>
      <c r="B266" s="148"/>
      <c r="C266" s="148"/>
      <c r="D266" s="148"/>
      <c r="E266" s="149"/>
      <c r="F266" s="148"/>
      <c r="G266" s="148"/>
      <c r="H266" s="148"/>
      <c r="I266" s="149"/>
      <c r="J266" s="151"/>
      <c r="K266" s="148"/>
      <c r="L266" s="148"/>
      <c r="M266" s="148"/>
      <c r="N266" s="148"/>
      <c r="O266" s="148"/>
      <c r="P266" s="148"/>
      <c r="Q266" s="148"/>
    </row>
    <row r="267" hidden="1">
      <c r="A267" s="148"/>
      <c r="B267" s="148"/>
      <c r="C267" s="148"/>
      <c r="D267" s="148"/>
      <c r="E267" s="149"/>
      <c r="F267" s="148"/>
      <c r="G267" s="148"/>
      <c r="H267" s="148"/>
      <c r="I267" s="149"/>
      <c r="J267" s="151"/>
      <c r="K267" s="148"/>
      <c r="L267" s="148"/>
      <c r="M267" s="148"/>
      <c r="N267" s="148"/>
      <c r="O267" s="148"/>
      <c r="P267" s="148"/>
      <c r="Q267" s="148"/>
    </row>
    <row r="268" hidden="1">
      <c r="A268" s="148"/>
      <c r="B268" s="148"/>
      <c r="C268" s="148"/>
      <c r="D268" s="148"/>
      <c r="E268" s="149"/>
      <c r="F268" s="148"/>
      <c r="G268" s="148"/>
      <c r="H268" s="148"/>
      <c r="I268" s="149"/>
      <c r="J268" s="151"/>
      <c r="K268" s="148"/>
      <c r="L268" s="148"/>
      <c r="M268" s="148"/>
      <c r="N268" s="148"/>
      <c r="O268" s="148"/>
      <c r="P268" s="148"/>
      <c r="Q268" s="148"/>
    </row>
    <row r="269" hidden="1">
      <c r="A269" s="148"/>
      <c r="B269" s="148"/>
      <c r="C269" s="148"/>
      <c r="D269" s="148"/>
      <c r="E269" s="149"/>
      <c r="F269" s="148"/>
      <c r="G269" s="148"/>
      <c r="H269" s="148"/>
      <c r="I269" s="149"/>
      <c r="J269" s="151"/>
      <c r="K269" s="148"/>
      <c r="L269" s="148"/>
      <c r="M269" s="148"/>
      <c r="N269" s="148"/>
      <c r="O269" s="148"/>
      <c r="P269" s="148"/>
      <c r="Q269" s="148"/>
    </row>
    <row r="270" hidden="1">
      <c r="A270" s="148"/>
      <c r="B270" s="148"/>
      <c r="C270" s="148"/>
      <c r="D270" s="148"/>
      <c r="E270" s="149"/>
      <c r="F270" s="148"/>
      <c r="G270" s="148"/>
      <c r="H270" s="148"/>
      <c r="I270" s="149"/>
      <c r="J270" s="151"/>
      <c r="K270" s="148"/>
      <c r="L270" s="148"/>
      <c r="M270" s="148"/>
      <c r="N270" s="148"/>
      <c r="O270" s="148"/>
      <c r="P270" s="148"/>
      <c r="Q270" s="148"/>
    </row>
    <row r="271" hidden="1">
      <c r="A271" s="148"/>
      <c r="B271" s="148"/>
      <c r="C271" s="148"/>
      <c r="D271" s="148"/>
      <c r="E271" s="149"/>
      <c r="F271" s="148"/>
      <c r="G271" s="148"/>
      <c r="H271" s="148"/>
      <c r="I271" s="149"/>
      <c r="J271" s="151"/>
      <c r="K271" s="148"/>
      <c r="L271" s="148"/>
      <c r="M271" s="148"/>
      <c r="N271" s="148"/>
      <c r="O271" s="148"/>
      <c r="P271" s="148"/>
      <c r="Q271" s="148"/>
    </row>
    <row r="272" hidden="1">
      <c r="A272" s="148"/>
      <c r="B272" s="148"/>
      <c r="C272" s="148"/>
      <c r="D272" s="148"/>
      <c r="E272" s="149"/>
      <c r="F272" s="148"/>
      <c r="G272" s="148"/>
      <c r="H272" s="148"/>
      <c r="I272" s="149"/>
      <c r="J272" s="151"/>
      <c r="K272" s="148"/>
      <c r="L272" s="148"/>
      <c r="M272" s="148"/>
      <c r="N272" s="148"/>
      <c r="O272" s="148"/>
      <c r="P272" s="148"/>
      <c r="Q272" s="148"/>
    </row>
    <row r="273" hidden="1">
      <c r="A273" s="148"/>
      <c r="B273" s="148"/>
      <c r="C273" s="148"/>
      <c r="D273" s="148"/>
      <c r="E273" s="149"/>
      <c r="F273" s="148"/>
      <c r="G273" s="148"/>
      <c r="H273" s="148"/>
      <c r="I273" s="149"/>
      <c r="J273" s="151"/>
      <c r="K273" s="148"/>
      <c r="L273" s="148"/>
      <c r="M273" s="148"/>
      <c r="N273" s="148"/>
      <c r="O273" s="148"/>
      <c r="P273" s="148"/>
      <c r="Q273" s="148"/>
    </row>
    <row r="274" hidden="1">
      <c r="A274" s="148"/>
      <c r="B274" s="148"/>
      <c r="C274" s="148"/>
      <c r="D274" s="148"/>
      <c r="E274" s="149"/>
      <c r="F274" s="148"/>
      <c r="G274" s="148"/>
      <c r="H274" s="148"/>
      <c r="I274" s="149"/>
      <c r="J274" s="151"/>
      <c r="K274" s="148"/>
      <c r="L274" s="148"/>
      <c r="M274" s="148"/>
      <c r="N274" s="148"/>
      <c r="O274" s="148"/>
      <c r="P274" s="148"/>
      <c r="Q274" s="148"/>
    </row>
    <row r="275" hidden="1">
      <c r="A275" s="148"/>
      <c r="B275" s="148"/>
      <c r="C275" s="148"/>
      <c r="D275" s="148"/>
      <c r="E275" s="149"/>
      <c r="F275" s="148"/>
      <c r="G275" s="148"/>
      <c r="H275" s="148"/>
      <c r="I275" s="149"/>
      <c r="J275" s="151"/>
      <c r="K275" s="148"/>
      <c r="L275" s="148"/>
      <c r="M275" s="148"/>
      <c r="N275" s="148"/>
      <c r="O275" s="148"/>
      <c r="P275" s="148"/>
      <c r="Q275" s="148"/>
    </row>
    <row r="276" hidden="1">
      <c r="A276" s="148"/>
      <c r="B276" s="148"/>
      <c r="C276" s="148"/>
      <c r="D276" s="148"/>
      <c r="E276" s="149"/>
      <c r="F276" s="148"/>
      <c r="G276" s="148"/>
      <c r="H276" s="148"/>
      <c r="I276" s="149"/>
      <c r="J276" s="151"/>
      <c r="K276" s="148"/>
      <c r="L276" s="148"/>
      <c r="M276" s="148"/>
      <c r="N276" s="148"/>
      <c r="O276" s="148"/>
      <c r="P276" s="148"/>
      <c r="Q276" s="148"/>
    </row>
    <row r="277" hidden="1">
      <c r="A277" s="148"/>
      <c r="B277" s="148"/>
      <c r="C277" s="148"/>
      <c r="D277" s="148"/>
      <c r="E277" s="149"/>
      <c r="F277" s="148"/>
      <c r="G277" s="148"/>
      <c r="H277" s="148"/>
      <c r="I277" s="149"/>
      <c r="J277" s="151"/>
      <c r="K277" s="148"/>
      <c r="L277" s="148"/>
      <c r="M277" s="148"/>
      <c r="N277" s="148"/>
      <c r="O277" s="148"/>
      <c r="P277" s="148"/>
      <c r="Q277" s="148"/>
    </row>
    <row r="278" hidden="1">
      <c r="A278" s="148"/>
      <c r="B278" s="148"/>
      <c r="C278" s="148"/>
      <c r="D278" s="148"/>
      <c r="E278" s="149"/>
      <c r="F278" s="148"/>
      <c r="G278" s="148"/>
      <c r="H278" s="148"/>
      <c r="I278" s="149"/>
      <c r="J278" s="151"/>
      <c r="K278" s="148"/>
      <c r="L278" s="148"/>
      <c r="M278" s="148"/>
      <c r="N278" s="148"/>
      <c r="O278" s="148"/>
      <c r="P278" s="148"/>
      <c r="Q278" s="148"/>
    </row>
    <row r="279" hidden="1">
      <c r="A279" s="148"/>
      <c r="B279" s="148"/>
      <c r="C279" s="148"/>
      <c r="D279" s="148"/>
      <c r="E279" s="149"/>
      <c r="F279" s="148"/>
      <c r="G279" s="148"/>
      <c r="H279" s="148"/>
      <c r="I279" s="149"/>
      <c r="J279" s="151"/>
      <c r="K279" s="148"/>
      <c r="L279" s="148"/>
      <c r="M279" s="148"/>
      <c r="N279" s="148"/>
      <c r="O279" s="148"/>
      <c r="P279" s="148"/>
      <c r="Q279" s="148"/>
    </row>
    <row r="280" hidden="1">
      <c r="A280" s="148"/>
      <c r="B280" s="148"/>
      <c r="C280" s="148"/>
      <c r="D280" s="148"/>
      <c r="E280" s="149"/>
      <c r="F280" s="148"/>
      <c r="G280" s="148"/>
      <c r="H280" s="148"/>
      <c r="I280" s="149"/>
      <c r="J280" s="151"/>
      <c r="K280" s="148"/>
      <c r="L280" s="148"/>
      <c r="M280" s="148"/>
      <c r="N280" s="148"/>
      <c r="O280" s="148"/>
      <c r="P280" s="148"/>
      <c r="Q280" s="148"/>
    </row>
    <row r="281" hidden="1">
      <c r="A281" s="148"/>
      <c r="B281" s="148"/>
      <c r="C281" s="148"/>
      <c r="D281" s="148"/>
      <c r="E281" s="149"/>
      <c r="F281" s="148"/>
      <c r="G281" s="148"/>
      <c r="H281" s="148"/>
      <c r="I281" s="149"/>
      <c r="J281" s="151"/>
      <c r="K281" s="148"/>
      <c r="L281" s="148"/>
      <c r="M281" s="148"/>
      <c r="N281" s="148"/>
      <c r="O281" s="148"/>
      <c r="P281" s="148"/>
      <c r="Q281" s="148"/>
    </row>
    <row r="282" hidden="1">
      <c r="A282" s="148"/>
      <c r="B282" s="148"/>
      <c r="C282" s="148"/>
      <c r="D282" s="148"/>
      <c r="E282" s="149"/>
      <c r="F282" s="148"/>
      <c r="G282" s="148"/>
      <c r="H282" s="148"/>
      <c r="I282" s="149"/>
      <c r="J282" s="151"/>
      <c r="K282" s="148"/>
      <c r="L282" s="148"/>
      <c r="M282" s="148"/>
      <c r="N282" s="148"/>
      <c r="O282" s="148"/>
      <c r="P282" s="148"/>
      <c r="Q282" s="148"/>
    </row>
    <row r="283" hidden="1">
      <c r="A283" s="148"/>
      <c r="B283" s="148"/>
      <c r="C283" s="148"/>
      <c r="D283" s="148"/>
      <c r="E283" s="149"/>
      <c r="F283" s="148"/>
      <c r="G283" s="148"/>
      <c r="H283" s="148"/>
      <c r="I283" s="149"/>
      <c r="J283" s="151"/>
      <c r="K283" s="148"/>
      <c r="L283" s="148"/>
      <c r="M283" s="148"/>
      <c r="N283" s="148"/>
      <c r="O283" s="148"/>
      <c r="P283" s="148"/>
      <c r="Q283" s="148"/>
    </row>
    <row r="284" hidden="1">
      <c r="A284" s="148"/>
      <c r="B284" s="148"/>
      <c r="C284" s="148"/>
      <c r="D284" s="148"/>
      <c r="E284" s="149"/>
      <c r="F284" s="148"/>
      <c r="G284" s="148"/>
      <c r="H284" s="148"/>
      <c r="I284" s="149"/>
      <c r="J284" s="151"/>
      <c r="K284" s="148"/>
      <c r="L284" s="148"/>
      <c r="M284" s="148"/>
      <c r="N284" s="148"/>
      <c r="O284" s="148"/>
      <c r="P284" s="148"/>
      <c r="Q284" s="148"/>
    </row>
    <row r="285" hidden="1">
      <c r="A285" s="148"/>
      <c r="B285" s="148"/>
      <c r="C285" s="148"/>
      <c r="D285" s="148"/>
      <c r="E285" s="149"/>
      <c r="F285" s="148"/>
      <c r="G285" s="148"/>
      <c r="H285" s="148"/>
      <c r="I285" s="149"/>
      <c r="J285" s="151"/>
      <c r="K285" s="148"/>
      <c r="L285" s="148"/>
      <c r="M285" s="148"/>
      <c r="N285" s="148"/>
      <c r="O285" s="148"/>
      <c r="P285" s="148"/>
      <c r="Q285" s="148"/>
    </row>
    <row r="286" hidden="1">
      <c r="A286" s="148"/>
      <c r="B286" s="148"/>
      <c r="C286" s="148"/>
      <c r="D286" s="148"/>
      <c r="E286" s="149"/>
      <c r="F286" s="148"/>
      <c r="G286" s="148"/>
      <c r="H286" s="148"/>
      <c r="I286" s="149"/>
      <c r="J286" s="151"/>
      <c r="K286" s="148"/>
      <c r="L286" s="148"/>
      <c r="M286" s="148"/>
      <c r="N286" s="148"/>
      <c r="O286" s="148"/>
      <c r="P286" s="148"/>
      <c r="Q286" s="148"/>
    </row>
    <row r="287" hidden="1">
      <c r="A287" s="148"/>
      <c r="B287" s="148"/>
      <c r="C287" s="148"/>
      <c r="D287" s="148"/>
      <c r="E287" s="149"/>
      <c r="F287" s="148"/>
      <c r="G287" s="148"/>
      <c r="H287" s="148"/>
      <c r="I287" s="149"/>
      <c r="J287" s="151"/>
      <c r="K287" s="148"/>
      <c r="L287" s="148"/>
      <c r="M287" s="148"/>
      <c r="N287" s="148"/>
      <c r="O287" s="148"/>
      <c r="P287" s="148"/>
      <c r="Q287" s="148"/>
    </row>
    <row r="288" hidden="1">
      <c r="A288" s="148"/>
      <c r="B288" s="148"/>
      <c r="C288" s="148"/>
      <c r="D288" s="148"/>
      <c r="E288" s="149"/>
      <c r="F288" s="148"/>
      <c r="G288" s="148"/>
      <c r="H288" s="148"/>
      <c r="I288" s="149"/>
      <c r="J288" s="151"/>
      <c r="K288" s="148"/>
      <c r="L288" s="148"/>
      <c r="M288" s="148"/>
      <c r="N288" s="148"/>
      <c r="O288" s="148"/>
      <c r="P288" s="148"/>
      <c r="Q288" s="148"/>
    </row>
    <row r="289" hidden="1">
      <c r="A289" s="148"/>
      <c r="B289" s="148"/>
      <c r="C289" s="148"/>
      <c r="D289" s="148"/>
      <c r="E289" s="149"/>
      <c r="F289" s="148"/>
      <c r="G289" s="148"/>
      <c r="H289" s="148"/>
      <c r="I289" s="149"/>
      <c r="J289" s="151"/>
      <c r="K289" s="148"/>
      <c r="L289" s="148"/>
      <c r="M289" s="148"/>
      <c r="N289" s="148"/>
      <c r="O289" s="148"/>
      <c r="P289" s="148"/>
      <c r="Q289" s="148"/>
    </row>
    <row r="290" hidden="1">
      <c r="A290" s="148"/>
      <c r="B290" s="148"/>
      <c r="C290" s="148"/>
      <c r="D290" s="148"/>
      <c r="E290" s="149"/>
      <c r="F290" s="148"/>
      <c r="G290" s="148"/>
      <c r="H290" s="148"/>
      <c r="I290" s="149"/>
      <c r="J290" s="151"/>
      <c r="K290" s="148"/>
      <c r="L290" s="148"/>
      <c r="M290" s="148"/>
      <c r="N290" s="148"/>
      <c r="O290" s="148"/>
      <c r="P290" s="148"/>
      <c r="Q290" s="148"/>
    </row>
    <row r="291" hidden="1">
      <c r="A291" s="148"/>
      <c r="B291" s="148"/>
      <c r="C291" s="148"/>
      <c r="D291" s="148"/>
      <c r="E291" s="149"/>
      <c r="F291" s="148"/>
      <c r="G291" s="148"/>
      <c r="H291" s="148"/>
      <c r="I291" s="149"/>
      <c r="J291" s="151"/>
      <c r="K291" s="148"/>
      <c r="L291" s="148"/>
      <c r="M291" s="148"/>
      <c r="N291" s="148"/>
      <c r="O291" s="148"/>
      <c r="P291" s="148"/>
      <c r="Q291" s="148"/>
    </row>
    <row r="292" hidden="1">
      <c r="A292" s="148"/>
      <c r="B292" s="148"/>
      <c r="C292" s="148"/>
      <c r="D292" s="148"/>
      <c r="E292" s="149"/>
      <c r="F292" s="148"/>
      <c r="G292" s="148"/>
      <c r="H292" s="148"/>
      <c r="I292" s="149"/>
      <c r="J292" s="151"/>
      <c r="K292" s="148"/>
      <c r="L292" s="148"/>
      <c r="M292" s="148"/>
      <c r="N292" s="148"/>
      <c r="O292" s="148"/>
      <c r="P292" s="148"/>
      <c r="Q292" s="148"/>
    </row>
    <row r="293" hidden="1">
      <c r="A293" s="148"/>
      <c r="B293" s="148"/>
      <c r="C293" s="148"/>
      <c r="D293" s="148"/>
      <c r="E293" s="149"/>
      <c r="F293" s="148"/>
      <c r="G293" s="148"/>
      <c r="H293" s="148"/>
      <c r="I293" s="149"/>
      <c r="J293" s="151"/>
      <c r="K293" s="148"/>
      <c r="L293" s="148"/>
      <c r="M293" s="148"/>
      <c r="N293" s="148"/>
      <c r="O293" s="148"/>
      <c r="P293" s="148"/>
      <c r="Q293" s="148"/>
    </row>
    <row r="294" hidden="1">
      <c r="A294" s="148"/>
      <c r="B294" s="148"/>
      <c r="C294" s="148"/>
      <c r="D294" s="148"/>
      <c r="E294" s="149"/>
      <c r="F294" s="148"/>
      <c r="G294" s="148"/>
      <c r="H294" s="148"/>
      <c r="I294" s="149"/>
      <c r="J294" s="151"/>
      <c r="K294" s="148"/>
      <c r="L294" s="148"/>
      <c r="M294" s="148"/>
      <c r="N294" s="148"/>
      <c r="O294" s="148"/>
      <c r="P294" s="148"/>
      <c r="Q294" s="148"/>
    </row>
    <row r="295" hidden="1">
      <c r="A295" s="148"/>
      <c r="B295" s="148"/>
      <c r="C295" s="148"/>
      <c r="D295" s="148"/>
      <c r="E295" s="149"/>
      <c r="F295" s="148"/>
      <c r="G295" s="148"/>
      <c r="H295" s="148"/>
      <c r="I295" s="149"/>
      <c r="J295" s="151"/>
      <c r="K295" s="148"/>
      <c r="L295" s="148"/>
      <c r="M295" s="148"/>
      <c r="N295" s="148"/>
      <c r="O295" s="148"/>
      <c r="P295" s="148"/>
      <c r="Q295" s="148"/>
    </row>
    <row r="296" hidden="1">
      <c r="A296" s="148"/>
      <c r="B296" s="148"/>
      <c r="C296" s="148"/>
      <c r="D296" s="148"/>
      <c r="E296" s="149"/>
      <c r="F296" s="148"/>
      <c r="G296" s="148"/>
      <c r="H296" s="148"/>
      <c r="I296" s="149"/>
      <c r="J296" s="151"/>
      <c r="K296" s="148"/>
      <c r="L296" s="148"/>
      <c r="M296" s="148"/>
      <c r="N296" s="148"/>
      <c r="O296" s="148"/>
      <c r="P296" s="148"/>
      <c r="Q296" s="148"/>
    </row>
    <row r="297" hidden="1">
      <c r="A297" s="148"/>
      <c r="B297" s="148"/>
      <c r="C297" s="148"/>
      <c r="D297" s="148"/>
      <c r="E297" s="149"/>
      <c r="F297" s="148"/>
      <c r="G297" s="148"/>
      <c r="H297" s="148"/>
      <c r="I297" s="149"/>
      <c r="J297" s="151"/>
      <c r="K297" s="148"/>
      <c r="L297" s="148"/>
      <c r="M297" s="148"/>
      <c r="N297" s="148"/>
      <c r="O297" s="148"/>
      <c r="P297" s="148"/>
      <c r="Q297" s="148"/>
    </row>
    <row r="298" hidden="1">
      <c r="A298" s="148"/>
      <c r="B298" s="148"/>
      <c r="C298" s="148"/>
      <c r="D298" s="148"/>
      <c r="E298" s="149"/>
      <c r="F298" s="148"/>
      <c r="G298" s="148"/>
      <c r="H298" s="148"/>
      <c r="I298" s="149"/>
      <c r="J298" s="151"/>
      <c r="K298" s="148"/>
      <c r="L298" s="148"/>
      <c r="M298" s="148"/>
      <c r="N298" s="148"/>
      <c r="O298" s="148"/>
      <c r="P298" s="148"/>
      <c r="Q298" s="148"/>
    </row>
    <row r="299" hidden="1">
      <c r="A299" s="148"/>
      <c r="B299" s="148"/>
      <c r="C299" s="148"/>
      <c r="D299" s="148"/>
      <c r="E299" s="149"/>
      <c r="F299" s="148"/>
      <c r="G299" s="148"/>
      <c r="H299" s="148"/>
      <c r="I299" s="149"/>
      <c r="J299" s="151"/>
      <c r="K299" s="148"/>
      <c r="L299" s="148"/>
      <c r="M299" s="148"/>
      <c r="N299" s="148"/>
      <c r="O299" s="148"/>
      <c r="P299" s="148"/>
      <c r="Q299" s="148"/>
    </row>
    <row r="300" hidden="1">
      <c r="A300" s="148"/>
      <c r="B300" s="148"/>
      <c r="C300" s="148"/>
      <c r="D300" s="148"/>
      <c r="E300" s="149"/>
      <c r="F300" s="148"/>
      <c r="G300" s="148"/>
      <c r="H300" s="148"/>
      <c r="I300" s="149"/>
      <c r="J300" s="151"/>
      <c r="K300" s="148"/>
      <c r="L300" s="148"/>
      <c r="M300" s="148"/>
      <c r="N300" s="148"/>
      <c r="O300" s="148"/>
      <c r="P300" s="148"/>
      <c r="Q300" s="148"/>
    </row>
    <row r="301" hidden="1">
      <c r="A301" s="148"/>
      <c r="B301" s="148"/>
      <c r="C301" s="148"/>
      <c r="D301" s="148"/>
      <c r="E301" s="149"/>
      <c r="F301" s="148"/>
      <c r="G301" s="148"/>
      <c r="H301" s="148"/>
      <c r="I301" s="149"/>
      <c r="J301" s="151"/>
      <c r="K301" s="148"/>
      <c r="L301" s="148"/>
      <c r="M301" s="148"/>
      <c r="N301" s="148"/>
      <c r="O301" s="148"/>
      <c r="P301" s="148"/>
      <c r="Q301" s="148"/>
    </row>
    <row r="302" hidden="1">
      <c r="A302" s="148"/>
      <c r="B302" s="148"/>
      <c r="C302" s="148"/>
      <c r="D302" s="148"/>
      <c r="E302" s="149"/>
      <c r="F302" s="148"/>
      <c r="G302" s="148"/>
      <c r="H302" s="148"/>
      <c r="I302" s="149"/>
      <c r="J302" s="151"/>
      <c r="K302" s="148"/>
      <c r="L302" s="148"/>
      <c r="M302" s="148"/>
      <c r="N302" s="148"/>
      <c r="O302" s="148"/>
      <c r="P302" s="148"/>
      <c r="Q302" s="148"/>
    </row>
    <row r="303" hidden="1">
      <c r="A303" s="148"/>
      <c r="B303" s="148"/>
      <c r="C303" s="148"/>
      <c r="D303" s="148"/>
      <c r="E303" s="149"/>
      <c r="F303" s="148"/>
      <c r="G303" s="148"/>
      <c r="H303" s="148"/>
      <c r="I303" s="149"/>
      <c r="J303" s="151"/>
      <c r="K303" s="148"/>
      <c r="L303" s="148"/>
      <c r="M303" s="148"/>
      <c r="N303" s="148"/>
      <c r="O303" s="148"/>
      <c r="P303" s="148"/>
      <c r="Q303" s="148"/>
    </row>
    <row r="304" hidden="1">
      <c r="A304" s="148"/>
      <c r="B304" s="148"/>
      <c r="C304" s="148"/>
      <c r="D304" s="148"/>
      <c r="E304" s="149"/>
      <c r="F304" s="148"/>
      <c r="G304" s="148"/>
      <c r="H304" s="148"/>
      <c r="I304" s="149"/>
      <c r="J304" s="151"/>
      <c r="K304" s="148"/>
      <c r="L304" s="148"/>
      <c r="M304" s="148"/>
      <c r="N304" s="148"/>
      <c r="O304" s="148"/>
      <c r="P304" s="148"/>
      <c r="Q304" s="148"/>
    </row>
    <row r="305" hidden="1">
      <c r="A305" s="148"/>
      <c r="B305" s="148"/>
      <c r="C305" s="148"/>
      <c r="D305" s="148"/>
      <c r="E305" s="149"/>
      <c r="F305" s="148"/>
      <c r="G305" s="148"/>
      <c r="H305" s="148"/>
      <c r="I305" s="149"/>
      <c r="J305" s="151"/>
      <c r="K305" s="148"/>
      <c r="L305" s="148"/>
      <c r="M305" s="148"/>
      <c r="N305" s="148"/>
      <c r="O305" s="148"/>
      <c r="P305" s="148"/>
      <c r="Q305" s="148"/>
    </row>
    <row r="306" hidden="1">
      <c r="A306" s="148"/>
      <c r="B306" s="148"/>
      <c r="C306" s="148"/>
      <c r="D306" s="148"/>
      <c r="E306" s="149"/>
      <c r="F306" s="148"/>
      <c r="G306" s="148"/>
      <c r="H306" s="148"/>
      <c r="I306" s="149"/>
      <c r="J306" s="151"/>
      <c r="K306" s="148"/>
      <c r="L306" s="148"/>
      <c r="M306" s="148"/>
      <c r="N306" s="148"/>
      <c r="O306" s="148"/>
      <c r="P306" s="148"/>
      <c r="Q306" s="148"/>
    </row>
    <row r="307" hidden="1">
      <c r="A307" s="148"/>
      <c r="B307" s="148"/>
      <c r="C307" s="148"/>
      <c r="D307" s="148"/>
      <c r="E307" s="149"/>
      <c r="F307" s="148"/>
      <c r="G307" s="148"/>
      <c r="H307" s="148"/>
      <c r="I307" s="149"/>
      <c r="J307" s="151"/>
      <c r="K307" s="148"/>
      <c r="L307" s="148"/>
      <c r="M307" s="148"/>
      <c r="N307" s="148"/>
      <c r="O307" s="148"/>
      <c r="P307" s="148"/>
      <c r="Q307" s="148"/>
    </row>
    <row r="308" hidden="1">
      <c r="A308" s="148"/>
      <c r="B308" s="148"/>
      <c r="C308" s="148"/>
      <c r="D308" s="148"/>
      <c r="E308" s="149"/>
      <c r="F308" s="148"/>
      <c r="G308" s="148"/>
      <c r="H308" s="148"/>
      <c r="I308" s="149"/>
      <c r="J308" s="151"/>
      <c r="K308" s="148"/>
      <c r="L308" s="148"/>
      <c r="M308" s="148"/>
      <c r="N308" s="148"/>
      <c r="O308" s="148"/>
      <c r="P308" s="148"/>
      <c r="Q308" s="148"/>
    </row>
    <row r="309" hidden="1">
      <c r="A309" s="148"/>
      <c r="B309" s="148"/>
      <c r="C309" s="148"/>
      <c r="D309" s="148"/>
      <c r="E309" s="149"/>
      <c r="F309" s="148"/>
      <c r="G309" s="148"/>
      <c r="H309" s="148"/>
      <c r="I309" s="149"/>
      <c r="J309" s="151"/>
      <c r="K309" s="148"/>
      <c r="L309" s="148"/>
      <c r="M309" s="148"/>
      <c r="N309" s="148"/>
      <c r="O309" s="148"/>
      <c r="P309" s="148"/>
      <c r="Q309" s="148"/>
    </row>
    <row r="310" hidden="1">
      <c r="A310" s="148"/>
      <c r="B310" s="148"/>
      <c r="C310" s="148"/>
      <c r="D310" s="148"/>
      <c r="E310" s="149"/>
      <c r="F310" s="148"/>
      <c r="G310" s="148"/>
      <c r="H310" s="148"/>
      <c r="I310" s="149"/>
      <c r="J310" s="151"/>
      <c r="K310" s="148"/>
      <c r="L310" s="148"/>
      <c r="M310" s="148"/>
      <c r="N310" s="148"/>
      <c r="O310" s="148"/>
      <c r="P310" s="148"/>
      <c r="Q310" s="148"/>
    </row>
    <row r="311" hidden="1">
      <c r="A311" s="148"/>
      <c r="B311" s="148"/>
      <c r="C311" s="148"/>
      <c r="D311" s="148"/>
      <c r="E311" s="149"/>
      <c r="F311" s="148"/>
      <c r="G311" s="148"/>
      <c r="H311" s="148"/>
      <c r="I311" s="149"/>
      <c r="J311" s="151"/>
      <c r="K311" s="148"/>
      <c r="L311" s="148"/>
      <c r="M311" s="148"/>
      <c r="N311" s="148"/>
      <c r="O311" s="148"/>
      <c r="P311" s="148"/>
      <c r="Q311" s="148"/>
    </row>
    <row r="312" hidden="1">
      <c r="A312" s="148"/>
      <c r="B312" s="148"/>
      <c r="C312" s="148"/>
      <c r="D312" s="148"/>
      <c r="E312" s="149"/>
      <c r="F312" s="148"/>
      <c r="G312" s="148"/>
      <c r="H312" s="148"/>
      <c r="I312" s="149"/>
      <c r="J312" s="151"/>
      <c r="K312" s="148"/>
      <c r="L312" s="148"/>
      <c r="M312" s="148"/>
      <c r="N312" s="148"/>
      <c r="O312" s="148"/>
      <c r="P312" s="148"/>
      <c r="Q312" s="148"/>
    </row>
    <row r="313" hidden="1">
      <c r="A313" s="148"/>
      <c r="B313" s="148"/>
      <c r="C313" s="148"/>
      <c r="D313" s="148"/>
      <c r="E313" s="149"/>
      <c r="F313" s="148"/>
      <c r="G313" s="148"/>
      <c r="H313" s="148"/>
      <c r="I313" s="149"/>
      <c r="J313" s="151"/>
      <c r="K313" s="148"/>
      <c r="L313" s="148"/>
      <c r="M313" s="148"/>
      <c r="N313" s="148"/>
      <c r="O313" s="148"/>
      <c r="P313" s="148"/>
      <c r="Q313" s="148"/>
    </row>
    <row r="314" hidden="1">
      <c r="A314" s="148"/>
      <c r="B314" s="148"/>
      <c r="C314" s="148"/>
      <c r="D314" s="148"/>
      <c r="E314" s="149"/>
      <c r="F314" s="148"/>
      <c r="G314" s="148"/>
      <c r="H314" s="148"/>
      <c r="I314" s="149"/>
      <c r="J314" s="151"/>
      <c r="K314" s="148"/>
      <c r="L314" s="148"/>
      <c r="M314" s="148"/>
      <c r="N314" s="148"/>
      <c r="O314" s="148"/>
      <c r="P314" s="148"/>
      <c r="Q314" s="148"/>
    </row>
    <row r="315" hidden="1">
      <c r="A315" s="148"/>
      <c r="B315" s="148"/>
      <c r="C315" s="148"/>
      <c r="D315" s="148"/>
      <c r="E315" s="149"/>
      <c r="F315" s="148"/>
      <c r="G315" s="148"/>
      <c r="H315" s="148"/>
      <c r="I315" s="149"/>
      <c r="J315" s="151"/>
      <c r="K315" s="148"/>
      <c r="L315" s="148"/>
      <c r="M315" s="148"/>
      <c r="N315" s="148"/>
      <c r="O315" s="148"/>
      <c r="P315" s="148"/>
      <c r="Q315" s="148"/>
    </row>
    <row r="316" hidden="1">
      <c r="A316" s="148"/>
      <c r="B316" s="148"/>
      <c r="C316" s="148"/>
      <c r="D316" s="148"/>
      <c r="E316" s="149"/>
      <c r="F316" s="148"/>
      <c r="G316" s="148"/>
      <c r="H316" s="148"/>
      <c r="I316" s="149"/>
      <c r="J316" s="151"/>
      <c r="K316" s="148"/>
      <c r="L316" s="148"/>
      <c r="M316" s="148"/>
      <c r="N316" s="148"/>
      <c r="O316" s="148"/>
      <c r="P316" s="148"/>
      <c r="Q316" s="148"/>
    </row>
    <row r="317" hidden="1">
      <c r="A317" s="148"/>
      <c r="B317" s="148"/>
      <c r="C317" s="148"/>
      <c r="D317" s="148"/>
      <c r="E317" s="149"/>
      <c r="F317" s="148"/>
      <c r="G317" s="148"/>
      <c r="H317" s="148"/>
      <c r="I317" s="149"/>
      <c r="J317" s="151"/>
      <c r="K317" s="148"/>
      <c r="L317" s="148"/>
      <c r="M317" s="148"/>
      <c r="N317" s="148"/>
      <c r="O317" s="148"/>
      <c r="P317" s="148"/>
      <c r="Q317" s="148"/>
    </row>
    <row r="318" hidden="1">
      <c r="A318" s="148"/>
      <c r="B318" s="148"/>
      <c r="C318" s="148"/>
      <c r="D318" s="148"/>
      <c r="E318" s="149"/>
      <c r="F318" s="148"/>
      <c r="G318" s="148"/>
      <c r="H318" s="148"/>
      <c r="I318" s="149"/>
      <c r="J318" s="151"/>
      <c r="K318" s="148"/>
      <c r="L318" s="148"/>
      <c r="M318" s="148"/>
      <c r="N318" s="148"/>
      <c r="O318" s="148"/>
      <c r="P318" s="148"/>
      <c r="Q318" s="148"/>
    </row>
    <row r="319" hidden="1">
      <c r="A319" s="148"/>
      <c r="B319" s="148"/>
      <c r="C319" s="148"/>
      <c r="D319" s="148"/>
      <c r="E319" s="149"/>
      <c r="F319" s="148"/>
      <c r="G319" s="148"/>
      <c r="H319" s="148"/>
      <c r="I319" s="149"/>
      <c r="J319" s="151"/>
      <c r="K319" s="148"/>
      <c r="L319" s="148"/>
      <c r="M319" s="148"/>
      <c r="N319" s="148"/>
      <c r="O319" s="148"/>
      <c r="P319" s="148"/>
      <c r="Q319" s="148"/>
    </row>
    <row r="320" hidden="1">
      <c r="A320" s="148"/>
      <c r="B320" s="148"/>
      <c r="C320" s="148"/>
      <c r="D320" s="148"/>
      <c r="E320" s="149"/>
      <c r="F320" s="148"/>
      <c r="G320" s="148"/>
      <c r="H320" s="148"/>
      <c r="I320" s="149"/>
      <c r="J320" s="151"/>
      <c r="K320" s="148"/>
      <c r="L320" s="148"/>
      <c r="M320" s="148"/>
      <c r="N320" s="148"/>
      <c r="O320" s="148"/>
      <c r="P320" s="148"/>
      <c r="Q320" s="148"/>
    </row>
    <row r="321" hidden="1">
      <c r="A321" s="148"/>
      <c r="B321" s="148"/>
      <c r="C321" s="148"/>
      <c r="D321" s="148"/>
      <c r="E321" s="149"/>
      <c r="F321" s="148"/>
      <c r="G321" s="148"/>
      <c r="H321" s="148"/>
      <c r="I321" s="149"/>
      <c r="J321" s="151"/>
      <c r="K321" s="148"/>
      <c r="L321" s="148"/>
      <c r="M321" s="148"/>
      <c r="N321" s="148"/>
      <c r="O321" s="148"/>
      <c r="P321" s="148"/>
      <c r="Q321" s="148"/>
    </row>
    <row r="322" hidden="1">
      <c r="A322" s="148"/>
      <c r="B322" s="148"/>
      <c r="C322" s="148"/>
      <c r="D322" s="148"/>
      <c r="E322" s="149"/>
      <c r="F322" s="148"/>
      <c r="G322" s="148"/>
      <c r="H322" s="148"/>
      <c r="I322" s="149"/>
      <c r="J322" s="151"/>
      <c r="K322" s="148"/>
      <c r="L322" s="148"/>
      <c r="M322" s="148"/>
      <c r="N322" s="148"/>
      <c r="O322" s="148"/>
      <c r="P322" s="148"/>
      <c r="Q322" s="148"/>
    </row>
    <row r="323" hidden="1">
      <c r="A323" s="148"/>
      <c r="B323" s="148"/>
      <c r="C323" s="148"/>
      <c r="D323" s="148"/>
      <c r="E323" s="149"/>
      <c r="F323" s="148"/>
      <c r="G323" s="148"/>
      <c r="H323" s="148"/>
      <c r="I323" s="149"/>
      <c r="J323" s="151"/>
      <c r="K323" s="148"/>
      <c r="L323" s="148"/>
      <c r="M323" s="148"/>
      <c r="N323" s="148"/>
      <c r="O323" s="148"/>
      <c r="P323" s="148"/>
      <c r="Q323" s="148"/>
    </row>
    <row r="324" hidden="1">
      <c r="A324" s="148"/>
      <c r="B324" s="148"/>
      <c r="C324" s="148"/>
      <c r="D324" s="148"/>
      <c r="E324" s="149"/>
      <c r="F324" s="148"/>
      <c r="G324" s="148"/>
      <c r="H324" s="148"/>
      <c r="I324" s="149"/>
      <c r="J324" s="151"/>
      <c r="K324" s="148"/>
      <c r="L324" s="148"/>
      <c r="M324" s="148"/>
      <c r="N324" s="148"/>
      <c r="O324" s="148"/>
      <c r="P324" s="148"/>
      <c r="Q324" s="148"/>
    </row>
    <row r="325" hidden="1">
      <c r="A325" s="148"/>
      <c r="B325" s="148"/>
      <c r="C325" s="148"/>
      <c r="D325" s="148"/>
      <c r="E325" s="149"/>
      <c r="F325" s="148"/>
      <c r="G325" s="148"/>
      <c r="H325" s="148"/>
      <c r="I325" s="149"/>
      <c r="J325" s="151"/>
      <c r="K325" s="148"/>
      <c r="L325" s="148"/>
      <c r="M325" s="148"/>
      <c r="N325" s="148"/>
      <c r="O325" s="148"/>
      <c r="P325" s="148"/>
      <c r="Q325" s="148"/>
    </row>
    <row r="326" hidden="1">
      <c r="A326" s="148"/>
      <c r="B326" s="148"/>
      <c r="C326" s="148"/>
      <c r="D326" s="148"/>
      <c r="E326" s="149"/>
      <c r="F326" s="148"/>
      <c r="G326" s="148"/>
      <c r="H326" s="148"/>
      <c r="I326" s="149"/>
      <c r="J326" s="151"/>
      <c r="K326" s="148"/>
      <c r="L326" s="148"/>
      <c r="M326" s="148"/>
      <c r="N326" s="148"/>
      <c r="O326" s="148"/>
      <c r="P326" s="148"/>
      <c r="Q326" s="148"/>
    </row>
    <row r="327" hidden="1">
      <c r="A327" s="148"/>
      <c r="B327" s="148"/>
      <c r="C327" s="148"/>
      <c r="D327" s="148"/>
      <c r="E327" s="149"/>
      <c r="F327" s="148"/>
      <c r="G327" s="148"/>
      <c r="H327" s="148"/>
      <c r="I327" s="149"/>
      <c r="J327" s="151"/>
      <c r="K327" s="148"/>
      <c r="L327" s="148"/>
      <c r="M327" s="148"/>
      <c r="N327" s="148"/>
      <c r="O327" s="148"/>
      <c r="P327" s="148"/>
      <c r="Q327" s="148"/>
    </row>
    <row r="328" hidden="1">
      <c r="A328" s="148"/>
      <c r="B328" s="148"/>
      <c r="C328" s="148"/>
      <c r="D328" s="148"/>
      <c r="E328" s="149"/>
      <c r="F328" s="148"/>
      <c r="G328" s="148"/>
      <c r="H328" s="148"/>
      <c r="I328" s="149"/>
      <c r="J328" s="151"/>
      <c r="K328" s="148"/>
      <c r="L328" s="148"/>
      <c r="M328" s="148"/>
      <c r="N328" s="148"/>
      <c r="O328" s="148"/>
      <c r="P328" s="148"/>
      <c r="Q328" s="148"/>
    </row>
    <row r="329" hidden="1">
      <c r="A329" s="148"/>
      <c r="B329" s="148"/>
      <c r="C329" s="148"/>
      <c r="D329" s="148"/>
      <c r="E329" s="149"/>
      <c r="F329" s="148"/>
      <c r="G329" s="148"/>
      <c r="H329" s="148"/>
      <c r="I329" s="149"/>
      <c r="J329" s="151"/>
      <c r="K329" s="148"/>
      <c r="L329" s="148"/>
      <c r="M329" s="148"/>
      <c r="N329" s="148"/>
      <c r="O329" s="148"/>
      <c r="P329" s="148"/>
      <c r="Q329" s="148"/>
    </row>
    <row r="330" hidden="1">
      <c r="A330" s="148"/>
      <c r="B330" s="148"/>
      <c r="C330" s="148"/>
      <c r="D330" s="148"/>
      <c r="E330" s="149"/>
      <c r="F330" s="148"/>
      <c r="G330" s="148"/>
      <c r="H330" s="148"/>
      <c r="I330" s="149"/>
      <c r="J330" s="151"/>
      <c r="K330" s="148"/>
      <c r="L330" s="148"/>
      <c r="M330" s="148"/>
      <c r="N330" s="148"/>
      <c r="O330" s="148"/>
      <c r="P330" s="148"/>
      <c r="Q330" s="148"/>
    </row>
    <row r="331" hidden="1">
      <c r="A331" s="148"/>
      <c r="B331" s="148"/>
      <c r="C331" s="148"/>
      <c r="D331" s="148"/>
      <c r="E331" s="149"/>
      <c r="F331" s="148"/>
      <c r="G331" s="148"/>
      <c r="H331" s="148"/>
      <c r="I331" s="149"/>
      <c r="J331" s="151"/>
      <c r="K331" s="148"/>
      <c r="L331" s="148"/>
      <c r="M331" s="148"/>
      <c r="N331" s="148"/>
      <c r="O331" s="148"/>
      <c r="P331" s="148"/>
      <c r="Q331" s="148"/>
    </row>
    <row r="332" hidden="1">
      <c r="A332" s="148"/>
      <c r="B332" s="148"/>
      <c r="C332" s="148"/>
      <c r="D332" s="148"/>
      <c r="E332" s="149"/>
      <c r="F332" s="148"/>
      <c r="G332" s="148"/>
      <c r="H332" s="148"/>
      <c r="I332" s="149"/>
      <c r="J332" s="151"/>
      <c r="K332" s="148"/>
      <c r="L332" s="148"/>
      <c r="M332" s="148"/>
      <c r="N332" s="148"/>
      <c r="O332" s="148"/>
      <c r="P332" s="148"/>
      <c r="Q332" s="148"/>
    </row>
    <row r="333" hidden="1">
      <c r="A333" s="148"/>
      <c r="B333" s="148"/>
      <c r="C333" s="148"/>
      <c r="D333" s="148"/>
      <c r="E333" s="149"/>
      <c r="F333" s="148"/>
      <c r="G333" s="148"/>
      <c r="H333" s="148"/>
      <c r="I333" s="149"/>
      <c r="J333" s="151"/>
      <c r="K333" s="148"/>
      <c r="L333" s="148"/>
      <c r="M333" s="148"/>
      <c r="N333" s="148"/>
      <c r="O333" s="148"/>
      <c r="P333" s="148"/>
      <c r="Q333" s="148"/>
    </row>
    <row r="334" hidden="1">
      <c r="A334" s="148"/>
      <c r="B334" s="148"/>
      <c r="C334" s="148"/>
      <c r="D334" s="148"/>
      <c r="E334" s="149"/>
      <c r="F334" s="148"/>
      <c r="G334" s="148"/>
      <c r="H334" s="148"/>
      <c r="I334" s="149"/>
      <c r="J334" s="151"/>
      <c r="K334" s="148"/>
      <c r="L334" s="148"/>
      <c r="M334" s="148"/>
      <c r="N334" s="148"/>
      <c r="O334" s="148"/>
      <c r="P334" s="148"/>
      <c r="Q334" s="148"/>
    </row>
    <row r="335" hidden="1">
      <c r="A335" s="148"/>
      <c r="B335" s="148"/>
      <c r="C335" s="148"/>
      <c r="D335" s="148"/>
      <c r="E335" s="149"/>
      <c r="F335" s="148"/>
      <c r="G335" s="148"/>
      <c r="H335" s="148"/>
      <c r="I335" s="149"/>
      <c r="J335" s="151"/>
      <c r="K335" s="148"/>
      <c r="L335" s="148"/>
      <c r="M335" s="148"/>
      <c r="N335" s="148"/>
      <c r="O335" s="148"/>
      <c r="P335" s="148"/>
      <c r="Q335" s="148"/>
    </row>
    <row r="336" hidden="1">
      <c r="A336" s="148"/>
      <c r="B336" s="148"/>
      <c r="C336" s="148"/>
      <c r="D336" s="148"/>
      <c r="E336" s="149"/>
      <c r="F336" s="148"/>
      <c r="G336" s="148"/>
      <c r="H336" s="148"/>
      <c r="I336" s="149"/>
      <c r="J336" s="151"/>
      <c r="K336" s="148"/>
      <c r="L336" s="148"/>
      <c r="M336" s="148"/>
      <c r="N336" s="148"/>
      <c r="O336" s="148"/>
      <c r="P336" s="148"/>
      <c r="Q336" s="148"/>
    </row>
    <row r="337" hidden="1">
      <c r="A337" s="148"/>
      <c r="B337" s="148"/>
      <c r="C337" s="148"/>
      <c r="D337" s="148"/>
      <c r="E337" s="149"/>
      <c r="F337" s="148"/>
      <c r="G337" s="148"/>
      <c r="H337" s="148"/>
      <c r="I337" s="149"/>
      <c r="J337" s="151"/>
      <c r="K337" s="148"/>
      <c r="L337" s="148"/>
      <c r="M337" s="148"/>
      <c r="N337" s="148"/>
      <c r="O337" s="148"/>
      <c r="P337" s="148"/>
      <c r="Q337" s="148"/>
    </row>
    <row r="338" hidden="1">
      <c r="A338" s="148"/>
      <c r="B338" s="148"/>
      <c r="C338" s="148"/>
      <c r="D338" s="148"/>
      <c r="E338" s="149"/>
      <c r="F338" s="148"/>
      <c r="G338" s="148"/>
      <c r="H338" s="148"/>
      <c r="I338" s="149"/>
      <c r="J338" s="151"/>
      <c r="K338" s="148"/>
      <c r="L338" s="148"/>
      <c r="M338" s="148"/>
      <c r="N338" s="148"/>
      <c r="O338" s="148"/>
      <c r="P338" s="148"/>
      <c r="Q338" s="148"/>
    </row>
    <row r="339" hidden="1">
      <c r="A339" s="148"/>
      <c r="B339" s="148"/>
      <c r="C339" s="148"/>
      <c r="D339" s="148"/>
      <c r="E339" s="149"/>
      <c r="F339" s="148"/>
      <c r="G339" s="148"/>
      <c r="H339" s="148"/>
      <c r="I339" s="149"/>
      <c r="J339" s="151"/>
      <c r="K339" s="148"/>
      <c r="L339" s="148"/>
      <c r="M339" s="148"/>
      <c r="N339" s="148"/>
      <c r="O339" s="148"/>
      <c r="P339" s="148"/>
      <c r="Q339" s="148"/>
    </row>
    <row r="340" hidden="1">
      <c r="A340" s="148"/>
      <c r="B340" s="148"/>
      <c r="C340" s="148"/>
      <c r="D340" s="148"/>
      <c r="E340" s="149"/>
      <c r="F340" s="148"/>
      <c r="G340" s="148"/>
      <c r="H340" s="148"/>
      <c r="I340" s="149"/>
      <c r="J340" s="151"/>
      <c r="K340" s="148"/>
      <c r="L340" s="148"/>
      <c r="M340" s="148"/>
      <c r="N340" s="148"/>
      <c r="O340" s="148"/>
      <c r="P340" s="148"/>
      <c r="Q340" s="148"/>
    </row>
    <row r="341" hidden="1">
      <c r="A341" s="148"/>
      <c r="B341" s="148"/>
      <c r="C341" s="148"/>
      <c r="D341" s="148"/>
      <c r="E341" s="149"/>
      <c r="F341" s="148"/>
      <c r="G341" s="148"/>
      <c r="H341" s="148"/>
      <c r="I341" s="149"/>
      <c r="J341" s="151"/>
      <c r="K341" s="148"/>
      <c r="L341" s="148"/>
      <c r="M341" s="148"/>
      <c r="N341" s="148"/>
      <c r="O341" s="148"/>
      <c r="P341" s="148"/>
      <c r="Q341" s="148"/>
    </row>
    <row r="342" hidden="1">
      <c r="A342" s="148"/>
      <c r="B342" s="148"/>
      <c r="C342" s="148"/>
      <c r="D342" s="148"/>
      <c r="E342" s="149"/>
      <c r="F342" s="148"/>
      <c r="G342" s="148"/>
      <c r="H342" s="148"/>
      <c r="I342" s="149"/>
      <c r="J342" s="151"/>
      <c r="K342" s="148"/>
      <c r="L342" s="148"/>
      <c r="M342" s="148"/>
      <c r="N342" s="148"/>
      <c r="O342" s="148"/>
      <c r="P342" s="148"/>
      <c r="Q342" s="148"/>
    </row>
    <row r="343" hidden="1">
      <c r="A343" s="148"/>
      <c r="B343" s="148"/>
      <c r="C343" s="148"/>
      <c r="D343" s="148"/>
      <c r="E343" s="149"/>
      <c r="F343" s="148"/>
      <c r="G343" s="148"/>
      <c r="H343" s="148"/>
      <c r="I343" s="149"/>
      <c r="J343" s="151"/>
      <c r="K343" s="148"/>
      <c r="L343" s="148"/>
      <c r="M343" s="148"/>
      <c r="N343" s="148"/>
      <c r="O343" s="148"/>
      <c r="P343" s="148"/>
      <c r="Q343" s="148"/>
    </row>
    <row r="344" hidden="1">
      <c r="A344" s="148"/>
      <c r="B344" s="148"/>
      <c r="C344" s="148"/>
      <c r="D344" s="148"/>
      <c r="E344" s="149"/>
      <c r="F344" s="148"/>
      <c r="G344" s="148"/>
      <c r="H344" s="148"/>
      <c r="I344" s="149"/>
      <c r="J344" s="151"/>
      <c r="K344" s="148"/>
      <c r="L344" s="148"/>
      <c r="M344" s="148"/>
      <c r="N344" s="148"/>
      <c r="O344" s="148"/>
      <c r="P344" s="148"/>
      <c r="Q344" s="148"/>
    </row>
    <row r="345" hidden="1">
      <c r="A345" s="148"/>
      <c r="B345" s="148"/>
      <c r="C345" s="148"/>
      <c r="D345" s="148"/>
      <c r="E345" s="149"/>
      <c r="F345" s="148"/>
      <c r="G345" s="148"/>
      <c r="H345" s="148"/>
      <c r="I345" s="149"/>
      <c r="J345" s="151"/>
      <c r="K345" s="148"/>
      <c r="L345" s="148"/>
      <c r="M345" s="148"/>
      <c r="N345" s="148"/>
      <c r="O345" s="148"/>
      <c r="P345" s="148"/>
      <c r="Q345" s="148"/>
    </row>
    <row r="346" hidden="1">
      <c r="A346" s="148"/>
      <c r="B346" s="148"/>
      <c r="C346" s="148"/>
      <c r="D346" s="148"/>
      <c r="E346" s="149"/>
      <c r="F346" s="148"/>
      <c r="G346" s="148"/>
      <c r="H346" s="148"/>
      <c r="I346" s="149"/>
      <c r="J346" s="151"/>
      <c r="K346" s="148"/>
      <c r="L346" s="148"/>
      <c r="M346" s="148"/>
      <c r="N346" s="148"/>
      <c r="O346" s="148"/>
      <c r="P346" s="148"/>
      <c r="Q346" s="148"/>
    </row>
    <row r="347" hidden="1">
      <c r="A347" s="148"/>
      <c r="B347" s="148"/>
      <c r="C347" s="148"/>
      <c r="D347" s="148"/>
      <c r="E347" s="149"/>
      <c r="F347" s="148"/>
      <c r="G347" s="148"/>
      <c r="H347" s="148"/>
      <c r="I347" s="149"/>
      <c r="J347" s="151"/>
      <c r="K347" s="148"/>
      <c r="L347" s="148"/>
      <c r="M347" s="148"/>
      <c r="N347" s="148"/>
      <c r="O347" s="148"/>
      <c r="P347" s="148"/>
      <c r="Q347" s="148"/>
    </row>
    <row r="348" hidden="1">
      <c r="A348" s="148"/>
      <c r="B348" s="148"/>
      <c r="C348" s="148"/>
      <c r="D348" s="148"/>
      <c r="E348" s="149"/>
      <c r="F348" s="148"/>
      <c r="G348" s="148"/>
      <c r="H348" s="148"/>
      <c r="I348" s="149"/>
      <c r="J348" s="151"/>
      <c r="K348" s="148"/>
      <c r="L348" s="148"/>
      <c r="M348" s="148"/>
      <c r="N348" s="148"/>
      <c r="O348" s="148"/>
      <c r="P348" s="148"/>
      <c r="Q348" s="148"/>
    </row>
    <row r="349" hidden="1">
      <c r="A349" s="148"/>
      <c r="B349" s="148"/>
      <c r="C349" s="148"/>
      <c r="D349" s="148"/>
      <c r="E349" s="149"/>
      <c r="F349" s="148"/>
      <c r="G349" s="148"/>
      <c r="H349" s="148"/>
      <c r="I349" s="149"/>
      <c r="J349" s="151"/>
      <c r="K349" s="148"/>
      <c r="L349" s="148"/>
      <c r="M349" s="148"/>
      <c r="N349" s="148"/>
      <c r="O349" s="148"/>
      <c r="P349" s="148"/>
      <c r="Q349" s="148"/>
    </row>
    <row r="350" hidden="1">
      <c r="A350" s="148"/>
      <c r="B350" s="148"/>
      <c r="C350" s="148"/>
      <c r="D350" s="148"/>
      <c r="E350" s="149"/>
      <c r="F350" s="148"/>
      <c r="G350" s="148"/>
      <c r="H350" s="148"/>
      <c r="I350" s="149"/>
      <c r="J350" s="151"/>
      <c r="K350" s="148"/>
      <c r="L350" s="148"/>
      <c r="M350" s="148"/>
      <c r="N350" s="148"/>
      <c r="O350" s="148"/>
      <c r="P350" s="148"/>
      <c r="Q350" s="148"/>
    </row>
    <row r="351" hidden="1">
      <c r="A351" s="148"/>
      <c r="B351" s="148"/>
      <c r="C351" s="148"/>
      <c r="D351" s="148"/>
      <c r="E351" s="149"/>
      <c r="F351" s="148"/>
      <c r="G351" s="148"/>
      <c r="H351" s="148"/>
      <c r="I351" s="149"/>
      <c r="J351" s="151"/>
      <c r="K351" s="148"/>
      <c r="L351" s="148"/>
      <c r="M351" s="148"/>
      <c r="N351" s="148"/>
      <c r="O351" s="148"/>
      <c r="P351" s="148"/>
      <c r="Q351" s="148"/>
    </row>
    <row r="352" hidden="1">
      <c r="A352" s="148"/>
      <c r="B352" s="148"/>
      <c r="C352" s="148"/>
      <c r="D352" s="148"/>
      <c r="E352" s="149"/>
      <c r="F352" s="148"/>
      <c r="G352" s="148"/>
      <c r="H352" s="148"/>
      <c r="I352" s="149"/>
      <c r="J352" s="151"/>
      <c r="K352" s="148"/>
      <c r="L352" s="148"/>
      <c r="M352" s="148"/>
      <c r="N352" s="148"/>
      <c r="O352" s="148"/>
      <c r="P352" s="148"/>
      <c r="Q352" s="148"/>
    </row>
    <row r="353" hidden="1">
      <c r="A353" s="148"/>
      <c r="B353" s="148"/>
      <c r="C353" s="148"/>
      <c r="D353" s="148"/>
      <c r="E353" s="149"/>
      <c r="F353" s="148"/>
      <c r="G353" s="148"/>
      <c r="H353" s="148"/>
      <c r="I353" s="149"/>
      <c r="J353" s="151"/>
      <c r="K353" s="148"/>
      <c r="L353" s="148"/>
      <c r="M353" s="148"/>
      <c r="N353" s="148"/>
      <c r="O353" s="148"/>
      <c r="P353" s="148"/>
      <c r="Q353" s="148"/>
    </row>
    <row r="354" hidden="1">
      <c r="A354" s="148"/>
      <c r="B354" s="148"/>
      <c r="C354" s="148"/>
      <c r="D354" s="148"/>
      <c r="E354" s="149"/>
      <c r="F354" s="148"/>
      <c r="G354" s="148"/>
      <c r="H354" s="148"/>
      <c r="I354" s="149"/>
      <c r="J354" s="151"/>
      <c r="K354" s="148"/>
      <c r="L354" s="148"/>
      <c r="M354" s="148"/>
      <c r="N354" s="148"/>
      <c r="O354" s="148"/>
      <c r="P354" s="148"/>
      <c r="Q354" s="148"/>
    </row>
    <row r="355" hidden="1">
      <c r="A355" s="148"/>
      <c r="B355" s="148"/>
      <c r="C355" s="148"/>
      <c r="D355" s="148"/>
      <c r="E355" s="149"/>
      <c r="F355" s="148"/>
      <c r="G355" s="148"/>
      <c r="H355" s="148"/>
      <c r="I355" s="149"/>
      <c r="J355" s="151"/>
      <c r="K355" s="148"/>
      <c r="L355" s="148"/>
      <c r="M355" s="148"/>
      <c r="N355" s="148"/>
      <c r="O355" s="148"/>
      <c r="P355" s="148"/>
      <c r="Q355" s="148"/>
    </row>
    <row r="356" hidden="1">
      <c r="A356" s="148"/>
      <c r="B356" s="148"/>
      <c r="C356" s="148"/>
      <c r="D356" s="148"/>
      <c r="E356" s="149"/>
      <c r="F356" s="148"/>
      <c r="G356" s="148"/>
      <c r="H356" s="148"/>
      <c r="I356" s="149"/>
      <c r="J356" s="151"/>
      <c r="K356" s="148"/>
      <c r="L356" s="148"/>
      <c r="M356" s="148"/>
      <c r="N356" s="148"/>
      <c r="O356" s="148"/>
      <c r="P356" s="148"/>
      <c r="Q356" s="148"/>
    </row>
    <row r="357" hidden="1">
      <c r="A357" s="148"/>
      <c r="B357" s="148"/>
      <c r="C357" s="148"/>
      <c r="D357" s="148"/>
      <c r="E357" s="149"/>
      <c r="F357" s="148"/>
      <c r="G357" s="148"/>
      <c r="H357" s="148"/>
      <c r="I357" s="149"/>
      <c r="J357" s="151"/>
      <c r="K357" s="148"/>
      <c r="L357" s="148"/>
      <c r="M357" s="148"/>
      <c r="N357" s="148"/>
      <c r="O357" s="148"/>
      <c r="P357" s="148"/>
      <c r="Q357" s="148"/>
    </row>
    <row r="358" hidden="1">
      <c r="A358" s="148"/>
      <c r="B358" s="148"/>
      <c r="C358" s="148"/>
      <c r="D358" s="148"/>
      <c r="E358" s="149"/>
      <c r="F358" s="148"/>
      <c r="G358" s="148"/>
      <c r="H358" s="148"/>
      <c r="I358" s="149"/>
      <c r="J358" s="151"/>
      <c r="K358" s="148"/>
      <c r="L358" s="148"/>
      <c r="M358" s="148"/>
      <c r="N358" s="148"/>
      <c r="O358" s="148"/>
      <c r="P358" s="148"/>
      <c r="Q358" s="148"/>
    </row>
    <row r="359" hidden="1">
      <c r="A359" s="148"/>
      <c r="B359" s="148"/>
      <c r="C359" s="148"/>
      <c r="D359" s="148"/>
      <c r="E359" s="149"/>
      <c r="F359" s="148"/>
      <c r="G359" s="148"/>
      <c r="H359" s="148"/>
      <c r="I359" s="149"/>
      <c r="J359" s="151"/>
      <c r="K359" s="148"/>
      <c r="L359" s="148"/>
      <c r="M359" s="148"/>
      <c r="N359" s="148"/>
      <c r="O359" s="148"/>
      <c r="P359" s="148"/>
      <c r="Q359" s="148"/>
    </row>
    <row r="360" hidden="1">
      <c r="A360" s="148"/>
      <c r="B360" s="148"/>
      <c r="C360" s="148"/>
      <c r="D360" s="148"/>
      <c r="E360" s="149"/>
      <c r="F360" s="148"/>
      <c r="G360" s="148"/>
      <c r="H360" s="148"/>
      <c r="I360" s="149"/>
      <c r="J360" s="151"/>
      <c r="K360" s="148"/>
      <c r="L360" s="148"/>
      <c r="M360" s="148"/>
      <c r="N360" s="148"/>
      <c r="O360" s="148"/>
      <c r="P360" s="148"/>
      <c r="Q360" s="148"/>
    </row>
    <row r="361" hidden="1">
      <c r="A361" s="148"/>
      <c r="B361" s="148"/>
      <c r="C361" s="148"/>
      <c r="D361" s="148"/>
      <c r="E361" s="149"/>
      <c r="F361" s="148"/>
      <c r="G361" s="148"/>
      <c r="H361" s="148"/>
      <c r="I361" s="149"/>
      <c r="J361" s="151"/>
      <c r="K361" s="148"/>
      <c r="L361" s="148"/>
      <c r="M361" s="148"/>
      <c r="N361" s="148"/>
      <c r="O361" s="148"/>
      <c r="P361" s="148"/>
      <c r="Q361" s="148"/>
    </row>
    <row r="362" hidden="1">
      <c r="A362" s="148"/>
      <c r="B362" s="148"/>
      <c r="C362" s="148"/>
      <c r="D362" s="148"/>
      <c r="E362" s="149"/>
      <c r="F362" s="148"/>
      <c r="G362" s="148"/>
      <c r="H362" s="148"/>
      <c r="I362" s="149"/>
      <c r="J362" s="151"/>
      <c r="K362" s="148"/>
      <c r="L362" s="148"/>
      <c r="M362" s="148"/>
      <c r="N362" s="148"/>
      <c r="O362" s="148"/>
      <c r="P362" s="148"/>
      <c r="Q362" s="148"/>
    </row>
    <row r="363" hidden="1">
      <c r="A363" s="148"/>
      <c r="B363" s="148"/>
      <c r="C363" s="148"/>
      <c r="D363" s="148"/>
      <c r="E363" s="149"/>
      <c r="F363" s="148"/>
      <c r="G363" s="148"/>
      <c r="H363" s="148"/>
      <c r="I363" s="149"/>
      <c r="J363" s="151"/>
      <c r="K363" s="148"/>
      <c r="L363" s="148"/>
      <c r="M363" s="148"/>
      <c r="N363" s="148"/>
      <c r="O363" s="148"/>
      <c r="P363" s="148"/>
      <c r="Q363" s="148"/>
    </row>
    <row r="364" hidden="1">
      <c r="A364" s="148"/>
      <c r="B364" s="148"/>
      <c r="C364" s="148"/>
      <c r="D364" s="148"/>
      <c r="E364" s="149"/>
      <c r="F364" s="148"/>
      <c r="G364" s="148"/>
      <c r="H364" s="148"/>
      <c r="I364" s="149"/>
      <c r="J364" s="151"/>
      <c r="K364" s="148"/>
      <c r="L364" s="148"/>
      <c r="M364" s="148"/>
      <c r="N364" s="148"/>
      <c r="O364" s="148"/>
      <c r="P364" s="148"/>
      <c r="Q364" s="148"/>
    </row>
    <row r="365" hidden="1">
      <c r="A365" s="148"/>
      <c r="B365" s="148"/>
      <c r="C365" s="148"/>
      <c r="D365" s="148"/>
      <c r="E365" s="149"/>
      <c r="F365" s="148"/>
      <c r="G365" s="148"/>
      <c r="H365" s="148"/>
      <c r="I365" s="149"/>
      <c r="J365" s="151"/>
      <c r="K365" s="148"/>
      <c r="L365" s="148"/>
      <c r="M365" s="148"/>
      <c r="N365" s="148"/>
      <c r="O365" s="148"/>
      <c r="P365" s="148"/>
      <c r="Q365" s="148"/>
    </row>
    <row r="366" hidden="1">
      <c r="A366" s="148"/>
      <c r="B366" s="148"/>
      <c r="C366" s="148"/>
      <c r="D366" s="148"/>
      <c r="E366" s="149"/>
      <c r="F366" s="148"/>
      <c r="G366" s="148"/>
      <c r="H366" s="148"/>
      <c r="I366" s="149"/>
      <c r="J366" s="151"/>
      <c r="K366" s="148"/>
      <c r="L366" s="148"/>
      <c r="M366" s="148"/>
      <c r="N366" s="148"/>
      <c r="O366" s="148"/>
      <c r="P366" s="148"/>
      <c r="Q366" s="148"/>
    </row>
    <row r="367" hidden="1">
      <c r="A367" s="148"/>
      <c r="B367" s="148"/>
      <c r="C367" s="148"/>
      <c r="D367" s="148"/>
      <c r="E367" s="149"/>
      <c r="F367" s="148"/>
      <c r="G367" s="148"/>
      <c r="H367" s="148"/>
      <c r="I367" s="149"/>
      <c r="J367" s="151"/>
      <c r="K367" s="148"/>
      <c r="L367" s="148"/>
      <c r="M367" s="148"/>
      <c r="N367" s="148"/>
      <c r="O367" s="148"/>
      <c r="P367" s="148"/>
      <c r="Q367" s="148"/>
    </row>
    <row r="368" hidden="1">
      <c r="A368" s="148"/>
      <c r="B368" s="148"/>
      <c r="C368" s="148"/>
      <c r="D368" s="148"/>
      <c r="E368" s="149"/>
      <c r="F368" s="148"/>
      <c r="G368" s="148"/>
      <c r="H368" s="148"/>
      <c r="I368" s="149"/>
      <c r="J368" s="151"/>
      <c r="K368" s="148"/>
      <c r="L368" s="148"/>
      <c r="M368" s="148"/>
      <c r="N368" s="148"/>
      <c r="O368" s="148"/>
      <c r="P368" s="148"/>
      <c r="Q368" s="148"/>
    </row>
    <row r="369" hidden="1">
      <c r="A369" s="148"/>
      <c r="B369" s="148"/>
      <c r="C369" s="148"/>
      <c r="D369" s="148"/>
      <c r="E369" s="149"/>
      <c r="F369" s="148"/>
      <c r="G369" s="148"/>
      <c r="H369" s="148"/>
      <c r="I369" s="149"/>
      <c r="J369" s="151"/>
      <c r="K369" s="148"/>
      <c r="L369" s="148"/>
      <c r="M369" s="148"/>
      <c r="N369" s="148"/>
      <c r="O369" s="148"/>
      <c r="P369" s="148"/>
      <c r="Q369" s="148"/>
    </row>
    <row r="370" hidden="1">
      <c r="A370" s="148"/>
      <c r="B370" s="148"/>
      <c r="C370" s="148"/>
      <c r="D370" s="148"/>
      <c r="E370" s="149"/>
      <c r="F370" s="148"/>
      <c r="G370" s="148"/>
      <c r="H370" s="148"/>
      <c r="I370" s="149"/>
      <c r="J370" s="151"/>
      <c r="K370" s="148"/>
      <c r="L370" s="148"/>
      <c r="M370" s="148"/>
      <c r="N370" s="148"/>
      <c r="O370" s="148"/>
      <c r="P370" s="148"/>
      <c r="Q370" s="148"/>
    </row>
    <row r="371" hidden="1">
      <c r="A371" s="148"/>
      <c r="B371" s="148"/>
      <c r="C371" s="148"/>
      <c r="D371" s="148"/>
      <c r="E371" s="149"/>
      <c r="F371" s="148"/>
      <c r="G371" s="148"/>
      <c r="H371" s="148"/>
      <c r="I371" s="149"/>
      <c r="J371" s="151"/>
      <c r="K371" s="148"/>
      <c r="L371" s="148"/>
      <c r="M371" s="148"/>
      <c r="N371" s="148"/>
      <c r="O371" s="148"/>
      <c r="P371" s="148"/>
      <c r="Q371" s="148"/>
    </row>
    <row r="372" hidden="1">
      <c r="A372" s="148"/>
      <c r="B372" s="148"/>
      <c r="C372" s="148"/>
      <c r="D372" s="148"/>
      <c r="E372" s="149"/>
      <c r="F372" s="148"/>
      <c r="G372" s="148"/>
      <c r="H372" s="148"/>
      <c r="I372" s="149"/>
      <c r="J372" s="151"/>
      <c r="K372" s="148"/>
      <c r="L372" s="148"/>
      <c r="M372" s="148"/>
      <c r="N372" s="148"/>
      <c r="O372" s="148"/>
      <c r="P372" s="148"/>
      <c r="Q372" s="148"/>
    </row>
    <row r="373" hidden="1">
      <c r="A373" s="148"/>
      <c r="B373" s="148"/>
      <c r="C373" s="148"/>
      <c r="D373" s="148"/>
      <c r="E373" s="149"/>
      <c r="F373" s="148"/>
      <c r="G373" s="148"/>
      <c r="H373" s="148"/>
      <c r="I373" s="149"/>
      <c r="J373" s="151"/>
      <c r="K373" s="148"/>
      <c r="L373" s="148"/>
      <c r="M373" s="148"/>
      <c r="N373" s="148"/>
      <c r="O373" s="148"/>
      <c r="P373" s="148"/>
      <c r="Q373" s="148"/>
    </row>
    <row r="374" hidden="1">
      <c r="A374" s="148"/>
      <c r="B374" s="148"/>
      <c r="C374" s="148"/>
      <c r="D374" s="148"/>
      <c r="E374" s="149"/>
      <c r="F374" s="148"/>
      <c r="G374" s="148"/>
      <c r="H374" s="148"/>
      <c r="I374" s="149"/>
      <c r="J374" s="151"/>
      <c r="K374" s="148"/>
      <c r="L374" s="148"/>
      <c r="M374" s="148"/>
      <c r="N374" s="148"/>
      <c r="O374" s="148"/>
      <c r="P374" s="148"/>
      <c r="Q374" s="148"/>
    </row>
    <row r="375" hidden="1">
      <c r="A375" s="148"/>
      <c r="B375" s="148"/>
      <c r="C375" s="148"/>
      <c r="D375" s="148"/>
      <c r="E375" s="149"/>
      <c r="F375" s="148"/>
      <c r="G375" s="148"/>
      <c r="H375" s="148"/>
      <c r="I375" s="149"/>
      <c r="J375" s="151"/>
      <c r="K375" s="148"/>
      <c r="L375" s="148"/>
      <c r="M375" s="148"/>
      <c r="N375" s="148"/>
      <c r="O375" s="148"/>
      <c r="P375" s="148"/>
      <c r="Q375" s="148"/>
    </row>
    <row r="376" hidden="1">
      <c r="A376" s="148"/>
      <c r="B376" s="148"/>
      <c r="C376" s="148"/>
      <c r="D376" s="148"/>
      <c r="E376" s="149"/>
      <c r="F376" s="148"/>
      <c r="G376" s="148"/>
      <c r="H376" s="148"/>
      <c r="I376" s="149"/>
      <c r="J376" s="151"/>
      <c r="K376" s="148"/>
      <c r="L376" s="148"/>
      <c r="M376" s="148"/>
      <c r="N376" s="148"/>
      <c r="O376" s="148"/>
      <c r="P376" s="148"/>
      <c r="Q376" s="148"/>
    </row>
    <row r="377" hidden="1">
      <c r="A377" s="148"/>
      <c r="B377" s="148"/>
      <c r="C377" s="148"/>
      <c r="D377" s="148"/>
      <c r="E377" s="149"/>
      <c r="F377" s="148"/>
      <c r="G377" s="148"/>
      <c r="H377" s="148"/>
      <c r="I377" s="149"/>
      <c r="J377" s="151"/>
      <c r="K377" s="148"/>
      <c r="L377" s="148"/>
      <c r="M377" s="148"/>
      <c r="N377" s="148"/>
      <c r="O377" s="148"/>
      <c r="P377" s="148"/>
      <c r="Q377" s="148"/>
    </row>
    <row r="378" hidden="1">
      <c r="A378" s="148"/>
      <c r="B378" s="148"/>
      <c r="C378" s="148"/>
      <c r="D378" s="148"/>
      <c r="E378" s="149"/>
      <c r="F378" s="148"/>
      <c r="G378" s="148"/>
      <c r="H378" s="148"/>
      <c r="I378" s="149"/>
      <c r="J378" s="151"/>
      <c r="K378" s="148"/>
      <c r="L378" s="148"/>
      <c r="M378" s="148"/>
      <c r="N378" s="148"/>
      <c r="O378" s="148"/>
      <c r="P378" s="148"/>
      <c r="Q378" s="148"/>
    </row>
    <row r="379" hidden="1">
      <c r="A379" s="148"/>
      <c r="B379" s="148"/>
      <c r="C379" s="148"/>
      <c r="D379" s="148"/>
      <c r="E379" s="149"/>
      <c r="F379" s="148"/>
      <c r="G379" s="148"/>
      <c r="H379" s="148"/>
      <c r="I379" s="149"/>
      <c r="J379" s="151"/>
      <c r="K379" s="148"/>
      <c r="L379" s="148"/>
      <c r="M379" s="148"/>
      <c r="N379" s="148"/>
      <c r="O379" s="148"/>
      <c r="P379" s="148"/>
      <c r="Q379" s="148"/>
    </row>
    <row r="380" hidden="1">
      <c r="A380" s="148"/>
      <c r="B380" s="148"/>
      <c r="C380" s="148"/>
      <c r="D380" s="148"/>
      <c r="E380" s="149"/>
      <c r="F380" s="148"/>
      <c r="G380" s="148"/>
      <c r="H380" s="148"/>
      <c r="I380" s="149"/>
      <c r="J380" s="151"/>
      <c r="K380" s="148"/>
      <c r="L380" s="148"/>
      <c r="M380" s="148"/>
      <c r="N380" s="148"/>
      <c r="O380" s="148"/>
      <c r="P380" s="148"/>
      <c r="Q380" s="148"/>
    </row>
    <row r="381" hidden="1">
      <c r="A381" s="148"/>
      <c r="B381" s="148"/>
      <c r="C381" s="148"/>
      <c r="D381" s="148"/>
      <c r="E381" s="149"/>
      <c r="F381" s="148"/>
      <c r="G381" s="148"/>
      <c r="H381" s="148"/>
      <c r="I381" s="149"/>
      <c r="J381" s="151"/>
      <c r="K381" s="148"/>
      <c r="L381" s="148"/>
      <c r="M381" s="148"/>
      <c r="N381" s="148"/>
      <c r="O381" s="148"/>
      <c r="P381" s="148"/>
      <c r="Q381" s="148"/>
    </row>
    <row r="382" hidden="1">
      <c r="A382" s="148"/>
      <c r="B382" s="148"/>
      <c r="C382" s="148"/>
      <c r="D382" s="148"/>
      <c r="E382" s="149"/>
      <c r="F382" s="148"/>
      <c r="G382" s="148"/>
      <c r="H382" s="148"/>
      <c r="I382" s="149"/>
      <c r="J382" s="151"/>
      <c r="K382" s="148"/>
      <c r="L382" s="148"/>
      <c r="M382" s="148"/>
      <c r="N382" s="148"/>
      <c r="O382" s="148"/>
      <c r="P382" s="148"/>
      <c r="Q382" s="148"/>
    </row>
    <row r="383" hidden="1">
      <c r="A383" s="148"/>
      <c r="B383" s="148"/>
      <c r="C383" s="148"/>
      <c r="D383" s="148"/>
      <c r="E383" s="149"/>
      <c r="F383" s="148"/>
      <c r="G383" s="148"/>
      <c r="H383" s="148"/>
      <c r="I383" s="149"/>
      <c r="J383" s="151"/>
      <c r="K383" s="148"/>
      <c r="L383" s="148"/>
      <c r="M383" s="148"/>
      <c r="N383" s="148"/>
      <c r="O383" s="148"/>
      <c r="P383" s="148"/>
      <c r="Q383" s="148"/>
    </row>
    <row r="384" hidden="1">
      <c r="A384" s="148"/>
      <c r="B384" s="148"/>
      <c r="C384" s="148"/>
      <c r="D384" s="148"/>
      <c r="E384" s="149"/>
      <c r="F384" s="148"/>
      <c r="G384" s="148"/>
      <c r="H384" s="148"/>
      <c r="I384" s="149"/>
      <c r="J384" s="151"/>
      <c r="K384" s="148"/>
      <c r="L384" s="148"/>
      <c r="M384" s="148"/>
      <c r="N384" s="148"/>
      <c r="O384" s="148"/>
      <c r="P384" s="148"/>
      <c r="Q384" s="148"/>
    </row>
    <row r="385" hidden="1">
      <c r="A385" s="148"/>
      <c r="B385" s="148"/>
      <c r="C385" s="148"/>
      <c r="D385" s="148"/>
      <c r="E385" s="149"/>
      <c r="F385" s="148"/>
      <c r="G385" s="148"/>
      <c r="H385" s="148"/>
      <c r="I385" s="149"/>
      <c r="J385" s="151"/>
      <c r="K385" s="148"/>
      <c r="L385" s="148"/>
      <c r="M385" s="148"/>
      <c r="N385" s="148"/>
      <c r="O385" s="148"/>
      <c r="P385" s="148"/>
      <c r="Q385" s="148"/>
    </row>
    <row r="386" hidden="1">
      <c r="A386" s="148"/>
      <c r="B386" s="148"/>
      <c r="C386" s="148"/>
      <c r="D386" s="148"/>
      <c r="E386" s="149"/>
      <c r="F386" s="148"/>
      <c r="G386" s="148"/>
      <c r="H386" s="148"/>
      <c r="I386" s="149"/>
      <c r="J386" s="151"/>
      <c r="K386" s="148"/>
      <c r="L386" s="148"/>
      <c r="M386" s="148"/>
      <c r="N386" s="148"/>
      <c r="O386" s="148"/>
      <c r="P386" s="148"/>
      <c r="Q386" s="148"/>
    </row>
    <row r="387" hidden="1">
      <c r="A387" s="148"/>
      <c r="B387" s="148"/>
      <c r="C387" s="148"/>
      <c r="D387" s="148"/>
      <c r="E387" s="149"/>
      <c r="F387" s="148"/>
      <c r="G387" s="148"/>
      <c r="H387" s="148"/>
      <c r="I387" s="149"/>
      <c r="J387" s="151"/>
      <c r="K387" s="148"/>
      <c r="L387" s="148"/>
      <c r="M387" s="148"/>
      <c r="N387" s="148"/>
      <c r="O387" s="148"/>
      <c r="P387" s="148"/>
      <c r="Q387" s="148"/>
    </row>
    <row r="388" hidden="1">
      <c r="A388" s="148"/>
      <c r="B388" s="148"/>
      <c r="C388" s="148"/>
      <c r="D388" s="148"/>
      <c r="E388" s="149"/>
      <c r="F388" s="148"/>
      <c r="G388" s="148"/>
      <c r="H388" s="148"/>
      <c r="I388" s="149"/>
      <c r="J388" s="151"/>
      <c r="K388" s="148"/>
      <c r="L388" s="148"/>
      <c r="M388" s="148"/>
      <c r="N388" s="148"/>
      <c r="O388" s="148"/>
      <c r="P388" s="148"/>
      <c r="Q388" s="148"/>
    </row>
    <row r="389" hidden="1">
      <c r="A389" s="148"/>
      <c r="B389" s="148"/>
      <c r="C389" s="148"/>
      <c r="D389" s="148"/>
      <c r="E389" s="149"/>
      <c r="F389" s="148"/>
      <c r="G389" s="148"/>
      <c r="H389" s="148"/>
      <c r="I389" s="149"/>
      <c r="J389" s="151"/>
      <c r="K389" s="148"/>
      <c r="L389" s="148"/>
      <c r="M389" s="148"/>
      <c r="N389" s="148"/>
      <c r="O389" s="148"/>
      <c r="P389" s="148"/>
      <c r="Q389" s="148"/>
    </row>
    <row r="390" hidden="1">
      <c r="A390" s="148"/>
      <c r="B390" s="148"/>
      <c r="C390" s="148"/>
      <c r="D390" s="148"/>
      <c r="E390" s="149"/>
      <c r="F390" s="148"/>
      <c r="G390" s="148"/>
      <c r="H390" s="148"/>
      <c r="I390" s="149"/>
      <c r="J390" s="151"/>
      <c r="K390" s="148"/>
      <c r="L390" s="148"/>
      <c r="M390" s="148"/>
      <c r="N390" s="148"/>
      <c r="O390" s="148"/>
      <c r="P390" s="148"/>
      <c r="Q390" s="148"/>
    </row>
    <row r="391" hidden="1">
      <c r="A391" s="148"/>
      <c r="B391" s="148"/>
      <c r="C391" s="148"/>
      <c r="D391" s="148"/>
      <c r="E391" s="149"/>
      <c r="F391" s="148"/>
      <c r="G391" s="148"/>
      <c r="H391" s="148"/>
      <c r="I391" s="149"/>
      <c r="J391" s="151"/>
      <c r="K391" s="148"/>
      <c r="L391" s="148"/>
      <c r="M391" s="148"/>
      <c r="N391" s="148"/>
      <c r="O391" s="148"/>
      <c r="P391" s="148"/>
      <c r="Q391" s="148"/>
    </row>
    <row r="392" hidden="1">
      <c r="A392" s="148"/>
      <c r="B392" s="148"/>
      <c r="C392" s="148"/>
      <c r="D392" s="148"/>
      <c r="E392" s="149"/>
      <c r="F392" s="148"/>
      <c r="G392" s="148"/>
      <c r="H392" s="148"/>
      <c r="I392" s="149"/>
      <c r="J392" s="151"/>
      <c r="K392" s="148"/>
      <c r="L392" s="148"/>
      <c r="M392" s="148"/>
      <c r="N392" s="148"/>
      <c r="O392" s="148"/>
      <c r="P392" s="148"/>
      <c r="Q392" s="148"/>
    </row>
    <row r="393" hidden="1">
      <c r="A393" s="148"/>
      <c r="B393" s="148"/>
      <c r="C393" s="148"/>
      <c r="D393" s="148"/>
      <c r="E393" s="149"/>
      <c r="F393" s="148"/>
      <c r="G393" s="148"/>
      <c r="H393" s="148"/>
      <c r="I393" s="149"/>
      <c r="J393" s="151"/>
      <c r="K393" s="148"/>
      <c r="L393" s="148"/>
      <c r="M393" s="148"/>
      <c r="N393" s="148"/>
      <c r="O393" s="148"/>
      <c r="P393" s="148"/>
      <c r="Q393" s="148"/>
    </row>
    <row r="394" hidden="1">
      <c r="A394" s="148"/>
      <c r="B394" s="148"/>
      <c r="C394" s="148"/>
      <c r="D394" s="148"/>
      <c r="E394" s="149"/>
      <c r="F394" s="148"/>
      <c r="G394" s="148"/>
      <c r="H394" s="148"/>
      <c r="I394" s="149"/>
      <c r="J394" s="151"/>
      <c r="K394" s="148"/>
      <c r="L394" s="148"/>
      <c r="M394" s="148"/>
      <c r="N394" s="148"/>
      <c r="O394" s="148"/>
      <c r="P394" s="148"/>
      <c r="Q394" s="148"/>
    </row>
    <row r="395" hidden="1">
      <c r="A395" s="148"/>
      <c r="B395" s="148"/>
      <c r="C395" s="148"/>
      <c r="D395" s="148"/>
      <c r="E395" s="149"/>
      <c r="F395" s="148"/>
      <c r="G395" s="148"/>
      <c r="H395" s="148"/>
      <c r="I395" s="149"/>
      <c r="J395" s="151"/>
      <c r="K395" s="148"/>
      <c r="L395" s="148"/>
      <c r="M395" s="148"/>
      <c r="N395" s="148"/>
      <c r="O395" s="148"/>
      <c r="P395" s="148"/>
      <c r="Q395" s="148"/>
    </row>
    <row r="396" hidden="1">
      <c r="A396" s="148"/>
      <c r="B396" s="148"/>
      <c r="C396" s="148"/>
      <c r="D396" s="148"/>
      <c r="E396" s="149"/>
      <c r="F396" s="148"/>
      <c r="G396" s="148"/>
      <c r="H396" s="148"/>
      <c r="I396" s="149"/>
      <c r="J396" s="151"/>
      <c r="K396" s="148"/>
      <c r="L396" s="148"/>
      <c r="M396" s="148"/>
      <c r="N396" s="148"/>
      <c r="O396" s="148"/>
      <c r="P396" s="148"/>
      <c r="Q396" s="148"/>
    </row>
    <row r="397" hidden="1">
      <c r="A397" s="148"/>
      <c r="B397" s="148"/>
      <c r="C397" s="148"/>
      <c r="D397" s="148"/>
      <c r="E397" s="149"/>
      <c r="F397" s="148"/>
      <c r="G397" s="148"/>
      <c r="H397" s="148"/>
      <c r="I397" s="149"/>
      <c r="J397" s="151"/>
      <c r="K397" s="148"/>
      <c r="L397" s="148"/>
      <c r="M397" s="148"/>
      <c r="N397" s="148"/>
      <c r="O397" s="148"/>
      <c r="P397" s="148"/>
      <c r="Q397" s="148"/>
    </row>
    <row r="398" hidden="1">
      <c r="A398" s="148"/>
      <c r="B398" s="148"/>
      <c r="C398" s="148"/>
      <c r="D398" s="148"/>
      <c r="E398" s="149"/>
      <c r="F398" s="148"/>
      <c r="G398" s="148"/>
      <c r="H398" s="148"/>
      <c r="I398" s="149"/>
      <c r="J398" s="151"/>
      <c r="K398" s="148"/>
      <c r="L398" s="148"/>
      <c r="M398" s="148"/>
      <c r="N398" s="148"/>
      <c r="O398" s="148"/>
      <c r="P398" s="148"/>
      <c r="Q398" s="148"/>
    </row>
    <row r="399" hidden="1">
      <c r="A399" s="148"/>
      <c r="B399" s="148"/>
      <c r="C399" s="148"/>
      <c r="D399" s="148"/>
      <c r="E399" s="149"/>
      <c r="F399" s="148"/>
      <c r="G399" s="148"/>
      <c r="H399" s="148"/>
      <c r="I399" s="149"/>
      <c r="J399" s="151"/>
      <c r="K399" s="148"/>
      <c r="L399" s="148"/>
      <c r="M399" s="148"/>
      <c r="N399" s="148"/>
      <c r="O399" s="148"/>
      <c r="P399" s="148"/>
      <c r="Q399" s="148"/>
    </row>
    <row r="400" hidden="1">
      <c r="A400" s="148"/>
      <c r="B400" s="148"/>
      <c r="C400" s="148"/>
      <c r="D400" s="148"/>
      <c r="E400" s="149"/>
      <c r="F400" s="148"/>
      <c r="G400" s="148"/>
      <c r="H400" s="148"/>
      <c r="I400" s="149"/>
      <c r="J400" s="151"/>
      <c r="K400" s="148"/>
      <c r="L400" s="148"/>
      <c r="M400" s="148"/>
      <c r="N400" s="148"/>
      <c r="O400" s="148"/>
      <c r="P400" s="148"/>
      <c r="Q400" s="148"/>
    </row>
    <row r="401" hidden="1">
      <c r="A401" s="148"/>
      <c r="B401" s="148"/>
      <c r="C401" s="148"/>
      <c r="D401" s="148"/>
      <c r="E401" s="149"/>
      <c r="F401" s="148"/>
      <c r="G401" s="148"/>
      <c r="H401" s="148"/>
      <c r="I401" s="149"/>
      <c r="J401" s="151"/>
      <c r="K401" s="148"/>
      <c r="L401" s="148"/>
      <c r="M401" s="148"/>
      <c r="N401" s="148"/>
      <c r="O401" s="148"/>
      <c r="P401" s="148"/>
      <c r="Q401" s="148"/>
    </row>
    <row r="402" hidden="1">
      <c r="A402" s="148"/>
      <c r="B402" s="148"/>
      <c r="C402" s="148"/>
      <c r="D402" s="148"/>
      <c r="E402" s="149"/>
      <c r="F402" s="148"/>
      <c r="G402" s="148"/>
      <c r="H402" s="148"/>
      <c r="I402" s="149"/>
      <c r="J402" s="151"/>
      <c r="K402" s="148"/>
      <c r="L402" s="148"/>
      <c r="M402" s="148"/>
      <c r="N402" s="148"/>
      <c r="O402" s="148"/>
      <c r="P402" s="148"/>
      <c r="Q402" s="148"/>
    </row>
    <row r="403" hidden="1">
      <c r="A403" s="148"/>
      <c r="B403" s="148"/>
      <c r="C403" s="148"/>
      <c r="D403" s="148"/>
      <c r="E403" s="149"/>
      <c r="F403" s="148"/>
      <c r="G403" s="148"/>
      <c r="H403" s="148"/>
      <c r="I403" s="149"/>
      <c r="J403" s="151"/>
      <c r="K403" s="148"/>
      <c r="L403" s="148"/>
      <c r="M403" s="148"/>
      <c r="N403" s="148"/>
      <c r="O403" s="148"/>
      <c r="P403" s="148"/>
      <c r="Q403" s="148"/>
    </row>
    <row r="404" hidden="1">
      <c r="A404" s="148"/>
      <c r="B404" s="148"/>
      <c r="C404" s="148"/>
      <c r="D404" s="148"/>
      <c r="E404" s="149"/>
      <c r="F404" s="148"/>
      <c r="G404" s="148"/>
      <c r="H404" s="148"/>
      <c r="I404" s="149"/>
      <c r="J404" s="151"/>
      <c r="K404" s="148"/>
      <c r="L404" s="148"/>
      <c r="M404" s="148"/>
      <c r="N404" s="148"/>
      <c r="O404" s="148"/>
      <c r="P404" s="148"/>
      <c r="Q404" s="148"/>
    </row>
    <row r="405" hidden="1">
      <c r="A405" s="148"/>
      <c r="B405" s="148"/>
      <c r="C405" s="148"/>
      <c r="D405" s="148"/>
      <c r="E405" s="149"/>
      <c r="F405" s="148"/>
      <c r="G405" s="148"/>
      <c r="H405" s="148"/>
      <c r="I405" s="149"/>
      <c r="J405" s="151"/>
      <c r="K405" s="148"/>
      <c r="L405" s="148"/>
      <c r="M405" s="148"/>
      <c r="N405" s="148"/>
      <c r="O405" s="148"/>
      <c r="P405" s="148"/>
      <c r="Q405" s="148"/>
    </row>
    <row r="406" hidden="1">
      <c r="A406" s="148"/>
      <c r="B406" s="148"/>
      <c r="C406" s="148"/>
      <c r="D406" s="148"/>
      <c r="E406" s="149"/>
      <c r="F406" s="148"/>
      <c r="G406" s="148"/>
      <c r="H406" s="148"/>
      <c r="I406" s="149"/>
      <c r="J406" s="151"/>
      <c r="K406" s="148"/>
      <c r="L406" s="148"/>
      <c r="M406" s="148"/>
      <c r="N406" s="148"/>
      <c r="O406" s="148"/>
      <c r="P406" s="148"/>
      <c r="Q406" s="148"/>
    </row>
    <row r="407" hidden="1">
      <c r="A407" s="148"/>
      <c r="B407" s="148"/>
      <c r="C407" s="148"/>
      <c r="D407" s="148"/>
      <c r="E407" s="149"/>
      <c r="F407" s="148"/>
      <c r="G407" s="148"/>
      <c r="H407" s="148"/>
      <c r="I407" s="149"/>
      <c r="J407" s="151"/>
      <c r="K407" s="148"/>
      <c r="L407" s="148"/>
      <c r="M407" s="148"/>
      <c r="N407" s="148"/>
      <c r="O407" s="148"/>
      <c r="P407" s="148"/>
      <c r="Q407" s="148"/>
    </row>
    <row r="408" hidden="1">
      <c r="A408" s="148"/>
      <c r="B408" s="148"/>
      <c r="C408" s="148"/>
      <c r="D408" s="148"/>
      <c r="E408" s="149"/>
      <c r="F408" s="148"/>
      <c r="G408" s="148"/>
      <c r="H408" s="148"/>
      <c r="I408" s="149"/>
      <c r="J408" s="151"/>
      <c r="K408" s="148"/>
      <c r="L408" s="148"/>
      <c r="M408" s="148"/>
      <c r="N408" s="148"/>
      <c r="O408" s="148"/>
      <c r="P408" s="148"/>
      <c r="Q408" s="148"/>
    </row>
    <row r="409" hidden="1">
      <c r="A409" s="148"/>
      <c r="B409" s="148"/>
      <c r="C409" s="148"/>
      <c r="D409" s="148"/>
      <c r="E409" s="149"/>
      <c r="F409" s="148"/>
      <c r="G409" s="148"/>
      <c r="H409" s="148"/>
      <c r="I409" s="149"/>
      <c r="J409" s="151"/>
      <c r="K409" s="148"/>
      <c r="L409" s="148"/>
      <c r="M409" s="148"/>
      <c r="N409" s="148"/>
      <c r="O409" s="148"/>
      <c r="P409" s="148"/>
      <c r="Q409" s="148"/>
    </row>
    <row r="410" hidden="1">
      <c r="A410" s="148"/>
      <c r="B410" s="148"/>
      <c r="C410" s="148"/>
      <c r="D410" s="148"/>
      <c r="E410" s="149"/>
      <c r="F410" s="148"/>
      <c r="G410" s="148"/>
      <c r="H410" s="148"/>
      <c r="I410" s="149"/>
      <c r="J410" s="151"/>
      <c r="K410" s="148"/>
      <c r="L410" s="148"/>
      <c r="M410" s="148"/>
      <c r="N410" s="148"/>
      <c r="O410" s="148"/>
      <c r="P410" s="148"/>
      <c r="Q410" s="148"/>
    </row>
    <row r="411" hidden="1">
      <c r="A411" s="148"/>
      <c r="B411" s="148"/>
      <c r="C411" s="148"/>
      <c r="D411" s="148"/>
      <c r="E411" s="149"/>
      <c r="F411" s="148"/>
      <c r="G411" s="148"/>
      <c r="H411" s="148"/>
      <c r="I411" s="149"/>
      <c r="J411" s="151"/>
      <c r="K411" s="148"/>
      <c r="L411" s="148"/>
      <c r="M411" s="148"/>
      <c r="N411" s="148"/>
      <c r="O411" s="148"/>
      <c r="P411" s="148"/>
      <c r="Q411" s="148"/>
    </row>
    <row r="412" hidden="1">
      <c r="A412" s="148"/>
      <c r="B412" s="148"/>
      <c r="C412" s="148"/>
      <c r="D412" s="148"/>
      <c r="E412" s="149"/>
      <c r="F412" s="148"/>
      <c r="G412" s="148"/>
      <c r="H412" s="148"/>
      <c r="I412" s="149"/>
      <c r="J412" s="151"/>
      <c r="K412" s="148"/>
      <c r="L412" s="148"/>
      <c r="M412" s="148"/>
      <c r="N412" s="148"/>
      <c r="O412" s="148"/>
      <c r="P412" s="148"/>
      <c r="Q412" s="148"/>
    </row>
    <row r="413" hidden="1">
      <c r="A413" s="148"/>
      <c r="B413" s="148"/>
      <c r="C413" s="148"/>
      <c r="D413" s="148"/>
      <c r="E413" s="149"/>
      <c r="F413" s="148"/>
      <c r="G413" s="148"/>
      <c r="H413" s="148"/>
      <c r="I413" s="149"/>
      <c r="J413" s="151"/>
      <c r="K413" s="148"/>
      <c r="L413" s="148"/>
      <c r="M413" s="148"/>
      <c r="N413" s="148"/>
      <c r="O413" s="148"/>
      <c r="P413" s="148"/>
      <c r="Q413" s="148"/>
    </row>
    <row r="414" hidden="1">
      <c r="A414" s="148"/>
      <c r="B414" s="148"/>
      <c r="C414" s="148"/>
      <c r="D414" s="148"/>
      <c r="E414" s="149"/>
      <c r="F414" s="148"/>
      <c r="G414" s="148"/>
      <c r="H414" s="148"/>
      <c r="I414" s="149"/>
      <c r="J414" s="151"/>
      <c r="K414" s="148"/>
      <c r="L414" s="148"/>
      <c r="M414" s="148"/>
      <c r="N414" s="148"/>
      <c r="O414" s="148"/>
      <c r="P414" s="148"/>
      <c r="Q414" s="148"/>
    </row>
    <row r="415" hidden="1">
      <c r="A415" s="148"/>
      <c r="B415" s="148"/>
      <c r="C415" s="148"/>
      <c r="D415" s="148"/>
      <c r="E415" s="149"/>
      <c r="F415" s="148"/>
      <c r="G415" s="148"/>
      <c r="H415" s="148"/>
      <c r="I415" s="149"/>
      <c r="J415" s="151"/>
      <c r="K415" s="148"/>
      <c r="L415" s="148"/>
      <c r="M415" s="148"/>
      <c r="N415" s="148"/>
      <c r="O415" s="148"/>
      <c r="P415" s="148"/>
      <c r="Q415" s="148"/>
    </row>
    <row r="416" hidden="1">
      <c r="A416" s="148"/>
      <c r="B416" s="148"/>
      <c r="C416" s="148"/>
      <c r="D416" s="148"/>
      <c r="E416" s="149"/>
      <c r="F416" s="148"/>
      <c r="G416" s="148"/>
      <c r="H416" s="148"/>
      <c r="I416" s="149"/>
      <c r="J416" s="151"/>
      <c r="K416" s="148"/>
      <c r="L416" s="148"/>
      <c r="M416" s="148"/>
      <c r="N416" s="148"/>
      <c r="O416" s="148"/>
      <c r="P416" s="148"/>
      <c r="Q416" s="148"/>
    </row>
    <row r="417" hidden="1">
      <c r="A417" s="148"/>
      <c r="B417" s="148"/>
      <c r="C417" s="148"/>
      <c r="D417" s="148"/>
      <c r="E417" s="149"/>
      <c r="F417" s="148"/>
      <c r="G417" s="148"/>
      <c r="H417" s="148"/>
      <c r="I417" s="149"/>
      <c r="J417" s="151"/>
      <c r="K417" s="148"/>
      <c r="L417" s="148"/>
      <c r="M417" s="148"/>
      <c r="N417" s="148"/>
      <c r="O417" s="148"/>
      <c r="P417" s="148"/>
      <c r="Q417" s="148"/>
    </row>
    <row r="418" hidden="1">
      <c r="A418" s="148"/>
      <c r="B418" s="148"/>
      <c r="C418" s="148"/>
      <c r="D418" s="148"/>
      <c r="E418" s="149"/>
      <c r="F418" s="148"/>
      <c r="G418" s="148"/>
      <c r="H418" s="148"/>
      <c r="I418" s="149"/>
      <c r="J418" s="151"/>
      <c r="K418" s="148"/>
      <c r="L418" s="148"/>
      <c r="M418" s="148"/>
      <c r="N418" s="148"/>
      <c r="O418" s="148"/>
      <c r="P418" s="148"/>
      <c r="Q418" s="148"/>
    </row>
    <row r="419" hidden="1">
      <c r="A419" s="148"/>
      <c r="B419" s="148"/>
      <c r="C419" s="148"/>
      <c r="D419" s="148"/>
      <c r="E419" s="149"/>
      <c r="F419" s="148"/>
      <c r="G419" s="148"/>
      <c r="H419" s="148"/>
      <c r="I419" s="149"/>
      <c r="J419" s="151"/>
      <c r="K419" s="148"/>
      <c r="L419" s="148"/>
      <c r="M419" s="148"/>
      <c r="N419" s="148"/>
      <c r="O419" s="148"/>
      <c r="P419" s="148"/>
      <c r="Q419" s="148"/>
    </row>
    <row r="420" hidden="1">
      <c r="A420" s="148"/>
      <c r="B420" s="148"/>
      <c r="C420" s="148"/>
      <c r="D420" s="148"/>
      <c r="E420" s="149"/>
      <c r="F420" s="148"/>
      <c r="G420" s="148"/>
      <c r="H420" s="148"/>
      <c r="I420" s="149"/>
      <c r="J420" s="151"/>
      <c r="K420" s="148"/>
      <c r="L420" s="148"/>
      <c r="M420" s="148"/>
      <c r="N420" s="148"/>
      <c r="O420" s="148"/>
      <c r="P420" s="148"/>
      <c r="Q420" s="148"/>
    </row>
    <row r="421" hidden="1">
      <c r="A421" s="148"/>
      <c r="B421" s="148"/>
      <c r="C421" s="148"/>
      <c r="D421" s="148"/>
      <c r="E421" s="149"/>
      <c r="F421" s="148"/>
      <c r="G421" s="148"/>
      <c r="H421" s="148"/>
      <c r="I421" s="149"/>
      <c r="J421" s="151"/>
      <c r="K421" s="148"/>
      <c r="L421" s="148"/>
      <c r="M421" s="148"/>
      <c r="N421" s="148"/>
      <c r="O421" s="148"/>
      <c r="P421" s="148"/>
      <c r="Q421" s="148"/>
    </row>
    <row r="422" hidden="1">
      <c r="A422" s="148"/>
      <c r="B422" s="148"/>
      <c r="C422" s="148"/>
      <c r="D422" s="148"/>
      <c r="E422" s="149"/>
      <c r="F422" s="148"/>
      <c r="G422" s="148"/>
      <c r="H422" s="148"/>
      <c r="I422" s="149"/>
      <c r="J422" s="151"/>
      <c r="K422" s="148"/>
      <c r="L422" s="148"/>
      <c r="M422" s="148"/>
      <c r="N422" s="148"/>
      <c r="O422" s="148"/>
      <c r="P422" s="148"/>
      <c r="Q422" s="148"/>
    </row>
    <row r="423" hidden="1">
      <c r="A423" s="148"/>
      <c r="B423" s="148"/>
      <c r="C423" s="148"/>
      <c r="D423" s="148"/>
      <c r="E423" s="149"/>
      <c r="F423" s="148"/>
      <c r="G423" s="148"/>
      <c r="H423" s="148"/>
      <c r="I423" s="149"/>
      <c r="J423" s="151"/>
      <c r="K423" s="148"/>
      <c r="L423" s="148"/>
      <c r="M423" s="148"/>
      <c r="N423" s="148"/>
      <c r="O423" s="148"/>
      <c r="P423" s="148"/>
      <c r="Q423" s="148"/>
    </row>
    <row r="424" hidden="1">
      <c r="A424" s="148"/>
      <c r="B424" s="148"/>
      <c r="C424" s="148"/>
      <c r="D424" s="148"/>
      <c r="E424" s="149"/>
      <c r="F424" s="148"/>
      <c r="G424" s="148"/>
      <c r="H424" s="148"/>
      <c r="I424" s="149"/>
      <c r="J424" s="151"/>
      <c r="K424" s="148"/>
      <c r="L424" s="148"/>
      <c r="M424" s="148"/>
      <c r="N424" s="148"/>
      <c r="O424" s="148"/>
      <c r="P424" s="148"/>
      <c r="Q424" s="148"/>
    </row>
    <row r="425" hidden="1">
      <c r="A425" s="148"/>
      <c r="B425" s="148"/>
      <c r="C425" s="148"/>
      <c r="D425" s="148"/>
      <c r="E425" s="149"/>
      <c r="F425" s="148"/>
      <c r="G425" s="148"/>
      <c r="H425" s="148"/>
      <c r="I425" s="149"/>
      <c r="J425" s="151"/>
      <c r="K425" s="148"/>
      <c r="L425" s="148"/>
      <c r="M425" s="148"/>
      <c r="N425" s="148"/>
      <c r="O425" s="148"/>
      <c r="P425" s="148"/>
      <c r="Q425" s="148"/>
    </row>
    <row r="426" hidden="1">
      <c r="A426" s="148"/>
      <c r="B426" s="148"/>
      <c r="C426" s="148"/>
      <c r="D426" s="148"/>
      <c r="E426" s="149"/>
      <c r="F426" s="148"/>
      <c r="G426" s="148"/>
      <c r="H426" s="148"/>
      <c r="I426" s="149"/>
      <c r="J426" s="151"/>
      <c r="K426" s="148"/>
      <c r="L426" s="148"/>
      <c r="M426" s="148"/>
      <c r="N426" s="148"/>
      <c r="O426" s="148"/>
      <c r="P426" s="148"/>
      <c r="Q426" s="148"/>
    </row>
    <row r="427" hidden="1">
      <c r="A427" s="148"/>
      <c r="B427" s="148"/>
      <c r="C427" s="148"/>
      <c r="D427" s="148"/>
      <c r="E427" s="149"/>
      <c r="F427" s="148"/>
      <c r="G427" s="148"/>
      <c r="H427" s="148"/>
      <c r="I427" s="149"/>
      <c r="J427" s="151"/>
      <c r="K427" s="148"/>
      <c r="L427" s="148"/>
      <c r="M427" s="148"/>
      <c r="N427" s="148"/>
      <c r="O427" s="148"/>
      <c r="P427" s="148"/>
      <c r="Q427" s="148"/>
    </row>
    <row r="428" hidden="1">
      <c r="A428" s="148"/>
      <c r="B428" s="148"/>
      <c r="C428" s="148"/>
      <c r="D428" s="148"/>
      <c r="E428" s="149"/>
      <c r="F428" s="148"/>
      <c r="G428" s="148"/>
      <c r="H428" s="148"/>
      <c r="I428" s="149"/>
      <c r="J428" s="151"/>
      <c r="K428" s="148"/>
      <c r="L428" s="148"/>
      <c r="M428" s="148"/>
      <c r="N428" s="148"/>
      <c r="O428" s="148"/>
      <c r="P428" s="148"/>
      <c r="Q428" s="148"/>
    </row>
    <row r="429" hidden="1">
      <c r="A429" s="148"/>
      <c r="B429" s="148"/>
      <c r="C429" s="148"/>
      <c r="D429" s="148"/>
      <c r="E429" s="149"/>
      <c r="F429" s="148"/>
      <c r="G429" s="148"/>
      <c r="H429" s="148"/>
      <c r="I429" s="149"/>
      <c r="J429" s="151"/>
      <c r="K429" s="148"/>
      <c r="L429" s="148"/>
      <c r="M429" s="148"/>
      <c r="N429" s="148"/>
      <c r="O429" s="148"/>
      <c r="P429" s="148"/>
      <c r="Q429" s="148"/>
    </row>
    <row r="430" hidden="1">
      <c r="A430" s="148"/>
      <c r="B430" s="148"/>
      <c r="C430" s="148"/>
      <c r="D430" s="148"/>
      <c r="E430" s="149"/>
      <c r="F430" s="148"/>
      <c r="G430" s="148"/>
      <c r="H430" s="148"/>
      <c r="I430" s="149"/>
      <c r="J430" s="151"/>
      <c r="K430" s="148"/>
      <c r="L430" s="148"/>
      <c r="M430" s="148"/>
      <c r="N430" s="148"/>
      <c r="O430" s="148"/>
      <c r="P430" s="148"/>
      <c r="Q430" s="148"/>
    </row>
    <row r="431" hidden="1">
      <c r="A431" s="148"/>
      <c r="B431" s="148"/>
      <c r="C431" s="148"/>
      <c r="D431" s="148"/>
      <c r="E431" s="149"/>
      <c r="F431" s="148"/>
      <c r="G431" s="148"/>
      <c r="H431" s="148"/>
      <c r="I431" s="149"/>
      <c r="J431" s="151"/>
      <c r="K431" s="148"/>
      <c r="L431" s="148"/>
      <c r="M431" s="148"/>
      <c r="N431" s="148"/>
      <c r="O431" s="148"/>
      <c r="P431" s="148"/>
      <c r="Q431" s="148"/>
    </row>
    <row r="432" hidden="1">
      <c r="A432" s="148"/>
      <c r="B432" s="148"/>
      <c r="C432" s="148"/>
      <c r="D432" s="148"/>
      <c r="E432" s="149"/>
      <c r="F432" s="148"/>
      <c r="G432" s="148"/>
      <c r="H432" s="148"/>
      <c r="I432" s="149"/>
      <c r="J432" s="151"/>
      <c r="K432" s="148"/>
      <c r="L432" s="148"/>
      <c r="M432" s="148"/>
      <c r="N432" s="148"/>
      <c r="O432" s="148"/>
      <c r="P432" s="148"/>
      <c r="Q432" s="148"/>
    </row>
    <row r="433" hidden="1">
      <c r="A433" s="148"/>
      <c r="B433" s="148"/>
      <c r="C433" s="148"/>
      <c r="D433" s="148"/>
      <c r="E433" s="149"/>
      <c r="F433" s="148"/>
      <c r="G433" s="148"/>
      <c r="H433" s="148"/>
      <c r="I433" s="149"/>
      <c r="J433" s="151"/>
      <c r="K433" s="148"/>
      <c r="L433" s="148"/>
      <c r="M433" s="148"/>
      <c r="N433" s="148"/>
      <c r="O433" s="148"/>
      <c r="P433" s="148"/>
      <c r="Q433" s="148"/>
    </row>
    <row r="434" hidden="1">
      <c r="A434" s="148"/>
      <c r="B434" s="148"/>
      <c r="C434" s="148"/>
      <c r="D434" s="148"/>
      <c r="E434" s="149"/>
      <c r="F434" s="148"/>
      <c r="G434" s="148"/>
      <c r="H434" s="148"/>
      <c r="I434" s="149"/>
      <c r="J434" s="151"/>
      <c r="K434" s="148"/>
      <c r="L434" s="148"/>
      <c r="M434" s="148"/>
      <c r="N434" s="148"/>
      <c r="O434" s="148"/>
      <c r="P434" s="148"/>
      <c r="Q434" s="148"/>
    </row>
    <row r="435" hidden="1">
      <c r="A435" s="148"/>
      <c r="B435" s="148"/>
      <c r="C435" s="148"/>
      <c r="D435" s="148"/>
      <c r="E435" s="149"/>
      <c r="F435" s="148"/>
      <c r="G435" s="148"/>
      <c r="H435" s="148"/>
      <c r="I435" s="149"/>
      <c r="J435" s="151"/>
      <c r="K435" s="148"/>
      <c r="L435" s="148"/>
      <c r="M435" s="148"/>
      <c r="N435" s="148"/>
      <c r="O435" s="148"/>
      <c r="P435" s="148"/>
      <c r="Q435" s="148"/>
    </row>
    <row r="436" hidden="1">
      <c r="A436" s="148"/>
      <c r="B436" s="148"/>
      <c r="C436" s="148"/>
      <c r="D436" s="148"/>
      <c r="E436" s="149"/>
      <c r="F436" s="148"/>
      <c r="G436" s="148"/>
      <c r="H436" s="148"/>
      <c r="I436" s="149"/>
      <c r="J436" s="151"/>
      <c r="K436" s="148"/>
      <c r="L436" s="148"/>
      <c r="M436" s="148"/>
      <c r="N436" s="148"/>
      <c r="O436" s="148"/>
      <c r="P436" s="148"/>
      <c r="Q436" s="148"/>
    </row>
    <row r="437" hidden="1">
      <c r="A437" s="148"/>
      <c r="B437" s="148"/>
      <c r="C437" s="148"/>
      <c r="D437" s="148"/>
      <c r="E437" s="149"/>
      <c r="F437" s="148"/>
      <c r="G437" s="148"/>
      <c r="H437" s="148"/>
      <c r="I437" s="149"/>
      <c r="J437" s="151"/>
      <c r="K437" s="148"/>
      <c r="L437" s="148"/>
      <c r="M437" s="148"/>
      <c r="N437" s="148"/>
      <c r="O437" s="148"/>
      <c r="P437" s="148"/>
      <c r="Q437" s="148"/>
    </row>
    <row r="438" hidden="1">
      <c r="A438" s="148"/>
      <c r="B438" s="148"/>
      <c r="C438" s="148"/>
      <c r="D438" s="148"/>
      <c r="E438" s="149"/>
      <c r="F438" s="148"/>
      <c r="G438" s="148"/>
      <c r="H438" s="148"/>
      <c r="I438" s="149"/>
      <c r="J438" s="151"/>
      <c r="K438" s="148"/>
      <c r="L438" s="148"/>
      <c r="M438" s="148"/>
      <c r="N438" s="148"/>
      <c r="O438" s="148"/>
      <c r="P438" s="148"/>
      <c r="Q438" s="148"/>
    </row>
    <row r="439" hidden="1">
      <c r="A439" s="148"/>
      <c r="B439" s="148"/>
      <c r="C439" s="148"/>
      <c r="D439" s="148"/>
      <c r="E439" s="149"/>
      <c r="F439" s="148"/>
      <c r="G439" s="148"/>
      <c r="H439" s="148"/>
      <c r="I439" s="149"/>
      <c r="J439" s="151"/>
      <c r="K439" s="148"/>
      <c r="L439" s="148"/>
      <c r="M439" s="148"/>
      <c r="N439" s="148"/>
      <c r="O439" s="148"/>
      <c r="P439" s="148"/>
      <c r="Q439" s="148"/>
    </row>
    <row r="440" hidden="1">
      <c r="A440" s="148"/>
      <c r="B440" s="148"/>
      <c r="C440" s="148"/>
      <c r="D440" s="148"/>
      <c r="E440" s="149"/>
      <c r="F440" s="148"/>
      <c r="G440" s="148"/>
      <c r="H440" s="148"/>
      <c r="I440" s="149"/>
      <c r="J440" s="151"/>
      <c r="K440" s="148"/>
      <c r="L440" s="148"/>
      <c r="M440" s="148"/>
      <c r="N440" s="148"/>
      <c r="O440" s="148"/>
      <c r="P440" s="148"/>
      <c r="Q440" s="148"/>
    </row>
    <row r="441" hidden="1">
      <c r="A441" s="148"/>
      <c r="B441" s="148"/>
      <c r="C441" s="148"/>
      <c r="D441" s="148"/>
      <c r="E441" s="149"/>
      <c r="F441" s="148"/>
      <c r="G441" s="148"/>
      <c r="H441" s="148"/>
      <c r="I441" s="149"/>
      <c r="J441" s="151"/>
      <c r="K441" s="148"/>
      <c r="L441" s="148"/>
      <c r="M441" s="148"/>
      <c r="N441" s="148"/>
      <c r="O441" s="148"/>
      <c r="P441" s="148"/>
      <c r="Q441" s="148"/>
    </row>
    <row r="442" hidden="1">
      <c r="A442" s="148"/>
      <c r="B442" s="148"/>
      <c r="C442" s="148"/>
      <c r="D442" s="148"/>
      <c r="E442" s="149"/>
      <c r="F442" s="148"/>
      <c r="G442" s="148"/>
      <c r="H442" s="148"/>
      <c r="I442" s="149"/>
      <c r="J442" s="151"/>
      <c r="K442" s="148"/>
      <c r="L442" s="148"/>
      <c r="M442" s="148"/>
      <c r="N442" s="148"/>
      <c r="O442" s="148"/>
      <c r="P442" s="148"/>
      <c r="Q442" s="148"/>
    </row>
    <row r="443" hidden="1">
      <c r="A443" s="148"/>
      <c r="B443" s="148"/>
      <c r="C443" s="148"/>
      <c r="D443" s="148"/>
      <c r="E443" s="149"/>
      <c r="F443" s="148"/>
      <c r="G443" s="148"/>
      <c r="H443" s="148"/>
      <c r="I443" s="149"/>
      <c r="J443" s="151"/>
      <c r="K443" s="148"/>
      <c r="L443" s="148"/>
      <c r="M443" s="148"/>
      <c r="N443" s="148"/>
      <c r="O443" s="148"/>
      <c r="P443" s="148"/>
      <c r="Q443" s="148"/>
    </row>
    <row r="444" hidden="1">
      <c r="A444" s="148"/>
      <c r="B444" s="148"/>
      <c r="C444" s="148"/>
      <c r="D444" s="148"/>
      <c r="E444" s="149"/>
      <c r="F444" s="148"/>
      <c r="G444" s="148"/>
      <c r="H444" s="148"/>
      <c r="I444" s="149"/>
      <c r="J444" s="151"/>
      <c r="K444" s="148"/>
      <c r="L444" s="148"/>
      <c r="M444" s="148"/>
      <c r="N444" s="148"/>
      <c r="O444" s="148"/>
      <c r="P444" s="148"/>
      <c r="Q444" s="148"/>
    </row>
    <row r="445" hidden="1">
      <c r="A445" s="148"/>
      <c r="B445" s="148"/>
      <c r="C445" s="148"/>
      <c r="D445" s="148"/>
      <c r="E445" s="149"/>
      <c r="F445" s="148"/>
      <c r="G445" s="148"/>
      <c r="H445" s="148"/>
      <c r="I445" s="149"/>
      <c r="J445" s="151"/>
      <c r="K445" s="148"/>
      <c r="L445" s="148"/>
      <c r="M445" s="148"/>
      <c r="N445" s="148"/>
      <c r="O445" s="148"/>
      <c r="P445" s="148"/>
      <c r="Q445" s="148"/>
    </row>
    <row r="446" hidden="1">
      <c r="A446" s="148"/>
      <c r="B446" s="148"/>
      <c r="C446" s="148"/>
      <c r="D446" s="148"/>
      <c r="E446" s="149"/>
      <c r="F446" s="148"/>
      <c r="G446" s="148"/>
      <c r="H446" s="148"/>
      <c r="I446" s="149"/>
      <c r="J446" s="151"/>
      <c r="K446" s="148"/>
      <c r="L446" s="148"/>
      <c r="M446" s="148"/>
      <c r="N446" s="148"/>
      <c r="O446" s="148"/>
      <c r="P446" s="148"/>
      <c r="Q446" s="148"/>
    </row>
    <row r="447" hidden="1">
      <c r="A447" s="148"/>
      <c r="B447" s="148"/>
      <c r="C447" s="148"/>
      <c r="D447" s="148"/>
      <c r="E447" s="149"/>
      <c r="F447" s="148"/>
      <c r="G447" s="148"/>
      <c r="H447" s="148"/>
      <c r="I447" s="149"/>
      <c r="J447" s="151"/>
      <c r="K447" s="148"/>
      <c r="L447" s="148"/>
      <c r="M447" s="148"/>
      <c r="N447" s="148"/>
      <c r="O447" s="148"/>
      <c r="P447" s="148"/>
      <c r="Q447" s="148"/>
    </row>
    <row r="448" hidden="1">
      <c r="A448" s="148"/>
      <c r="B448" s="148"/>
      <c r="C448" s="148"/>
      <c r="D448" s="148"/>
      <c r="E448" s="149"/>
      <c r="F448" s="148"/>
      <c r="G448" s="148"/>
      <c r="H448" s="148"/>
      <c r="I448" s="149"/>
      <c r="J448" s="151"/>
      <c r="K448" s="148"/>
      <c r="L448" s="148"/>
      <c r="M448" s="148"/>
      <c r="N448" s="148"/>
      <c r="O448" s="148"/>
      <c r="P448" s="148"/>
      <c r="Q448" s="148"/>
    </row>
    <row r="449" hidden="1">
      <c r="A449" s="148"/>
      <c r="B449" s="148"/>
      <c r="C449" s="148"/>
      <c r="D449" s="148"/>
      <c r="E449" s="149"/>
      <c r="F449" s="148"/>
      <c r="G449" s="148"/>
      <c r="H449" s="148"/>
      <c r="I449" s="149"/>
      <c r="J449" s="151"/>
      <c r="K449" s="148"/>
      <c r="L449" s="148"/>
      <c r="M449" s="148"/>
      <c r="N449" s="148"/>
      <c r="O449" s="148"/>
      <c r="P449" s="148"/>
      <c r="Q449" s="148"/>
    </row>
    <row r="450" hidden="1">
      <c r="A450" s="148"/>
      <c r="B450" s="148"/>
      <c r="C450" s="148"/>
      <c r="D450" s="148"/>
      <c r="E450" s="149"/>
      <c r="F450" s="148"/>
      <c r="G450" s="148"/>
      <c r="H450" s="148"/>
      <c r="I450" s="149"/>
      <c r="J450" s="151"/>
      <c r="K450" s="148"/>
      <c r="L450" s="148"/>
      <c r="M450" s="148"/>
      <c r="N450" s="148"/>
      <c r="O450" s="148"/>
      <c r="P450" s="148"/>
      <c r="Q450" s="148"/>
    </row>
    <row r="451" hidden="1">
      <c r="A451" s="148"/>
      <c r="B451" s="148"/>
      <c r="C451" s="148"/>
      <c r="D451" s="148"/>
      <c r="E451" s="149"/>
      <c r="F451" s="148"/>
      <c r="G451" s="148"/>
      <c r="H451" s="148"/>
      <c r="I451" s="149"/>
      <c r="J451" s="151"/>
      <c r="K451" s="148"/>
      <c r="L451" s="148"/>
      <c r="M451" s="148"/>
      <c r="N451" s="148"/>
      <c r="O451" s="148"/>
      <c r="P451" s="148"/>
      <c r="Q451" s="148"/>
    </row>
    <row r="452" hidden="1">
      <c r="A452" s="148"/>
      <c r="B452" s="148"/>
      <c r="C452" s="148"/>
      <c r="D452" s="148"/>
      <c r="E452" s="149"/>
      <c r="F452" s="148"/>
      <c r="G452" s="148"/>
      <c r="H452" s="148"/>
      <c r="I452" s="149"/>
      <c r="J452" s="151"/>
      <c r="K452" s="148"/>
      <c r="L452" s="148"/>
      <c r="M452" s="148"/>
      <c r="N452" s="148"/>
      <c r="O452" s="148"/>
      <c r="P452" s="148"/>
      <c r="Q452" s="148"/>
    </row>
    <row r="453" hidden="1">
      <c r="A453" s="148"/>
      <c r="B453" s="148"/>
      <c r="C453" s="148"/>
      <c r="D453" s="148"/>
      <c r="E453" s="149"/>
      <c r="F453" s="148"/>
      <c r="G453" s="148"/>
      <c r="H453" s="148"/>
      <c r="I453" s="149"/>
      <c r="J453" s="151"/>
      <c r="K453" s="148"/>
      <c r="L453" s="148"/>
      <c r="M453" s="148"/>
      <c r="N453" s="148"/>
      <c r="O453" s="148"/>
      <c r="P453" s="148"/>
      <c r="Q453" s="148"/>
    </row>
    <row r="454" hidden="1">
      <c r="A454" s="148"/>
      <c r="B454" s="148"/>
      <c r="C454" s="148"/>
      <c r="D454" s="148"/>
      <c r="E454" s="149"/>
      <c r="F454" s="148"/>
      <c r="G454" s="148"/>
      <c r="H454" s="148"/>
      <c r="I454" s="149"/>
      <c r="J454" s="151"/>
      <c r="K454" s="148"/>
      <c r="L454" s="148"/>
      <c r="M454" s="148"/>
      <c r="N454" s="148"/>
      <c r="O454" s="148"/>
      <c r="P454" s="148"/>
      <c r="Q454" s="148"/>
    </row>
    <row r="455" hidden="1">
      <c r="A455" s="148"/>
      <c r="B455" s="148"/>
      <c r="C455" s="148"/>
      <c r="D455" s="148"/>
      <c r="E455" s="149"/>
      <c r="F455" s="148"/>
      <c r="G455" s="148"/>
      <c r="H455" s="148"/>
      <c r="I455" s="149"/>
      <c r="J455" s="151"/>
      <c r="K455" s="148"/>
      <c r="L455" s="148"/>
      <c r="M455" s="148"/>
      <c r="N455" s="148"/>
      <c r="O455" s="148"/>
      <c r="P455" s="148"/>
      <c r="Q455" s="148"/>
    </row>
    <row r="456" hidden="1">
      <c r="A456" s="148"/>
      <c r="B456" s="148"/>
      <c r="C456" s="148"/>
      <c r="D456" s="148"/>
      <c r="E456" s="149"/>
      <c r="F456" s="148"/>
      <c r="G456" s="148"/>
      <c r="H456" s="148"/>
      <c r="I456" s="149"/>
      <c r="J456" s="151"/>
      <c r="K456" s="148"/>
      <c r="L456" s="148"/>
      <c r="M456" s="148"/>
      <c r="N456" s="148"/>
      <c r="O456" s="148"/>
      <c r="P456" s="148"/>
      <c r="Q456" s="148"/>
    </row>
    <row r="457" hidden="1">
      <c r="A457" s="148"/>
      <c r="B457" s="148"/>
      <c r="C457" s="148"/>
      <c r="D457" s="148"/>
      <c r="E457" s="149"/>
      <c r="F457" s="148"/>
      <c r="G457" s="148"/>
      <c r="H457" s="148"/>
      <c r="I457" s="149"/>
      <c r="J457" s="151"/>
      <c r="K457" s="148"/>
      <c r="L457" s="148"/>
      <c r="M457" s="148"/>
      <c r="N457" s="148"/>
      <c r="O457" s="148"/>
      <c r="P457" s="148"/>
      <c r="Q457" s="148"/>
    </row>
    <row r="458" hidden="1">
      <c r="A458" s="148"/>
      <c r="B458" s="148"/>
      <c r="C458" s="148"/>
      <c r="D458" s="148"/>
      <c r="E458" s="149"/>
      <c r="F458" s="148"/>
      <c r="G458" s="148"/>
      <c r="H458" s="148"/>
      <c r="I458" s="149"/>
      <c r="J458" s="151"/>
      <c r="K458" s="148"/>
      <c r="L458" s="148"/>
      <c r="M458" s="148"/>
      <c r="N458" s="148"/>
      <c r="O458" s="148"/>
      <c r="P458" s="148"/>
      <c r="Q458" s="148"/>
    </row>
    <row r="459" hidden="1">
      <c r="A459" s="148"/>
      <c r="B459" s="148"/>
      <c r="C459" s="148"/>
      <c r="D459" s="148"/>
      <c r="E459" s="149"/>
      <c r="F459" s="148"/>
      <c r="G459" s="148"/>
      <c r="H459" s="148"/>
      <c r="I459" s="149"/>
      <c r="J459" s="151"/>
      <c r="K459" s="148"/>
      <c r="L459" s="148"/>
      <c r="M459" s="148"/>
      <c r="N459" s="148"/>
      <c r="O459" s="148"/>
      <c r="P459" s="148"/>
      <c r="Q459" s="148"/>
    </row>
    <row r="460" hidden="1">
      <c r="A460" s="148"/>
      <c r="B460" s="148"/>
      <c r="C460" s="148"/>
      <c r="D460" s="148"/>
      <c r="E460" s="149"/>
      <c r="F460" s="148"/>
      <c r="G460" s="148"/>
      <c r="H460" s="148"/>
      <c r="I460" s="149"/>
      <c r="J460" s="151"/>
      <c r="K460" s="148"/>
      <c r="L460" s="148"/>
      <c r="M460" s="148"/>
      <c r="N460" s="148"/>
      <c r="O460" s="148"/>
      <c r="P460" s="148"/>
      <c r="Q460" s="148"/>
    </row>
    <row r="461" hidden="1">
      <c r="A461" s="148"/>
      <c r="B461" s="148"/>
      <c r="C461" s="148"/>
      <c r="D461" s="148"/>
      <c r="E461" s="149"/>
      <c r="F461" s="148"/>
      <c r="G461" s="148"/>
      <c r="H461" s="148"/>
      <c r="I461" s="149"/>
      <c r="J461" s="151"/>
      <c r="K461" s="148"/>
      <c r="L461" s="148"/>
      <c r="M461" s="148"/>
      <c r="N461" s="148"/>
      <c r="O461" s="148"/>
      <c r="P461" s="148"/>
      <c r="Q461" s="148"/>
    </row>
    <row r="462" hidden="1">
      <c r="A462" s="148"/>
      <c r="B462" s="148"/>
      <c r="C462" s="148"/>
      <c r="D462" s="148"/>
      <c r="E462" s="149"/>
      <c r="F462" s="148"/>
      <c r="G462" s="148"/>
      <c r="H462" s="148"/>
      <c r="I462" s="149"/>
      <c r="J462" s="151"/>
      <c r="K462" s="148"/>
      <c r="L462" s="148"/>
      <c r="M462" s="148"/>
      <c r="N462" s="148"/>
      <c r="O462" s="148"/>
      <c r="P462" s="148"/>
      <c r="Q462" s="148"/>
    </row>
    <row r="463" hidden="1">
      <c r="A463" s="148"/>
      <c r="B463" s="148"/>
      <c r="C463" s="148"/>
      <c r="D463" s="148"/>
      <c r="E463" s="149"/>
      <c r="F463" s="148"/>
      <c r="G463" s="148"/>
      <c r="H463" s="148"/>
      <c r="I463" s="149"/>
      <c r="J463" s="151"/>
      <c r="K463" s="148"/>
      <c r="L463" s="148"/>
      <c r="M463" s="148"/>
      <c r="N463" s="148"/>
      <c r="O463" s="148"/>
      <c r="P463" s="148"/>
      <c r="Q463" s="148"/>
    </row>
    <row r="464" hidden="1">
      <c r="A464" s="148"/>
      <c r="B464" s="148"/>
      <c r="C464" s="148"/>
      <c r="D464" s="148"/>
      <c r="E464" s="149"/>
      <c r="F464" s="148"/>
      <c r="G464" s="148"/>
      <c r="H464" s="148"/>
      <c r="I464" s="149"/>
      <c r="J464" s="151"/>
      <c r="K464" s="148"/>
      <c r="L464" s="148"/>
      <c r="M464" s="148"/>
      <c r="N464" s="148"/>
      <c r="O464" s="148"/>
      <c r="P464" s="148"/>
      <c r="Q464" s="148"/>
    </row>
    <row r="465" hidden="1">
      <c r="A465" s="148"/>
      <c r="B465" s="148"/>
      <c r="C465" s="148"/>
      <c r="D465" s="148"/>
      <c r="E465" s="149"/>
      <c r="F465" s="148"/>
      <c r="G465" s="148"/>
      <c r="H465" s="148"/>
      <c r="I465" s="149"/>
      <c r="J465" s="151"/>
      <c r="K465" s="148"/>
      <c r="L465" s="148"/>
      <c r="M465" s="148"/>
      <c r="N465" s="148"/>
      <c r="O465" s="148"/>
      <c r="P465" s="148"/>
      <c r="Q465" s="148"/>
    </row>
    <row r="466" hidden="1">
      <c r="A466" s="148"/>
      <c r="B466" s="148"/>
      <c r="C466" s="148"/>
      <c r="D466" s="148"/>
      <c r="E466" s="149"/>
      <c r="F466" s="148"/>
      <c r="G466" s="148"/>
      <c r="H466" s="148"/>
      <c r="I466" s="149"/>
      <c r="J466" s="151"/>
      <c r="K466" s="148"/>
      <c r="L466" s="148"/>
      <c r="M466" s="148"/>
      <c r="N466" s="148"/>
      <c r="O466" s="148"/>
      <c r="P466" s="148"/>
      <c r="Q466" s="148"/>
    </row>
    <row r="467" hidden="1">
      <c r="A467" s="148"/>
      <c r="B467" s="148"/>
      <c r="C467" s="148"/>
      <c r="D467" s="148"/>
      <c r="E467" s="149"/>
      <c r="F467" s="148"/>
      <c r="G467" s="148"/>
      <c r="H467" s="148"/>
      <c r="I467" s="149"/>
      <c r="J467" s="151"/>
      <c r="K467" s="148"/>
      <c r="L467" s="148"/>
      <c r="M467" s="148"/>
      <c r="N467" s="148"/>
      <c r="O467" s="148"/>
      <c r="P467" s="148"/>
      <c r="Q467" s="148"/>
    </row>
    <row r="468" hidden="1">
      <c r="A468" s="148"/>
      <c r="B468" s="148"/>
      <c r="C468" s="148"/>
      <c r="D468" s="148"/>
      <c r="E468" s="149"/>
      <c r="F468" s="148"/>
      <c r="G468" s="148"/>
      <c r="H468" s="148"/>
      <c r="I468" s="149"/>
      <c r="J468" s="151"/>
      <c r="K468" s="148"/>
      <c r="L468" s="148"/>
      <c r="M468" s="148"/>
      <c r="N468" s="148"/>
      <c r="O468" s="148"/>
      <c r="P468" s="148"/>
      <c r="Q468" s="148"/>
    </row>
    <row r="469" hidden="1">
      <c r="A469" s="148"/>
      <c r="B469" s="148"/>
      <c r="C469" s="148"/>
      <c r="D469" s="148"/>
      <c r="E469" s="149"/>
      <c r="F469" s="148"/>
      <c r="G469" s="148"/>
      <c r="H469" s="148"/>
      <c r="I469" s="149"/>
      <c r="J469" s="151"/>
      <c r="K469" s="148"/>
      <c r="L469" s="148"/>
      <c r="M469" s="148"/>
      <c r="N469" s="148"/>
      <c r="O469" s="148"/>
      <c r="P469" s="148"/>
      <c r="Q469" s="148"/>
    </row>
    <row r="470" hidden="1">
      <c r="A470" s="148"/>
      <c r="B470" s="148"/>
      <c r="C470" s="148"/>
      <c r="D470" s="148"/>
      <c r="E470" s="149"/>
      <c r="F470" s="148"/>
      <c r="G470" s="148"/>
      <c r="H470" s="148"/>
      <c r="I470" s="149"/>
      <c r="J470" s="151"/>
      <c r="K470" s="148"/>
      <c r="L470" s="148"/>
      <c r="M470" s="148"/>
      <c r="N470" s="148"/>
      <c r="O470" s="148"/>
      <c r="P470" s="148"/>
      <c r="Q470" s="148"/>
    </row>
    <row r="471" hidden="1">
      <c r="A471" s="148"/>
      <c r="B471" s="148"/>
      <c r="C471" s="148"/>
      <c r="D471" s="148"/>
      <c r="E471" s="149"/>
      <c r="F471" s="148"/>
      <c r="G471" s="148"/>
      <c r="H471" s="148"/>
      <c r="I471" s="149"/>
      <c r="J471" s="151"/>
      <c r="K471" s="148"/>
      <c r="L471" s="148"/>
      <c r="M471" s="148"/>
      <c r="N471" s="148"/>
      <c r="O471" s="148"/>
      <c r="P471" s="148"/>
      <c r="Q471" s="148"/>
    </row>
    <row r="472" hidden="1">
      <c r="A472" s="148"/>
      <c r="B472" s="148"/>
      <c r="C472" s="148"/>
      <c r="D472" s="148"/>
      <c r="E472" s="149"/>
      <c r="F472" s="148"/>
      <c r="G472" s="148"/>
      <c r="H472" s="148"/>
      <c r="I472" s="149"/>
      <c r="J472" s="151"/>
      <c r="K472" s="148"/>
      <c r="L472" s="148"/>
      <c r="M472" s="148"/>
      <c r="N472" s="148"/>
      <c r="O472" s="148"/>
      <c r="P472" s="148"/>
      <c r="Q472" s="148"/>
    </row>
    <row r="473" hidden="1">
      <c r="A473" s="148"/>
      <c r="B473" s="148"/>
      <c r="C473" s="148"/>
      <c r="D473" s="148"/>
      <c r="E473" s="149"/>
      <c r="F473" s="148"/>
      <c r="G473" s="148"/>
      <c r="H473" s="148"/>
      <c r="I473" s="149"/>
      <c r="J473" s="151"/>
      <c r="K473" s="148"/>
      <c r="L473" s="148"/>
      <c r="M473" s="148"/>
      <c r="N473" s="148"/>
      <c r="O473" s="148"/>
      <c r="P473" s="148"/>
      <c r="Q473" s="148"/>
    </row>
    <row r="474" hidden="1">
      <c r="A474" s="148"/>
      <c r="B474" s="148"/>
      <c r="C474" s="148"/>
      <c r="D474" s="148"/>
      <c r="E474" s="149"/>
      <c r="F474" s="148"/>
      <c r="G474" s="148"/>
      <c r="H474" s="148"/>
      <c r="I474" s="149"/>
      <c r="J474" s="151"/>
      <c r="K474" s="148"/>
      <c r="L474" s="148"/>
      <c r="M474" s="148"/>
      <c r="N474" s="148"/>
      <c r="O474" s="148"/>
      <c r="P474" s="148"/>
      <c r="Q474" s="148"/>
    </row>
    <row r="475" hidden="1">
      <c r="A475" s="148"/>
      <c r="B475" s="148"/>
      <c r="C475" s="148"/>
      <c r="D475" s="148"/>
      <c r="E475" s="149"/>
      <c r="F475" s="148"/>
      <c r="G475" s="148"/>
      <c r="H475" s="148"/>
      <c r="I475" s="149"/>
      <c r="J475" s="151"/>
      <c r="K475" s="148"/>
      <c r="L475" s="148"/>
      <c r="M475" s="148"/>
      <c r="N475" s="148"/>
      <c r="O475" s="148"/>
      <c r="P475" s="148"/>
      <c r="Q475" s="148"/>
    </row>
    <row r="476" hidden="1">
      <c r="A476" s="148"/>
      <c r="B476" s="148"/>
      <c r="C476" s="148"/>
      <c r="D476" s="148"/>
      <c r="E476" s="149"/>
      <c r="F476" s="148"/>
      <c r="G476" s="148"/>
      <c r="H476" s="148"/>
      <c r="I476" s="149"/>
      <c r="J476" s="151"/>
      <c r="K476" s="148"/>
      <c r="L476" s="148"/>
      <c r="M476" s="148"/>
      <c r="N476" s="148"/>
      <c r="O476" s="148"/>
      <c r="P476" s="148"/>
      <c r="Q476" s="148"/>
    </row>
    <row r="477" hidden="1">
      <c r="A477" s="148"/>
      <c r="B477" s="148"/>
      <c r="C477" s="148"/>
      <c r="D477" s="148"/>
      <c r="E477" s="149"/>
      <c r="F477" s="148"/>
      <c r="G477" s="148"/>
      <c r="H477" s="148"/>
      <c r="I477" s="149"/>
      <c r="J477" s="151"/>
      <c r="K477" s="148"/>
      <c r="L477" s="148"/>
      <c r="M477" s="148"/>
      <c r="N477" s="148"/>
      <c r="O477" s="148"/>
      <c r="P477" s="148"/>
      <c r="Q477" s="148"/>
    </row>
    <row r="478" hidden="1">
      <c r="A478" s="148"/>
      <c r="B478" s="148"/>
      <c r="C478" s="148"/>
      <c r="D478" s="148"/>
      <c r="E478" s="149"/>
      <c r="F478" s="148"/>
      <c r="G478" s="148"/>
      <c r="H478" s="148"/>
      <c r="I478" s="149"/>
      <c r="J478" s="151"/>
      <c r="K478" s="148"/>
      <c r="L478" s="148"/>
      <c r="M478" s="148"/>
      <c r="N478" s="148"/>
      <c r="O478" s="148"/>
      <c r="P478" s="148"/>
      <c r="Q478" s="148"/>
    </row>
    <row r="479" hidden="1">
      <c r="A479" s="148"/>
      <c r="B479" s="148"/>
      <c r="C479" s="148"/>
      <c r="D479" s="148"/>
      <c r="E479" s="149"/>
      <c r="F479" s="148"/>
      <c r="G479" s="148"/>
      <c r="H479" s="148"/>
      <c r="I479" s="149"/>
      <c r="J479" s="151"/>
      <c r="K479" s="148"/>
      <c r="L479" s="148"/>
      <c r="M479" s="148"/>
      <c r="N479" s="148"/>
      <c r="O479" s="148"/>
      <c r="P479" s="148"/>
      <c r="Q479" s="148"/>
    </row>
    <row r="480" hidden="1">
      <c r="A480" s="148"/>
      <c r="B480" s="148"/>
      <c r="C480" s="148"/>
      <c r="D480" s="148"/>
      <c r="E480" s="149"/>
      <c r="F480" s="148"/>
      <c r="G480" s="148"/>
      <c r="H480" s="148"/>
      <c r="I480" s="149"/>
      <c r="J480" s="151"/>
      <c r="K480" s="148"/>
      <c r="L480" s="148"/>
      <c r="M480" s="148"/>
      <c r="N480" s="148"/>
      <c r="O480" s="148"/>
      <c r="P480" s="148"/>
      <c r="Q480" s="148"/>
    </row>
    <row r="481" hidden="1">
      <c r="A481" s="148"/>
      <c r="B481" s="148"/>
      <c r="C481" s="148"/>
      <c r="D481" s="148"/>
      <c r="E481" s="149"/>
      <c r="F481" s="148"/>
      <c r="G481" s="148"/>
      <c r="H481" s="148"/>
      <c r="I481" s="149"/>
      <c r="J481" s="151"/>
      <c r="K481" s="148"/>
      <c r="L481" s="148"/>
      <c r="M481" s="148"/>
      <c r="N481" s="148"/>
      <c r="O481" s="148"/>
      <c r="P481" s="148"/>
      <c r="Q481" s="148"/>
    </row>
    <row r="482" hidden="1">
      <c r="A482" s="148"/>
      <c r="B482" s="148"/>
      <c r="C482" s="148"/>
      <c r="D482" s="148"/>
      <c r="E482" s="149"/>
      <c r="F482" s="148"/>
      <c r="G482" s="148"/>
      <c r="H482" s="148"/>
      <c r="I482" s="149"/>
      <c r="J482" s="151"/>
      <c r="K482" s="148"/>
      <c r="L482" s="148"/>
      <c r="M482" s="148"/>
      <c r="N482" s="148"/>
      <c r="O482" s="148"/>
      <c r="P482" s="148"/>
      <c r="Q482" s="148"/>
    </row>
    <row r="483" hidden="1">
      <c r="A483" s="148"/>
      <c r="B483" s="148"/>
      <c r="C483" s="148"/>
      <c r="D483" s="148"/>
      <c r="E483" s="149"/>
      <c r="F483" s="148"/>
      <c r="G483" s="148"/>
      <c r="H483" s="148"/>
      <c r="I483" s="149"/>
      <c r="J483" s="151"/>
      <c r="K483" s="148"/>
      <c r="L483" s="148"/>
      <c r="M483" s="148"/>
      <c r="N483" s="148"/>
      <c r="O483" s="148"/>
      <c r="P483" s="148"/>
      <c r="Q483" s="148"/>
    </row>
    <row r="484" hidden="1">
      <c r="A484" s="148"/>
      <c r="B484" s="148"/>
      <c r="C484" s="148"/>
      <c r="D484" s="148"/>
      <c r="E484" s="149"/>
      <c r="F484" s="148"/>
      <c r="G484" s="148"/>
      <c r="H484" s="148"/>
      <c r="I484" s="149"/>
      <c r="J484" s="151"/>
      <c r="K484" s="148"/>
      <c r="L484" s="148"/>
      <c r="M484" s="148"/>
      <c r="N484" s="148"/>
      <c r="O484" s="148"/>
      <c r="P484" s="148"/>
      <c r="Q484" s="148"/>
    </row>
    <row r="485" hidden="1">
      <c r="A485" s="148"/>
      <c r="B485" s="148"/>
      <c r="C485" s="148"/>
      <c r="D485" s="148"/>
      <c r="E485" s="149"/>
      <c r="F485" s="148"/>
      <c r="G485" s="148"/>
      <c r="H485" s="148"/>
      <c r="I485" s="149"/>
      <c r="J485" s="151"/>
      <c r="K485" s="148"/>
      <c r="L485" s="148"/>
      <c r="M485" s="148"/>
      <c r="N485" s="148"/>
      <c r="O485" s="148"/>
      <c r="P485" s="148"/>
      <c r="Q485" s="148"/>
    </row>
    <row r="486" hidden="1">
      <c r="A486" s="148"/>
      <c r="B486" s="148"/>
      <c r="C486" s="148"/>
      <c r="D486" s="148"/>
      <c r="E486" s="149"/>
      <c r="F486" s="148"/>
      <c r="G486" s="148"/>
      <c r="H486" s="148"/>
      <c r="I486" s="149"/>
      <c r="J486" s="151"/>
      <c r="K486" s="148"/>
      <c r="L486" s="148"/>
      <c r="M486" s="148"/>
      <c r="N486" s="148"/>
      <c r="O486" s="148"/>
      <c r="P486" s="148"/>
      <c r="Q486" s="148"/>
    </row>
    <row r="487" hidden="1">
      <c r="A487" s="148"/>
      <c r="B487" s="148"/>
      <c r="C487" s="148"/>
      <c r="D487" s="148"/>
      <c r="E487" s="149"/>
      <c r="F487" s="148"/>
      <c r="G487" s="148"/>
      <c r="H487" s="148"/>
      <c r="I487" s="149"/>
      <c r="J487" s="151"/>
      <c r="K487" s="148"/>
      <c r="L487" s="148"/>
      <c r="M487" s="148"/>
      <c r="N487" s="148"/>
      <c r="O487" s="148"/>
      <c r="P487" s="148"/>
      <c r="Q487" s="148"/>
    </row>
    <row r="488" hidden="1">
      <c r="A488" s="148"/>
      <c r="B488" s="148"/>
      <c r="C488" s="148"/>
      <c r="D488" s="148"/>
      <c r="E488" s="149"/>
      <c r="F488" s="148"/>
      <c r="G488" s="148"/>
      <c r="H488" s="148"/>
      <c r="I488" s="149"/>
      <c r="J488" s="151"/>
      <c r="K488" s="148"/>
      <c r="L488" s="148"/>
      <c r="M488" s="148"/>
      <c r="N488" s="148"/>
      <c r="O488" s="148"/>
      <c r="P488" s="148"/>
      <c r="Q488" s="148"/>
    </row>
    <row r="489" hidden="1">
      <c r="A489" s="148"/>
      <c r="B489" s="148"/>
      <c r="C489" s="148"/>
      <c r="D489" s="148"/>
      <c r="E489" s="149"/>
      <c r="F489" s="148"/>
      <c r="G489" s="148"/>
      <c r="H489" s="148"/>
      <c r="I489" s="149"/>
      <c r="J489" s="151"/>
      <c r="K489" s="148"/>
      <c r="L489" s="148"/>
      <c r="M489" s="148"/>
      <c r="N489" s="148"/>
      <c r="O489" s="148"/>
      <c r="P489" s="148"/>
      <c r="Q489" s="148"/>
    </row>
    <row r="490" hidden="1">
      <c r="A490" s="148"/>
      <c r="B490" s="148"/>
      <c r="C490" s="148"/>
      <c r="D490" s="148"/>
      <c r="E490" s="149"/>
      <c r="F490" s="148"/>
      <c r="G490" s="148"/>
      <c r="H490" s="148"/>
      <c r="I490" s="149"/>
      <c r="J490" s="151"/>
      <c r="K490" s="148"/>
      <c r="L490" s="148"/>
      <c r="M490" s="148"/>
      <c r="N490" s="148"/>
      <c r="O490" s="148"/>
      <c r="P490" s="148"/>
      <c r="Q490" s="148"/>
    </row>
    <row r="491" hidden="1">
      <c r="A491" s="148"/>
      <c r="B491" s="148"/>
      <c r="C491" s="148"/>
      <c r="D491" s="148"/>
      <c r="E491" s="149"/>
      <c r="F491" s="148"/>
      <c r="G491" s="148"/>
      <c r="H491" s="148"/>
      <c r="I491" s="149"/>
      <c r="J491" s="151"/>
      <c r="K491" s="148"/>
      <c r="L491" s="148"/>
      <c r="M491" s="148"/>
      <c r="N491" s="148"/>
      <c r="O491" s="148"/>
      <c r="P491" s="148"/>
      <c r="Q491" s="148"/>
    </row>
    <row r="492" hidden="1">
      <c r="A492" s="148"/>
      <c r="B492" s="148"/>
      <c r="C492" s="148"/>
      <c r="D492" s="148"/>
      <c r="E492" s="149"/>
      <c r="F492" s="148"/>
      <c r="G492" s="148"/>
      <c r="H492" s="148"/>
      <c r="I492" s="149"/>
      <c r="J492" s="151"/>
      <c r="K492" s="148"/>
      <c r="L492" s="148"/>
      <c r="M492" s="148"/>
      <c r="N492" s="148"/>
      <c r="O492" s="148"/>
      <c r="P492" s="148"/>
      <c r="Q492" s="148"/>
    </row>
    <row r="493" hidden="1">
      <c r="A493" s="148"/>
      <c r="B493" s="148"/>
      <c r="C493" s="148"/>
      <c r="D493" s="148"/>
      <c r="E493" s="149"/>
      <c r="F493" s="148"/>
      <c r="G493" s="148"/>
      <c r="H493" s="148"/>
      <c r="I493" s="149"/>
      <c r="J493" s="151"/>
      <c r="K493" s="148"/>
      <c r="L493" s="148"/>
      <c r="M493" s="148"/>
      <c r="N493" s="148"/>
      <c r="O493" s="148"/>
      <c r="P493" s="148"/>
      <c r="Q493" s="148"/>
    </row>
    <row r="494" hidden="1">
      <c r="A494" s="148"/>
      <c r="B494" s="148"/>
      <c r="C494" s="148"/>
      <c r="D494" s="148"/>
      <c r="E494" s="149"/>
      <c r="F494" s="148"/>
      <c r="G494" s="148"/>
      <c r="H494" s="148"/>
      <c r="I494" s="149"/>
      <c r="J494" s="151"/>
      <c r="K494" s="148"/>
      <c r="L494" s="148"/>
      <c r="M494" s="148"/>
      <c r="N494" s="148"/>
      <c r="O494" s="148"/>
      <c r="P494" s="148"/>
      <c r="Q494" s="148"/>
    </row>
    <row r="495" hidden="1">
      <c r="A495" s="148"/>
      <c r="B495" s="148"/>
      <c r="C495" s="148"/>
      <c r="D495" s="148"/>
      <c r="E495" s="149"/>
      <c r="F495" s="148"/>
      <c r="G495" s="148"/>
      <c r="H495" s="148"/>
      <c r="I495" s="149"/>
      <c r="J495" s="151"/>
      <c r="K495" s="148"/>
      <c r="L495" s="148"/>
      <c r="M495" s="148"/>
      <c r="N495" s="148"/>
      <c r="O495" s="148"/>
      <c r="P495" s="148"/>
      <c r="Q495" s="148"/>
    </row>
    <row r="496" hidden="1">
      <c r="A496" s="148"/>
      <c r="B496" s="148"/>
      <c r="C496" s="148"/>
      <c r="D496" s="148"/>
      <c r="E496" s="149"/>
      <c r="F496" s="148"/>
      <c r="G496" s="148"/>
      <c r="H496" s="148"/>
      <c r="I496" s="149"/>
      <c r="J496" s="151"/>
      <c r="K496" s="148"/>
      <c r="L496" s="148"/>
      <c r="M496" s="148"/>
      <c r="N496" s="148"/>
      <c r="O496" s="148"/>
      <c r="P496" s="148"/>
      <c r="Q496" s="148"/>
    </row>
    <row r="497" hidden="1">
      <c r="A497" s="148"/>
      <c r="B497" s="148"/>
      <c r="C497" s="148"/>
      <c r="D497" s="148"/>
      <c r="E497" s="149"/>
      <c r="F497" s="148"/>
      <c r="G497" s="148"/>
      <c r="H497" s="148"/>
      <c r="I497" s="149"/>
      <c r="J497" s="151"/>
      <c r="K497" s="148"/>
      <c r="L497" s="148"/>
      <c r="M497" s="148"/>
      <c r="N497" s="148"/>
      <c r="O497" s="148"/>
      <c r="P497" s="148"/>
      <c r="Q497" s="148"/>
    </row>
    <row r="498" hidden="1">
      <c r="A498" s="148"/>
      <c r="B498" s="148"/>
      <c r="C498" s="148"/>
      <c r="D498" s="148"/>
      <c r="E498" s="149"/>
      <c r="F498" s="148"/>
      <c r="G498" s="148"/>
      <c r="H498" s="148"/>
      <c r="I498" s="149"/>
      <c r="J498" s="151"/>
      <c r="K498" s="148"/>
      <c r="L498" s="148"/>
      <c r="M498" s="148"/>
      <c r="N498" s="148"/>
      <c r="O498" s="148"/>
      <c r="P498" s="148"/>
      <c r="Q498" s="148"/>
    </row>
    <row r="499" hidden="1">
      <c r="A499" s="148"/>
      <c r="B499" s="148"/>
      <c r="C499" s="148"/>
      <c r="D499" s="148"/>
      <c r="E499" s="149"/>
      <c r="F499" s="148"/>
      <c r="G499" s="148"/>
      <c r="H499" s="148"/>
      <c r="I499" s="149"/>
      <c r="J499" s="151"/>
      <c r="K499" s="148"/>
      <c r="L499" s="148"/>
      <c r="M499" s="148"/>
      <c r="N499" s="148"/>
      <c r="O499" s="148"/>
      <c r="P499" s="148"/>
      <c r="Q499" s="148"/>
    </row>
    <row r="500" hidden="1">
      <c r="A500" s="148"/>
      <c r="B500" s="148"/>
      <c r="C500" s="148"/>
      <c r="D500" s="148"/>
      <c r="E500" s="149"/>
      <c r="F500" s="148"/>
      <c r="G500" s="148"/>
      <c r="H500" s="148"/>
      <c r="I500" s="149"/>
      <c r="J500" s="151"/>
      <c r="K500" s="148"/>
      <c r="L500" s="148"/>
      <c r="M500" s="148"/>
      <c r="N500" s="148"/>
      <c r="O500" s="148"/>
      <c r="P500" s="148"/>
      <c r="Q500" s="148"/>
    </row>
    <row r="501" hidden="1">
      <c r="A501" s="148"/>
      <c r="B501" s="148"/>
      <c r="C501" s="148"/>
      <c r="D501" s="148"/>
      <c r="E501" s="149"/>
      <c r="F501" s="148"/>
      <c r="G501" s="148"/>
      <c r="H501" s="148"/>
      <c r="I501" s="149"/>
      <c r="J501" s="151"/>
      <c r="K501" s="148"/>
      <c r="L501" s="148"/>
      <c r="M501" s="148"/>
      <c r="N501" s="148"/>
      <c r="O501" s="148"/>
      <c r="P501" s="148"/>
      <c r="Q501" s="148"/>
    </row>
    <row r="502" hidden="1">
      <c r="A502" s="148"/>
      <c r="B502" s="148"/>
      <c r="C502" s="148"/>
      <c r="D502" s="148"/>
      <c r="E502" s="149"/>
      <c r="F502" s="148"/>
      <c r="G502" s="148"/>
      <c r="H502" s="148"/>
      <c r="I502" s="149"/>
      <c r="J502" s="151"/>
      <c r="K502" s="148"/>
      <c r="L502" s="148"/>
      <c r="M502" s="148"/>
      <c r="N502" s="148"/>
      <c r="O502" s="148"/>
      <c r="P502" s="148"/>
      <c r="Q502" s="148"/>
    </row>
    <row r="503" hidden="1">
      <c r="A503" s="148"/>
      <c r="B503" s="148"/>
      <c r="C503" s="148"/>
      <c r="D503" s="148"/>
      <c r="E503" s="149"/>
      <c r="F503" s="148"/>
      <c r="G503" s="148"/>
      <c r="H503" s="148"/>
      <c r="I503" s="149"/>
      <c r="J503" s="151"/>
      <c r="K503" s="148"/>
      <c r="L503" s="148"/>
      <c r="M503" s="148"/>
      <c r="N503" s="148"/>
      <c r="O503" s="148"/>
      <c r="P503" s="148"/>
      <c r="Q503" s="148"/>
    </row>
    <row r="504" hidden="1">
      <c r="A504" s="148"/>
      <c r="B504" s="148"/>
      <c r="C504" s="148"/>
      <c r="D504" s="148"/>
      <c r="E504" s="149"/>
      <c r="F504" s="148"/>
      <c r="G504" s="148"/>
      <c r="H504" s="148"/>
      <c r="I504" s="149"/>
      <c r="J504" s="151"/>
      <c r="K504" s="148"/>
      <c r="L504" s="148"/>
      <c r="M504" s="148"/>
      <c r="N504" s="148"/>
      <c r="O504" s="148"/>
      <c r="P504" s="148"/>
      <c r="Q504" s="148"/>
    </row>
    <row r="505" hidden="1">
      <c r="A505" s="148"/>
      <c r="B505" s="148"/>
      <c r="C505" s="148"/>
      <c r="D505" s="148"/>
      <c r="E505" s="149"/>
      <c r="F505" s="148"/>
      <c r="G505" s="148"/>
      <c r="H505" s="148"/>
      <c r="I505" s="149"/>
      <c r="J505" s="151"/>
      <c r="K505" s="148"/>
      <c r="L505" s="148"/>
      <c r="M505" s="148"/>
      <c r="N505" s="148"/>
      <c r="O505" s="148"/>
      <c r="P505" s="148"/>
      <c r="Q505" s="148"/>
    </row>
    <row r="506" hidden="1">
      <c r="A506" s="148"/>
      <c r="B506" s="148"/>
      <c r="C506" s="148"/>
      <c r="D506" s="148"/>
      <c r="E506" s="149"/>
      <c r="F506" s="148"/>
      <c r="G506" s="148"/>
      <c r="H506" s="148"/>
      <c r="I506" s="149"/>
      <c r="J506" s="151"/>
      <c r="K506" s="148"/>
      <c r="L506" s="148"/>
      <c r="M506" s="148"/>
      <c r="N506" s="148"/>
      <c r="O506" s="148"/>
      <c r="P506" s="148"/>
      <c r="Q506" s="148"/>
    </row>
    <row r="507" hidden="1">
      <c r="A507" s="148"/>
      <c r="B507" s="148"/>
      <c r="C507" s="148"/>
      <c r="D507" s="148"/>
      <c r="E507" s="149"/>
      <c r="F507" s="148"/>
      <c r="G507" s="148"/>
      <c r="H507" s="148"/>
      <c r="I507" s="149"/>
      <c r="J507" s="151"/>
      <c r="K507" s="148"/>
      <c r="L507" s="148"/>
      <c r="M507" s="148"/>
      <c r="N507" s="148"/>
      <c r="O507" s="148"/>
      <c r="P507" s="148"/>
      <c r="Q507" s="148"/>
    </row>
    <row r="508" hidden="1">
      <c r="A508" s="148"/>
      <c r="B508" s="148"/>
      <c r="C508" s="148"/>
      <c r="D508" s="148"/>
      <c r="E508" s="149"/>
      <c r="F508" s="148"/>
      <c r="G508" s="148"/>
      <c r="H508" s="148"/>
      <c r="I508" s="149"/>
      <c r="J508" s="151"/>
      <c r="K508" s="148"/>
      <c r="L508" s="148"/>
      <c r="M508" s="148"/>
      <c r="N508" s="148"/>
      <c r="O508" s="148"/>
      <c r="P508" s="148"/>
      <c r="Q508" s="148"/>
    </row>
    <row r="509" hidden="1">
      <c r="A509" s="148"/>
      <c r="B509" s="148"/>
      <c r="C509" s="148"/>
      <c r="D509" s="148"/>
      <c r="E509" s="149"/>
      <c r="F509" s="148"/>
      <c r="G509" s="148"/>
      <c r="H509" s="148"/>
      <c r="I509" s="149"/>
      <c r="J509" s="151"/>
      <c r="K509" s="148"/>
      <c r="L509" s="148"/>
      <c r="M509" s="148"/>
      <c r="N509" s="148"/>
      <c r="O509" s="148"/>
      <c r="P509" s="148"/>
      <c r="Q509" s="148"/>
    </row>
    <row r="510" hidden="1">
      <c r="A510" s="148"/>
      <c r="B510" s="148"/>
      <c r="C510" s="148"/>
      <c r="D510" s="148"/>
      <c r="E510" s="149"/>
      <c r="F510" s="148"/>
      <c r="G510" s="148"/>
      <c r="H510" s="148"/>
      <c r="I510" s="149"/>
      <c r="J510" s="151"/>
      <c r="K510" s="148"/>
      <c r="L510" s="148"/>
      <c r="M510" s="148"/>
      <c r="N510" s="148"/>
      <c r="O510" s="148"/>
      <c r="P510" s="148"/>
      <c r="Q510" s="148"/>
    </row>
    <row r="511" hidden="1">
      <c r="A511" s="148"/>
      <c r="B511" s="148"/>
      <c r="C511" s="148"/>
      <c r="D511" s="148"/>
      <c r="E511" s="149"/>
      <c r="F511" s="148"/>
      <c r="G511" s="148"/>
      <c r="H511" s="148"/>
      <c r="I511" s="149"/>
      <c r="J511" s="151"/>
      <c r="K511" s="148"/>
      <c r="L511" s="148"/>
      <c r="M511" s="148"/>
      <c r="N511" s="148"/>
      <c r="O511" s="148"/>
      <c r="P511" s="148"/>
      <c r="Q511" s="148"/>
    </row>
    <row r="512" hidden="1">
      <c r="A512" s="148"/>
      <c r="B512" s="148"/>
      <c r="C512" s="148"/>
      <c r="D512" s="148"/>
      <c r="E512" s="149"/>
      <c r="F512" s="148"/>
      <c r="G512" s="148"/>
      <c r="H512" s="148"/>
      <c r="I512" s="149"/>
      <c r="J512" s="151"/>
      <c r="K512" s="148"/>
      <c r="L512" s="148"/>
      <c r="M512" s="148"/>
      <c r="N512" s="148"/>
      <c r="O512" s="148"/>
      <c r="P512" s="148"/>
      <c r="Q512" s="148"/>
    </row>
    <row r="513" hidden="1">
      <c r="A513" s="148"/>
      <c r="B513" s="148"/>
      <c r="C513" s="148"/>
      <c r="D513" s="148"/>
      <c r="E513" s="149"/>
      <c r="F513" s="148"/>
      <c r="G513" s="148"/>
      <c r="H513" s="148"/>
      <c r="I513" s="149"/>
      <c r="J513" s="151"/>
      <c r="K513" s="148"/>
      <c r="L513" s="148"/>
      <c r="M513" s="148"/>
      <c r="N513" s="148"/>
      <c r="O513" s="148"/>
      <c r="P513" s="148"/>
      <c r="Q513" s="148"/>
    </row>
    <row r="514" hidden="1">
      <c r="A514" s="148"/>
      <c r="B514" s="148"/>
      <c r="C514" s="148"/>
      <c r="D514" s="148"/>
      <c r="E514" s="149"/>
      <c r="F514" s="148"/>
      <c r="G514" s="148"/>
      <c r="H514" s="148"/>
      <c r="I514" s="149"/>
      <c r="J514" s="151"/>
      <c r="K514" s="148"/>
      <c r="L514" s="148"/>
      <c r="M514" s="148"/>
      <c r="N514" s="148"/>
      <c r="O514" s="148"/>
      <c r="P514" s="148"/>
      <c r="Q514" s="148"/>
    </row>
    <row r="515" hidden="1">
      <c r="A515" s="148"/>
      <c r="B515" s="148"/>
      <c r="C515" s="148"/>
      <c r="D515" s="148"/>
      <c r="E515" s="149"/>
      <c r="F515" s="148"/>
      <c r="G515" s="148"/>
      <c r="H515" s="148"/>
      <c r="I515" s="149"/>
      <c r="J515" s="151"/>
      <c r="K515" s="148"/>
      <c r="L515" s="148"/>
      <c r="M515" s="148"/>
      <c r="N515" s="148"/>
      <c r="O515" s="148"/>
      <c r="P515" s="148"/>
      <c r="Q515" s="148"/>
    </row>
    <row r="516" hidden="1">
      <c r="A516" s="148"/>
      <c r="B516" s="148"/>
      <c r="C516" s="148"/>
      <c r="D516" s="148"/>
      <c r="E516" s="149"/>
      <c r="F516" s="148"/>
      <c r="G516" s="148"/>
      <c r="H516" s="148"/>
      <c r="I516" s="149"/>
      <c r="J516" s="151"/>
      <c r="K516" s="148"/>
      <c r="L516" s="148"/>
      <c r="M516" s="148"/>
      <c r="N516" s="148"/>
      <c r="O516" s="148"/>
      <c r="P516" s="148"/>
      <c r="Q516" s="148"/>
    </row>
    <row r="517" hidden="1">
      <c r="A517" s="148"/>
      <c r="B517" s="148"/>
      <c r="C517" s="148"/>
      <c r="D517" s="148"/>
      <c r="E517" s="149"/>
      <c r="F517" s="148"/>
      <c r="G517" s="148"/>
      <c r="H517" s="148"/>
      <c r="I517" s="149"/>
      <c r="J517" s="151"/>
      <c r="K517" s="148"/>
      <c r="L517" s="148"/>
      <c r="M517" s="148"/>
      <c r="N517" s="148"/>
      <c r="O517" s="148"/>
      <c r="P517" s="148"/>
      <c r="Q517" s="148"/>
    </row>
    <row r="518" hidden="1">
      <c r="A518" s="148"/>
      <c r="B518" s="148"/>
      <c r="C518" s="148"/>
      <c r="D518" s="148"/>
      <c r="E518" s="149"/>
      <c r="F518" s="148"/>
      <c r="G518" s="148"/>
      <c r="H518" s="148"/>
      <c r="I518" s="149"/>
      <c r="J518" s="151"/>
      <c r="K518" s="148"/>
      <c r="L518" s="148"/>
      <c r="M518" s="148"/>
      <c r="N518" s="148"/>
      <c r="O518" s="148"/>
      <c r="P518" s="148"/>
      <c r="Q518" s="148"/>
    </row>
    <row r="519" hidden="1">
      <c r="A519" s="148"/>
      <c r="B519" s="148"/>
      <c r="C519" s="148"/>
      <c r="D519" s="148"/>
      <c r="E519" s="149"/>
      <c r="F519" s="148"/>
      <c r="G519" s="148"/>
      <c r="H519" s="148"/>
      <c r="I519" s="149"/>
      <c r="J519" s="151"/>
      <c r="K519" s="148"/>
      <c r="L519" s="148"/>
      <c r="M519" s="148"/>
      <c r="N519" s="148"/>
      <c r="O519" s="148"/>
      <c r="P519" s="148"/>
      <c r="Q519" s="148"/>
    </row>
    <row r="520" hidden="1">
      <c r="A520" s="148"/>
      <c r="B520" s="148"/>
      <c r="C520" s="148"/>
      <c r="D520" s="148"/>
      <c r="E520" s="149"/>
      <c r="F520" s="148"/>
      <c r="G520" s="148"/>
      <c r="H520" s="148"/>
      <c r="I520" s="149"/>
      <c r="J520" s="151"/>
      <c r="K520" s="148"/>
      <c r="L520" s="148"/>
      <c r="M520" s="148"/>
      <c r="N520" s="148"/>
      <c r="O520" s="148"/>
      <c r="P520" s="148"/>
      <c r="Q520" s="148"/>
    </row>
    <row r="521" hidden="1">
      <c r="A521" s="148"/>
      <c r="B521" s="148"/>
      <c r="C521" s="148"/>
      <c r="D521" s="148"/>
      <c r="E521" s="149"/>
      <c r="F521" s="148"/>
      <c r="G521" s="148"/>
      <c r="H521" s="148"/>
      <c r="I521" s="149"/>
      <c r="J521" s="151"/>
      <c r="K521" s="148"/>
      <c r="L521" s="148"/>
      <c r="M521" s="148"/>
      <c r="N521" s="148"/>
      <c r="O521" s="148"/>
      <c r="P521" s="148"/>
      <c r="Q521" s="148"/>
    </row>
    <row r="522" hidden="1">
      <c r="A522" s="148"/>
      <c r="B522" s="148"/>
      <c r="C522" s="148"/>
      <c r="D522" s="148"/>
      <c r="E522" s="149"/>
      <c r="F522" s="148"/>
      <c r="G522" s="148"/>
      <c r="H522" s="148"/>
      <c r="I522" s="149"/>
      <c r="J522" s="151"/>
      <c r="K522" s="148"/>
      <c r="L522" s="148"/>
      <c r="M522" s="148"/>
      <c r="N522" s="148"/>
      <c r="O522" s="148"/>
      <c r="P522" s="148"/>
      <c r="Q522" s="148"/>
    </row>
    <row r="523" hidden="1">
      <c r="A523" s="148"/>
      <c r="B523" s="148"/>
      <c r="C523" s="148"/>
      <c r="D523" s="148"/>
      <c r="E523" s="149"/>
      <c r="F523" s="148"/>
      <c r="G523" s="148"/>
      <c r="H523" s="148"/>
      <c r="I523" s="149"/>
      <c r="J523" s="151"/>
      <c r="K523" s="148"/>
      <c r="L523" s="148"/>
      <c r="M523" s="148"/>
      <c r="N523" s="148"/>
      <c r="O523" s="148"/>
      <c r="P523" s="148"/>
      <c r="Q523" s="148"/>
    </row>
    <row r="524" hidden="1">
      <c r="A524" s="148"/>
      <c r="B524" s="148"/>
      <c r="C524" s="148"/>
      <c r="D524" s="148"/>
      <c r="E524" s="149"/>
      <c r="F524" s="148"/>
      <c r="G524" s="148"/>
      <c r="H524" s="148"/>
      <c r="I524" s="149"/>
      <c r="J524" s="151"/>
      <c r="K524" s="148"/>
      <c r="L524" s="148"/>
      <c r="M524" s="148"/>
      <c r="N524" s="148"/>
      <c r="O524" s="148"/>
      <c r="P524" s="148"/>
      <c r="Q524" s="148"/>
    </row>
    <row r="525" hidden="1">
      <c r="A525" s="148"/>
      <c r="B525" s="148"/>
      <c r="C525" s="148"/>
      <c r="D525" s="148"/>
      <c r="E525" s="149"/>
      <c r="F525" s="148"/>
      <c r="G525" s="148"/>
      <c r="H525" s="148"/>
      <c r="I525" s="149"/>
      <c r="J525" s="151"/>
      <c r="K525" s="148"/>
      <c r="L525" s="148"/>
      <c r="M525" s="148"/>
      <c r="N525" s="148"/>
      <c r="O525" s="148"/>
      <c r="P525" s="148"/>
      <c r="Q525" s="148"/>
    </row>
    <row r="526" hidden="1">
      <c r="A526" s="148"/>
      <c r="B526" s="148"/>
      <c r="C526" s="148"/>
      <c r="D526" s="148"/>
      <c r="E526" s="149"/>
      <c r="F526" s="148"/>
      <c r="G526" s="148"/>
      <c r="H526" s="148"/>
      <c r="I526" s="149"/>
      <c r="J526" s="151"/>
      <c r="K526" s="148"/>
      <c r="L526" s="148"/>
      <c r="M526" s="148"/>
      <c r="N526" s="148"/>
      <c r="O526" s="148"/>
      <c r="P526" s="148"/>
      <c r="Q526" s="148"/>
    </row>
    <row r="527" hidden="1">
      <c r="A527" s="148"/>
      <c r="B527" s="148"/>
      <c r="C527" s="148"/>
      <c r="D527" s="148"/>
      <c r="E527" s="149"/>
      <c r="F527" s="148"/>
      <c r="G527" s="148"/>
      <c r="H527" s="148"/>
      <c r="I527" s="149"/>
      <c r="J527" s="151"/>
      <c r="K527" s="148"/>
      <c r="L527" s="148"/>
      <c r="M527" s="148"/>
      <c r="N527" s="148"/>
      <c r="O527" s="148"/>
      <c r="P527" s="148"/>
      <c r="Q527" s="148"/>
    </row>
    <row r="528" hidden="1">
      <c r="A528" s="148"/>
      <c r="B528" s="148"/>
      <c r="C528" s="148"/>
      <c r="D528" s="148"/>
      <c r="E528" s="149"/>
      <c r="F528" s="148"/>
      <c r="G528" s="148"/>
      <c r="H528" s="148"/>
      <c r="I528" s="149"/>
      <c r="J528" s="151"/>
      <c r="K528" s="148"/>
      <c r="L528" s="148"/>
      <c r="M528" s="148"/>
      <c r="N528" s="148"/>
      <c r="O528" s="148"/>
      <c r="P528" s="148"/>
      <c r="Q528" s="148"/>
    </row>
    <row r="529" hidden="1">
      <c r="A529" s="148"/>
      <c r="B529" s="148"/>
      <c r="C529" s="148"/>
      <c r="D529" s="148"/>
      <c r="E529" s="149"/>
      <c r="F529" s="148"/>
      <c r="G529" s="148"/>
      <c r="H529" s="148"/>
      <c r="I529" s="149"/>
      <c r="J529" s="151"/>
      <c r="K529" s="148"/>
      <c r="L529" s="148"/>
      <c r="M529" s="148"/>
      <c r="N529" s="148"/>
      <c r="O529" s="148"/>
      <c r="P529" s="148"/>
      <c r="Q529" s="148"/>
    </row>
    <row r="530" hidden="1">
      <c r="A530" s="148"/>
      <c r="B530" s="148"/>
      <c r="C530" s="148"/>
      <c r="D530" s="148"/>
      <c r="E530" s="149"/>
      <c r="F530" s="148"/>
      <c r="G530" s="148"/>
      <c r="H530" s="148"/>
      <c r="I530" s="149"/>
      <c r="J530" s="151"/>
      <c r="K530" s="148"/>
      <c r="L530" s="148"/>
      <c r="M530" s="148"/>
      <c r="N530" s="148"/>
      <c r="O530" s="148"/>
      <c r="P530" s="148"/>
      <c r="Q530" s="148"/>
    </row>
    <row r="531" hidden="1">
      <c r="A531" s="148"/>
      <c r="B531" s="148"/>
      <c r="C531" s="148"/>
      <c r="D531" s="148"/>
      <c r="E531" s="149"/>
      <c r="F531" s="148"/>
      <c r="G531" s="148"/>
      <c r="H531" s="148"/>
      <c r="I531" s="149"/>
      <c r="J531" s="151"/>
      <c r="K531" s="148"/>
      <c r="L531" s="148"/>
      <c r="M531" s="148"/>
      <c r="N531" s="148"/>
      <c r="O531" s="148"/>
      <c r="P531" s="148"/>
      <c r="Q531" s="148"/>
    </row>
    <row r="532" hidden="1">
      <c r="A532" s="148"/>
      <c r="B532" s="148"/>
      <c r="C532" s="148"/>
      <c r="D532" s="148"/>
      <c r="E532" s="149"/>
      <c r="F532" s="148"/>
      <c r="G532" s="148"/>
      <c r="H532" s="148"/>
      <c r="I532" s="149"/>
      <c r="J532" s="151"/>
      <c r="K532" s="148"/>
      <c r="L532" s="148"/>
      <c r="M532" s="148"/>
      <c r="N532" s="148"/>
      <c r="O532" s="148"/>
      <c r="P532" s="148"/>
      <c r="Q532" s="148"/>
    </row>
    <row r="533" hidden="1">
      <c r="A533" s="148"/>
      <c r="B533" s="148"/>
      <c r="C533" s="148"/>
      <c r="D533" s="148"/>
      <c r="E533" s="149"/>
      <c r="F533" s="148"/>
      <c r="G533" s="148"/>
      <c r="H533" s="148"/>
      <c r="I533" s="149"/>
      <c r="J533" s="151"/>
      <c r="K533" s="148"/>
      <c r="L533" s="148"/>
      <c r="M533" s="148"/>
      <c r="N533" s="148"/>
      <c r="O533" s="148"/>
      <c r="P533" s="148"/>
      <c r="Q533" s="148"/>
    </row>
    <row r="534" hidden="1">
      <c r="A534" s="148"/>
      <c r="B534" s="148"/>
      <c r="C534" s="148"/>
      <c r="D534" s="148"/>
      <c r="E534" s="149"/>
      <c r="F534" s="148"/>
      <c r="G534" s="148"/>
      <c r="H534" s="148"/>
      <c r="I534" s="149"/>
      <c r="J534" s="151"/>
      <c r="K534" s="148"/>
      <c r="L534" s="148"/>
      <c r="M534" s="148"/>
      <c r="N534" s="148"/>
      <c r="O534" s="148"/>
      <c r="P534" s="148"/>
      <c r="Q534" s="148"/>
    </row>
    <row r="535" hidden="1">
      <c r="A535" s="148"/>
      <c r="B535" s="148"/>
      <c r="C535" s="148"/>
      <c r="D535" s="148"/>
      <c r="E535" s="149"/>
      <c r="F535" s="148"/>
      <c r="G535" s="148"/>
      <c r="H535" s="148"/>
      <c r="I535" s="149"/>
      <c r="J535" s="151"/>
      <c r="K535" s="148"/>
      <c r="L535" s="148"/>
      <c r="M535" s="148"/>
      <c r="N535" s="148"/>
      <c r="O535" s="148"/>
      <c r="P535" s="148"/>
      <c r="Q535" s="148"/>
    </row>
    <row r="536" hidden="1">
      <c r="A536" s="148"/>
      <c r="B536" s="148"/>
      <c r="C536" s="148"/>
      <c r="D536" s="148"/>
      <c r="E536" s="149"/>
      <c r="F536" s="148"/>
      <c r="G536" s="148"/>
      <c r="H536" s="148"/>
      <c r="I536" s="149"/>
      <c r="J536" s="151"/>
      <c r="K536" s="148"/>
      <c r="L536" s="148"/>
      <c r="M536" s="148"/>
      <c r="N536" s="148"/>
      <c r="O536" s="148"/>
      <c r="P536" s="148"/>
      <c r="Q536" s="148"/>
    </row>
    <row r="537" hidden="1">
      <c r="A537" s="148"/>
      <c r="B537" s="148"/>
      <c r="C537" s="148"/>
      <c r="D537" s="148"/>
      <c r="E537" s="149"/>
      <c r="F537" s="148"/>
      <c r="G537" s="148"/>
      <c r="H537" s="148"/>
      <c r="I537" s="149"/>
      <c r="J537" s="151"/>
      <c r="K537" s="148"/>
      <c r="L537" s="148"/>
      <c r="M537" s="148"/>
      <c r="N537" s="148"/>
      <c r="O537" s="148"/>
      <c r="P537" s="148"/>
      <c r="Q537" s="148"/>
    </row>
    <row r="538" hidden="1">
      <c r="A538" s="148"/>
      <c r="B538" s="148"/>
      <c r="C538" s="148"/>
      <c r="D538" s="148"/>
      <c r="E538" s="149"/>
      <c r="F538" s="148"/>
      <c r="G538" s="148"/>
      <c r="H538" s="148"/>
      <c r="I538" s="149"/>
      <c r="J538" s="151"/>
      <c r="K538" s="148"/>
      <c r="L538" s="148"/>
      <c r="M538" s="148"/>
      <c r="N538" s="148"/>
      <c r="O538" s="148"/>
      <c r="P538" s="148"/>
      <c r="Q538" s="148"/>
    </row>
    <row r="539" hidden="1">
      <c r="A539" s="148"/>
      <c r="B539" s="148"/>
      <c r="C539" s="148"/>
      <c r="D539" s="148"/>
      <c r="E539" s="149"/>
      <c r="F539" s="148"/>
      <c r="G539" s="148"/>
      <c r="H539" s="148"/>
      <c r="I539" s="149"/>
      <c r="J539" s="151"/>
      <c r="K539" s="148"/>
      <c r="L539" s="148"/>
      <c r="M539" s="148"/>
      <c r="N539" s="148"/>
      <c r="O539" s="148"/>
      <c r="P539" s="148"/>
      <c r="Q539" s="148"/>
    </row>
    <row r="540" hidden="1">
      <c r="A540" s="148"/>
      <c r="B540" s="148"/>
      <c r="C540" s="148"/>
      <c r="D540" s="148"/>
      <c r="E540" s="149"/>
      <c r="F540" s="148"/>
      <c r="G540" s="148"/>
      <c r="H540" s="148"/>
      <c r="I540" s="149"/>
      <c r="J540" s="151"/>
      <c r="K540" s="148"/>
      <c r="L540" s="148"/>
      <c r="M540" s="148"/>
      <c r="N540" s="148"/>
      <c r="O540" s="148"/>
      <c r="P540" s="148"/>
      <c r="Q540" s="148"/>
    </row>
    <row r="541" hidden="1">
      <c r="A541" s="148"/>
      <c r="B541" s="148"/>
      <c r="C541" s="148"/>
      <c r="D541" s="148"/>
      <c r="E541" s="149"/>
      <c r="F541" s="148"/>
      <c r="G541" s="148"/>
      <c r="H541" s="148"/>
      <c r="I541" s="149"/>
      <c r="J541" s="151"/>
      <c r="K541" s="148"/>
      <c r="L541" s="148"/>
      <c r="M541" s="148"/>
      <c r="N541" s="148"/>
      <c r="O541" s="148"/>
      <c r="P541" s="148"/>
      <c r="Q541" s="148"/>
    </row>
    <row r="542" hidden="1">
      <c r="A542" s="148"/>
      <c r="B542" s="148"/>
      <c r="C542" s="148"/>
      <c r="D542" s="148"/>
      <c r="E542" s="149"/>
      <c r="F542" s="148"/>
      <c r="G542" s="148"/>
      <c r="H542" s="148"/>
      <c r="I542" s="149"/>
      <c r="J542" s="151"/>
      <c r="K542" s="148"/>
      <c r="L542" s="148"/>
      <c r="M542" s="148"/>
      <c r="N542" s="148"/>
      <c r="O542" s="148"/>
      <c r="P542" s="148"/>
      <c r="Q542" s="148"/>
    </row>
    <row r="543" hidden="1">
      <c r="A543" s="148"/>
      <c r="B543" s="148"/>
      <c r="C543" s="148"/>
      <c r="D543" s="148"/>
      <c r="E543" s="149"/>
      <c r="F543" s="148"/>
      <c r="G543" s="148"/>
      <c r="H543" s="148"/>
      <c r="I543" s="149"/>
      <c r="J543" s="151"/>
      <c r="K543" s="148"/>
      <c r="L543" s="148"/>
      <c r="M543" s="148"/>
      <c r="N543" s="148"/>
      <c r="O543" s="148"/>
      <c r="P543" s="148"/>
      <c r="Q543" s="148"/>
    </row>
    <row r="544" hidden="1">
      <c r="A544" s="148"/>
      <c r="B544" s="148"/>
      <c r="C544" s="148"/>
      <c r="D544" s="148"/>
      <c r="E544" s="149"/>
      <c r="F544" s="148"/>
      <c r="G544" s="148"/>
      <c r="H544" s="148"/>
      <c r="I544" s="149"/>
      <c r="J544" s="151"/>
      <c r="K544" s="148"/>
      <c r="L544" s="148"/>
      <c r="M544" s="148"/>
      <c r="N544" s="148"/>
      <c r="O544" s="148"/>
      <c r="P544" s="148"/>
      <c r="Q544" s="148"/>
    </row>
    <row r="545" hidden="1">
      <c r="A545" s="148"/>
      <c r="B545" s="148"/>
      <c r="C545" s="148"/>
      <c r="D545" s="148"/>
      <c r="E545" s="149"/>
      <c r="F545" s="148"/>
      <c r="G545" s="148"/>
      <c r="H545" s="148"/>
      <c r="I545" s="149"/>
      <c r="J545" s="151"/>
      <c r="K545" s="148"/>
      <c r="L545" s="148"/>
      <c r="M545" s="148"/>
      <c r="N545" s="148"/>
      <c r="O545" s="148"/>
      <c r="P545" s="148"/>
      <c r="Q545" s="148"/>
    </row>
    <row r="546" hidden="1">
      <c r="A546" s="148"/>
      <c r="B546" s="148"/>
      <c r="C546" s="148"/>
      <c r="D546" s="148"/>
      <c r="E546" s="149"/>
      <c r="F546" s="148"/>
      <c r="G546" s="148"/>
      <c r="H546" s="148"/>
      <c r="I546" s="149"/>
      <c r="J546" s="151"/>
      <c r="K546" s="148"/>
      <c r="L546" s="148"/>
      <c r="M546" s="148"/>
      <c r="N546" s="148"/>
      <c r="O546" s="148"/>
      <c r="P546" s="148"/>
      <c r="Q546" s="148"/>
    </row>
    <row r="547" hidden="1">
      <c r="A547" s="148"/>
      <c r="B547" s="148"/>
      <c r="C547" s="148"/>
      <c r="D547" s="148"/>
      <c r="E547" s="149"/>
      <c r="F547" s="148"/>
      <c r="G547" s="148"/>
      <c r="H547" s="148"/>
      <c r="I547" s="149"/>
      <c r="J547" s="151"/>
      <c r="K547" s="148"/>
      <c r="L547" s="148"/>
      <c r="M547" s="148"/>
      <c r="N547" s="148"/>
      <c r="O547" s="148"/>
      <c r="P547" s="148"/>
      <c r="Q547" s="148"/>
    </row>
    <row r="548" hidden="1">
      <c r="A548" s="148"/>
      <c r="B548" s="148"/>
      <c r="C548" s="148"/>
      <c r="D548" s="148"/>
      <c r="E548" s="149"/>
      <c r="F548" s="148"/>
      <c r="G548" s="148"/>
      <c r="H548" s="148"/>
      <c r="I548" s="149"/>
      <c r="J548" s="151"/>
      <c r="K548" s="148"/>
      <c r="L548" s="148"/>
      <c r="M548" s="148"/>
      <c r="N548" s="148"/>
      <c r="O548" s="148"/>
      <c r="P548" s="148"/>
      <c r="Q548" s="148"/>
    </row>
    <row r="549" hidden="1">
      <c r="A549" s="148"/>
      <c r="B549" s="148"/>
      <c r="C549" s="148"/>
      <c r="D549" s="148"/>
      <c r="E549" s="149"/>
      <c r="F549" s="148"/>
      <c r="G549" s="148"/>
      <c r="H549" s="148"/>
      <c r="I549" s="149"/>
      <c r="J549" s="151"/>
      <c r="K549" s="148"/>
      <c r="L549" s="148"/>
      <c r="M549" s="148"/>
      <c r="N549" s="148"/>
      <c r="O549" s="148"/>
      <c r="P549" s="148"/>
      <c r="Q549" s="148"/>
    </row>
    <row r="550" hidden="1">
      <c r="A550" s="148"/>
      <c r="B550" s="148"/>
      <c r="C550" s="148"/>
      <c r="D550" s="148"/>
      <c r="E550" s="149"/>
      <c r="F550" s="148"/>
      <c r="G550" s="148"/>
      <c r="H550" s="148"/>
      <c r="I550" s="149"/>
      <c r="J550" s="151"/>
      <c r="K550" s="148"/>
      <c r="L550" s="148"/>
      <c r="M550" s="148"/>
      <c r="N550" s="148"/>
      <c r="O550" s="148"/>
      <c r="P550" s="148"/>
      <c r="Q550" s="148"/>
    </row>
    <row r="551" hidden="1">
      <c r="A551" s="148"/>
      <c r="B551" s="148"/>
      <c r="C551" s="148"/>
      <c r="D551" s="148"/>
      <c r="E551" s="149"/>
      <c r="F551" s="148"/>
      <c r="G551" s="148"/>
      <c r="H551" s="148"/>
      <c r="I551" s="149"/>
      <c r="J551" s="151"/>
      <c r="K551" s="148"/>
      <c r="L551" s="148"/>
      <c r="M551" s="148"/>
      <c r="N551" s="148"/>
      <c r="O551" s="148"/>
      <c r="P551" s="148"/>
      <c r="Q551" s="148"/>
    </row>
    <row r="552" hidden="1">
      <c r="A552" s="148"/>
      <c r="B552" s="148"/>
      <c r="C552" s="148"/>
      <c r="D552" s="148"/>
      <c r="E552" s="149"/>
      <c r="F552" s="148"/>
      <c r="G552" s="148"/>
      <c r="H552" s="148"/>
      <c r="I552" s="149"/>
      <c r="J552" s="151"/>
      <c r="K552" s="148"/>
      <c r="L552" s="148"/>
      <c r="M552" s="148"/>
      <c r="N552" s="148"/>
      <c r="O552" s="148"/>
      <c r="P552" s="148"/>
      <c r="Q552" s="148"/>
    </row>
    <row r="553" hidden="1">
      <c r="A553" s="148"/>
      <c r="B553" s="148"/>
      <c r="C553" s="148"/>
      <c r="D553" s="148"/>
      <c r="E553" s="149"/>
      <c r="F553" s="148"/>
      <c r="G553" s="148"/>
      <c r="H553" s="148"/>
      <c r="I553" s="149"/>
      <c r="J553" s="151"/>
      <c r="K553" s="148"/>
      <c r="L553" s="148"/>
      <c r="M553" s="148"/>
      <c r="N553" s="148"/>
      <c r="O553" s="148"/>
      <c r="P553" s="148"/>
      <c r="Q553" s="148"/>
    </row>
    <row r="554" hidden="1">
      <c r="A554" s="148"/>
      <c r="B554" s="148"/>
      <c r="C554" s="148"/>
      <c r="D554" s="148"/>
      <c r="E554" s="149"/>
      <c r="F554" s="148"/>
      <c r="G554" s="148"/>
      <c r="H554" s="148"/>
      <c r="I554" s="149"/>
      <c r="J554" s="151"/>
      <c r="K554" s="148"/>
      <c r="L554" s="148"/>
      <c r="M554" s="148"/>
      <c r="N554" s="148"/>
      <c r="O554" s="148"/>
      <c r="P554" s="148"/>
      <c r="Q554" s="148"/>
    </row>
    <row r="555" hidden="1">
      <c r="A555" s="148"/>
      <c r="B555" s="148"/>
      <c r="C555" s="148"/>
      <c r="D555" s="148"/>
      <c r="E555" s="149"/>
      <c r="F555" s="148"/>
      <c r="G555" s="148"/>
      <c r="H555" s="148"/>
      <c r="I555" s="149"/>
      <c r="J555" s="151"/>
      <c r="K555" s="148"/>
      <c r="L555" s="148"/>
      <c r="M555" s="148"/>
      <c r="N555" s="148"/>
      <c r="O555" s="148"/>
      <c r="P555" s="148"/>
      <c r="Q555" s="148"/>
    </row>
    <row r="556" hidden="1">
      <c r="A556" s="148"/>
      <c r="B556" s="148"/>
      <c r="C556" s="148"/>
      <c r="D556" s="148"/>
      <c r="E556" s="149"/>
      <c r="F556" s="148"/>
      <c r="G556" s="148"/>
      <c r="H556" s="148"/>
      <c r="I556" s="149"/>
      <c r="J556" s="151"/>
      <c r="K556" s="148"/>
      <c r="L556" s="148"/>
      <c r="M556" s="148"/>
      <c r="N556" s="148"/>
      <c r="O556" s="148"/>
      <c r="P556" s="148"/>
      <c r="Q556" s="148"/>
    </row>
    <row r="557" hidden="1">
      <c r="A557" s="148"/>
      <c r="B557" s="148"/>
      <c r="C557" s="148"/>
      <c r="D557" s="148"/>
      <c r="E557" s="149"/>
      <c r="F557" s="148"/>
      <c r="G557" s="148"/>
      <c r="H557" s="148"/>
      <c r="I557" s="149"/>
      <c r="J557" s="151"/>
      <c r="K557" s="148"/>
      <c r="L557" s="148"/>
      <c r="M557" s="148"/>
      <c r="N557" s="148"/>
      <c r="O557" s="148"/>
      <c r="P557" s="148"/>
      <c r="Q557" s="148"/>
    </row>
    <row r="558" hidden="1">
      <c r="A558" s="148"/>
      <c r="B558" s="148"/>
      <c r="C558" s="148"/>
      <c r="D558" s="148"/>
      <c r="E558" s="149"/>
      <c r="F558" s="148"/>
      <c r="G558" s="148"/>
      <c r="H558" s="148"/>
      <c r="I558" s="149"/>
      <c r="J558" s="151"/>
      <c r="K558" s="148"/>
      <c r="L558" s="148"/>
      <c r="M558" s="148"/>
      <c r="N558" s="148"/>
      <c r="O558" s="148"/>
      <c r="P558" s="148"/>
      <c r="Q558" s="148"/>
    </row>
    <row r="559" hidden="1">
      <c r="A559" s="148"/>
      <c r="B559" s="148"/>
      <c r="C559" s="148"/>
      <c r="D559" s="148"/>
      <c r="E559" s="149"/>
      <c r="F559" s="148"/>
      <c r="G559" s="148"/>
      <c r="H559" s="148"/>
      <c r="I559" s="149"/>
      <c r="J559" s="151"/>
      <c r="K559" s="148"/>
      <c r="L559" s="148"/>
      <c r="M559" s="148"/>
      <c r="N559" s="148"/>
      <c r="O559" s="148"/>
      <c r="P559" s="148"/>
      <c r="Q559" s="148"/>
    </row>
    <row r="560" hidden="1">
      <c r="A560" s="148"/>
      <c r="B560" s="148"/>
      <c r="C560" s="148"/>
      <c r="D560" s="148"/>
      <c r="E560" s="149"/>
      <c r="F560" s="148"/>
      <c r="G560" s="148"/>
      <c r="H560" s="148"/>
      <c r="I560" s="149"/>
      <c r="J560" s="151"/>
      <c r="K560" s="148"/>
      <c r="L560" s="148"/>
      <c r="M560" s="148"/>
      <c r="N560" s="148"/>
      <c r="O560" s="148"/>
      <c r="P560" s="148"/>
      <c r="Q560" s="148"/>
    </row>
    <row r="561" hidden="1">
      <c r="A561" s="148"/>
      <c r="B561" s="148"/>
      <c r="C561" s="148"/>
      <c r="D561" s="148"/>
      <c r="E561" s="149"/>
      <c r="F561" s="148"/>
      <c r="G561" s="148"/>
      <c r="H561" s="148"/>
      <c r="I561" s="149"/>
      <c r="J561" s="151"/>
      <c r="K561" s="148"/>
      <c r="L561" s="148"/>
      <c r="M561" s="148"/>
      <c r="N561" s="148"/>
      <c r="O561" s="148"/>
      <c r="P561" s="148"/>
      <c r="Q561" s="148"/>
    </row>
    <row r="562" hidden="1">
      <c r="A562" s="148"/>
      <c r="B562" s="148"/>
      <c r="C562" s="148"/>
      <c r="D562" s="148"/>
      <c r="E562" s="149"/>
      <c r="F562" s="148"/>
      <c r="G562" s="148"/>
      <c r="H562" s="148"/>
      <c r="I562" s="149"/>
      <c r="J562" s="151"/>
      <c r="K562" s="148"/>
      <c r="L562" s="148"/>
      <c r="M562" s="148"/>
      <c r="N562" s="148"/>
      <c r="O562" s="148"/>
      <c r="P562" s="148"/>
      <c r="Q562" s="148"/>
    </row>
    <row r="563" hidden="1">
      <c r="A563" s="148"/>
      <c r="B563" s="148"/>
      <c r="C563" s="148"/>
      <c r="D563" s="148"/>
      <c r="E563" s="149"/>
      <c r="F563" s="148"/>
      <c r="G563" s="148"/>
      <c r="H563" s="148"/>
      <c r="I563" s="149"/>
      <c r="J563" s="151"/>
      <c r="K563" s="148"/>
      <c r="L563" s="148"/>
      <c r="M563" s="148"/>
      <c r="N563" s="148"/>
      <c r="O563" s="148"/>
      <c r="P563" s="148"/>
      <c r="Q563" s="148"/>
    </row>
    <row r="564" hidden="1">
      <c r="A564" s="148"/>
      <c r="B564" s="148"/>
      <c r="C564" s="148"/>
      <c r="D564" s="148"/>
      <c r="E564" s="149"/>
      <c r="F564" s="148"/>
      <c r="G564" s="148"/>
      <c r="H564" s="148"/>
      <c r="I564" s="149"/>
      <c r="J564" s="151"/>
      <c r="K564" s="148"/>
      <c r="L564" s="148"/>
      <c r="M564" s="148"/>
      <c r="N564" s="148"/>
      <c r="O564" s="148"/>
      <c r="P564" s="148"/>
      <c r="Q564" s="148"/>
    </row>
    <row r="565" hidden="1">
      <c r="A565" s="148"/>
      <c r="B565" s="148"/>
      <c r="C565" s="148"/>
      <c r="D565" s="148"/>
      <c r="E565" s="149"/>
      <c r="F565" s="148"/>
      <c r="G565" s="148"/>
      <c r="H565" s="148"/>
      <c r="I565" s="149"/>
      <c r="J565" s="151"/>
      <c r="K565" s="148"/>
      <c r="L565" s="148"/>
      <c r="M565" s="148"/>
      <c r="N565" s="148"/>
      <c r="O565" s="148"/>
      <c r="P565" s="148"/>
      <c r="Q565" s="148"/>
    </row>
    <row r="566" hidden="1">
      <c r="A566" s="148"/>
      <c r="B566" s="148"/>
      <c r="C566" s="148"/>
      <c r="D566" s="148"/>
      <c r="E566" s="149"/>
      <c r="F566" s="148"/>
      <c r="G566" s="148"/>
      <c r="H566" s="148"/>
      <c r="I566" s="149"/>
      <c r="J566" s="151"/>
      <c r="K566" s="148"/>
      <c r="L566" s="148"/>
      <c r="M566" s="148"/>
      <c r="N566" s="148"/>
      <c r="O566" s="148"/>
      <c r="P566" s="148"/>
      <c r="Q566" s="148"/>
    </row>
    <row r="567" hidden="1">
      <c r="A567" s="148"/>
      <c r="B567" s="148"/>
      <c r="C567" s="148"/>
      <c r="D567" s="148"/>
      <c r="E567" s="149"/>
      <c r="F567" s="148"/>
      <c r="G567" s="148"/>
      <c r="H567" s="148"/>
      <c r="I567" s="149"/>
      <c r="J567" s="151"/>
      <c r="K567" s="148"/>
      <c r="L567" s="148"/>
      <c r="M567" s="148"/>
      <c r="N567" s="148"/>
      <c r="O567" s="148"/>
      <c r="P567" s="148"/>
      <c r="Q567" s="148"/>
    </row>
    <row r="568" hidden="1">
      <c r="A568" s="148"/>
      <c r="B568" s="148"/>
      <c r="C568" s="148"/>
      <c r="D568" s="148"/>
      <c r="E568" s="149"/>
      <c r="F568" s="148"/>
      <c r="G568" s="148"/>
      <c r="H568" s="148"/>
      <c r="I568" s="149"/>
      <c r="J568" s="151"/>
      <c r="K568" s="148"/>
      <c r="L568" s="148"/>
      <c r="M568" s="148"/>
      <c r="N568" s="148"/>
      <c r="O568" s="148"/>
      <c r="P568" s="148"/>
      <c r="Q568" s="148"/>
    </row>
    <row r="569" hidden="1">
      <c r="A569" s="148"/>
      <c r="B569" s="148"/>
      <c r="C569" s="148"/>
      <c r="D569" s="148"/>
      <c r="E569" s="149"/>
      <c r="F569" s="148"/>
      <c r="G569" s="148"/>
      <c r="H569" s="148"/>
      <c r="I569" s="149"/>
      <c r="J569" s="151"/>
      <c r="K569" s="148"/>
      <c r="L569" s="148"/>
      <c r="M569" s="148"/>
      <c r="N569" s="148"/>
      <c r="O569" s="148"/>
      <c r="P569" s="148"/>
      <c r="Q569" s="148"/>
    </row>
    <row r="570" hidden="1">
      <c r="A570" s="148"/>
      <c r="B570" s="148"/>
      <c r="C570" s="148"/>
      <c r="D570" s="148"/>
      <c r="E570" s="149"/>
      <c r="F570" s="148"/>
      <c r="G570" s="148"/>
      <c r="H570" s="148"/>
      <c r="I570" s="149"/>
      <c r="J570" s="151"/>
      <c r="K570" s="148"/>
      <c r="L570" s="148"/>
      <c r="M570" s="148"/>
      <c r="N570" s="148"/>
      <c r="O570" s="148"/>
      <c r="P570" s="148"/>
      <c r="Q570" s="148"/>
    </row>
    <row r="571" hidden="1">
      <c r="A571" s="148"/>
      <c r="B571" s="148"/>
      <c r="C571" s="148"/>
      <c r="D571" s="148"/>
      <c r="E571" s="149"/>
      <c r="F571" s="148"/>
      <c r="G571" s="148"/>
      <c r="H571" s="148"/>
      <c r="I571" s="149"/>
      <c r="J571" s="151"/>
      <c r="K571" s="148"/>
      <c r="L571" s="148"/>
      <c r="M571" s="148"/>
      <c r="N571" s="148"/>
      <c r="O571" s="148"/>
      <c r="P571" s="148"/>
      <c r="Q571" s="148"/>
    </row>
    <row r="572" hidden="1">
      <c r="A572" s="148"/>
      <c r="B572" s="148"/>
      <c r="C572" s="148"/>
      <c r="D572" s="148"/>
      <c r="E572" s="149"/>
      <c r="F572" s="148"/>
      <c r="G572" s="148"/>
      <c r="H572" s="148"/>
      <c r="I572" s="149"/>
      <c r="J572" s="151"/>
      <c r="K572" s="148"/>
      <c r="L572" s="148"/>
      <c r="M572" s="148"/>
      <c r="N572" s="148"/>
      <c r="O572" s="148"/>
      <c r="P572" s="148"/>
      <c r="Q572" s="148"/>
    </row>
    <row r="573" hidden="1">
      <c r="A573" s="148"/>
      <c r="B573" s="148"/>
      <c r="C573" s="148"/>
      <c r="D573" s="148"/>
      <c r="E573" s="149"/>
      <c r="F573" s="148"/>
      <c r="G573" s="148"/>
      <c r="H573" s="148"/>
      <c r="I573" s="149"/>
      <c r="J573" s="151"/>
      <c r="K573" s="148"/>
      <c r="L573" s="148"/>
      <c r="M573" s="148"/>
      <c r="N573" s="148"/>
      <c r="O573" s="148"/>
      <c r="P573" s="148"/>
      <c r="Q573" s="148"/>
    </row>
    <row r="574" hidden="1">
      <c r="A574" s="148"/>
      <c r="B574" s="148"/>
      <c r="C574" s="148"/>
      <c r="D574" s="148"/>
      <c r="E574" s="149"/>
      <c r="F574" s="148"/>
      <c r="G574" s="148"/>
      <c r="H574" s="148"/>
      <c r="I574" s="149"/>
      <c r="J574" s="151"/>
      <c r="K574" s="148"/>
      <c r="L574" s="148"/>
      <c r="M574" s="148"/>
      <c r="N574" s="148"/>
      <c r="O574" s="148"/>
      <c r="P574" s="148"/>
      <c r="Q574" s="148"/>
    </row>
    <row r="575" hidden="1">
      <c r="A575" s="148"/>
      <c r="B575" s="148"/>
      <c r="C575" s="148"/>
      <c r="D575" s="148"/>
      <c r="E575" s="149"/>
      <c r="F575" s="148"/>
      <c r="G575" s="148"/>
      <c r="H575" s="148"/>
      <c r="I575" s="149"/>
      <c r="J575" s="151"/>
      <c r="K575" s="148"/>
      <c r="L575" s="148"/>
      <c r="M575" s="148"/>
      <c r="N575" s="148"/>
      <c r="O575" s="148"/>
      <c r="P575" s="148"/>
      <c r="Q575" s="148"/>
    </row>
    <row r="576" hidden="1">
      <c r="A576" s="148"/>
      <c r="B576" s="148"/>
      <c r="C576" s="148"/>
      <c r="D576" s="148"/>
      <c r="E576" s="149"/>
      <c r="F576" s="148"/>
      <c r="G576" s="148"/>
      <c r="H576" s="148"/>
      <c r="I576" s="149"/>
      <c r="J576" s="151"/>
      <c r="K576" s="148"/>
      <c r="L576" s="148"/>
      <c r="M576" s="148"/>
      <c r="N576" s="148"/>
      <c r="O576" s="148"/>
      <c r="P576" s="148"/>
      <c r="Q576" s="148"/>
    </row>
    <row r="577" hidden="1">
      <c r="A577" s="148"/>
      <c r="B577" s="148"/>
      <c r="C577" s="148"/>
      <c r="D577" s="148"/>
      <c r="E577" s="149"/>
      <c r="F577" s="148"/>
      <c r="G577" s="148"/>
      <c r="H577" s="148"/>
      <c r="I577" s="149"/>
      <c r="J577" s="151"/>
      <c r="K577" s="148"/>
      <c r="L577" s="148"/>
      <c r="M577" s="148"/>
      <c r="N577" s="148"/>
      <c r="O577" s="148"/>
      <c r="P577" s="148"/>
      <c r="Q577" s="148"/>
    </row>
    <row r="578" hidden="1">
      <c r="A578" s="148"/>
      <c r="B578" s="148"/>
      <c r="C578" s="148"/>
      <c r="D578" s="148"/>
      <c r="E578" s="149"/>
      <c r="F578" s="148"/>
      <c r="G578" s="148"/>
      <c r="H578" s="148"/>
      <c r="I578" s="149"/>
      <c r="J578" s="151"/>
      <c r="K578" s="148"/>
      <c r="L578" s="148"/>
      <c r="M578" s="148"/>
      <c r="N578" s="148"/>
      <c r="O578" s="148"/>
      <c r="P578" s="148"/>
      <c r="Q578" s="148"/>
    </row>
    <row r="579" hidden="1">
      <c r="A579" s="148"/>
      <c r="B579" s="148"/>
      <c r="C579" s="148"/>
      <c r="D579" s="148"/>
      <c r="E579" s="149"/>
      <c r="F579" s="148"/>
      <c r="G579" s="148"/>
      <c r="H579" s="148"/>
      <c r="I579" s="149"/>
      <c r="J579" s="151"/>
      <c r="K579" s="148"/>
      <c r="L579" s="148"/>
      <c r="M579" s="148"/>
      <c r="N579" s="148"/>
      <c r="O579" s="148"/>
      <c r="P579" s="148"/>
      <c r="Q579" s="148"/>
    </row>
    <row r="580" hidden="1">
      <c r="A580" s="148"/>
      <c r="B580" s="148"/>
      <c r="C580" s="148"/>
      <c r="D580" s="148"/>
      <c r="E580" s="149"/>
      <c r="F580" s="148"/>
      <c r="G580" s="148"/>
      <c r="H580" s="148"/>
      <c r="I580" s="149"/>
      <c r="J580" s="151"/>
      <c r="K580" s="148"/>
      <c r="L580" s="148"/>
      <c r="M580" s="148"/>
      <c r="N580" s="148"/>
      <c r="O580" s="148"/>
      <c r="P580" s="148"/>
      <c r="Q580" s="148"/>
    </row>
    <row r="581" hidden="1">
      <c r="A581" s="148"/>
      <c r="B581" s="148"/>
      <c r="C581" s="148"/>
      <c r="D581" s="148"/>
      <c r="E581" s="149"/>
      <c r="F581" s="148"/>
      <c r="G581" s="148"/>
      <c r="H581" s="148"/>
      <c r="I581" s="149"/>
      <c r="J581" s="151"/>
      <c r="K581" s="148"/>
      <c r="L581" s="148"/>
      <c r="M581" s="148"/>
      <c r="N581" s="148"/>
      <c r="O581" s="148"/>
      <c r="P581" s="148"/>
      <c r="Q581" s="148"/>
    </row>
    <row r="582" hidden="1">
      <c r="A582" s="148"/>
      <c r="B582" s="148"/>
      <c r="C582" s="148"/>
      <c r="D582" s="148"/>
      <c r="E582" s="149"/>
      <c r="F582" s="148"/>
      <c r="G582" s="148"/>
      <c r="H582" s="148"/>
      <c r="I582" s="149"/>
      <c r="J582" s="151"/>
      <c r="K582" s="148"/>
      <c r="L582" s="148"/>
      <c r="M582" s="148"/>
      <c r="N582" s="148"/>
      <c r="O582" s="148"/>
      <c r="P582" s="148"/>
      <c r="Q582" s="148"/>
    </row>
    <row r="583" hidden="1">
      <c r="A583" s="148"/>
      <c r="B583" s="148"/>
      <c r="C583" s="148"/>
      <c r="D583" s="148"/>
      <c r="E583" s="149"/>
      <c r="F583" s="148"/>
      <c r="G583" s="148"/>
      <c r="H583" s="148"/>
      <c r="I583" s="149"/>
      <c r="J583" s="151"/>
      <c r="K583" s="148"/>
      <c r="L583" s="148"/>
      <c r="M583" s="148"/>
      <c r="N583" s="148"/>
      <c r="O583" s="148"/>
      <c r="P583" s="148"/>
      <c r="Q583" s="148"/>
    </row>
    <row r="584" hidden="1">
      <c r="A584" s="148"/>
      <c r="B584" s="148"/>
      <c r="C584" s="148"/>
      <c r="D584" s="148"/>
      <c r="E584" s="149"/>
      <c r="F584" s="148"/>
      <c r="G584" s="148"/>
      <c r="H584" s="148"/>
      <c r="I584" s="149"/>
      <c r="J584" s="151"/>
      <c r="K584" s="148"/>
      <c r="L584" s="148"/>
      <c r="M584" s="148"/>
      <c r="N584" s="148"/>
      <c r="O584" s="148"/>
      <c r="P584" s="148"/>
      <c r="Q584" s="148"/>
    </row>
    <row r="585" hidden="1">
      <c r="A585" s="148"/>
      <c r="B585" s="148"/>
      <c r="C585" s="148"/>
      <c r="D585" s="148"/>
      <c r="E585" s="149"/>
      <c r="F585" s="148"/>
      <c r="G585" s="148"/>
      <c r="H585" s="148"/>
      <c r="I585" s="149"/>
      <c r="J585" s="151"/>
      <c r="K585" s="148"/>
      <c r="L585" s="148"/>
      <c r="M585" s="148"/>
      <c r="N585" s="148"/>
      <c r="O585" s="148"/>
      <c r="P585" s="148"/>
      <c r="Q585" s="148"/>
    </row>
    <row r="586" hidden="1">
      <c r="A586" s="148"/>
      <c r="B586" s="148"/>
      <c r="C586" s="148"/>
      <c r="D586" s="148"/>
      <c r="E586" s="149"/>
      <c r="F586" s="148"/>
      <c r="G586" s="148"/>
      <c r="H586" s="148"/>
      <c r="I586" s="149"/>
      <c r="J586" s="151"/>
      <c r="K586" s="148"/>
      <c r="L586" s="148"/>
      <c r="M586" s="148"/>
      <c r="N586" s="148"/>
      <c r="O586" s="148"/>
      <c r="P586" s="148"/>
      <c r="Q586" s="148"/>
    </row>
    <row r="587" hidden="1">
      <c r="A587" s="148"/>
      <c r="B587" s="148"/>
      <c r="C587" s="148"/>
      <c r="D587" s="148"/>
      <c r="E587" s="149"/>
      <c r="F587" s="148"/>
      <c r="G587" s="148"/>
      <c r="H587" s="148"/>
      <c r="I587" s="149"/>
      <c r="J587" s="151"/>
      <c r="K587" s="148"/>
      <c r="L587" s="148"/>
      <c r="M587" s="148"/>
      <c r="N587" s="148"/>
      <c r="O587" s="148"/>
      <c r="P587" s="148"/>
      <c r="Q587" s="148"/>
    </row>
    <row r="588" hidden="1">
      <c r="A588" s="148"/>
      <c r="B588" s="148"/>
      <c r="C588" s="148"/>
      <c r="D588" s="148"/>
      <c r="E588" s="149"/>
      <c r="F588" s="148"/>
      <c r="G588" s="148"/>
      <c r="H588" s="148"/>
      <c r="I588" s="149"/>
      <c r="J588" s="151"/>
      <c r="K588" s="148"/>
      <c r="L588" s="148"/>
      <c r="M588" s="148"/>
      <c r="N588" s="148"/>
      <c r="O588" s="148"/>
      <c r="P588" s="148"/>
      <c r="Q588" s="148"/>
    </row>
    <row r="589" hidden="1">
      <c r="A589" s="148"/>
      <c r="B589" s="148"/>
      <c r="C589" s="148"/>
      <c r="D589" s="148"/>
      <c r="E589" s="149"/>
      <c r="F589" s="148"/>
      <c r="G589" s="148"/>
      <c r="H589" s="148"/>
      <c r="I589" s="149"/>
      <c r="J589" s="151"/>
      <c r="K589" s="148"/>
      <c r="L589" s="148"/>
      <c r="M589" s="148"/>
      <c r="N589" s="148"/>
      <c r="O589" s="148"/>
      <c r="P589" s="148"/>
      <c r="Q589" s="148"/>
    </row>
    <row r="590" hidden="1">
      <c r="A590" s="148"/>
      <c r="B590" s="148"/>
      <c r="C590" s="148"/>
      <c r="D590" s="148"/>
      <c r="E590" s="149"/>
      <c r="F590" s="148"/>
      <c r="G590" s="148"/>
      <c r="H590" s="148"/>
      <c r="I590" s="149"/>
      <c r="J590" s="151"/>
      <c r="K590" s="148"/>
      <c r="L590" s="148"/>
      <c r="M590" s="148"/>
      <c r="N590" s="148"/>
      <c r="O590" s="148"/>
      <c r="P590" s="148"/>
      <c r="Q590" s="148"/>
    </row>
    <row r="591" hidden="1">
      <c r="A591" s="148"/>
      <c r="B591" s="148"/>
      <c r="C591" s="148"/>
      <c r="D591" s="148"/>
      <c r="E591" s="149"/>
      <c r="F591" s="148"/>
      <c r="G591" s="148"/>
      <c r="H591" s="148"/>
      <c r="I591" s="149"/>
      <c r="J591" s="151"/>
      <c r="K591" s="148"/>
      <c r="L591" s="148"/>
      <c r="M591" s="148"/>
      <c r="N591" s="148"/>
      <c r="O591" s="148"/>
      <c r="P591" s="148"/>
      <c r="Q591" s="148"/>
    </row>
    <row r="592" hidden="1">
      <c r="A592" s="148"/>
      <c r="B592" s="148"/>
      <c r="C592" s="148"/>
      <c r="D592" s="148"/>
      <c r="E592" s="149"/>
      <c r="F592" s="148"/>
      <c r="G592" s="148"/>
      <c r="H592" s="148"/>
      <c r="I592" s="149"/>
      <c r="J592" s="151"/>
      <c r="K592" s="148"/>
      <c r="L592" s="148"/>
      <c r="M592" s="148"/>
      <c r="N592" s="148"/>
      <c r="O592" s="148"/>
      <c r="P592" s="148"/>
      <c r="Q592" s="148"/>
    </row>
    <row r="593" hidden="1">
      <c r="A593" s="148"/>
      <c r="B593" s="148"/>
      <c r="C593" s="148"/>
      <c r="D593" s="148"/>
      <c r="E593" s="149"/>
      <c r="F593" s="148"/>
      <c r="G593" s="148"/>
      <c r="H593" s="148"/>
      <c r="I593" s="149"/>
      <c r="J593" s="151"/>
      <c r="K593" s="148"/>
      <c r="L593" s="148"/>
      <c r="M593" s="148"/>
      <c r="N593" s="148"/>
      <c r="O593" s="148"/>
      <c r="P593" s="148"/>
      <c r="Q593" s="148"/>
    </row>
    <row r="594" hidden="1">
      <c r="A594" s="148"/>
      <c r="B594" s="148"/>
      <c r="C594" s="148"/>
      <c r="D594" s="148"/>
      <c r="E594" s="149"/>
      <c r="F594" s="148"/>
      <c r="G594" s="148"/>
      <c r="H594" s="148"/>
      <c r="I594" s="149"/>
      <c r="J594" s="151"/>
      <c r="K594" s="148"/>
      <c r="L594" s="148"/>
      <c r="M594" s="148"/>
      <c r="N594" s="148"/>
      <c r="O594" s="148"/>
      <c r="P594" s="148"/>
      <c r="Q594" s="148"/>
    </row>
    <row r="595" hidden="1">
      <c r="A595" s="148"/>
      <c r="B595" s="148"/>
      <c r="C595" s="148"/>
      <c r="D595" s="148"/>
      <c r="E595" s="149"/>
      <c r="F595" s="148"/>
      <c r="G595" s="148"/>
      <c r="H595" s="148"/>
      <c r="I595" s="149"/>
      <c r="J595" s="151"/>
      <c r="K595" s="148"/>
      <c r="L595" s="148"/>
      <c r="M595" s="148"/>
      <c r="N595" s="148"/>
      <c r="O595" s="148"/>
      <c r="P595" s="148"/>
      <c r="Q595" s="148"/>
    </row>
    <row r="596" hidden="1">
      <c r="A596" s="148"/>
      <c r="B596" s="148"/>
      <c r="C596" s="148"/>
      <c r="D596" s="148"/>
      <c r="E596" s="149"/>
      <c r="F596" s="148"/>
      <c r="G596" s="148"/>
      <c r="H596" s="148"/>
      <c r="I596" s="149"/>
      <c r="J596" s="151"/>
      <c r="K596" s="148"/>
      <c r="L596" s="148"/>
      <c r="M596" s="148"/>
      <c r="N596" s="148"/>
      <c r="O596" s="148"/>
      <c r="P596" s="148"/>
      <c r="Q596" s="148"/>
    </row>
    <row r="597" hidden="1">
      <c r="A597" s="148"/>
      <c r="B597" s="148"/>
      <c r="C597" s="148"/>
      <c r="D597" s="148"/>
      <c r="E597" s="149"/>
      <c r="F597" s="148"/>
      <c r="G597" s="148"/>
      <c r="H597" s="148"/>
      <c r="I597" s="149"/>
      <c r="J597" s="151"/>
      <c r="K597" s="148"/>
      <c r="L597" s="148"/>
      <c r="M597" s="148"/>
      <c r="N597" s="148"/>
      <c r="O597" s="148"/>
      <c r="P597" s="148"/>
      <c r="Q597" s="148"/>
    </row>
    <row r="598" hidden="1">
      <c r="A598" s="148"/>
      <c r="B598" s="148"/>
      <c r="C598" s="148"/>
      <c r="D598" s="148"/>
      <c r="E598" s="149"/>
      <c r="F598" s="148"/>
      <c r="G598" s="148"/>
      <c r="H598" s="148"/>
      <c r="I598" s="149"/>
      <c r="J598" s="151"/>
      <c r="K598" s="148"/>
      <c r="L598" s="148"/>
      <c r="M598" s="148"/>
      <c r="N598" s="148"/>
      <c r="O598" s="148"/>
      <c r="P598" s="148"/>
      <c r="Q598" s="148"/>
    </row>
    <row r="599" hidden="1">
      <c r="A599" s="148"/>
      <c r="B599" s="148"/>
      <c r="C599" s="148"/>
      <c r="D599" s="148"/>
      <c r="E599" s="149"/>
      <c r="F599" s="148"/>
      <c r="G599" s="148"/>
      <c r="H599" s="148"/>
      <c r="I599" s="149"/>
      <c r="J599" s="151"/>
      <c r="K599" s="148"/>
      <c r="L599" s="148"/>
      <c r="M599" s="148"/>
      <c r="N599" s="148"/>
      <c r="O599" s="148"/>
      <c r="P599" s="148"/>
      <c r="Q599" s="148"/>
    </row>
    <row r="600" hidden="1">
      <c r="A600" s="148"/>
      <c r="B600" s="148"/>
      <c r="C600" s="148"/>
      <c r="D600" s="148"/>
      <c r="E600" s="149"/>
      <c r="F600" s="148"/>
      <c r="G600" s="148"/>
      <c r="H600" s="148"/>
      <c r="I600" s="149"/>
      <c r="J600" s="151"/>
      <c r="K600" s="148"/>
      <c r="L600" s="148"/>
      <c r="M600" s="148"/>
      <c r="N600" s="148"/>
      <c r="O600" s="148"/>
      <c r="P600" s="148"/>
      <c r="Q600" s="148"/>
    </row>
    <row r="601" hidden="1">
      <c r="A601" s="148"/>
      <c r="B601" s="148"/>
      <c r="C601" s="148"/>
      <c r="D601" s="148"/>
      <c r="E601" s="149"/>
      <c r="F601" s="148"/>
      <c r="G601" s="148"/>
      <c r="H601" s="148"/>
      <c r="I601" s="149"/>
      <c r="J601" s="151"/>
      <c r="K601" s="148"/>
      <c r="L601" s="148"/>
      <c r="M601" s="148"/>
      <c r="N601" s="148"/>
      <c r="O601" s="148"/>
      <c r="P601" s="148"/>
      <c r="Q601" s="148"/>
    </row>
    <row r="602" hidden="1">
      <c r="A602" s="148"/>
      <c r="B602" s="148"/>
      <c r="C602" s="148"/>
      <c r="D602" s="148"/>
      <c r="E602" s="149"/>
      <c r="F602" s="148"/>
      <c r="G602" s="148"/>
      <c r="H602" s="148"/>
      <c r="I602" s="149"/>
      <c r="J602" s="151"/>
      <c r="K602" s="148"/>
      <c r="L602" s="148"/>
      <c r="M602" s="148"/>
      <c r="N602" s="148"/>
      <c r="O602" s="148"/>
      <c r="P602" s="148"/>
      <c r="Q602" s="148"/>
    </row>
    <row r="603" hidden="1">
      <c r="A603" s="148"/>
      <c r="B603" s="148"/>
      <c r="C603" s="148"/>
      <c r="D603" s="148"/>
      <c r="E603" s="149"/>
      <c r="F603" s="148"/>
      <c r="G603" s="148"/>
      <c r="H603" s="148"/>
      <c r="I603" s="149"/>
      <c r="J603" s="151"/>
      <c r="K603" s="148"/>
      <c r="L603" s="148"/>
      <c r="M603" s="148"/>
      <c r="N603" s="148"/>
      <c r="O603" s="148"/>
      <c r="P603" s="148"/>
      <c r="Q603" s="148"/>
    </row>
    <row r="604" hidden="1">
      <c r="A604" s="148"/>
      <c r="B604" s="148"/>
      <c r="C604" s="148"/>
      <c r="D604" s="148"/>
      <c r="E604" s="149"/>
      <c r="F604" s="148"/>
      <c r="G604" s="148"/>
      <c r="H604" s="148"/>
      <c r="I604" s="149"/>
      <c r="J604" s="151"/>
      <c r="K604" s="148"/>
      <c r="L604" s="148"/>
      <c r="M604" s="148"/>
      <c r="N604" s="148"/>
      <c r="O604" s="148"/>
      <c r="P604" s="148"/>
      <c r="Q604" s="148"/>
    </row>
    <row r="605" hidden="1">
      <c r="A605" s="148"/>
      <c r="B605" s="148"/>
      <c r="C605" s="148"/>
      <c r="D605" s="148"/>
      <c r="E605" s="149"/>
      <c r="F605" s="148"/>
      <c r="G605" s="148"/>
      <c r="H605" s="148"/>
      <c r="I605" s="149"/>
      <c r="J605" s="151"/>
      <c r="K605" s="148"/>
      <c r="L605" s="148"/>
      <c r="M605" s="148"/>
      <c r="N605" s="148"/>
      <c r="O605" s="148"/>
      <c r="P605" s="148"/>
      <c r="Q605" s="148"/>
    </row>
    <row r="606" hidden="1">
      <c r="A606" s="148"/>
      <c r="B606" s="148"/>
      <c r="C606" s="148"/>
      <c r="D606" s="148"/>
      <c r="E606" s="149"/>
      <c r="F606" s="148"/>
      <c r="G606" s="148"/>
      <c r="H606" s="148"/>
      <c r="I606" s="149"/>
      <c r="J606" s="151"/>
      <c r="K606" s="148"/>
      <c r="L606" s="148"/>
      <c r="M606" s="148"/>
      <c r="N606" s="148"/>
      <c r="O606" s="148"/>
      <c r="P606" s="148"/>
      <c r="Q606" s="148"/>
    </row>
    <row r="607" hidden="1">
      <c r="A607" s="148"/>
      <c r="B607" s="148"/>
      <c r="C607" s="148"/>
      <c r="D607" s="148"/>
      <c r="E607" s="149"/>
      <c r="F607" s="148"/>
      <c r="G607" s="148"/>
      <c r="H607" s="148"/>
      <c r="I607" s="149"/>
      <c r="J607" s="151"/>
      <c r="K607" s="148"/>
      <c r="L607" s="148"/>
      <c r="M607" s="148"/>
      <c r="N607" s="148"/>
      <c r="O607" s="148"/>
      <c r="P607" s="148"/>
      <c r="Q607" s="148"/>
    </row>
    <row r="608" hidden="1">
      <c r="A608" s="148"/>
      <c r="B608" s="148"/>
      <c r="C608" s="148"/>
      <c r="D608" s="148"/>
      <c r="E608" s="149"/>
      <c r="F608" s="148"/>
      <c r="G608" s="148"/>
      <c r="H608" s="148"/>
      <c r="I608" s="149"/>
      <c r="J608" s="151"/>
      <c r="K608" s="148"/>
      <c r="L608" s="148"/>
      <c r="M608" s="148"/>
      <c r="N608" s="148"/>
      <c r="O608" s="148"/>
      <c r="P608" s="148"/>
      <c r="Q608" s="148"/>
    </row>
    <row r="609" hidden="1">
      <c r="A609" s="148"/>
      <c r="B609" s="148"/>
      <c r="C609" s="148"/>
      <c r="D609" s="148"/>
      <c r="E609" s="149"/>
      <c r="F609" s="148"/>
      <c r="G609" s="148"/>
      <c r="H609" s="148"/>
      <c r="I609" s="149"/>
      <c r="J609" s="151"/>
      <c r="K609" s="148"/>
      <c r="L609" s="148"/>
      <c r="M609" s="148"/>
      <c r="N609" s="148"/>
      <c r="O609" s="148"/>
      <c r="P609" s="148"/>
      <c r="Q609" s="148"/>
    </row>
    <row r="610" hidden="1">
      <c r="A610" s="148"/>
      <c r="B610" s="148"/>
      <c r="C610" s="148"/>
      <c r="D610" s="148"/>
      <c r="E610" s="149"/>
      <c r="F610" s="148"/>
      <c r="G610" s="148"/>
      <c r="H610" s="148"/>
      <c r="I610" s="149"/>
      <c r="J610" s="151"/>
      <c r="K610" s="148"/>
      <c r="L610" s="148"/>
      <c r="M610" s="148"/>
      <c r="N610" s="148"/>
      <c r="O610" s="148"/>
      <c r="P610" s="148"/>
      <c r="Q610" s="148"/>
    </row>
    <row r="611" hidden="1">
      <c r="A611" s="148"/>
      <c r="B611" s="148"/>
      <c r="C611" s="148"/>
      <c r="D611" s="148"/>
      <c r="E611" s="149"/>
      <c r="F611" s="148"/>
      <c r="G611" s="148"/>
      <c r="H611" s="148"/>
      <c r="I611" s="149"/>
      <c r="J611" s="151"/>
      <c r="K611" s="148"/>
      <c r="L611" s="148"/>
      <c r="M611" s="148"/>
      <c r="N611" s="148"/>
      <c r="O611" s="148"/>
      <c r="P611" s="148"/>
      <c r="Q611" s="148"/>
    </row>
    <row r="612" hidden="1">
      <c r="A612" s="148"/>
      <c r="B612" s="148"/>
      <c r="C612" s="148"/>
      <c r="D612" s="148"/>
      <c r="E612" s="149"/>
      <c r="F612" s="148"/>
      <c r="G612" s="148"/>
      <c r="H612" s="148"/>
      <c r="I612" s="149"/>
      <c r="J612" s="151"/>
      <c r="K612" s="148"/>
      <c r="L612" s="148"/>
      <c r="M612" s="148"/>
      <c r="N612" s="148"/>
      <c r="O612" s="148"/>
      <c r="P612" s="148"/>
      <c r="Q612" s="148"/>
    </row>
    <row r="613" hidden="1">
      <c r="A613" s="148"/>
      <c r="B613" s="148"/>
      <c r="C613" s="148"/>
      <c r="D613" s="148"/>
      <c r="E613" s="149"/>
      <c r="F613" s="148"/>
      <c r="G613" s="148"/>
      <c r="H613" s="148"/>
      <c r="I613" s="149"/>
      <c r="J613" s="151"/>
      <c r="K613" s="148"/>
      <c r="L613" s="148"/>
      <c r="M613" s="148"/>
      <c r="N613" s="148"/>
      <c r="O613" s="148"/>
      <c r="P613" s="148"/>
      <c r="Q613" s="148"/>
    </row>
    <row r="614" hidden="1">
      <c r="A614" s="148"/>
      <c r="B614" s="148"/>
      <c r="C614" s="148"/>
      <c r="D614" s="148"/>
      <c r="E614" s="149"/>
      <c r="F614" s="148"/>
      <c r="G614" s="148"/>
      <c r="H614" s="148"/>
      <c r="I614" s="149"/>
      <c r="J614" s="151"/>
      <c r="K614" s="148"/>
      <c r="L614" s="148"/>
      <c r="M614" s="148"/>
      <c r="N614" s="148"/>
      <c r="O614" s="148"/>
      <c r="P614" s="148"/>
      <c r="Q614" s="148"/>
    </row>
    <row r="615" hidden="1">
      <c r="A615" s="148"/>
      <c r="B615" s="148"/>
      <c r="C615" s="148"/>
      <c r="D615" s="148"/>
      <c r="E615" s="149"/>
      <c r="F615" s="148"/>
      <c r="G615" s="148"/>
      <c r="H615" s="148"/>
      <c r="I615" s="149"/>
      <c r="J615" s="151"/>
      <c r="K615" s="148"/>
      <c r="L615" s="148"/>
      <c r="M615" s="148"/>
      <c r="N615" s="148"/>
      <c r="O615" s="148"/>
      <c r="P615" s="148"/>
      <c r="Q615" s="148"/>
    </row>
    <row r="616" hidden="1">
      <c r="A616" s="148"/>
      <c r="B616" s="148"/>
      <c r="C616" s="148"/>
      <c r="D616" s="148"/>
      <c r="E616" s="149"/>
      <c r="F616" s="148"/>
      <c r="G616" s="148"/>
      <c r="H616" s="148"/>
      <c r="I616" s="149"/>
      <c r="J616" s="151"/>
      <c r="K616" s="148"/>
      <c r="L616" s="148"/>
      <c r="M616" s="148"/>
      <c r="N616" s="148"/>
      <c r="O616" s="148"/>
      <c r="P616" s="148"/>
      <c r="Q616" s="148"/>
    </row>
    <row r="617" hidden="1">
      <c r="A617" s="148"/>
      <c r="B617" s="148"/>
      <c r="C617" s="148"/>
      <c r="D617" s="148"/>
      <c r="E617" s="149"/>
      <c r="F617" s="148"/>
      <c r="G617" s="148"/>
      <c r="H617" s="148"/>
      <c r="I617" s="149"/>
      <c r="J617" s="151"/>
      <c r="K617" s="148"/>
      <c r="L617" s="148"/>
      <c r="M617" s="148"/>
      <c r="N617" s="148"/>
      <c r="O617" s="148"/>
      <c r="P617" s="148"/>
      <c r="Q617" s="148"/>
    </row>
    <row r="618" hidden="1">
      <c r="A618" s="148"/>
      <c r="B618" s="148"/>
      <c r="C618" s="148"/>
      <c r="D618" s="148"/>
      <c r="E618" s="149"/>
      <c r="F618" s="148"/>
      <c r="G618" s="148"/>
      <c r="H618" s="148"/>
      <c r="I618" s="149"/>
      <c r="J618" s="151"/>
      <c r="K618" s="148"/>
      <c r="L618" s="148"/>
      <c r="M618" s="148"/>
      <c r="N618" s="148"/>
      <c r="O618" s="148"/>
      <c r="P618" s="148"/>
      <c r="Q618" s="148"/>
    </row>
    <row r="619" hidden="1">
      <c r="A619" s="148"/>
      <c r="B619" s="148"/>
      <c r="C619" s="148"/>
      <c r="D619" s="148"/>
      <c r="E619" s="149"/>
      <c r="F619" s="148"/>
      <c r="G619" s="148"/>
      <c r="H619" s="148"/>
      <c r="I619" s="149"/>
      <c r="J619" s="151"/>
      <c r="K619" s="148"/>
      <c r="L619" s="148"/>
      <c r="M619" s="148"/>
      <c r="N619" s="148"/>
      <c r="O619" s="148"/>
      <c r="P619" s="148"/>
      <c r="Q619" s="148"/>
    </row>
    <row r="620" hidden="1">
      <c r="A620" s="148"/>
      <c r="B620" s="148"/>
      <c r="C620" s="148"/>
      <c r="D620" s="148"/>
      <c r="E620" s="149"/>
      <c r="F620" s="148"/>
      <c r="G620" s="148"/>
      <c r="H620" s="148"/>
      <c r="I620" s="149"/>
      <c r="J620" s="151"/>
      <c r="K620" s="148"/>
      <c r="L620" s="148"/>
      <c r="M620" s="148"/>
      <c r="N620" s="148"/>
      <c r="O620" s="148"/>
      <c r="P620" s="148"/>
      <c r="Q620" s="148"/>
    </row>
    <row r="621" hidden="1">
      <c r="A621" s="148"/>
      <c r="B621" s="148"/>
      <c r="C621" s="148"/>
      <c r="D621" s="148"/>
      <c r="E621" s="149"/>
      <c r="F621" s="148"/>
      <c r="G621" s="148"/>
      <c r="H621" s="148"/>
      <c r="I621" s="149"/>
      <c r="J621" s="151"/>
      <c r="K621" s="148"/>
      <c r="L621" s="148"/>
      <c r="M621" s="148"/>
      <c r="N621" s="148"/>
      <c r="O621" s="148"/>
      <c r="P621" s="148"/>
      <c r="Q621" s="148"/>
    </row>
    <row r="622" hidden="1">
      <c r="A622" s="148"/>
      <c r="B622" s="148"/>
      <c r="C622" s="148"/>
      <c r="D622" s="148"/>
      <c r="E622" s="149"/>
      <c r="F622" s="148"/>
      <c r="G622" s="148"/>
      <c r="H622" s="148"/>
      <c r="I622" s="149"/>
      <c r="J622" s="151"/>
      <c r="K622" s="148"/>
      <c r="L622" s="148"/>
      <c r="M622" s="148"/>
      <c r="N622" s="148"/>
      <c r="O622" s="148"/>
      <c r="P622" s="148"/>
      <c r="Q622" s="148"/>
    </row>
    <row r="623" hidden="1">
      <c r="A623" s="148"/>
      <c r="B623" s="148"/>
      <c r="C623" s="148"/>
      <c r="D623" s="148"/>
      <c r="E623" s="149"/>
      <c r="F623" s="148"/>
      <c r="G623" s="148"/>
      <c r="H623" s="148"/>
      <c r="I623" s="149"/>
      <c r="J623" s="151"/>
      <c r="K623" s="148"/>
      <c r="L623" s="148"/>
      <c r="M623" s="148"/>
      <c r="N623" s="148"/>
      <c r="O623" s="148"/>
      <c r="P623" s="148"/>
      <c r="Q623" s="148"/>
    </row>
    <row r="624" hidden="1">
      <c r="A624" s="148"/>
      <c r="B624" s="148"/>
      <c r="C624" s="148"/>
      <c r="D624" s="148"/>
      <c r="E624" s="149"/>
      <c r="F624" s="148"/>
      <c r="G624" s="148"/>
      <c r="H624" s="148"/>
      <c r="I624" s="149"/>
      <c r="J624" s="151"/>
      <c r="K624" s="148"/>
      <c r="L624" s="148"/>
      <c r="M624" s="148"/>
      <c r="N624" s="148"/>
      <c r="O624" s="148"/>
      <c r="P624" s="148"/>
      <c r="Q624" s="148"/>
    </row>
    <row r="625" hidden="1">
      <c r="A625" s="148"/>
      <c r="B625" s="148"/>
      <c r="C625" s="148"/>
      <c r="D625" s="148"/>
      <c r="E625" s="149"/>
      <c r="F625" s="148"/>
      <c r="G625" s="148"/>
      <c r="H625" s="148"/>
      <c r="I625" s="149"/>
      <c r="J625" s="151"/>
      <c r="K625" s="148"/>
      <c r="L625" s="148"/>
      <c r="M625" s="148"/>
      <c r="N625" s="148"/>
      <c r="O625" s="148"/>
      <c r="P625" s="148"/>
      <c r="Q625" s="148"/>
    </row>
    <row r="626" hidden="1">
      <c r="A626" s="148"/>
      <c r="B626" s="148"/>
      <c r="C626" s="148"/>
      <c r="D626" s="148"/>
      <c r="E626" s="149"/>
      <c r="F626" s="148"/>
      <c r="G626" s="148"/>
      <c r="H626" s="148"/>
      <c r="I626" s="149"/>
      <c r="J626" s="151"/>
      <c r="K626" s="148"/>
      <c r="L626" s="148"/>
      <c r="M626" s="148"/>
      <c r="N626" s="148"/>
      <c r="O626" s="148"/>
      <c r="P626" s="148"/>
      <c r="Q626" s="148"/>
    </row>
    <row r="627" hidden="1">
      <c r="A627" s="148"/>
      <c r="B627" s="148"/>
      <c r="C627" s="148"/>
      <c r="D627" s="148"/>
      <c r="E627" s="149"/>
      <c r="F627" s="148"/>
      <c r="G627" s="148"/>
      <c r="H627" s="148"/>
      <c r="I627" s="149"/>
      <c r="J627" s="151"/>
      <c r="K627" s="148"/>
      <c r="L627" s="148"/>
      <c r="M627" s="148"/>
      <c r="N627" s="148"/>
      <c r="O627" s="148"/>
      <c r="P627" s="148"/>
      <c r="Q627" s="148"/>
    </row>
    <row r="628" hidden="1">
      <c r="A628" s="148"/>
      <c r="B628" s="148"/>
      <c r="C628" s="148"/>
      <c r="D628" s="148"/>
      <c r="E628" s="149"/>
      <c r="F628" s="148"/>
      <c r="G628" s="148"/>
      <c r="H628" s="148"/>
      <c r="I628" s="149"/>
      <c r="J628" s="151"/>
      <c r="K628" s="148"/>
      <c r="L628" s="148"/>
      <c r="M628" s="148"/>
      <c r="N628" s="148"/>
      <c r="O628" s="148"/>
      <c r="P628" s="148"/>
      <c r="Q628" s="148"/>
    </row>
    <row r="629" hidden="1">
      <c r="A629" s="148"/>
      <c r="B629" s="148"/>
      <c r="C629" s="148"/>
      <c r="D629" s="148"/>
      <c r="E629" s="149"/>
      <c r="F629" s="148"/>
      <c r="G629" s="148"/>
      <c r="H629" s="148"/>
      <c r="I629" s="149"/>
      <c r="J629" s="151"/>
      <c r="K629" s="148"/>
      <c r="L629" s="148"/>
      <c r="M629" s="148"/>
      <c r="N629" s="148"/>
      <c r="O629" s="148"/>
      <c r="P629" s="148"/>
      <c r="Q629" s="148"/>
    </row>
    <row r="630" hidden="1">
      <c r="A630" s="148"/>
      <c r="B630" s="148"/>
      <c r="C630" s="148"/>
      <c r="D630" s="148"/>
      <c r="E630" s="149"/>
      <c r="F630" s="148"/>
      <c r="G630" s="148"/>
      <c r="H630" s="148"/>
      <c r="I630" s="149"/>
      <c r="J630" s="151"/>
      <c r="K630" s="148"/>
      <c r="L630" s="148"/>
      <c r="M630" s="148"/>
      <c r="N630" s="148"/>
      <c r="O630" s="148"/>
      <c r="P630" s="148"/>
      <c r="Q630" s="148"/>
    </row>
    <row r="631" hidden="1">
      <c r="A631" s="148"/>
      <c r="B631" s="148"/>
      <c r="C631" s="148"/>
      <c r="D631" s="148"/>
      <c r="E631" s="149"/>
      <c r="F631" s="148"/>
      <c r="G631" s="148"/>
      <c r="H631" s="148"/>
      <c r="I631" s="149"/>
      <c r="J631" s="151"/>
      <c r="K631" s="148"/>
      <c r="L631" s="148"/>
      <c r="M631" s="148"/>
      <c r="N631" s="148"/>
      <c r="O631" s="148"/>
      <c r="P631" s="148"/>
      <c r="Q631" s="148"/>
    </row>
    <row r="632" hidden="1">
      <c r="A632" s="148"/>
      <c r="B632" s="148"/>
      <c r="C632" s="148"/>
      <c r="D632" s="148"/>
      <c r="E632" s="149"/>
      <c r="F632" s="148"/>
      <c r="G632" s="148"/>
      <c r="H632" s="148"/>
      <c r="I632" s="149"/>
      <c r="J632" s="151"/>
      <c r="K632" s="148"/>
      <c r="L632" s="148"/>
      <c r="M632" s="148"/>
      <c r="N632" s="148"/>
      <c r="O632" s="148"/>
      <c r="P632" s="148"/>
      <c r="Q632" s="148"/>
    </row>
    <row r="633" hidden="1">
      <c r="A633" s="148"/>
      <c r="B633" s="148"/>
      <c r="C633" s="148"/>
      <c r="D633" s="148"/>
      <c r="E633" s="149"/>
      <c r="F633" s="148"/>
      <c r="G633" s="148"/>
      <c r="H633" s="148"/>
      <c r="I633" s="149"/>
      <c r="J633" s="151"/>
      <c r="K633" s="148"/>
      <c r="L633" s="148"/>
      <c r="M633" s="148"/>
      <c r="N633" s="148"/>
      <c r="O633" s="148"/>
      <c r="P633" s="148"/>
      <c r="Q633" s="148"/>
    </row>
    <row r="634" hidden="1">
      <c r="A634" s="148"/>
      <c r="B634" s="148"/>
      <c r="C634" s="148"/>
      <c r="D634" s="148"/>
      <c r="E634" s="149"/>
      <c r="F634" s="148"/>
      <c r="G634" s="148"/>
      <c r="H634" s="148"/>
      <c r="I634" s="149"/>
      <c r="J634" s="151"/>
      <c r="K634" s="148"/>
      <c r="L634" s="148"/>
      <c r="M634" s="148"/>
      <c r="N634" s="148"/>
      <c r="O634" s="148"/>
      <c r="P634" s="148"/>
      <c r="Q634" s="148"/>
    </row>
    <row r="635" hidden="1">
      <c r="A635" s="148"/>
      <c r="B635" s="148"/>
      <c r="C635" s="148"/>
      <c r="D635" s="148"/>
      <c r="E635" s="149"/>
      <c r="F635" s="148"/>
      <c r="G635" s="148"/>
      <c r="H635" s="148"/>
      <c r="I635" s="149"/>
      <c r="J635" s="151"/>
      <c r="K635" s="148"/>
      <c r="L635" s="148"/>
      <c r="M635" s="148"/>
      <c r="N635" s="148"/>
      <c r="O635" s="148"/>
      <c r="P635" s="148"/>
      <c r="Q635" s="148"/>
    </row>
    <row r="636" hidden="1">
      <c r="A636" s="148"/>
      <c r="B636" s="148"/>
      <c r="C636" s="148"/>
      <c r="D636" s="148"/>
      <c r="E636" s="149"/>
      <c r="F636" s="148"/>
      <c r="G636" s="148"/>
      <c r="H636" s="148"/>
      <c r="I636" s="149"/>
      <c r="J636" s="151"/>
      <c r="K636" s="148"/>
      <c r="L636" s="148"/>
      <c r="M636" s="148"/>
      <c r="N636" s="148"/>
      <c r="O636" s="148"/>
      <c r="P636" s="148"/>
      <c r="Q636" s="148"/>
    </row>
    <row r="637" hidden="1">
      <c r="A637" s="148"/>
      <c r="B637" s="148"/>
      <c r="C637" s="148"/>
      <c r="D637" s="148"/>
      <c r="E637" s="149"/>
      <c r="F637" s="148"/>
      <c r="G637" s="148"/>
      <c r="H637" s="148"/>
      <c r="I637" s="149"/>
      <c r="J637" s="151"/>
      <c r="K637" s="148"/>
      <c r="L637" s="148"/>
      <c r="M637" s="148"/>
      <c r="N637" s="148"/>
      <c r="O637" s="148"/>
      <c r="P637" s="148"/>
      <c r="Q637" s="148"/>
    </row>
    <row r="638" hidden="1">
      <c r="A638" s="148"/>
      <c r="B638" s="148"/>
      <c r="C638" s="148"/>
      <c r="D638" s="148"/>
      <c r="E638" s="149"/>
      <c r="F638" s="148"/>
      <c r="G638" s="148"/>
      <c r="H638" s="148"/>
      <c r="I638" s="149"/>
      <c r="J638" s="151"/>
      <c r="K638" s="148"/>
      <c r="L638" s="148"/>
      <c r="M638" s="148"/>
      <c r="N638" s="148"/>
      <c r="O638" s="148"/>
      <c r="P638" s="148"/>
      <c r="Q638" s="148"/>
    </row>
    <row r="639" hidden="1">
      <c r="A639" s="148"/>
      <c r="B639" s="148"/>
      <c r="C639" s="148"/>
      <c r="D639" s="148"/>
      <c r="E639" s="149"/>
      <c r="F639" s="148"/>
      <c r="G639" s="148"/>
      <c r="H639" s="148"/>
      <c r="I639" s="149"/>
      <c r="J639" s="151"/>
      <c r="K639" s="148"/>
      <c r="L639" s="148"/>
      <c r="M639" s="148"/>
      <c r="N639" s="148"/>
      <c r="O639" s="148"/>
      <c r="P639" s="148"/>
      <c r="Q639" s="148"/>
    </row>
    <row r="640" hidden="1">
      <c r="A640" s="148"/>
      <c r="B640" s="148"/>
      <c r="C640" s="148"/>
      <c r="D640" s="148"/>
      <c r="E640" s="149"/>
      <c r="F640" s="148"/>
      <c r="G640" s="148"/>
      <c r="H640" s="148"/>
      <c r="I640" s="149"/>
      <c r="J640" s="151"/>
      <c r="K640" s="148"/>
      <c r="L640" s="148"/>
      <c r="M640" s="148"/>
      <c r="N640" s="148"/>
      <c r="O640" s="148"/>
      <c r="P640" s="148"/>
      <c r="Q640" s="148"/>
    </row>
    <row r="641" hidden="1">
      <c r="A641" s="148"/>
      <c r="B641" s="148"/>
      <c r="C641" s="148"/>
      <c r="D641" s="148"/>
      <c r="E641" s="149"/>
      <c r="F641" s="148"/>
      <c r="G641" s="148"/>
      <c r="H641" s="148"/>
      <c r="I641" s="149"/>
      <c r="J641" s="151"/>
      <c r="K641" s="148"/>
      <c r="L641" s="148"/>
      <c r="M641" s="148"/>
      <c r="N641" s="148"/>
      <c r="O641" s="148"/>
      <c r="P641" s="148"/>
      <c r="Q641" s="148"/>
    </row>
    <row r="642" hidden="1">
      <c r="A642" s="148"/>
      <c r="B642" s="148"/>
      <c r="C642" s="148"/>
      <c r="D642" s="148"/>
      <c r="E642" s="149"/>
      <c r="F642" s="148"/>
      <c r="G642" s="148"/>
      <c r="H642" s="148"/>
      <c r="I642" s="149"/>
      <c r="J642" s="151"/>
      <c r="K642" s="148"/>
      <c r="L642" s="148"/>
      <c r="M642" s="148"/>
      <c r="N642" s="148"/>
      <c r="O642" s="148"/>
      <c r="P642" s="148"/>
      <c r="Q642" s="148"/>
    </row>
    <row r="643" hidden="1">
      <c r="A643" s="148"/>
      <c r="B643" s="148"/>
      <c r="C643" s="148"/>
      <c r="D643" s="148"/>
      <c r="E643" s="149"/>
      <c r="F643" s="148"/>
      <c r="G643" s="148"/>
      <c r="H643" s="148"/>
      <c r="I643" s="149"/>
      <c r="J643" s="151"/>
      <c r="K643" s="148"/>
      <c r="L643" s="148"/>
      <c r="M643" s="148"/>
      <c r="N643" s="148"/>
      <c r="O643" s="148"/>
      <c r="P643" s="148"/>
      <c r="Q643" s="148"/>
    </row>
    <row r="644" hidden="1">
      <c r="A644" s="148"/>
      <c r="B644" s="148"/>
      <c r="C644" s="148"/>
      <c r="D644" s="148"/>
      <c r="E644" s="149"/>
      <c r="F644" s="148"/>
      <c r="G644" s="148"/>
      <c r="H644" s="148"/>
      <c r="I644" s="149"/>
      <c r="J644" s="151"/>
      <c r="K644" s="148"/>
      <c r="L644" s="148"/>
      <c r="M644" s="148"/>
      <c r="N644" s="148"/>
      <c r="O644" s="148"/>
      <c r="P644" s="148"/>
      <c r="Q644" s="148"/>
    </row>
    <row r="645" hidden="1">
      <c r="A645" s="148"/>
      <c r="B645" s="148"/>
      <c r="C645" s="148"/>
      <c r="D645" s="148"/>
      <c r="E645" s="149"/>
      <c r="F645" s="148"/>
      <c r="G645" s="148"/>
      <c r="H645" s="148"/>
      <c r="I645" s="149"/>
      <c r="J645" s="151"/>
      <c r="K645" s="148"/>
      <c r="L645" s="148"/>
      <c r="M645" s="148"/>
      <c r="N645" s="148"/>
      <c r="O645" s="148"/>
      <c r="P645" s="148"/>
      <c r="Q645" s="148"/>
    </row>
    <row r="646" hidden="1">
      <c r="A646" s="148"/>
      <c r="B646" s="148"/>
      <c r="C646" s="148"/>
      <c r="D646" s="148"/>
      <c r="E646" s="149"/>
      <c r="F646" s="148"/>
      <c r="G646" s="148"/>
      <c r="H646" s="148"/>
      <c r="I646" s="149"/>
      <c r="J646" s="151"/>
      <c r="K646" s="148"/>
      <c r="L646" s="148"/>
      <c r="M646" s="148"/>
      <c r="N646" s="148"/>
      <c r="O646" s="148"/>
      <c r="P646" s="148"/>
      <c r="Q646" s="148"/>
    </row>
    <row r="647" hidden="1">
      <c r="A647" s="148"/>
      <c r="B647" s="148"/>
      <c r="C647" s="148"/>
      <c r="D647" s="148"/>
      <c r="E647" s="149"/>
      <c r="F647" s="148"/>
      <c r="G647" s="148"/>
      <c r="H647" s="148"/>
      <c r="I647" s="149"/>
      <c r="J647" s="151"/>
      <c r="K647" s="148"/>
      <c r="L647" s="148"/>
      <c r="M647" s="148"/>
      <c r="N647" s="148"/>
      <c r="O647" s="148"/>
      <c r="P647" s="148"/>
      <c r="Q647" s="148"/>
    </row>
    <row r="648" hidden="1">
      <c r="A648" s="148"/>
      <c r="B648" s="148"/>
      <c r="C648" s="148"/>
      <c r="D648" s="148"/>
      <c r="E648" s="149"/>
      <c r="F648" s="148"/>
      <c r="G648" s="148"/>
      <c r="H648" s="148"/>
      <c r="I648" s="149"/>
      <c r="J648" s="151"/>
      <c r="K648" s="148"/>
      <c r="L648" s="148"/>
      <c r="M648" s="148"/>
      <c r="N648" s="148"/>
      <c r="O648" s="148"/>
      <c r="P648" s="148"/>
      <c r="Q648" s="148"/>
    </row>
    <row r="649" hidden="1">
      <c r="A649" s="148"/>
      <c r="B649" s="148"/>
      <c r="C649" s="148"/>
      <c r="D649" s="148"/>
      <c r="E649" s="149"/>
      <c r="F649" s="148"/>
      <c r="G649" s="148"/>
      <c r="H649" s="148"/>
      <c r="I649" s="149"/>
      <c r="J649" s="151"/>
      <c r="K649" s="148"/>
      <c r="L649" s="148"/>
      <c r="M649" s="148"/>
      <c r="N649" s="148"/>
      <c r="O649" s="148"/>
      <c r="P649" s="148"/>
      <c r="Q649" s="148"/>
    </row>
    <row r="650" hidden="1">
      <c r="A650" s="148"/>
      <c r="B650" s="148"/>
      <c r="C650" s="148"/>
      <c r="D650" s="148"/>
      <c r="E650" s="149"/>
      <c r="F650" s="148"/>
      <c r="G650" s="148"/>
      <c r="H650" s="148"/>
      <c r="I650" s="149"/>
      <c r="J650" s="151"/>
      <c r="K650" s="148"/>
      <c r="L650" s="148"/>
      <c r="M650" s="148"/>
      <c r="N650" s="148"/>
      <c r="O650" s="148"/>
      <c r="P650" s="148"/>
      <c r="Q650" s="148"/>
    </row>
    <row r="651" hidden="1">
      <c r="A651" s="148"/>
      <c r="B651" s="148"/>
      <c r="C651" s="148"/>
      <c r="D651" s="148"/>
      <c r="E651" s="149"/>
      <c r="F651" s="148"/>
      <c r="G651" s="148"/>
      <c r="H651" s="148"/>
      <c r="I651" s="149"/>
      <c r="J651" s="151"/>
      <c r="K651" s="148"/>
      <c r="L651" s="148"/>
      <c r="M651" s="148"/>
      <c r="N651" s="148"/>
      <c r="O651" s="148"/>
      <c r="P651" s="148"/>
      <c r="Q651" s="148"/>
    </row>
    <row r="652" hidden="1">
      <c r="A652" s="148"/>
      <c r="B652" s="148"/>
      <c r="C652" s="148"/>
      <c r="D652" s="148"/>
      <c r="E652" s="149"/>
      <c r="F652" s="148"/>
      <c r="G652" s="148"/>
      <c r="H652" s="148"/>
      <c r="I652" s="149"/>
      <c r="J652" s="151"/>
      <c r="K652" s="148"/>
      <c r="L652" s="148"/>
      <c r="M652" s="148"/>
      <c r="N652" s="148"/>
      <c r="O652" s="148"/>
      <c r="P652" s="148"/>
      <c r="Q652" s="148"/>
    </row>
    <row r="653" hidden="1">
      <c r="A653" s="148"/>
      <c r="B653" s="148"/>
      <c r="C653" s="148"/>
      <c r="D653" s="148"/>
      <c r="E653" s="149"/>
      <c r="F653" s="148"/>
      <c r="G653" s="148"/>
      <c r="H653" s="148"/>
      <c r="I653" s="149"/>
      <c r="J653" s="151"/>
      <c r="K653" s="148"/>
      <c r="L653" s="148"/>
      <c r="M653" s="148"/>
      <c r="N653" s="148"/>
      <c r="O653" s="148"/>
      <c r="P653" s="148"/>
      <c r="Q653" s="148"/>
    </row>
    <row r="654" hidden="1">
      <c r="A654" s="148"/>
      <c r="B654" s="148"/>
      <c r="C654" s="148"/>
      <c r="D654" s="148"/>
      <c r="E654" s="149"/>
      <c r="F654" s="148"/>
      <c r="G654" s="148"/>
      <c r="H654" s="148"/>
      <c r="I654" s="149"/>
      <c r="J654" s="151"/>
      <c r="K654" s="148"/>
      <c r="L654" s="148"/>
      <c r="M654" s="148"/>
      <c r="N654" s="148"/>
      <c r="O654" s="148"/>
      <c r="P654" s="148"/>
      <c r="Q654" s="148"/>
    </row>
    <row r="655" hidden="1">
      <c r="A655" s="148"/>
      <c r="B655" s="148"/>
      <c r="C655" s="148"/>
      <c r="D655" s="148"/>
      <c r="E655" s="149"/>
      <c r="F655" s="148"/>
      <c r="G655" s="148"/>
      <c r="H655" s="148"/>
      <c r="I655" s="149"/>
      <c r="J655" s="151"/>
      <c r="K655" s="148"/>
      <c r="L655" s="148"/>
      <c r="M655" s="148"/>
      <c r="N655" s="148"/>
      <c r="O655" s="148"/>
      <c r="P655" s="148"/>
      <c r="Q655" s="148"/>
    </row>
    <row r="656" hidden="1">
      <c r="A656" s="148"/>
      <c r="B656" s="148"/>
      <c r="C656" s="148"/>
      <c r="D656" s="148"/>
      <c r="E656" s="149"/>
      <c r="F656" s="148"/>
      <c r="G656" s="148"/>
      <c r="H656" s="148"/>
      <c r="I656" s="149"/>
      <c r="J656" s="151"/>
      <c r="K656" s="148"/>
      <c r="L656" s="148"/>
      <c r="M656" s="148"/>
      <c r="N656" s="148"/>
      <c r="O656" s="148"/>
      <c r="P656" s="148"/>
      <c r="Q656" s="148"/>
    </row>
    <row r="657" hidden="1">
      <c r="A657" s="148"/>
      <c r="B657" s="148"/>
      <c r="C657" s="148"/>
      <c r="D657" s="148"/>
      <c r="E657" s="149"/>
      <c r="F657" s="148"/>
      <c r="G657" s="148"/>
      <c r="H657" s="148"/>
      <c r="I657" s="149"/>
      <c r="J657" s="151"/>
      <c r="K657" s="148"/>
      <c r="L657" s="148"/>
      <c r="M657" s="148"/>
      <c r="N657" s="148"/>
      <c r="O657" s="148"/>
      <c r="P657" s="148"/>
      <c r="Q657" s="148"/>
    </row>
    <row r="658" hidden="1">
      <c r="A658" s="148"/>
      <c r="B658" s="148"/>
      <c r="C658" s="148"/>
      <c r="D658" s="148"/>
      <c r="E658" s="149"/>
      <c r="F658" s="148"/>
      <c r="G658" s="148"/>
      <c r="H658" s="148"/>
      <c r="I658" s="149"/>
      <c r="J658" s="151"/>
      <c r="K658" s="148"/>
      <c r="L658" s="148"/>
      <c r="M658" s="148"/>
      <c r="N658" s="148"/>
      <c r="O658" s="148"/>
      <c r="P658" s="148"/>
      <c r="Q658" s="148"/>
    </row>
    <row r="659" hidden="1">
      <c r="A659" s="148"/>
      <c r="B659" s="148"/>
      <c r="C659" s="148"/>
      <c r="D659" s="148"/>
      <c r="E659" s="149"/>
      <c r="F659" s="148"/>
      <c r="G659" s="148"/>
      <c r="H659" s="148"/>
      <c r="I659" s="149"/>
      <c r="J659" s="151"/>
      <c r="K659" s="148"/>
      <c r="L659" s="148"/>
      <c r="M659" s="148"/>
      <c r="N659" s="148"/>
      <c r="O659" s="148"/>
      <c r="P659" s="148"/>
      <c r="Q659" s="148"/>
    </row>
    <row r="660" hidden="1">
      <c r="A660" s="148"/>
      <c r="B660" s="148"/>
      <c r="C660" s="148"/>
      <c r="D660" s="148"/>
      <c r="E660" s="149"/>
      <c r="F660" s="148"/>
      <c r="G660" s="148"/>
      <c r="H660" s="148"/>
      <c r="I660" s="149"/>
      <c r="J660" s="151"/>
      <c r="K660" s="148"/>
      <c r="L660" s="148"/>
      <c r="M660" s="148"/>
      <c r="N660" s="148"/>
      <c r="O660" s="148"/>
      <c r="P660" s="148"/>
      <c r="Q660" s="148"/>
    </row>
    <row r="661" hidden="1">
      <c r="A661" s="148"/>
      <c r="B661" s="148"/>
      <c r="C661" s="148"/>
      <c r="D661" s="148"/>
      <c r="E661" s="149"/>
      <c r="F661" s="148"/>
      <c r="G661" s="148"/>
      <c r="H661" s="148"/>
      <c r="I661" s="149"/>
      <c r="J661" s="151"/>
      <c r="K661" s="148"/>
      <c r="L661" s="148"/>
      <c r="M661" s="148"/>
      <c r="N661" s="148"/>
      <c r="O661" s="148"/>
      <c r="P661" s="148"/>
      <c r="Q661" s="148"/>
    </row>
    <row r="662" hidden="1">
      <c r="A662" s="148"/>
      <c r="B662" s="148"/>
      <c r="C662" s="148"/>
      <c r="D662" s="148"/>
      <c r="E662" s="149"/>
      <c r="F662" s="148"/>
      <c r="G662" s="148"/>
      <c r="H662" s="148"/>
      <c r="I662" s="149"/>
      <c r="J662" s="151"/>
      <c r="K662" s="148"/>
      <c r="L662" s="148"/>
      <c r="M662" s="148"/>
      <c r="N662" s="148"/>
      <c r="O662" s="148"/>
      <c r="P662" s="148"/>
      <c r="Q662" s="148"/>
    </row>
    <row r="663" hidden="1">
      <c r="A663" s="148"/>
      <c r="B663" s="148"/>
      <c r="C663" s="148"/>
      <c r="D663" s="148"/>
      <c r="E663" s="149"/>
      <c r="F663" s="148"/>
      <c r="G663" s="148"/>
      <c r="H663" s="148"/>
      <c r="I663" s="149"/>
      <c r="J663" s="151"/>
      <c r="K663" s="148"/>
      <c r="L663" s="148"/>
      <c r="M663" s="148"/>
      <c r="N663" s="148"/>
      <c r="O663" s="148"/>
      <c r="P663" s="148"/>
      <c r="Q663" s="148"/>
    </row>
    <row r="664" hidden="1">
      <c r="A664" s="148"/>
      <c r="B664" s="148"/>
      <c r="C664" s="148"/>
      <c r="D664" s="148"/>
      <c r="E664" s="149"/>
      <c r="F664" s="148"/>
      <c r="G664" s="148"/>
      <c r="H664" s="148"/>
      <c r="I664" s="149"/>
      <c r="J664" s="151"/>
      <c r="K664" s="148"/>
      <c r="L664" s="148"/>
      <c r="M664" s="148"/>
      <c r="N664" s="148"/>
      <c r="O664" s="148"/>
      <c r="P664" s="148"/>
      <c r="Q664" s="148"/>
    </row>
    <row r="665" hidden="1">
      <c r="A665" s="148"/>
      <c r="B665" s="148"/>
      <c r="C665" s="148"/>
      <c r="D665" s="148"/>
      <c r="E665" s="149"/>
      <c r="F665" s="148"/>
      <c r="G665" s="148"/>
      <c r="H665" s="148"/>
      <c r="I665" s="149"/>
      <c r="J665" s="151"/>
      <c r="K665" s="148"/>
      <c r="L665" s="148"/>
      <c r="M665" s="148"/>
      <c r="N665" s="148"/>
      <c r="O665" s="148"/>
      <c r="P665" s="148"/>
      <c r="Q665" s="148"/>
    </row>
    <row r="666" hidden="1">
      <c r="A666" s="148"/>
      <c r="B666" s="148"/>
      <c r="C666" s="148"/>
      <c r="D666" s="148"/>
      <c r="E666" s="149"/>
      <c r="F666" s="148"/>
      <c r="G666" s="148"/>
      <c r="H666" s="148"/>
      <c r="I666" s="149"/>
      <c r="J666" s="151"/>
      <c r="K666" s="148"/>
      <c r="L666" s="148"/>
      <c r="M666" s="148"/>
      <c r="N666" s="148"/>
      <c r="O666" s="148"/>
      <c r="P666" s="148"/>
      <c r="Q666" s="148"/>
    </row>
    <row r="667" hidden="1">
      <c r="A667" s="148"/>
      <c r="B667" s="148"/>
      <c r="C667" s="148"/>
      <c r="D667" s="148"/>
      <c r="E667" s="149"/>
      <c r="F667" s="148"/>
      <c r="G667" s="148"/>
      <c r="H667" s="148"/>
      <c r="I667" s="149"/>
      <c r="J667" s="151"/>
      <c r="K667" s="148"/>
      <c r="L667" s="148"/>
      <c r="M667" s="148"/>
      <c r="N667" s="148"/>
      <c r="O667" s="148"/>
      <c r="P667" s="148"/>
      <c r="Q667" s="148"/>
    </row>
    <row r="668" hidden="1">
      <c r="A668" s="148"/>
      <c r="B668" s="148"/>
      <c r="C668" s="148"/>
      <c r="D668" s="148"/>
      <c r="E668" s="149"/>
      <c r="F668" s="148"/>
      <c r="G668" s="148"/>
      <c r="H668" s="148"/>
      <c r="I668" s="149"/>
      <c r="J668" s="151"/>
      <c r="K668" s="148"/>
      <c r="L668" s="148"/>
      <c r="M668" s="148"/>
      <c r="N668" s="148"/>
      <c r="O668" s="148"/>
      <c r="P668" s="148"/>
      <c r="Q668" s="148"/>
    </row>
    <row r="669" hidden="1">
      <c r="A669" s="148"/>
      <c r="B669" s="148"/>
      <c r="C669" s="148"/>
      <c r="D669" s="148"/>
      <c r="E669" s="149"/>
      <c r="F669" s="148"/>
      <c r="G669" s="148"/>
      <c r="H669" s="148"/>
      <c r="I669" s="149"/>
      <c r="J669" s="151"/>
      <c r="K669" s="148"/>
      <c r="L669" s="148"/>
      <c r="M669" s="148"/>
      <c r="N669" s="148"/>
      <c r="O669" s="148"/>
      <c r="P669" s="148"/>
      <c r="Q669" s="148"/>
    </row>
    <row r="670" hidden="1">
      <c r="A670" s="148"/>
      <c r="B670" s="148"/>
      <c r="C670" s="148"/>
      <c r="D670" s="148"/>
      <c r="E670" s="149"/>
      <c r="F670" s="148"/>
      <c r="G670" s="148"/>
      <c r="H670" s="148"/>
      <c r="I670" s="149"/>
      <c r="J670" s="151"/>
      <c r="K670" s="148"/>
      <c r="L670" s="148"/>
      <c r="M670" s="148"/>
      <c r="N670" s="148"/>
      <c r="O670" s="148"/>
      <c r="P670" s="148"/>
      <c r="Q670" s="148"/>
    </row>
    <row r="671" hidden="1">
      <c r="A671" s="148"/>
      <c r="B671" s="148"/>
      <c r="C671" s="148"/>
      <c r="D671" s="148"/>
      <c r="E671" s="149"/>
      <c r="F671" s="148"/>
      <c r="G671" s="148"/>
      <c r="H671" s="148"/>
      <c r="I671" s="149"/>
      <c r="J671" s="151"/>
      <c r="K671" s="148"/>
      <c r="L671" s="148"/>
      <c r="M671" s="148"/>
      <c r="N671" s="148"/>
      <c r="O671" s="148"/>
      <c r="P671" s="148"/>
      <c r="Q671" s="148"/>
    </row>
    <row r="672" hidden="1">
      <c r="A672" s="148"/>
      <c r="B672" s="148"/>
      <c r="C672" s="148"/>
      <c r="D672" s="148"/>
      <c r="E672" s="149"/>
      <c r="F672" s="148"/>
      <c r="G672" s="148"/>
      <c r="H672" s="148"/>
      <c r="I672" s="149"/>
      <c r="J672" s="151"/>
      <c r="K672" s="148"/>
      <c r="L672" s="148"/>
      <c r="M672" s="148"/>
      <c r="N672" s="148"/>
      <c r="O672" s="148"/>
      <c r="P672" s="148"/>
      <c r="Q672" s="148"/>
    </row>
    <row r="673" hidden="1">
      <c r="A673" s="148"/>
      <c r="B673" s="148"/>
      <c r="C673" s="148"/>
      <c r="D673" s="148"/>
      <c r="E673" s="149"/>
      <c r="F673" s="148"/>
      <c r="G673" s="148"/>
      <c r="H673" s="148"/>
      <c r="I673" s="149"/>
      <c r="J673" s="151"/>
      <c r="K673" s="148"/>
      <c r="L673" s="148"/>
      <c r="M673" s="148"/>
      <c r="N673" s="148"/>
      <c r="O673" s="148"/>
      <c r="P673" s="148"/>
      <c r="Q673" s="148"/>
    </row>
    <row r="674" hidden="1">
      <c r="A674" s="148"/>
      <c r="B674" s="148"/>
      <c r="C674" s="148"/>
      <c r="D674" s="148"/>
      <c r="E674" s="149"/>
      <c r="F674" s="148"/>
      <c r="G674" s="148"/>
      <c r="H674" s="148"/>
      <c r="I674" s="149"/>
      <c r="J674" s="151"/>
      <c r="K674" s="148"/>
      <c r="L674" s="148"/>
      <c r="M674" s="148"/>
      <c r="N674" s="148"/>
      <c r="O674" s="148"/>
      <c r="P674" s="148"/>
      <c r="Q674" s="148"/>
    </row>
    <row r="675" hidden="1">
      <c r="A675" s="148"/>
      <c r="B675" s="148"/>
      <c r="C675" s="148"/>
      <c r="D675" s="148"/>
      <c r="E675" s="149"/>
      <c r="F675" s="148"/>
      <c r="G675" s="148"/>
      <c r="H675" s="148"/>
      <c r="I675" s="149"/>
      <c r="J675" s="151"/>
      <c r="K675" s="148"/>
      <c r="L675" s="148"/>
      <c r="M675" s="148"/>
      <c r="N675" s="148"/>
      <c r="O675" s="148"/>
      <c r="P675" s="148"/>
      <c r="Q675" s="148"/>
    </row>
    <row r="676" hidden="1">
      <c r="A676" s="148"/>
      <c r="B676" s="148"/>
      <c r="C676" s="148"/>
      <c r="D676" s="148"/>
      <c r="E676" s="149"/>
      <c r="F676" s="148"/>
      <c r="G676" s="148"/>
      <c r="H676" s="148"/>
      <c r="I676" s="149"/>
      <c r="J676" s="151"/>
      <c r="K676" s="148"/>
      <c r="L676" s="148"/>
      <c r="M676" s="148"/>
      <c r="N676" s="148"/>
      <c r="O676" s="148"/>
      <c r="P676" s="148"/>
      <c r="Q676" s="148"/>
    </row>
    <row r="677" hidden="1">
      <c r="A677" s="148"/>
      <c r="B677" s="148"/>
      <c r="C677" s="148"/>
      <c r="D677" s="148"/>
      <c r="E677" s="149"/>
      <c r="F677" s="148"/>
      <c r="G677" s="148"/>
      <c r="H677" s="148"/>
      <c r="I677" s="149"/>
      <c r="J677" s="151"/>
      <c r="K677" s="148"/>
      <c r="L677" s="148"/>
      <c r="M677" s="148"/>
      <c r="N677" s="148"/>
      <c r="O677" s="148"/>
      <c r="P677" s="148"/>
      <c r="Q677" s="148"/>
    </row>
    <row r="678" hidden="1">
      <c r="A678" s="148"/>
      <c r="B678" s="148"/>
      <c r="C678" s="148"/>
      <c r="D678" s="148"/>
      <c r="E678" s="149"/>
      <c r="F678" s="148"/>
      <c r="G678" s="148"/>
      <c r="H678" s="148"/>
      <c r="I678" s="149"/>
      <c r="J678" s="151"/>
      <c r="K678" s="148"/>
      <c r="L678" s="148"/>
      <c r="M678" s="148"/>
      <c r="N678" s="148"/>
      <c r="O678" s="148"/>
      <c r="P678" s="148"/>
      <c r="Q678" s="148"/>
    </row>
    <row r="679" hidden="1">
      <c r="A679" s="148"/>
      <c r="B679" s="148"/>
      <c r="C679" s="148"/>
      <c r="D679" s="148"/>
      <c r="E679" s="149"/>
      <c r="F679" s="148"/>
      <c r="G679" s="148"/>
      <c r="H679" s="148"/>
      <c r="I679" s="149"/>
      <c r="J679" s="151"/>
      <c r="K679" s="148"/>
      <c r="L679" s="148"/>
      <c r="M679" s="148"/>
      <c r="N679" s="148"/>
      <c r="O679" s="148"/>
      <c r="P679" s="148"/>
      <c r="Q679" s="148"/>
    </row>
    <row r="680" hidden="1">
      <c r="A680" s="148"/>
      <c r="B680" s="148"/>
      <c r="C680" s="148"/>
      <c r="D680" s="148"/>
      <c r="E680" s="149"/>
      <c r="F680" s="148"/>
      <c r="G680" s="148"/>
      <c r="H680" s="148"/>
      <c r="I680" s="149"/>
      <c r="J680" s="151"/>
      <c r="K680" s="148"/>
      <c r="L680" s="148"/>
      <c r="M680" s="148"/>
      <c r="N680" s="148"/>
      <c r="O680" s="148"/>
      <c r="P680" s="148"/>
      <c r="Q680" s="148"/>
    </row>
    <row r="681" hidden="1">
      <c r="A681" s="148"/>
      <c r="B681" s="148"/>
      <c r="C681" s="148"/>
      <c r="D681" s="148"/>
      <c r="E681" s="149"/>
      <c r="F681" s="148"/>
      <c r="G681" s="148"/>
      <c r="H681" s="148"/>
      <c r="I681" s="149"/>
      <c r="J681" s="151"/>
      <c r="K681" s="148"/>
      <c r="L681" s="148"/>
      <c r="M681" s="148"/>
      <c r="N681" s="148"/>
      <c r="O681" s="148"/>
      <c r="P681" s="148"/>
      <c r="Q681" s="148"/>
    </row>
    <row r="682" hidden="1">
      <c r="A682" s="148"/>
      <c r="B682" s="148"/>
      <c r="C682" s="148"/>
      <c r="D682" s="148"/>
      <c r="E682" s="149"/>
      <c r="F682" s="148"/>
      <c r="G682" s="148"/>
      <c r="H682" s="148"/>
      <c r="I682" s="149"/>
      <c r="J682" s="151"/>
      <c r="K682" s="148"/>
      <c r="L682" s="148"/>
      <c r="M682" s="148"/>
      <c r="N682" s="148"/>
      <c r="O682" s="148"/>
      <c r="P682" s="148"/>
      <c r="Q682" s="148"/>
    </row>
    <row r="683" hidden="1">
      <c r="A683" s="148"/>
      <c r="B683" s="148"/>
      <c r="C683" s="148"/>
      <c r="D683" s="148"/>
      <c r="E683" s="149"/>
      <c r="F683" s="148"/>
      <c r="G683" s="148"/>
      <c r="H683" s="148"/>
      <c r="I683" s="149"/>
      <c r="J683" s="151"/>
      <c r="K683" s="148"/>
      <c r="L683" s="148"/>
      <c r="M683" s="148"/>
      <c r="N683" s="148"/>
      <c r="O683" s="148"/>
      <c r="P683" s="148"/>
      <c r="Q683" s="148"/>
    </row>
    <row r="684" hidden="1">
      <c r="A684" s="148"/>
      <c r="B684" s="148"/>
      <c r="C684" s="148"/>
      <c r="D684" s="148"/>
      <c r="E684" s="149"/>
      <c r="F684" s="148"/>
      <c r="G684" s="148"/>
      <c r="H684" s="148"/>
      <c r="I684" s="149"/>
      <c r="J684" s="151"/>
      <c r="K684" s="148"/>
      <c r="L684" s="148"/>
      <c r="M684" s="148"/>
      <c r="N684" s="148"/>
      <c r="O684" s="148"/>
      <c r="P684" s="148"/>
      <c r="Q684" s="148"/>
    </row>
    <row r="685" hidden="1">
      <c r="A685" s="148"/>
      <c r="B685" s="148"/>
      <c r="C685" s="148"/>
      <c r="D685" s="148"/>
      <c r="E685" s="149"/>
      <c r="F685" s="148"/>
      <c r="G685" s="148"/>
      <c r="H685" s="148"/>
      <c r="I685" s="149"/>
      <c r="J685" s="151"/>
      <c r="K685" s="148"/>
      <c r="L685" s="148"/>
      <c r="M685" s="148"/>
      <c r="N685" s="148"/>
      <c r="O685" s="148"/>
      <c r="P685" s="148"/>
      <c r="Q685" s="148"/>
    </row>
    <row r="686" hidden="1">
      <c r="A686" s="148"/>
      <c r="B686" s="148"/>
      <c r="C686" s="148"/>
      <c r="D686" s="148"/>
      <c r="E686" s="149"/>
      <c r="F686" s="148"/>
      <c r="G686" s="148"/>
      <c r="H686" s="148"/>
      <c r="I686" s="149"/>
      <c r="J686" s="151"/>
      <c r="K686" s="148"/>
      <c r="L686" s="148"/>
      <c r="M686" s="148"/>
      <c r="N686" s="148"/>
      <c r="O686" s="148"/>
      <c r="P686" s="148"/>
      <c r="Q686" s="148"/>
    </row>
    <row r="687" hidden="1">
      <c r="A687" s="148"/>
      <c r="B687" s="148"/>
      <c r="C687" s="148"/>
      <c r="D687" s="148"/>
      <c r="E687" s="149"/>
      <c r="F687" s="148"/>
      <c r="G687" s="148"/>
      <c r="H687" s="148"/>
      <c r="I687" s="149"/>
      <c r="J687" s="151"/>
      <c r="K687" s="148"/>
      <c r="L687" s="148"/>
      <c r="M687" s="148"/>
      <c r="N687" s="148"/>
      <c r="O687" s="148"/>
      <c r="P687" s="148"/>
      <c r="Q687" s="148"/>
    </row>
    <row r="688" hidden="1">
      <c r="A688" s="148"/>
      <c r="B688" s="148"/>
      <c r="C688" s="148"/>
      <c r="D688" s="148"/>
      <c r="E688" s="149"/>
      <c r="F688" s="148"/>
      <c r="G688" s="148"/>
      <c r="H688" s="148"/>
      <c r="I688" s="149"/>
      <c r="J688" s="151"/>
      <c r="K688" s="148"/>
      <c r="L688" s="148"/>
      <c r="M688" s="148"/>
      <c r="N688" s="148"/>
      <c r="O688" s="148"/>
      <c r="P688" s="148"/>
      <c r="Q688" s="148"/>
    </row>
    <row r="689" hidden="1">
      <c r="A689" s="148"/>
      <c r="B689" s="148"/>
      <c r="C689" s="148"/>
      <c r="D689" s="148"/>
      <c r="E689" s="149"/>
      <c r="F689" s="148"/>
      <c r="G689" s="148"/>
      <c r="H689" s="148"/>
      <c r="I689" s="149"/>
      <c r="J689" s="151"/>
      <c r="K689" s="148"/>
      <c r="L689" s="148"/>
      <c r="M689" s="148"/>
      <c r="N689" s="148"/>
      <c r="O689" s="148"/>
      <c r="P689" s="148"/>
      <c r="Q689" s="148"/>
    </row>
    <row r="690" hidden="1">
      <c r="A690" s="148"/>
      <c r="B690" s="148"/>
      <c r="C690" s="148"/>
      <c r="D690" s="148"/>
      <c r="E690" s="149"/>
      <c r="F690" s="148"/>
      <c r="G690" s="148"/>
      <c r="H690" s="148"/>
      <c r="I690" s="149"/>
      <c r="J690" s="151"/>
      <c r="K690" s="148"/>
      <c r="L690" s="148"/>
      <c r="M690" s="148"/>
      <c r="N690" s="148"/>
      <c r="O690" s="148"/>
      <c r="P690" s="148"/>
      <c r="Q690" s="148"/>
    </row>
    <row r="691" hidden="1">
      <c r="A691" s="148"/>
      <c r="B691" s="148"/>
      <c r="C691" s="148"/>
      <c r="D691" s="148"/>
      <c r="E691" s="149"/>
      <c r="F691" s="148"/>
      <c r="G691" s="148"/>
      <c r="H691" s="148"/>
      <c r="I691" s="149"/>
      <c r="J691" s="151"/>
      <c r="K691" s="148"/>
      <c r="L691" s="148"/>
      <c r="M691" s="148"/>
      <c r="N691" s="148"/>
      <c r="O691" s="148"/>
      <c r="P691" s="148"/>
      <c r="Q691" s="148"/>
    </row>
    <row r="692" hidden="1">
      <c r="A692" s="148"/>
      <c r="B692" s="148"/>
      <c r="C692" s="148"/>
      <c r="D692" s="148"/>
      <c r="E692" s="149"/>
      <c r="F692" s="148"/>
      <c r="G692" s="148"/>
      <c r="H692" s="148"/>
      <c r="I692" s="149"/>
      <c r="J692" s="151"/>
      <c r="K692" s="148"/>
      <c r="L692" s="148"/>
      <c r="M692" s="148"/>
      <c r="N692" s="148"/>
      <c r="O692" s="148"/>
      <c r="P692" s="148"/>
      <c r="Q692" s="148"/>
    </row>
    <row r="693" hidden="1">
      <c r="A693" s="148"/>
      <c r="B693" s="148"/>
      <c r="C693" s="148"/>
      <c r="D693" s="148"/>
      <c r="E693" s="149"/>
      <c r="F693" s="148"/>
      <c r="G693" s="148"/>
      <c r="H693" s="148"/>
      <c r="I693" s="149"/>
      <c r="J693" s="151"/>
      <c r="K693" s="148"/>
      <c r="L693" s="148"/>
      <c r="M693" s="148"/>
      <c r="N693" s="148"/>
      <c r="O693" s="148"/>
      <c r="P693" s="148"/>
      <c r="Q693" s="148"/>
    </row>
    <row r="694" hidden="1">
      <c r="A694" s="148"/>
      <c r="B694" s="148"/>
      <c r="C694" s="148"/>
      <c r="D694" s="148"/>
      <c r="E694" s="149"/>
      <c r="F694" s="148"/>
      <c r="G694" s="148"/>
      <c r="H694" s="148"/>
      <c r="I694" s="149"/>
      <c r="J694" s="151"/>
      <c r="K694" s="148"/>
      <c r="L694" s="148"/>
      <c r="M694" s="148"/>
      <c r="N694" s="148"/>
      <c r="O694" s="148"/>
      <c r="P694" s="148"/>
      <c r="Q694" s="148"/>
    </row>
    <row r="695" hidden="1">
      <c r="A695" s="148"/>
      <c r="B695" s="148"/>
      <c r="C695" s="148"/>
      <c r="D695" s="148"/>
      <c r="E695" s="149"/>
      <c r="F695" s="148"/>
      <c r="G695" s="148"/>
      <c r="H695" s="148"/>
      <c r="I695" s="149"/>
      <c r="J695" s="151"/>
      <c r="K695" s="148"/>
      <c r="L695" s="148"/>
      <c r="M695" s="148"/>
      <c r="N695" s="148"/>
      <c r="O695" s="148"/>
      <c r="P695" s="148"/>
      <c r="Q695" s="148"/>
    </row>
    <row r="696" hidden="1">
      <c r="A696" s="148"/>
      <c r="B696" s="148"/>
      <c r="C696" s="148"/>
      <c r="D696" s="148"/>
      <c r="E696" s="149"/>
      <c r="F696" s="148"/>
      <c r="G696" s="148"/>
      <c r="H696" s="148"/>
      <c r="I696" s="149"/>
      <c r="J696" s="151"/>
      <c r="K696" s="148"/>
      <c r="L696" s="148"/>
      <c r="M696" s="148"/>
      <c r="N696" s="148"/>
      <c r="O696" s="148"/>
      <c r="P696" s="148"/>
      <c r="Q696" s="148"/>
    </row>
    <row r="697" hidden="1">
      <c r="A697" s="148"/>
      <c r="B697" s="148"/>
      <c r="C697" s="148"/>
      <c r="D697" s="148"/>
      <c r="E697" s="149"/>
      <c r="F697" s="148"/>
      <c r="G697" s="148"/>
      <c r="H697" s="148"/>
      <c r="I697" s="149"/>
      <c r="J697" s="151"/>
      <c r="K697" s="148"/>
      <c r="L697" s="148"/>
      <c r="M697" s="148"/>
      <c r="N697" s="148"/>
      <c r="O697" s="148"/>
      <c r="P697" s="148"/>
      <c r="Q697" s="148"/>
    </row>
    <row r="698" hidden="1">
      <c r="A698" s="148"/>
      <c r="B698" s="148"/>
      <c r="C698" s="148"/>
      <c r="D698" s="148"/>
      <c r="E698" s="149"/>
      <c r="F698" s="148"/>
      <c r="G698" s="148"/>
      <c r="H698" s="148"/>
      <c r="I698" s="149"/>
      <c r="J698" s="151"/>
      <c r="K698" s="148"/>
      <c r="L698" s="148"/>
      <c r="M698" s="148"/>
      <c r="N698" s="148"/>
      <c r="O698" s="148"/>
      <c r="P698" s="148"/>
      <c r="Q698" s="148"/>
    </row>
    <row r="699" hidden="1">
      <c r="A699" s="148"/>
      <c r="B699" s="148"/>
      <c r="C699" s="148"/>
      <c r="D699" s="148"/>
      <c r="E699" s="149"/>
      <c r="F699" s="148"/>
      <c r="G699" s="148"/>
      <c r="H699" s="148"/>
      <c r="I699" s="149"/>
      <c r="J699" s="151"/>
      <c r="K699" s="148"/>
      <c r="L699" s="148"/>
      <c r="M699" s="148"/>
      <c r="N699" s="148"/>
      <c r="O699" s="148"/>
      <c r="P699" s="148"/>
      <c r="Q699" s="148"/>
    </row>
    <row r="700" hidden="1">
      <c r="A700" s="148"/>
      <c r="B700" s="148"/>
      <c r="C700" s="148"/>
      <c r="D700" s="148"/>
      <c r="E700" s="149"/>
      <c r="F700" s="148"/>
      <c r="G700" s="148"/>
      <c r="H700" s="148"/>
      <c r="I700" s="149"/>
      <c r="J700" s="151"/>
      <c r="K700" s="148"/>
      <c r="L700" s="148"/>
      <c r="M700" s="148"/>
      <c r="N700" s="148"/>
      <c r="O700" s="148"/>
      <c r="P700" s="148"/>
      <c r="Q700" s="148"/>
    </row>
    <row r="701" hidden="1">
      <c r="A701" s="148"/>
      <c r="B701" s="148"/>
      <c r="C701" s="148"/>
      <c r="D701" s="148"/>
      <c r="E701" s="149"/>
      <c r="F701" s="148"/>
      <c r="G701" s="148"/>
      <c r="H701" s="148"/>
      <c r="I701" s="149"/>
      <c r="J701" s="151"/>
      <c r="K701" s="148"/>
      <c r="L701" s="148"/>
      <c r="M701" s="148"/>
      <c r="N701" s="148"/>
      <c r="O701" s="148"/>
      <c r="P701" s="148"/>
      <c r="Q701" s="148"/>
    </row>
    <row r="702" hidden="1">
      <c r="A702" s="148"/>
      <c r="B702" s="148"/>
      <c r="C702" s="148"/>
      <c r="D702" s="148"/>
      <c r="E702" s="149"/>
      <c r="F702" s="148"/>
      <c r="G702" s="148"/>
      <c r="H702" s="148"/>
      <c r="I702" s="149"/>
      <c r="J702" s="151"/>
      <c r="K702" s="148"/>
      <c r="L702" s="148"/>
      <c r="M702" s="148"/>
      <c r="N702" s="148"/>
      <c r="O702" s="148"/>
      <c r="P702" s="148"/>
      <c r="Q702" s="148"/>
    </row>
    <row r="703" hidden="1">
      <c r="A703" s="148"/>
      <c r="B703" s="148"/>
      <c r="C703" s="148"/>
      <c r="D703" s="148"/>
      <c r="E703" s="149"/>
      <c r="F703" s="148"/>
      <c r="G703" s="148"/>
      <c r="H703" s="148"/>
      <c r="I703" s="149"/>
      <c r="J703" s="151"/>
      <c r="K703" s="148"/>
      <c r="L703" s="148"/>
      <c r="M703" s="148"/>
      <c r="N703" s="148"/>
      <c r="O703" s="148"/>
      <c r="P703" s="148"/>
      <c r="Q703" s="148"/>
    </row>
    <row r="704" hidden="1">
      <c r="A704" s="148"/>
      <c r="B704" s="148"/>
      <c r="C704" s="148"/>
      <c r="D704" s="148"/>
      <c r="E704" s="149"/>
      <c r="F704" s="148"/>
      <c r="G704" s="148"/>
      <c r="H704" s="148"/>
      <c r="I704" s="149"/>
      <c r="J704" s="151"/>
      <c r="K704" s="148"/>
      <c r="L704" s="148"/>
      <c r="M704" s="148"/>
      <c r="N704" s="148"/>
      <c r="O704" s="148"/>
      <c r="P704" s="148"/>
      <c r="Q704" s="148"/>
    </row>
    <row r="705" hidden="1">
      <c r="A705" s="148"/>
      <c r="B705" s="148"/>
      <c r="C705" s="148"/>
      <c r="D705" s="148"/>
      <c r="E705" s="149"/>
      <c r="F705" s="148"/>
      <c r="G705" s="148"/>
      <c r="H705" s="148"/>
      <c r="I705" s="149"/>
      <c r="J705" s="151"/>
      <c r="K705" s="148"/>
      <c r="L705" s="148"/>
      <c r="M705" s="148"/>
      <c r="N705" s="148"/>
      <c r="O705" s="148"/>
      <c r="P705" s="148"/>
      <c r="Q705" s="148"/>
    </row>
    <row r="706" hidden="1">
      <c r="A706" s="148"/>
      <c r="B706" s="148"/>
      <c r="C706" s="148"/>
      <c r="D706" s="148"/>
      <c r="E706" s="149"/>
      <c r="F706" s="148"/>
      <c r="G706" s="148"/>
      <c r="H706" s="148"/>
      <c r="I706" s="149"/>
      <c r="J706" s="151"/>
      <c r="K706" s="148"/>
      <c r="L706" s="148"/>
      <c r="M706" s="148"/>
      <c r="N706" s="148"/>
      <c r="O706" s="148"/>
      <c r="P706" s="148"/>
      <c r="Q706" s="148"/>
    </row>
    <row r="707" hidden="1">
      <c r="A707" s="148"/>
      <c r="B707" s="148"/>
      <c r="C707" s="148"/>
      <c r="D707" s="148"/>
      <c r="E707" s="149"/>
      <c r="F707" s="148"/>
      <c r="G707" s="148"/>
      <c r="H707" s="148"/>
      <c r="I707" s="149"/>
      <c r="J707" s="151"/>
      <c r="K707" s="148"/>
      <c r="L707" s="148"/>
      <c r="M707" s="148"/>
      <c r="N707" s="148"/>
      <c r="O707" s="148"/>
      <c r="P707" s="148"/>
      <c r="Q707" s="148"/>
    </row>
    <row r="708" hidden="1">
      <c r="A708" s="148"/>
      <c r="B708" s="148"/>
      <c r="C708" s="148"/>
      <c r="D708" s="148"/>
      <c r="E708" s="149"/>
      <c r="F708" s="148"/>
      <c r="G708" s="148"/>
      <c r="H708" s="148"/>
      <c r="I708" s="149"/>
      <c r="J708" s="151"/>
      <c r="K708" s="148"/>
      <c r="L708" s="148"/>
      <c r="M708" s="148"/>
      <c r="N708" s="148"/>
      <c r="O708" s="148"/>
      <c r="P708" s="148"/>
      <c r="Q708" s="148"/>
    </row>
    <row r="709" hidden="1">
      <c r="A709" s="148"/>
      <c r="B709" s="148"/>
      <c r="C709" s="148"/>
      <c r="D709" s="148"/>
      <c r="E709" s="149"/>
      <c r="F709" s="148"/>
      <c r="G709" s="148"/>
      <c r="H709" s="148"/>
      <c r="I709" s="149"/>
      <c r="J709" s="151"/>
      <c r="K709" s="148"/>
      <c r="L709" s="148"/>
      <c r="M709" s="148"/>
      <c r="N709" s="148"/>
      <c r="O709" s="148"/>
      <c r="P709" s="148"/>
      <c r="Q709" s="148"/>
    </row>
    <row r="710" hidden="1">
      <c r="A710" s="148"/>
      <c r="B710" s="148"/>
      <c r="C710" s="148"/>
      <c r="D710" s="148"/>
      <c r="E710" s="149"/>
      <c r="F710" s="148"/>
      <c r="G710" s="148"/>
      <c r="H710" s="148"/>
      <c r="I710" s="149"/>
      <c r="J710" s="151"/>
      <c r="K710" s="148"/>
      <c r="L710" s="148"/>
      <c r="M710" s="148"/>
      <c r="N710" s="148"/>
      <c r="O710" s="148"/>
      <c r="P710" s="148"/>
      <c r="Q710" s="148"/>
    </row>
    <row r="711" hidden="1">
      <c r="A711" s="148"/>
      <c r="B711" s="148"/>
      <c r="C711" s="148"/>
      <c r="D711" s="148"/>
      <c r="E711" s="149"/>
      <c r="F711" s="148"/>
      <c r="G711" s="148"/>
      <c r="H711" s="148"/>
      <c r="I711" s="149"/>
      <c r="J711" s="151"/>
      <c r="K711" s="148"/>
      <c r="L711" s="148"/>
      <c r="M711" s="148"/>
      <c r="N711" s="148"/>
      <c r="O711" s="148"/>
      <c r="P711" s="148"/>
      <c r="Q711" s="148"/>
    </row>
    <row r="712" hidden="1">
      <c r="A712" s="148"/>
      <c r="B712" s="148"/>
      <c r="C712" s="148"/>
      <c r="D712" s="148"/>
      <c r="E712" s="149"/>
      <c r="F712" s="148"/>
      <c r="G712" s="148"/>
      <c r="H712" s="148"/>
      <c r="I712" s="149"/>
      <c r="J712" s="151"/>
      <c r="K712" s="148"/>
      <c r="L712" s="148"/>
      <c r="M712" s="148"/>
      <c r="N712" s="148"/>
      <c r="O712" s="148"/>
      <c r="P712" s="148"/>
      <c r="Q712" s="148"/>
    </row>
    <row r="713" hidden="1">
      <c r="A713" s="148"/>
      <c r="B713" s="148"/>
      <c r="C713" s="148"/>
      <c r="D713" s="148"/>
      <c r="E713" s="149"/>
      <c r="F713" s="148"/>
      <c r="G713" s="148"/>
      <c r="H713" s="148"/>
      <c r="I713" s="149"/>
      <c r="J713" s="151"/>
      <c r="K713" s="148"/>
      <c r="L713" s="148"/>
      <c r="M713" s="148"/>
      <c r="N713" s="148"/>
      <c r="O713" s="148"/>
      <c r="P713" s="148"/>
      <c r="Q713" s="148"/>
    </row>
    <row r="714" hidden="1">
      <c r="A714" s="148"/>
      <c r="B714" s="148"/>
      <c r="C714" s="148"/>
      <c r="D714" s="148"/>
      <c r="E714" s="149"/>
      <c r="F714" s="148"/>
      <c r="G714" s="148"/>
      <c r="H714" s="148"/>
      <c r="I714" s="149"/>
      <c r="J714" s="151"/>
      <c r="K714" s="148"/>
      <c r="L714" s="148"/>
      <c r="M714" s="148"/>
      <c r="N714" s="148"/>
      <c r="O714" s="148"/>
      <c r="P714" s="148"/>
      <c r="Q714" s="148"/>
    </row>
    <row r="715" hidden="1">
      <c r="A715" s="148"/>
      <c r="B715" s="148"/>
      <c r="C715" s="148"/>
      <c r="D715" s="148"/>
      <c r="E715" s="149"/>
      <c r="F715" s="148"/>
      <c r="G715" s="148"/>
      <c r="H715" s="148"/>
      <c r="I715" s="149"/>
      <c r="J715" s="151"/>
      <c r="K715" s="148"/>
      <c r="L715" s="148"/>
      <c r="M715" s="148"/>
      <c r="N715" s="148"/>
      <c r="O715" s="148"/>
      <c r="P715" s="148"/>
      <c r="Q715" s="148"/>
    </row>
    <row r="716" hidden="1">
      <c r="A716" s="148"/>
      <c r="B716" s="148"/>
      <c r="C716" s="148"/>
      <c r="D716" s="148"/>
      <c r="E716" s="149"/>
      <c r="F716" s="148"/>
      <c r="G716" s="148"/>
      <c r="H716" s="148"/>
      <c r="I716" s="149"/>
      <c r="J716" s="151"/>
      <c r="K716" s="148"/>
      <c r="L716" s="148"/>
      <c r="M716" s="148"/>
      <c r="N716" s="148"/>
      <c r="O716" s="148"/>
      <c r="P716" s="148"/>
      <c r="Q716" s="148"/>
    </row>
    <row r="717" hidden="1">
      <c r="A717" s="148"/>
      <c r="B717" s="148"/>
      <c r="C717" s="148"/>
      <c r="D717" s="148"/>
      <c r="E717" s="149"/>
      <c r="F717" s="148"/>
      <c r="G717" s="148"/>
      <c r="H717" s="148"/>
      <c r="I717" s="149"/>
      <c r="J717" s="151"/>
      <c r="K717" s="148"/>
      <c r="L717" s="148"/>
      <c r="M717" s="148"/>
      <c r="N717" s="148"/>
      <c r="O717" s="148"/>
      <c r="P717" s="148"/>
      <c r="Q717" s="148"/>
    </row>
    <row r="718" hidden="1">
      <c r="A718" s="148"/>
      <c r="B718" s="148"/>
      <c r="C718" s="148"/>
      <c r="D718" s="148"/>
      <c r="E718" s="149"/>
      <c r="F718" s="148"/>
      <c r="G718" s="148"/>
      <c r="H718" s="148"/>
      <c r="I718" s="149"/>
      <c r="J718" s="151"/>
      <c r="K718" s="148"/>
      <c r="L718" s="148"/>
      <c r="M718" s="148"/>
      <c r="N718" s="148"/>
      <c r="O718" s="148"/>
      <c r="P718" s="148"/>
      <c r="Q718" s="148"/>
    </row>
    <row r="719" hidden="1">
      <c r="A719" s="148"/>
      <c r="B719" s="148"/>
      <c r="C719" s="148"/>
      <c r="D719" s="148"/>
      <c r="E719" s="149"/>
      <c r="F719" s="148"/>
      <c r="G719" s="148"/>
      <c r="H719" s="148"/>
      <c r="I719" s="149"/>
      <c r="J719" s="151"/>
      <c r="K719" s="148"/>
      <c r="L719" s="148"/>
      <c r="M719" s="148"/>
      <c r="N719" s="148"/>
      <c r="O719" s="148"/>
      <c r="P719" s="148"/>
      <c r="Q719" s="148"/>
    </row>
    <row r="720" hidden="1">
      <c r="A720" s="148"/>
      <c r="B720" s="148"/>
      <c r="C720" s="148"/>
      <c r="D720" s="148"/>
      <c r="E720" s="149"/>
      <c r="F720" s="148"/>
      <c r="G720" s="148"/>
      <c r="H720" s="148"/>
      <c r="I720" s="149"/>
      <c r="J720" s="151"/>
      <c r="K720" s="148"/>
      <c r="L720" s="148"/>
      <c r="M720" s="148"/>
      <c r="N720" s="148"/>
      <c r="O720" s="148"/>
      <c r="P720" s="148"/>
      <c r="Q720" s="148"/>
    </row>
    <row r="721" hidden="1">
      <c r="A721" s="148"/>
      <c r="B721" s="148"/>
      <c r="C721" s="148"/>
      <c r="D721" s="148"/>
      <c r="E721" s="149"/>
      <c r="F721" s="148"/>
      <c r="G721" s="148"/>
      <c r="H721" s="148"/>
      <c r="I721" s="149"/>
      <c r="J721" s="151"/>
      <c r="K721" s="148"/>
      <c r="L721" s="148"/>
      <c r="M721" s="148"/>
      <c r="N721" s="148"/>
      <c r="O721" s="148"/>
      <c r="P721" s="148"/>
      <c r="Q721" s="148"/>
    </row>
    <row r="722" hidden="1">
      <c r="A722" s="148"/>
      <c r="B722" s="148"/>
      <c r="C722" s="148"/>
      <c r="D722" s="148"/>
      <c r="E722" s="149"/>
      <c r="F722" s="148"/>
      <c r="G722" s="148"/>
      <c r="H722" s="148"/>
      <c r="I722" s="149"/>
      <c r="J722" s="151"/>
      <c r="K722" s="148"/>
      <c r="L722" s="148"/>
      <c r="M722" s="148"/>
      <c r="N722" s="148"/>
      <c r="O722" s="148"/>
      <c r="P722" s="148"/>
      <c r="Q722" s="148"/>
    </row>
    <row r="723" hidden="1">
      <c r="A723" s="148"/>
      <c r="B723" s="148"/>
      <c r="C723" s="148"/>
      <c r="D723" s="148"/>
      <c r="E723" s="149"/>
      <c r="F723" s="148"/>
      <c r="G723" s="148"/>
      <c r="H723" s="148"/>
      <c r="I723" s="149"/>
      <c r="J723" s="151"/>
      <c r="K723" s="148"/>
      <c r="L723" s="148"/>
      <c r="M723" s="148"/>
      <c r="N723" s="148"/>
      <c r="O723" s="148"/>
      <c r="P723" s="148"/>
      <c r="Q723" s="148"/>
    </row>
    <row r="724" hidden="1">
      <c r="A724" s="148"/>
      <c r="B724" s="148"/>
      <c r="C724" s="148"/>
      <c r="D724" s="148"/>
      <c r="E724" s="149"/>
      <c r="F724" s="148"/>
      <c r="G724" s="148"/>
      <c r="H724" s="148"/>
      <c r="I724" s="149"/>
      <c r="J724" s="151"/>
      <c r="K724" s="148"/>
      <c r="L724" s="148"/>
      <c r="M724" s="148"/>
      <c r="N724" s="148"/>
      <c r="O724" s="148"/>
      <c r="P724" s="148"/>
      <c r="Q724" s="148"/>
    </row>
    <row r="725" hidden="1">
      <c r="A725" s="148"/>
      <c r="B725" s="148"/>
      <c r="C725" s="148"/>
      <c r="D725" s="148"/>
      <c r="E725" s="149"/>
      <c r="F725" s="148"/>
      <c r="G725" s="148"/>
      <c r="H725" s="148"/>
      <c r="I725" s="149"/>
      <c r="J725" s="151"/>
      <c r="K725" s="148"/>
      <c r="L725" s="148"/>
      <c r="M725" s="148"/>
      <c r="N725" s="148"/>
      <c r="O725" s="148"/>
      <c r="P725" s="148"/>
      <c r="Q725" s="148"/>
    </row>
    <row r="726" hidden="1">
      <c r="A726" s="148"/>
      <c r="B726" s="148"/>
      <c r="C726" s="148"/>
      <c r="D726" s="148"/>
      <c r="E726" s="149"/>
      <c r="F726" s="148"/>
      <c r="G726" s="148"/>
      <c r="H726" s="148"/>
      <c r="I726" s="149"/>
      <c r="J726" s="151"/>
      <c r="K726" s="148"/>
      <c r="L726" s="148"/>
      <c r="M726" s="148"/>
      <c r="N726" s="148"/>
      <c r="O726" s="148"/>
      <c r="P726" s="148"/>
      <c r="Q726" s="148"/>
    </row>
    <row r="727" hidden="1">
      <c r="A727" s="148"/>
      <c r="B727" s="148"/>
      <c r="C727" s="148"/>
      <c r="D727" s="148"/>
      <c r="E727" s="149"/>
      <c r="F727" s="148"/>
      <c r="G727" s="148"/>
      <c r="H727" s="148"/>
      <c r="I727" s="149"/>
      <c r="J727" s="151"/>
      <c r="K727" s="148"/>
      <c r="L727" s="148"/>
      <c r="M727" s="148"/>
      <c r="N727" s="148"/>
      <c r="O727" s="148"/>
      <c r="P727" s="148"/>
      <c r="Q727" s="148"/>
    </row>
    <row r="728" hidden="1">
      <c r="A728" s="148"/>
      <c r="B728" s="148"/>
      <c r="C728" s="148"/>
      <c r="D728" s="148"/>
      <c r="E728" s="149"/>
      <c r="F728" s="148"/>
      <c r="G728" s="148"/>
      <c r="H728" s="148"/>
      <c r="I728" s="149"/>
      <c r="J728" s="151"/>
      <c r="K728" s="148"/>
      <c r="L728" s="148"/>
      <c r="M728" s="148"/>
      <c r="N728" s="148"/>
      <c r="O728" s="148"/>
      <c r="P728" s="148"/>
      <c r="Q728" s="148"/>
    </row>
    <row r="729" hidden="1">
      <c r="A729" s="148"/>
      <c r="B729" s="148"/>
      <c r="C729" s="148"/>
      <c r="D729" s="148"/>
      <c r="E729" s="149"/>
      <c r="F729" s="148"/>
      <c r="G729" s="148"/>
      <c r="H729" s="148"/>
      <c r="I729" s="149"/>
      <c r="J729" s="151"/>
      <c r="K729" s="148"/>
      <c r="L729" s="148"/>
      <c r="M729" s="148"/>
      <c r="N729" s="148"/>
      <c r="O729" s="148"/>
      <c r="P729" s="148"/>
      <c r="Q729" s="148"/>
    </row>
    <row r="730" hidden="1">
      <c r="A730" s="148"/>
      <c r="B730" s="148"/>
      <c r="C730" s="148"/>
      <c r="D730" s="148"/>
      <c r="E730" s="149"/>
      <c r="F730" s="148"/>
      <c r="G730" s="148"/>
      <c r="H730" s="148"/>
      <c r="I730" s="149"/>
      <c r="J730" s="151"/>
      <c r="K730" s="148"/>
      <c r="L730" s="148"/>
      <c r="M730" s="148"/>
      <c r="N730" s="148"/>
      <c r="O730" s="148"/>
      <c r="P730" s="148"/>
      <c r="Q730" s="148"/>
    </row>
    <row r="731" hidden="1">
      <c r="A731" s="148"/>
      <c r="B731" s="148"/>
      <c r="C731" s="148"/>
      <c r="D731" s="148"/>
      <c r="E731" s="149"/>
      <c r="F731" s="148"/>
      <c r="G731" s="148"/>
      <c r="H731" s="148"/>
      <c r="I731" s="149"/>
      <c r="J731" s="151"/>
      <c r="K731" s="148"/>
      <c r="L731" s="148"/>
      <c r="M731" s="148"/>
      <c r="N731" s="148"/>
      <c r="O731" s="148"/>
      <c r="P731" s="148"/>
      <c r="Q731" s="148"/>
    </row>
    <row r="732" hidden="1">
      <c r="A732" s="148"/>
      <c r="B732" s="148"/>
      <c r="C732" s="148"/>
      <c r="D732" s="148"/>
      <c r="E732" s="149"/>
      <c r="F732" s="148"/>
      <c r="G732" s="148"/>
      <c r="H732" s="148"/>
      <c r="I732" s="149"/>
      <c r="J732" s="151"/>
      <c r="K732" s="148"/>
      <c r="L732" s="148"/>
      <c r="M732" s="148"/>
      <c r="N732" s="148"/>
      <c r="O732" s="148"/>
      <c r="P732" s="148"/>
      <c r="Q732" s="148"/>
    </row>
    <row r="733" hidden="1">
      <c r="A733" s="148"/>
      <c r="B733" s="148"/>
      <c r="C733" s="148"/>
      <c r="D733" s="148"/>
      <c r="E733" s="149"/>
      <c r="F733" s="148"/>
      <c r="G733" s="148"/>
      <c r="H733" s="148"/>
      <c r="I733" s="149"/>
      <c r="J733" s="151"/>
      <c r="K733" s="148"/>
      <c r="L733" s="148"/>
      <c r="M733" s="148"/>
      <c r="N733" s="148"/>
      <c r="O733" s="148"/>
      <c r="P733" s="148"/>
      <c r="Q733" s="148"/>
    </row>
    <row r="734" hidden="1">
      <c r="A734" s="148"/>
      <c r="B734" s="148"/>
      <c r="C734" s="148"/>
      <c r="D734" s="148"/>
      <c r="E734" s="149"/>
      <c r="F734" s="148"/>
      <c r="G734" s="148"/>
      <c r="H734" s="148"/>
      <c r="I734" s="149"/>
      <c r="J734" s="151"/>
      <c r="K734" s="148"/>
      <c r="L734" s="148"/>
      <c r="M734" s="148"/>
      <c r="N734" s="148"/>
      <c r="O734" s="148"/>
      <c r="P734" s="148"/>
      <c r="Q734" s="148"/>
    </row>
    <row r="735" hidden="1">
      <c r="A735" s="148"/>
      <c r="B735" s="148"/>
      <c r="C735" s="148"/>
      <c r="D735" s="148"/>
      <c r="E735" s="149"/>
      <c r="F735" s="148"/>
      <c r="G735" s="148"/>
      <c r="H735" s="148"/>
      <c r="I735" s="149"/>
      <c r="J735" s="151"/>
      <c r="K735" s="148"/>
      <c r="L735" s="148"/>
      <c r="M735" s="148"/>
      <c r="N735" s="148"/>
      <c r="O735" s="148"/>
      <c r="P735" s="148"/>
      <c r="Q735" s="148"/>
    </row>
    <row r="736" hidden="1">
      <c r="A736" s="148"/>
      <c r="B736" s="148"/>
      <c r="C736" s="148"/>
      <c r="D736" s="148"/>
      <c r="E736" s="149"/>
      <c r="F736" s="148"/>
      <c r="G736" s="148"/>
      <c r="H736" s="148"/>
      <c r="I736" s="149"/>
      <c r="J736" s="151"/>
      <c r="K736" s="148"/>
      <c r="L736" s="148"/>
      <c r="M736" s="148"/>
      <c r="N736" s="148"/>
      <c r="O736" s="148"/>
      <c r="P736" s="148"/>
      <c r="Q736" s="148"/>
    </row>
    <row r="737" hidden="1">
      <c r="A737" s="148"/>
      <c r="B737" s="148"/>
      <c r="C737" s="148"/>
      <c r="D737" s="148"/>
      <c r="E737" s="149"/>
      <c r="F737" s="148"/>
      <c r="G737" s="148"/>
      <c r="H737" s="148"/>
      <c r="I737" s="149"/>
      <c r="J737" s="151"/>
      <c r="K737" s="148"/>
      <c r="L737" s="148"/>
      <c r="M737" s="148"/>
      <c r="N737" s="148"/>
      <c r="O737" s="148"/>
      <c r="P737" s="148"/>
      <c r="Q737" s="148"/>
    </row>
    <row r="738" hidden="1">
      <c r="A738" s="148"/>
      <c r="B738" s="148"/>
      <c r="C738" s="148"/>
      <c r="D738" s="148"/>
      <c r="E738" s="149"/>
      <c r="F738" s="148"/>
      <c r="G738" s="148"/>
      <c r="H738" s="148"/>
      <c r="I738" s="149"/>
      <c r="J738" s="151"/>
      <c r="K738" s="148"/>
      <c r="L738" s="148"/>
      <c r="M738" s="148"/>
      <c r="N738" s="148"/>
      <c r="O738" s="148"/>
      <c r="P738" s="148"/>
      <c r="Q738" s="148"/>
    </row>
    <row r="739" hidden="1">
      <c r="A739" s="148"/>
      <c r="B739" s="148"/>
      <c r="C739" s="148"/>
      <c r="D739" s="148"/>
      <c r="E739" s="149"/>
      <c r="F739" s="148"/>
      <c r="G739" s="148"/>
      <c r="H739" s="148"/>
      <c r="I739" s="149"/>
      <c r="J739" s="151"/>
      <c r="K739" s="148"/>
      <c r="L739" s="148"/>
      <c r="M739" s="148"/>
      <c r="N739" s="148"/>
      <c r="O739" s="148"/>
      <c r="P739" s="148"/>
      <c r="Q739" s="148"/>
    </row>
    <row r="740" hidden="1">
      <c r="A740" s="148"/>
      <c r="B740" s="148"/>
      <c r="C740" s="148"/>
      <c r="D740" s="148"/>
      <c r="E740" s="149"/>
      <c r="F740" s="148"/>
      <c r="G740" s="148"/>
      <c r="H740" s="148"/>
      <c r="I740" s="149"/>
      <c r="J740" s="151"/>
      <c r="K740" s="148"/>
      <c r="L740" s="148"/>
      <c r="M740" s="148"/>
      <c r="N740" s="148"/>
      <c r="O740" s="148"/>
      <c r="P740" s="148"/>
      <c r="Q740" s="148"/>
    </row>
    <row r="741" hidden="1">
      <c r="A741" s="148"/>
      <c r="B741" s="148"/>
      <c r="C741" s="148"/>
      <c r="D741" s="148"/>
      <c r="E741" s="149"/>
      <c r="F741" s="148"/>
      <c r="G741" s="148"/>
      <c r="H741" s="148"/>
      <c r="I741" s="149"/>
      <c r="J741" s="151"/>
      <c r="K741" s="148"/>
      <c r="L741" s="148"/>
      <c r="M741" s="148"/>
      <c r="N741" s="148"/>
      <c r="O741" s="148"/>
      <c r="P741" s="148"/>
      <c r="Q741" s="148"/>
    </row>
    <row r="742" hidden="1">
      <c r="A742" s="148"/>
      <c r="B742" s="148"/>
      <c r="C742" s="148"/>
      <c r="D742" s="148"/>
      <c r="E742" s="149"/>
      <c r="F742" s="148"/>
      <c r="G742" s="148"/>
      <c r="H742" s="148"/>
      <c r="I742" s="149"/>
      <c r="J742" s="151"/>
      <c r="K742" s="148"/>
      <c r="L742" s="148"/>
      <c r="M742" s="148"/>
      <c r="N742" s="148"/>
      <c r="O742" s="148"/>
      <c r="P742" s="148"/>
      <c r="Q742" s="148"/>
    </row>
    <row r="743" hidden="1">
      <c r="A743" s="148"/>
      <c r="B743" s="148"/>
      <c r="C743" s="148"/>
      <c r="D743" s="148"/>
      <c r="E743" s="149"/>
      <c r="F743" s="148"/>
      <c r="G743" s="148"/>
      <c r="H743" s="148"/>
      <c r="I743" s="149"/>
      <c r="J743" s="151"/>
      <c r="K743" s="148"/>
      <c r="L743" s="148"/>
      <c r="M743" s="148"/>
      <c r="N743" s="148"/>
      <c r="O743" s="148"/>
      <c r="P743" s="148"/>
      <c r="Q743" s="148"/>
    </row>
    <row r="744" hidden="1">
      <c r="A744" s="148"/>
      <c r="B744" s="148"/>
      <c r="C744" s="148"/>
      <c r="D744" s="148"/>
      <c r="E744" s="149"/>
      <c r="F744" s="148"/>
      <c r="G744" s="148"/>
      <c r="H744" s="148"/>
      <c r="I744" s="149"/>
      <c r="J744" s="151"/>
      <c r="K744" s="148"/>
      <c r="L744" s="148"/>
      <c r="M744" s="148"/>
      <c r="N744" s="148"/>
      <c r="O744" s="148"/>
      <c r="P744" s="148"/>
      <c r="Q744" s="148"/>
    </row>
    <row r="745" hidden="1">
      <c r="A745" s="148"/>
      <c r="B745" s="148"/>
      <c r="C745" s="148"/>
      <c r="D745" s="148"/>
      <c r="E745" s="149"/>
      <c r="F745" s="148"/>
      <c r="G745" s="148"/>
      <c r="H745" s="148"/>
      <c r="I745" s="149"/>
      <c r="J745" s="151"/>
      <c r="K745" s="148"/>
      <c r="L745" s="148"/>
      <c r="M745" s="148"/>
      <c r="N745" s="148"/>
      <c r="O745" s="148"/>
      <c r="P745" s="148"/>
      <c r="Q745" s="148"/>
    </row>
    <row r="746" hidden="1">
      <c r="A746" s="148"/>
      <c r="B746" s="148"/>
      <c r="C746" s="148"/>
      <c r="D746" s="148"/>
      <c r="E746" s="149"/>
      <c r="F746" s="148"/>
      <c r="G746" s="148"/>
      <c r="H746" s="148"/>
      <c r="I746" s="149"/>
      <c r="J746" s="151"/>
      <c r="K746" s="148"/>
      <c r="L746" s="148"/>
      <c r="M746" s="148"/>
      <c r="N746" s="148"/>
      <c r="O746" s="148"/>
      <c r="P746" s="148"/>
      <c r="Q746" s="148"/>
    </row>
    <row r="747" hidden="1">
      <c r="A747" s="148"/>
      <c r="B747" s="148"/>
      <c r="C747" s="148"/>
      <c r="D747" s="148"/>
      <c r="E747" s="149"/>
      <c r="F747" s="148"/>
      <c r="G747" s="148"/>
      <c r="H747" s="148"/>
      <c r="I747" s="149"/>
      <c r="J747" s="151"/>
      <c r="K747" s="148"/>
      <c r="L747" s="148"/>
      <c r="M747" s="148"/>
      <c r="N747" s="148"/>
      <c r="O747" s="148"/>
      <c r="P747" s="148"/>
      <c r="Q747" s="148"/>
    </row>
    <row r="748" hidden="1">
      <c r="A748" s="148"/>
      <c r="B748" s="148"/>
      <c r="C748" s="148"/>
      <c r="D748" s="148"/>
      <c r="E748" s="149"/>
      <c r="F748" s="148"/>
      <c r="G748" s="148"/>
      <c r="H748" s="148"/>
      <c r="I748" s="149"/>
      <c r="J748" s="151"/>
      <c r="K748" s="148"/>
      <c r="L748" s="148"/>
      <c r="M748" s="148"/>
      <c r="N748" s="148"/>
      <c r="O748" s="148"/>
      <c r="P748" s="148"/>
      <c r="Q748" s="148"/>
    </row>
    <row r="749" hidden="1">
      <c r="A749" s="148"/>
      <c r="B749" s="148"/>
      <c r="C749" s="148"/>
      <c r="D749" s="148"/>
      <c r="E749" s="149"/>
      <c r="F749" s="148"/>
      <c r="G749" s="148"/>
      <c r="H749" s="148"/>
      <c r="I749" s="149"/>
      <c r="J749" s="151"/>
      <c r="K749" s="148"/>
      <c r="L749" s="148"/>
      <c r="M749" s="148"/>
      <c r="N749" s="148"/>
      <c r="O749" s="148"/>
      <c r="P749" s="148"/>
      <c r="Q749" s="148"/>
    </row>
    <row r="750" hidden="1">
      <c r="A750" s="148"/>
      <c r="B750" s="148"/>
      <c r="C750" s="148"/>
      <c r="D750" s="148"/>
      <c r="E750" s="149"/>
      <c r="F750" s="148"/>
      <c r="G750" s="148"/>
      <c r="H750" s="148"/>
      <c r="I750" s="149"/>
      <c r="J750" s="151"/>
      <c r="K750" s="148"/>
      <c r="L750" s="148"/>
      <c r="M750" s="148"/>
      <c r="N750" s="148"/>
      <c r="O750" s="148"/>
      <c r="P750" s="148"/>
      <c r="Q750" s="148"/>
    </row>
    <row r="751" hidden="1">
      <c r="A751" s="148"/>
      <c r="B751" s="148"/>
      <c r="C751" s="148"/>
      <c r="D751" s="148"/>
      <c r="E751" s="149"/>
      <c r="F751" s="148"/>
      <c r="G751" s="148"/>
      <c r="H751" s="148"/>
      <c r="I751" s="149"/>
      <c r="J751" s="151"/>
      <c r="K751" s="148"/>
      <c r="L751" s="148"/>
      <c r="M751" s="148"/>
      <c r="N751" s="148"/>
      <c r="O751" s="148"/>
      <c r="P751" s="148"/>
      <c r="Q751" s="148"/>
    </row>
    <row r="752" hidden="1">
      <c r="A752" s="148"/>
      <c r="B752" s="148"/>
      <c r="C752" s="148"/>
      <c r="D752" s="148"/>
      <c r="E752" s="149"/>
      <c r="F752" s="148"/>
      <c r="G752" s="148"/>
      <c r="H752" s="148"/>
      <c r="I752" s="149"/>
      <c r="J752" s="151"/>
      <c r="K752" s="148"/>
      <c r="L752" s="148"/>
      <c r="M752" s="148"/>
      <c r="N752" s="148"/>
      <c r="O752" s="148"/>
      <c r="P752" s="148"/>
      <c r="Q752" s="148"/>
    </row>
    <row r="753" hidden="1">
      <c r="A753" s="148"/>
      <c r="B753" s="148"/>
      <c r="C753" s="148"/>
      <c r="D753" s="148"/>
      <c r="E753" s="149"/>
      <c r="F753" s="148"/>
      <c r="G753" s="148"/>
      <c r="H753" s="148"/>
      <c r="I753" s="149"/>
      <c r="J753" s="151"/>
      <c r="K753" s="148"/>
      <c r="L753" s="148"/>
      <c r="M753" s="148"/>
      <c r="N753" s="148"/>
      <c r="O753" s="148"/>
      <c r="P753" s="148"/>
      <c r="Q753" s="148"/>
    </row>
    <row r="754" hidden="1">
      <c r="A754" s="148"/>
      <c r="B754" s="148"/>
      <c r="C754" s="148"/>
      <c r="D754" s="148"/>
      <c r="E754" s="149"/>
      <c r="F754" s="148"/>
      <c r="G754" s="148"/>
      <c r="H754" s="148"/>
      <c r="I754" s="149"/>
      <c r="J754" s="151"/>
      <c r="K754" s="148"/>
      <c r="L754" s="148"/>
      <c r="M754" s="148"/>
      <c r="N754" s="148"/>
      <c r="O754" s="148"/>
      <c r="P754" s="148"/>
      <c r="Q754" s="148"/>
    </row>
    <row r="755" hidden="1">
      <c r="A755" s="148"/>
      <c r="B755" s="148"/>
      <c r="C755" s="148"/>
      <c r="D755" s="148"/>
      <c r="E755" s="149"/>
      <c r="F755" s="148"/>
      <c r="G755" s="148"/>
      <c r="H755" s="148"/>
      <c r="I755" s="149"/>
      <c r="J755" s="151"/>
      <c r="K755" s="148"/>
      <c r="L755" s="148"/>
      <c r="M755" s="148"/>
      <c r="N755" s="148"/>
      <c r="O755" s="148"/>
      <c r="P755" s="148"/>
      <c r="Q755" s="148"/>
    </row>
    <row r="756" hidden="1">
      <c r="A756" s="148"/>
      <c r="B756" s="148"/>
      <c r="C756" s="148"/>
      <c r="D756" s="148"/>
      <c r="E756" s="149"/>
      <c r="F756" s="148"/>
      <c r="G756" s="148"/>
      <c r="H756" s="148"/>
      <c r="I756" s="149"/>
      <c r="J756" s="151"/>
      <c r="K756" s="148"/>
      <c r="L756" s="148"/>
      <c r="M756" s="148"/>
      <c r="N756" s="148"/>
      <c r="O756" s="148"/>
      <c r="P756" s="148"/>
      <c r="Q756" s="148"/>
    </row>
    <row r="757" hidden="1">
      <c r="A757" s="148"/>
      <c r="B757" s="148"/>
      <c r="C757" s="148"/>
      <c r="D757" s="148"/>
      <c r="E757" s="149"/>
      <c r="F757" s="148"/>
      <c r="G757" s="148"/>
      <c r="H757" s="148"/>
      <c r="I757" s="149"/>
      <c r="J757" s="151"/>
      <c r="K757" s="148"/>
      <c r="L757" s="148"/>
      <c r="M757" s="148"/>
      <c r="N757" s="148"/>
      <c r="O757" s="148"/>
      <c r="P757" s="148"/>
      <c r="Q757" s="148"/>
    </row>
    <row r="758" hidden="1">
      <c r="A758" s="148"/>
      <c r="B758" s="148"/>
      <c r="C758" s="148"/>
      <c r="D758" s="148"/>
      <c r="E758" s="149"/>
      <c r="F758" s="148"/>
      <c r="G758" s="148"/>
      <c r="H758" s="148"/>
      <c r="I758" s="149"/>
      <c r="J758" s="151"/>
      <c r="K758" s="148"/>
      <c r="L758" s="148"/>
      <c r="M758" s="148"/>
      <c r="N758" s="148"/>
      <c r="O758" s="148"/>
      <c r="P758" s="148"/>
      <c r="Q758" s="148"/>
    </row>
    <row r="759" hidden="1">
      <c r="A759" s="148"/>
      <c r="B759" s="148"/>
      <c r="C759" s="148"/>
      <c r="D759" s="148"/>
      <c r="E759" s="149"/>
      <c r="F759" s="148"/>
      <c r="G759" s="148"/>
      <c r="H759" s="148"/>
      <c r="I759" s="149"/>
      <c r="J759" s="151"/>
      <c r="K759" s="148"/>
      <c r="L759" s="148"/>
      <c r="M759" s="148"/>
      <c r="N759" s="148"/>
      <c r="O759" s="148"/>
      <c r="P759" s="148"/>
      <c r="Q759" s="148"/>
    </row>
    <row r="760" hidden="1">
      <c r="A760" s="148"/>
      <c r="B760" s="148"/>
      <c r="C760" s="148"/>
      <c r="D760" s="148"/>
      <c r="E760" s="149"/>
      <c r="F760" s="148"/>
      <c r="G760" s="148"/>
      <c r="H760" s="148"/>
      <c r="I760" s="149"/>
      <c r="J760" s="151"/>
      <c r="K760" s="148"/>
      <c r="L760" s="148"/>
      <c r="M760" s="148"/>
      <c r="N760" s="148"/>
      <c r="O760" s="148"/>
      <c r="P760" s="148"/>
      <c r="Q760" s="148"/>
    </row>
    <row r="761" hidden="1">
      <c r="A761" s="148"/>
      <c r="B761" s="148"/>
      <c r="C761" s="148"/>
      <c r="D761" s="148"/>
      <c r="E761" s="149"/>
      <c r="F761" s="148"/>
      <c r="G761" s="148"/>
      <c r="H761" s="148"/>
      <c r="I761" s="149"/>
      <c r="J761" s="151"/>
      <c r="K761" s="148"/>
      <c r="L761" s="148"/>
      <c r="M761" s="148"/>
      <c r="N761" s="148"/>
      <c r="O761" s="148"/>
      <c r="P761" s="148"/>
      <c r="Q761" s="148"/>
    </row>
    <row r="762" hidden="1">
      <c r="A762" s="148"/>
      <c r="B762" s="148"/>
      <c r="C762" s="148"/>
      <c r="D762" s="148"/>
      <c r="E762" s="149"/>
      <c r="F762" s="148"/>
      <c r="G762" s="148"/>
      <c r="H762" s="148"/>
      <c r="I762" s="149"/>
      <c r="J762" s="151"/>
      <c r="K762" s="148"/>
      <c r="L762" s="148"/>
      <c r="M762" s="148"/>
      <c r="N762" s="148"/>
      <c r="O762" s="148"/>
      <c r="P762" s="148"/>
      <c r="Q762" s="148"/>
    </row>
    <row r="763" hidden="1">
      <c r="A763" s="148"/>
      <c r="B763" s="148"/>
      <c r="C763" s="148"/>
      <c r="D763" s="148"/>
      <c r="E763" s="149"/>
      <c r="F763" s="148"/>
      <c r="G763" s="148"/>
      <c r="H763" s="148"/>
      <c r="I763" s="149"/>
      <c r="J763" s="151"/>
      <c r="K763" s="148"/>
      <c r="L763" s="148"/>
      <c r="M763" s="148"/>
      <c r="N763" s="148"/>
      <c r="O763" s="148"/>
      <c r="P763" s="148"/>
      <c r="Q763" s="148"/>
    </row>
    <row r="764" hidden="1">
      <c r="A764" s="148"/>
      <c r="B764" s="148"/>
      <c r="C764" s="148"/>
      <c r="D764" s="148"/>
      <c r="E764" s="149"/>
      <c r="F764" s="148"/>
      <c r="G764" s="148"/>
      <c r="H764" s="148"/>
      <c r="I764" s="149"/>
      <c r="J764" s="151"/>
      <c r="K764" s="148"/>
      <c r="L764" s="148"/>
      <c r="M764" s="148"/>
      <c r="N764" s="148"/>
      <c r="O764" s="148"/>
      <c r="P764" s="148"/>
      <c r="Q764" s="148"/>
    </row>
    <row r="765" hidden="1">
      <c r="A765" s="148"/>
      <c r="B765" s="148"/>
      <c r="C765" s="148"/>
      <c r="D765" s="148"/>
      <c r="E765" s="149"/>
      <c r="F765" s="148"/>
      <c r="G765" s="148"/>
      <c r="H765" s="148"/>
      <c r="I765" s="149"/>
      <c r="J765" s="151"/>
      <c r="K765" s="148"/>
      <c r="L765" s="148"/>
      <c r="M765" s="148"/>
      <c r="N765" s="148"/>
      <c r="O765" s="148"/>
      <c r="P765" s="148"/>
      <c r="Q765" s="148"/>
    </row>
    <row r="766" hidden="1">
      <c r="A766" s="148"/>
      <c r="B766" s="148"/>
      <c r="C766" s="148"/>
      <c r="D766" s="148"/>
      <c r="E766" s="149"/>
      <c r="F766" s="148"/>
      <c r="G766" s="148"/>
      <c r="H766" s="148"/>
      <c r="I766" s="149"/>
      <c r="J766" s="151"/>
      <c r="K766" s="148"/>
      <c r="L766" s="148"/>
      <c r="M766" s="148"/>
      <c r="N766" s="148"/>
      <c r="O766" s="148"/>
      <c r="P766" s="148"/>
      <c r="Q766" s="148"/>
    </row>
    <row r="767" hidden="1">
      <c r="A767" s="148"/>
      <c r="B767" s="148"/>
      <c r="C767" s="148"/>
      <c r="D767" s="148"/>
      <c r="E767" s="149"/>
      <c r="F767" s="148"/>
      <c r="G767" s="148"/>
      <c r="H767" s="148"/>
      <c r="I767" s="149"/>
      <c r="J767" s="151"/>
      <c r="K767" s="148"/>
      <c r="L767" s="148"/>
      <c r="M767" s="148"/>
      <c r="N767" s="148"/>
      <c r="O767" s="148"/>
      <c r="P767" s="148"/>
      <c r="Q767" s="148"/>
    </row>
    <row r="768" hidden="1">
      <c r="A768" s="148"/>
      <c r="B768" s="148"/>
      <c r="C768" s="148"/>
      <c r="D768" s="148"/>
      <c r="E768" s="149"/>
      <c r="F768" s="148"/>
      <c r="G768" s="148"/>
      <c r="H768" s="148"/>
      <c r="I768" s="149"/>
      <c r="J768" s="151"/>
      <c r="K768" s="148"/>
      <c r="L768" s="148"/>
      <c r="M768" s="148"/>
      <c r="N768" s="148"/>
      <c r="O768" s="148"/>
      <c r="P768" s="148"/>
      <c r="Q768" s="148"/>
    </row>
    <row r="769" hidden="1">
      <c r="A769" s="148"/>
      <c r="B769" s="148"/>
      <c r="C769" s="148"/>
      <c r="D769" s="148"/>
      <c r="E769" s="149"/>
      <c r="F769" s="148"/>
      <c r="G769" s="148"/>
      <c r="H769" s="148"/>
      <c r="I769" s="149"/>
      <c r="J769" s="151"/>
      <c r="K769" s="148"/>
      <c r="L769" s="148"/>
      <c r="M769" s="148"/>
      <c r="N769" s="148"/>
      <c r="O769" s="148"/>
      <c r="P769" s="148"/>
      <c r="Q769" s="148"/>
    </row>
    <row r="770" hidden="1">
      <c r="A770" s="148"/>
      <c r="B770" s="148"/>
      <c r="C770" s="148"/>
      <c r="D770" s="148"/>
      <c r="E770" s="149"/>
      <c r="F770" s="148"/>
      <c r="G770" s="148"/>
      <c r="H770" s="148"/>
      <c r="I770" s="149"/>
      <c r="J770" s="151"/>
      <c r="K770" s="148"/>
      <c r="L770" s="148"/>
      <c r="M770" s="148"/>
      <c r="N770" s="148"/>
      <c r="O770" s="148"/>
      <c r="P770" s="148"/>
      <c r="Q770" s="148"/>
    </row>
    <row r="771" hidden="1">
      <c r="A771" s="148"/>
      <c r="B771" s="148"/>
      <c r="C771" s="148"/>
      <c r="D771" s="148"/>
      <c r="E771" s="149"/>
      <c r="F771" s="148"/>
      <c r="G771" s="148"/>
      <c r="H771" s="148"/>
      <c r="I771" s="149"/>
      <c r="J771" s="151"/>
      <c r="K771" s="148"/>
      <c r="L771" s="148"/>
      <c r="M771" s="148"/>
      <c r="N771" s="148"/>
      <c r="O771" s="148"/>
      <c r="P771" s="148"/>
      <c r="Q771" s="148"/>
    </row>
    <row r="772" hidden="1">
      <c r="A772" s="148"/>
      <c r="B772" s="148"/>
      <c r="C772" s="148"/>
      <c r="D772" s="148"/>
      <c r="E772" s="149"/>
      <c r="F772" s="148"/>
      <c r="G772" s="148"/>
      <c r="H772" s="148"/>
      <c r="I772" s="149"/>
      <c r="J772" s="151"/>
      <c r="K772" s="148"/>
      <c r="L772" s="148"/>
      <c r="M772" s="148"/>
      <c r="N772" s="148"/>
      <c r="O772" s="148"/>
      <c r="P772" s="148"/>
      <c r="Q772" s="148"/>
    </row>
    <row r="773" hidden="1">
      <c r="A773" s="148"/>
      <c r="B773" s="148"/>
      <c r="C773" s="148"/>
      <c r="D773" s="148"/>
      <c r="E773" s="149"/>
      <c r="F773" s="148"/>
      <c r="G773" s="148"/>
      <c r="H773" s="148"/>
      <c r="I773" s="149"/>
      <c r="J773" s="151"/>
      <c r="K773" s="148"/>
      <c r="L773" s="148"/>
      <c r="M773" s="148"/>
      <c r="N773" s="148"/>
      <c r="O773" s="148"/>
      <c r="P773" s="148"/>
      <c r="Q773" s="148"/>
    </row>
    <row r="774" hidden="1">
      <c r="A774" s="148"/>
      <c r="B774" s="148"/>
      <c r="C774" s="148"/>
      <c r="D774" s="148"/>
      <c r="E774" s="149"/>
      <c r="F774" s="148"/>
      <c r="G774" s="148"/>
      <c r="H774" s="148"/>
      <c r="I774" s="149"/>
      <c r="J774" s="151"/>
      <c r="K774" s="148"/>
      <c r="L774" s="148"/>
      <c r="M774" s="148"/>
      <c r="N774" s="148"/>
      <c r="O774" s="148"/>
      <c r="P774" s="148"/>
      <c r="Q774" s="148"/>
    </row>
    <row r="775" hidden="1">
      <c r="A775" s="148"/>
      <c r="B775" s="148"/>
      <c r="C775" s="148"/>
      <c r="D775" s="148"/>
      <c r="E775" s="149"/>
      <c r="F775" s="148"/>
      <c r="G775" s="148"/>
      <c r="H775" s="148"/>
      <c r="I775" s="149"/>
      <c r="J775" s="151"/>
      <c r="K775" s="148"/>
      <c r="L775" s="148"/>
      <c r="M775" s="148"/>
      <c r="N775" s="148"/>
      <c r="O775" s="148"/>
      <c r="P775" s="148"/>
      <c r="Q775" s="148"/>
    </row>
    <row r="776" hidden="1">
      <c r="A776" s="148"/>
      <c r="B776" s="148"/>
      <c r="C776" s="148"/>
      <c r="D776" s="148"/>
      <c r="E776" s="149"/>
      <c r="F776" s="148"/>
      <c r="G776" s="148"/>
      <c r="H776" s="148"/>
      <c r="I776" s="149"/>
      <c r="J776" s="151"/>
      <c r="K776" s="148"/>
      <c r="L776" s="148"/>
      <c r="M776" s="148"/>
      <c r="N776" s="148"/>
      <c r="O776" s="148"/>
      <c r="P776" s="148"/>
      <c r="Q776" s="148"/>
    </row>
    <row r="777" hidden="1">
      <c r="A777" s="148"/>
      <c r="B777" s="148"/>
      <c r="C777" s="148"/>
      <c r="D777" s="148"/>
      <c r="E777" s="149"/>
      <c r="F777" s="148"/>
      <c r="G777" s="148"/>
      <c r="H777" s="148"/>
      <c r="I777" s="149"/>
      <c r="J777" s="151"/>
      <c r="K777" s="148"/>
      <c r="L777" s="148"/>
      <c r="M777" s="148"/>
      <c r="N777" s="148"/>
      <c r="O777" s="148"/>
      <c r="P777" s="148"/>
      <c r="Q777" s="148"/>
    </row>
    <row r="778" hidden="1">
      <c r="A778" s="148"/>
      <c r="B778" s="148"/>
      <c r="C778" s="148"/>
      <c r="D778" s="148"/>
      <c r="E778" s="149"/>
      <c r="F778" s="148"/>
      <c r="G778" s="148"/>
      <c r="H778" s="148"/>
      <c r="I778" s="149"/>
      <c r="J778" s="151"/>
      <c r="K778" s="148"/>
      <c r="L778" s="148"/>
      <c r="M778" s="148"/>
      <c r="N778" s="148"/>
      <c r="O778" s="148"/>
      <c r="P778" s="148"/>
      <c r="Q778" s="148"/>
    </row>
    <row r="779" hidden="1">
      <c r="A779" s="148"/>
      <c r="B779" s="148"/>
      <c r="C779" s="148"/>
      <c r="D779" s="148"/>
      <c r="E779" s="149"/>
      <c r="F779" s="148"/>
      <c r="G779" s="148"/>
      <c r="H779" s="148"/>
      <c r="I779" s="149"/>
      <c r="J779" s="151"/>
      <c r="K779" s="148"/>
      <c r="L779" s="148"/>
      <c r="M779" s="148"/>
      <c r="N779" s="148"/>
      <c r="O779" s="148"/>
      <c r="P779" s="148"/>
      <c r="Q779" s="148"/>
    </row>
    <row r="780" hidden="1">
      <c r="A780" s="148"/>
      <c r="B780" s="148"/>
      <c r="C780" s="148"/>
      <c r="D780" s="148"/>
      <c r="E780" s="149"/>
      <c r="F780" s="148"/>
      <c r="G780" s="148"/>
      <c r="H780" s="148"/>
      <c r="I780" s="149"/>
      <c r="J780" s="151"/>
      <c r="K780" s="148"/>
      <c r="L780" s="148"/>
      <c r="M780" s="148"/>
      <c r="N780" s="148"/>
      <c r="O780" s="148"/>
      <c r="P780" s="148"/>
      <c r="Q780" s="148"/>
    </row>
    <row r="781" hidden="1">
      <c r="A781" s="148"/>
      <c r="B781" s="148"/>
      <c r="C781" s="148"/>
      <c r="D781" s="148"/>
      <c r="E781" s="149"/>
      <c r="F781" s="148"/>
      <c r="G781" s="148"/>
      <c r="H781" s="148"/>
      <c r="I781" s="149"/>
      <c r="J781" s="151"/>
      <c r="K781" s="148"/>
      <c r="L781" s="148"/>
      <c r="M781" s="148"/>
      <c r="N781" s="148"/>
      <c r="O781" s="148"/>
      <c r="P781" s="148"/>
      <c r="Q781" s="148"/>
    </row>
    <row r="782" hidden="1">
      <c r="A782" s="148"/>
      <c r="B782" s="148"/>
      <c r="C782" s="148"/>
      <c r="D782" s="148"/>
      <c r="E782" s="149"/>
      <c r="F782" s="148"/>
      <c r="G782" s="148"/>
      <c r="H782" s="148"/>
      <c r="I782" s="149"/>
      <c r="J782" s="151"/>
      <c r="K782" s="148"/>
      <c r="L782" s="148"/>
      <c r="M782" s="148"/>
      <c r="N782" s="148"/>
      <c r="O782" s="148"/>
      <c r="P782" s="148"/>
      <c r="Q782" s="148"/>
    </row>
    <row r="783" hidden="1">
      <c r="A783" s="148"/>
      <c r="B783" s="148"/>
      <c r="C783" s="148"/>
      <c r="D783" s="148"/>
      <c r="E783" s="149"/>
      <c r="F783" s="148"/>
      <c r="G783" s="148"/>
      <c r="H783" s="148"/>
      <c r="I783" s="149"/>
      <c r="J783" s="151"/>
      <c r="K783" s="148"/>
      <c r="L783" s="148"/>
      <c r="M783" s="148"/>
      <c r="N783" s="148"/>
      <c r="O783" s="148"/>
      <c r="P783" s="148"/>
      <c r="Q783" s="148"/>
    </row>
    <row r="784" hidden="1">
      <c r="A784" s="148"/>
      <c r="B784" s="148"/>
      <c r="C784" s="148"/>
      <c r="D784" s="148"/>
      <c r="E784" s="149"/>
      <c r="F784" s="148"/>
      <c r="G784" s="148"/>
      <c r="H784" s="148"/>
      <c r="I784" s="149"/>
      <c r="J784" s="151"/>
      <c r="K784" s="148"/>
      <c r="L784" s="148"/>
      <c r="M784" s="148"/>
      <c r="N784" s="148"/>
      <c r="O784" s="148"/>
      <c r="P784" s="148"/>
      <c r="Q784" s="148"/>
    </row>
    <row r="785" hidden="1">
      <c r="A785" s="148"/>
      <c r="B785" s="148"/>
      <c r="C785" s="148"/>
      <c r="D785" s="148"/>
      <c r="E785" s="149"/>
      <c r="F785" s="148"/>
      <c r="G785" s="148"/>
      <c r="H785" s="148"/>
      <c r="I785" s="149"/>
      <c r="J785" s="151"/>
      <c r="K785" s="148"/>
      <c r="L785" s="148"/>
      <c r="M785" s="148"/>
      <c r="N785" s="148"/>
      <c r="O785" s="148"/>
      <c r="P785" s="148"/>
      <c r="Q785" s="148"/>
    </row>
    <row r="786" hidden="1">
      <c r="A786" s="148"/>
      <c r="B786" s="148"/>
      <c r="C786" s="148"/>
      <c r="D786" s="148"/>
      <c r="E786" s="149"/>
      <c r="F786" s="148"/>
      <c r="G786" s="148"/>
      <c r="H786" s="148"/>
      <c r="I786" s="149"/>
      <c r="J786" s="151"/>
      <c r="K786" s="148"/>
      <c r="L786" s="148"/>
      <c r="M786" s="148"/>
      <c r="N786" s="148"/>
      <c r="O786" s="148"/>
      <c r="P786" s="148"/>
      <c r="Q786" s="148"/>
    </row>
    <row r="787" hidden="1">
      <c r="A787" s="148"/>
      <c r="B787" s="148"/>
      <c r="C787" s="148"/>
      <c r="D787" s="148"/>
      <c r="E787" s="149"/>
      <c r="F787" s="148"/>
      <c r="G787" s="148"/>
      <c r="H787" s="148"/>
      <c r="I787" s="149"/>
      <c r="J787" s="151"/>
      <c r="K787" s="148"/>
      <c r="L787" s="148"/>
      <c r="M787" s="148"/>
      <c r="N787" s="148"/>
      <c r="O787" s="148"/>
      <c r="P787" s="148"/>
      <c r="Q787" s="148"/>
    </row>
    <row r="788" hidden="1">
      <c r="A788" s="148"/>
      <c r="B788" s="148"/>
      <c r="C788" s="148"/>
      <c r="D788" s="148"/>
      <c r="E788" s="149"/>
      <c r="F788" s="148"/>
      <c r="G788" s="148"/>
      <c r="H788" s="148"/>
      <c r="I788" s="149"/>
      <c r="J788" s="151"/>
      <c r="K788" s="148"/>
      <c r="L788" s="148"/>
      <c r="M788" s="148"/>
      <c r="N788" s="148"/>
      <c r="O788" s="148"/>
      <c r="P788" s="148"/>
      <c r="Q788" s="148"/>
    </row>
    <row r="789" hidden="1">
      <c r="A789" s="148"/>
      <c r="B789" s="148"/>
      <c r="C789" s="148"/>
      <c r="D789" s="148"/>
      <c r="E789" s="149"/>
      <c r="F789" s="148"/>
      <c r="G789" s="148"/>
      <c r="H789" s="148"/>
      <c r="I789" s="149"/>
      <c r="J789" s="151"/>
      <c r="K789" s="148"/>
      <c r="L789" s="148"/>
      <c r="M789" s="148"/>
      <c r="N789" s="148"/>
      <c r="O789" s="148"/>
      <c r="P789" s="148"/>
      <c r="Q789" s="148"/>
    </row>
    <row r="790" hidden="1">
      <c r="A790" s="148"/>
      <c r="B790" s="148"/>
      <c r="C790" s="148"/>
      <c r="D790" s="148"/>
      <c r="E790" s="149"/>
      <c r="F790" s="148"/>
      <c r="G790" s="148"/>
      <c r="H790" s="148"/>
      <c r="I790" s="149"/>
      <c r="J790" s="151"/>
      <c r="K790" s="148"/>
      <c r="L790" s="148"/>
      <c r="M790" s="148"/>
      <c r="N790" s="148"/>
      <c r="O790" s="148"/>
      <c r="P790" s="148"/>
      <c r="Q790" s="148"/>
    </row>
    <row r="791" hidden="1">
      <c r="A791" s="148"/>
      <c r="B791" s="148"/>
      <c r="C791" s="148"/>
      <c r="D791" s="148"/>
      <c r="E791" s="149"/>
      <c r="F791" s="148"/>
      <c r="G791" s="148"/>
      <c r="H791" s="148"/>
      <c r="I791" s="149"/>
      <c r="J791" s="151"/>
      <c r="K791" s="148"/>
      <c r="L791" s="148"/>
      <c r="M791" s="148"/>
      <c r="N791" s="148"/>
      <c r="O791" s="148"/>
      <c r="P791" s="148"/>
      <c r="Q791" s="148"/>
    </row>
    <row r="792" hidden="1">
      <c r="A792" s="148"/>
      <c r="B792" s="148"/>
      <c r="C792" s="148"/>
      <c r="D792" s="148"/>
      <c r="E792" s="149"/>
      <c r="F792" s="148"/>
      <c r="G792" s="148"/>
      <c r="H792" s="148"/>
      <c r="I792" s="149"/>
      <c r="J792" s="151"/>
      <c r="K792" s="148"/>
      <c r="L792" s="148"/>
      <c r="M792" s="148"/>
      <c r="N792" s="148"/>
      <c r="O792" s="148"/>
      <c r="P792" s="148"/>
      <c r="Q792" s="148"/>
    </row>
    <row r="793" hidden="1">
      <c r="A793" s="148"/>
      <c r="B793" s="148"/>
      <c r="C793" s="148"/>
      <c r="D793" s="148"/>
      <c r="E793" s="149"/>
      <c r="F793" s="148"/>
      <c r="G793" s="148"/>
      <c r="H793" s="148"/>
      <c r="I793" s="149"/>
      <c r="J793" s="151"/>
      <c r="K793" s="148"/>
      <c r="L793" s="148"/>
      <c r="M793" s="148"/>
      <c r="N793" s="148"/>
      <c r="O793" s="148"/>
      <c r="P793" s="148"/>
      <c r="Q793" s="148"/>
    </row>
    <row r="794" hidden="1">
      <c r="A794" s="148"/>
      <c r="B794" s="148"/>
      <c r="C794" s="148"/>
      <c r="D794" s="148"/>
      <c r="E794" s="149"/>
      <c r="F794" s="148"/>
      <c r="G794" s="148"/>
      <c r="H794" s="148"/>
      <c r="I794" s="149"/>
      <c r="J794" s="151"/>
      <c r="K794" s="148"/>
      <c r="L794" s="148"/>
      <c r="M794" s="148"/>
      <c r="N794" s="148"/>
      <c r="O794" s="148"/>
      <c r="P794" s="148"/>
      <c r="Q794" s="148"/>
    </row>
    <row r="795" hidden="1">
      <c r="A795" s="148"/>
      <c r="B795" s="148"/>
      <c r="C795" s="148"/>
      <c r="D795" s="148"/>
      <c r="E795" s="149"/>
      <c r="F795" s="148"/>
      <c r="G795" s="148"/>
      <c r="H795" s="148"/>
      <c r="I795" s="149"/>
      <c r="J795" s="151"/>
      <c r="K795" s="148"/>
      <c r="L795" s="148"/>
      <c r="M795" s="148"/>
      <c r="N795" s="148"/>
      <c r="O795" s="148"/>
      <c r="P795" s="148"/>
      <c r="Q795" s="148"/>
    </row>
    <row r="796" hidden="1">
      <c r="A796" s="148"/>
      <c r="B796" s="148"/>
      <c r="C796" s="148"/>
      <c r="D796" s="148"/>
      <c r="E796" s="149"/>
      <c r="F796" s="148"/>
      <c r="G796" s="148"/>
      <c r="H796" s="148"/>
      <c r="I796" s="149"/>
      <c r="J796" s="151"/>
      <c r="K796" s="148"/>
      <c r="L796" s="148"/>
      <c r="M796" s="148"/>
      <c r="N796" s="148"/>
      <c r="O796" s="148"/>
      <c r="P796" s="148"/>
      <c r="Q796" s="148"/>
    </row>
    <row r="797" hidden="1">
      <c r="A797" s="148"/>
      <c r="B797" s="148"/>
      <c r="C797" s="148"/>
      <c r="D797" s="148"/>
      <c r="E797" s="149"/>
      <c r="F797" s="148"/>
      <c r="G797" s="148"/>
      <c r="H797" s="148"/>
      <c r="I797" s="149"/>
      <c r="J797" s="151"/>
      <c r="K797" s="148"/>
      <c r="L797" s="148"/>
      <c r="M797" s="148"/>
      <c r="N797" s="148"/>
      <c r="O797" s="148"/>
      <c r="P797" s="148"/>
      <c r="Q797" s="148"/>
    </row>
    <row r="798" hidden="1">
      <c r="A798" s="148"/>
      <c r="B798" s="148"/>
      <c r="C798" s="148"/>
      <c r="D798" s="148"/>
      <c r="E798" s="149"/>
      <c r="F798" s="148"/>
      <c r="G798" s="148"/>
      <c r="H798" s="148"/>
      <c r="I798" s="149"/>
      <c r="J798" s="151"/>
      <c r="K798" s="148"/>
      <c r="L798" s="148"/>
      <c r="M798" s="148"/>
      <c r="N798" s="148"/>
      <c r="O798" s="148"/>
      <c r="P798" s="148"/>
      <c r="Q798" s="148"/>
    </row>
    <row r="799" hidden="1">
      <c r="A799" s="148"/>
      <c r="B799" s="148"/>
      <c r="C799" s="148"/>
      <c r="D799" s="148"/>
      <c r="E799" s="149"/>
      <c r="F799" s="148"/>
      <c r="G799" s="148"/>
      <c r="H799" s="148"/>
      <c r="I799" s="149"/>
      <c r="J799" s="151"/>
      <c r="K799" s="148"/>
      <c r="L799" s="148"/>
      <c r="M799" s="148"/>
      <c r="N799" s="148"/>
      <c r="O799" s="148"/>
      <c r="P799" s="148"/>
      <c r="Q799" s="148"/>
    </row>
    <row r="800" hidden="1">
      <c r="A800" s="148"/>
      <c r="B800" s="148"/>
      <c r="C800" s="148"/>
      <c r="D800" s="148"/>
      <c r="E800" s="149"/>
      <c r="F800" s="148"/>
      <c r="G800" s="148"/>
      <c r="H800" s="148"/>
      <c r="I800" s="149"/>
      <c r="J800" s="151"/>
      <c r="K800" s="148"/>
      <c r="L800" s="148"/>
      <c r="M800" s="148"/>
      <c r="N800" s="148"/>
      <c r="O800" s="148"/>
      <c r="P800" s="148"/>
      <c r="Q800" s="148"/>
    </row>
    <row r="801" hidden="1">
      <c r="A801" s="148"/>
      <c r="B801" s="148"/>
      <c r="C801" s="148"/>
      <c r="D801" s="148"/>
      <c r="E801" s="149"/>
      <c r="F801" s="148"/>
      <c r="G801" s="148"/>
      <c r="H801" s="148"/>
      <c r="I801" s="149"/>
      <c r="J801" s="151"/>
      <c r="K801" s="148"/>
      <c r="L801" s="148"/>
      <c r="M801" s="148"/>
      <c r="N801" s="148"/>
      <c r="O801" s="148"/>
      <c r="P801" s="148"/>
      <c r="Q801" s="148"/>
    </row>
    <row r="802" hidden="1">
      <c r="A802" s="148"/>
      <c r="B802" s="148"/>
      <c r="C802" s="148"/>
      <c r="D802" s="148"/>
      <c r="E802" s="149"/>
      <c r="F802" s="148"/>
      <c r="G802" s="148"/>
      <c r="H802" s="148"/>
      <c r="I802" s="149"/>
      <c r="J802" s="151"/>
      <c r="K802" s="148"/>
      <c r="L802" s="148"/>
      <c r="M802" s="148"/>
      <c r="N802" s="148"/>
      <c r="O802" s="148"/>
      <c r="P802" s="148"/>
      <c r="Q802" s="148"/>
    </row>
    <row r="803" hidden="1">
      <c r="A803" s="148"/>
      <c r="B803" s="148"/>
      <c r="C803" s="148"/>
      <c r="D803" s="148"/>
      <c r="E803" s="149"/>
      <c r="F803" s="148"/>
      <c r="G803" s="148"/>
      <c r="H803" s="148"/>
      <c r="I803" s="149"/>
      <c r="J803" s="151"/>
      <c r="K803" s="148"/>
      <c r="L803" s="148"/>
      <c r="M803" s="148"/>
      <c r="N803" s="148"/>
      <c r="O803" s="148"/>
      <c r="P803" s="148"/>
      <c r="Q803" s="148"/>
    </row>
    <row r="804" hidden="1">
      <c r="A804" s="148"/>
      <c r="B804" s="148"/>
      <c r="C804" s="148"/>
      <c r="D804" s="148"/>
      <c r="E804" s="149"/>
      <c r="F804" s="148"/>
      <c r="G804" s="148"/>
      <c r="H804" s="148"/>
      <c r="I804" s="149"/>
      <c r="J804" s="151"/>
      <c r="K804" s="148"/>
      <c r="L804" s="148"/>
      <c r="M804" s="148"/>
      <c r="N804" s="148"/>
      <c r="O804" s="148"/>
      <c r="P804" s="148"/>
      <c r="Q804" s="148"/>
    </row>
    <row r="805" hidden="1">
      <c r="A805" s="148"/>
      <c r="B805" s="148"/>
      <c r="C805" s="148"/>
      <c r="D805" s="148"/>
      <c r="E805" s="149"/>
      <c r="F805" s="148"/>
      <c r="G805" s="148"/>
      <c r="H805" s="148"/>
      <c r="I805" s="149"/>
      <c r="J805" s="151"/>
      <c r="K805" s="148"/>
      <c r="L805" s="148"/>
      <c r="M805" s="148"/>
      <c r="N805" s="148"/>
      <c r="O805" s="148"/>
      <c r="P805" s="148"/>
      <c r="Q805" s="148"/>
    </row>
    <row r="806" hidden="1">
      <c r="A806" s="148"/>
      <c r="B806" s="148"/>
      <c r="C806" s="148"/>
      <c r="D806" s="148"/>
      <c r="E806" s="149"/>
      <c r="F806" s="148"/>
      <c r="G806" s="148"/>
      <c r="H806" s="148"/>
      <c r="I806" s="149"/>
      <c r="J806" s="151"/>
      <c r="K806" s="148"/>
      <c r="L806" s="148"/>
      <c r="M806" s="148"/>
      <c r="N806" s="148"/>
      <c r="O806" s="148"/>
      <c r="P806" s="148"/>
      <c r="Q806" s="148"/>
    </row>
    <row r="807" hidden="1">
      <c r="A807" s="148"/>
      <c r="B807" s="148"/>
      <c r="C807" s="148"/>
      <c r="D807" s="148"/>
      <c r="E807" s="149"/>
      <c r="F807" s="148"/>
      <c r="G807" s="148"/>
      <c r="H807" s="148"/>
      <c r="I807" s="149"/>
      <c r="J807" s="151"/>
      <c r="K807" s="148"/>
      <c r="L807" s="148"/>
      <c r="M807" s="148"/>
      <c r="N807" s="148"/>
      <c r="O807" s="148"/>
      <c r="P807" s="148"/>
      <c r="Q807" s="148"/>
    </row>
    <row r="808" hidden="1">
      <c r="A808" s="148"/>
      <c r="B808" s="148"/>
      <c r="C808" s="148"/>
      <c r="D808" s="148"/>
      <c r="E808" s="149"/>
      <c r="F808" s="148"/>
      <c r="G808" s="148"/>
      <c r="H808" s="148"/>
      <c r="I808" s="149"/>
      <c r="J808" s="151"/>
      <c r="K808" s="148"/>
      <c r="L808" s="148"/>
      <c r="M808" s="148"/>
      <c r="N808" s="148"/>
      <c r="O808" s="148"/>
      <c r="P808" s="148"/>
      <c r="Q808" s="148"/>
    </row>
    <row r="809" hidden="1">
      <c r="A809" s="148"/>
      <c r="B809" s="148"/>
      <c r="C809" s="148"/>
      <c r="D809" s="148"/>
      <c r="E809" s="149"/>
      <c r="F809" s="148"/>
      <c r="G809" s="148"/>
      <c r="H809" s="148"/>
      <c r="I809" s="149"/>
      <c r="J809" s="151"/>
      <c r="K809" s="148"/>
      <c r="L809" s="148"/>
      <c r="M809" s="148"/>
      <c r="N809" s="148"/>
      <c r="O809" s="148"/>
      <c r="P809" s="148"/>
      <c r="Q809" s="148"/>
    </row>
    <row r="810" hidden="1">
      <c r="A810" s="148"/>
      <c r="B810" s="148"/>
      <c r="C810" s="148"/>
      <c r="D810" s="148"/>
      <c r="E810" s="149"/>
      <c r="F810" s="148"/>
      <c r="G810" s="148"/>
      <c r="H810" s="148"/>
      <c r="I810" s="149"/>
      <c r="J810" s="151"/>
      <c r="K810" s="148"/>
      <c r="L810" s="148"/>
      <c r="M810" s="148"/>
      <c r="N810" s="148"/>
      <c r="O810" s="148"/>
      <c r="P810" s="148"/>
      <c r="Q810" s="148"/>
    </row>
    <row r="811" hidden="1">
      <c r="A811" s="148"/>
      <c r="B811" s="148"/>
      <c r="C811" s="148"/>
      <c r="D811" s="148"/>
      <c r="E811" s="149"/>
      <c r="F811" s="148"/>
      <c r="G811" s="148"/>
      <c r="H811" s="148"/>
      <c r="I811" s="149"/>
      <c r="J811" s="151"/>
      <c r="K811" s="148"/>
      <c r="L811" s="148"/>
      <c r="M811" s="148"/>
      <c r="N811" s="148"/>
      <c r="O811" s="148"/>
      <c r="P811" s="148"/>
      <c r="Q811" s="148"/>
    </row>
    <row r="812" hidden="1">
      <c r="A812" s="148"/>
      <c r="B812" s="148"/>
      <c r="C812" s="148"/>
      <c r="D812" s="148"/>
      <c r="E812" s="149"/>
      <c r="F812" s="148"/>
      <c r="G812" s="148"/>
      <c r="H812" s="148"/>
      <c r="I812" s="149"/>
      <c r="J812" s="151"/>
      <c r="K812" s="148"/>
      <c r="L812" s="148"/>
      <c r="M812" s="148"/>
      <c r="N812" s="148"/>
      <c r="O812" s="148"/>
      <c r="P812" s="148"/>
      <c r="Q812" s="148"/>
    </row>
    <row r="813" hidden="1">
      <c r="A813" s="148"/>
      <c r="B813" s="148"/>
      <c r="C813" s="148"/>
      <c r="D813" s="148"/>
      <c r="E813" s="149"/>
      <c r="F813" s="148"/>
      <c r="G813" s="148"/>
      <c r="H813" s="148"/>
      <c r="I813" s="149"/>
      <c r="J813" s="151"/>
      <c r="K813" s="148"/>
      <c r="L813" s="148"/>
      <c r="M813" s="148"/>
      <c r="N813" s="148"/>
      <c r="O813" s="148"/>
      <c r="P813" s="148"/>
      <c r="Q813" s="148"/>
    </row>
    <row r="814" hidden="1">
      <c r="A814" s="148"/>
      <c r="B814" s="148"/>
      <c r="C814" s="148"/>
      <c r="D814" s="148"/>
      <c r="E814" s="149"/>
      <c r="F814" s="148"/>
      <c r="G814" s="148"/>
      <c r="H814" s="148"/>
      <c r="I814" s="149"/>
      <c r="J814" s="151"/>
      <c r="K814" s="148"/>
      <c r="L814" s="148"/>
      <c r="M814" s="148"/>
      <c r="N814" s="148"/>
      <c r="O814" s="148"/>
      <c r="P814" s="148"/>
      <c r="Q814" s="148"/>
    </row>
    <row r="815" hidden="1">
      <c r="A815" s="148"/>
      <c r="B815" s="148"/>
      <c r="C815" s="148"/>
      <c r="D815" s="148"/>
      <c r="E815" s="149"/>
      <c r="F815" s="148"/>
      <c r="G815" s="148"/>
      <c r="H815" s="148"/>
      <c r="I815" s="149"/>
      <c r="J815" s="151"/>
      <c r="K815" s="148"/>
      <c r="L815" s="148"/>
      <c r="M815" s="148"/>
      <c r="N815" s="148"/>
      <c r="O815" s="148"/>
      <c r="P815" s="148"/>
      <c r="Q815" s="148"/>
    </row>
    <row r="816" hidden="1">
      <c r="A816" s="148"/>
      <c r="B816" s="148"/>
      <c r="C816" s="148"/>
      <c r="D816" s="148"/>
      <c r="E816" s="149"/>
      <c r="F816" s="148"/>
      <c r="G816" s="148"/>
      <c r="H816" s="148"/>
      <c r="I816" s="149"/>
      <c r="J816" s="151"/>
      <c r="K816" s="148"/>
      <c r="L816" s="148"/>
      <c r="M816" s="148"/>
      <c r="N816" s="148"/>
      <c r="O816" s="148"/>
      <c r="P816" s="148"/>
      <c r="Q816" s="148"/>
    </row>
    <row r="817" hidden="1">
      <c r="A817" s="148"/>
      <c r="B817" s="148"/>
      <c r="C817" s="148"/>
      <c r="D817" s="148"/>
      <c r="E817" s="149"/>
      <c r="F817" s="148"/>
      <c r="G817" s="148"/>
      <c r="H817" s="148"/>
      <c r="I817" s="149"/>
      <c r="J817" s="151"/>
      <c r="K817" s="148"/>
      <c r="L817" s="148"/>
      <c r="M817" s="148"/>
      <c r="N817" s="148"/>
      <c r="O817" s="148"/>
      <c r="P817" s="148"/>
      <c r="Q817" s="148"/>
    </row>
    <row r="818" hidden="1">
      <c r="A818" s="148"/>
      <c r="B818" s="148"/>
      <c r="C818" s="148"/>
      <c r="D818" s="148"/>
      <c r="E818" s="149"/>
      <c r="F818" s="148"/>
      <c r="G818" s="148"/>
      <c r="H818" s="148"/>
      <c r="I818" s="149"/>
      <c r="J818" s="151"/>
      <c r="K818" s="148"/>
      <c r="L818" s="148"/>
      <c r="M818" s="148"/>
      <c r="N818" s="148"/>
      <c r="O818" s="148"/>
      <c r="P818" s="148"/>
      <c r="Q818" s="148"/>
    </row>
    <row r="819" hidden="1">
      <c r="A819" s="148"/>
      <c r="B819" s="148"/>
      <c r="C819" s="148"/>
      <c r="D819" s="148"/>
      <c r="E819" s="149"/>
      <c r="F819" s="148"/>
      <c r="G819" s="148"/>
      <c r="H819" s="148"/>
      <c r="I819" s="149"/>
      <c r="J819" s="151"/>
      <c r="K819" s="148"/>
      <c r="L819" s="148"/>
      <c r="M819" s="148"/>
      <c r="N819" s="148"/>
      <c r="O819" s="148"/>
      <c r="P819" s="148"/>
      <c r="Q819" s="148"/>
    </row>
    <row r="820" hidden="1">
      <c r="A820" s="148"/>
      <c r="B820" s="148"/>
      <c r="C820" s="148"/>
      <c r="D820" s="148"/>
      <c r="E820" s="149"/>
      <c r="F820" s="148"/>
      <c r="G820" s="148"/>
      <c r="H820" s="148"/>
      <c r="I820" s="149"/>
      <c r="J820" s="151"/>
      <c r="K820" s="148"/>
      <c r="L820" s="148"/>
      <c r="M820" s="148"/>
      <c r="N820" s="148"/>
      <c r="O820" s="148"/>
      <c r="P820" s="148"/>
      <c r="Q820" s="148"/>
    </row>
    <row r="821" hidden="1">
      <c r="A821" s="148"/>
      <c r="B821" s="148"/>
      <c r="C821" s="148"/>
      <c r="D821" s="148"/>
      <c r="E821" s="149"/>
      <c r="F821" s="148"/>
      <c r="G821" s="148"/>
      <c r="H821" s="148"/>
      <c r="I821" s="149"/>
      <c r="J821" s="151"/>
      <c r="K821" s="148"/>
      <c r="L821" s="148"/>
      <c r="M821" s="148"/>
      <c r="N821" s="148"/>
      <c r="O821" s="148"/>
      <c r="P821" s="148"/>
      <c r="Q821" s="148"/>
    </row>
    <row r="822" hidden="1">
      <c r="A822" s="148"/>
      <c r="B822" s="148"/>
      <c r="C822" s="148"/>
      <c r="D822" s="148"/>
      <c r="E822" s="149"/>
      <c r="F822" s="148"/>
      <c r="G822" s="148"/>
      <c r="H822" s="148"/>
      <c r="I822" s="149"/>
      <c r="J822" s="151"/>
      <c r="K822" s="148"/>
      <c r="L822" s="148"/>
      <c r="M822" s="148"/>
      <c r="N822" s="148"/>
      <c r="O822" s="148"/>
      <c r="P822" s="148"/>
      <c r="Q822" s="148"/>
    </row>
    <row r="823" hidden="1">
      <c r="A823" s="148"/>
      <c r="B823" s="148"/>
      <c r="C823" s="148"/>
      <c r="D823" s="148"/>
      <c r="E823" s="149"/>
      <c r="F823" s="148"/>
      <c r="G823" s="148"/>
      <c r="H823" s="148"/>
      <c r="I823" s="149"/>
      <c r="J823" s="151"/>
      <c r="K823" s="148"/>
      <c r="L823" s="148"/>
      <c r="M823" s="148"/>
      <c r="N823" s="148"/>
      <c r="O823" s="148"/>
      <c r="P823" s="148"/>
      <c r="Q823" s="148"/>
    </row>
    <row r="824" hidden="1">
      <c r="A824" s="148"/>
      <c r="B824" s="148"/>
      <c r="C824" s="148"/>
      <c r="D824" s="148"/>
      <c r="E824" s="149"/>
      <c r="F824" s="148"/>
      <c r="G824" s="148"/>
      <c r="H824" s="148"/>
      <c r="I824" s="149"/>
      <c r="J824" s="151"/>
      <c r="K824" s="148"/>
      <c r="L824" s="148"/>
      <c r="M824" s="148"/>
      <c r="N824" s="148"/>
      <c r="O824" s="148"/>
      <c r="P824" s="148"/>
      <c r="Q824" s="148"/>
    </row>
    <row r="825" hidden="1">
      <c r="A825" s="148"/>
      <c r="B825" s="148"/>
      <c r="C825" s="148"/>
      <c r="D825" s="148"/>
      <c r="E825" s="149"/>
      <c r="F825" s="148"/>
      <c r="G825" s="148"/>
      <c r="H825" s="148"/>
      <c r="I825" s="149"/>
      <c r="J825" s="151"/>
      <c r="K825" s="148"/>
      <c r="L825" s="148"/>
      <c r="M825" s="148"/>
      <c r="N825" s="148"/>
      <c r="O825" s="148"/>
      <c r="P825" s="148"/>
      <c r="Q825" s="148"/>
    </row>
    <row r="826" hidden="1">
      <c r="A826" s="148"/>
      <c r="B826" s="148"/>
      <c r="C826" s="148"/>
      <c r="D826" s="148"/>
      <c r="E826" s="149"/>
      <c r="F826" s="148"/>
      <c r="G826" s="148"/>
      <c r="H826" s="148"/>
      <c r="I826" s="149"/>
      <c r="J826" s="151"/>
      <c r="K826" s="148"/>
      <c r="L826" s="148"/>
      <c r="M826" s="148"/>
      <c r="N826" s="148"/>
      <c r="O826" s="148"/>
      <c r="P826" s="148"/>
      <c r="Q826" s="148"/>
    </row>
    <row r="827" hidden="1">
      <c r="A827" s="148"/>
      <c r="B827" s="148"/>
      <c r="C827" s="148"/>
      <c r="D827" s="148"/>
      <c r="E827" s="149"/>
      <c r="F827" s="148"/>
      <c r="G827" s="148"/>
      <c r="H827" s="148"/>
      <c r="I827" s="149"/>
      <c r="J827" s="151"/>
      <c r="K827" s="148"/>
      <c r="L827" s="148"/>
      <c r="M827" s="148"/>
      <c r="N827" s="148"/>
      <c r="O827" s="148"/>
      <c r="P827" s="148"/>
      <c r="Q827" s="148"/>
    </row>
    <row r="828" hidden="1">
      <c r="A828" s="148"/>
      <c r="B828" s="148"/>
      <c r="C828" s="148"/>
      <c r="D828" s="148"/>
      <c r="E828" s="149"/>
      <c r="F828" s="148"/>
      <c r="G828" s="148"/>
      <c r="H828" s="148"/>
      <c r="I828" s="149"/>
      <c r="J828" s="151"/>
      <c r="K828" s="148"/>
      <c r="L828" s="148"/>
      <c r="M828" s="148"/>
      <c r="N828" s="148"/>
      <c r="O828" s="148"/>
      <c r="P828" s="148"/>
      <c r="Q828" s="148"/>
    </row>
    <row r="829" hidden="1">
      <c r="A829" s="148"/>
      <c r="B829" s="148"/>
      <c r="C829" s="148"/>
      <c r="D829" s="148"/>
      <c r="E829" s="149"/>
      <c r="F829" s="148"/>
      <c r="G829" s="148"/>
      <c r="H829" s="148"/>
      <c r="I829" s="149"/>
      <c r="J829" s="151"/>
      <c r="K829" s="148"/>
      <c r="L829" s="148"/>
      <c r="M829" s="148"/>
      <c r="N829" s="148"/>
      <c r="O829" s="148"/>
      <c r="P829" s="148"/>
      <c r="Q829" s="148"/>
    </row>
    <row r="830" hidden="1">
      <c r="A830" s="148"/>
      <c r="B830" s="148"/>
      <c r="C830" s="148"/>
      <c r="D830" s="148"/>
      <c r="E830" s="149"/>
      <c r="F830" s="148"/>
      <c r="G830" s="148"/>
      <c r="H830" s="148"/>
      <c r="I830" s="149"/>
      <c r="J830" s="151"/>
      <c r="K830" s="148"/>
      <c r="L830" s="148"/>
      <c r="M830" s="148"/>
      <c r="N830" s="148"/>
      <c r="O830" s="148"/>
      <c r="P830" s="148"/>
      <c r="Q830" s="148"/>
    </row>
    <row r="831" hidden="1">
      <c r="A831" s="148"/>
      <c r="B831" s="148"/>
      <c r="C831" s="148"/>
      <c r="D831" s="148"/>
      <c r="E831" s="149"/>
      <c r="F831" s="148"/>
      <c r="G831" s="148"/>
      <c r="H831" s="148"/>
      <c r="I831" s="149"/>
      <c r="J831" s="151"/>
      <c r="K831" s="148"/>
      <c r="L831" s="148"/>
      <c r="M831" s="148"/>
      <c r="N831" s="148"/>
      <c r="O831" s="148"/>
      <c r="P831" s="148"/>
      <c r="Q831" s="148"/>
    </row>
    <row r="832" hidden="1">
      <c r="A832" s="148"/>
      <c r="B832" s="148"/>
      <c r="C832" s="148"/>
      <c r="D832" s="148"/>
      <c r="E832" s="149"/>
      <c r="F832" s="148"/>
      <c r="G832" s="148"/>
      <c r="H832" s="148"/>
      <c r="I832" s="149"/>
      <c r="J832" s="151"/>
      <c r="K832" s="148"/>
      <c r="L832" s="148"/>
      <c r="M832" s="148"/>
      <c r="N832" s="148"/>
      <c r="O832" s="148"/>
      <c r="P832" s="148"/>
      <c r="Q832" s="148"/>
    </row>
    <row r="833" hidden="1">
      <c r="A833" s="148"/>
      <c r="B833" s="148"/>
      <c r="C833" s="148"/>
      <c r="D833" s="148"/>
      <c r="E833" s="149"/>
      <c r="F833" s="148"/>
      <c r="G833" s="148"/>
      <c r="H833" s="148"/>
      <c r="I833" s="149"/>
      <c r="J833" s="151"/>
      <c r="K833" s="148"/>
      <c r="L833" s="148"/>
      <c r="M833" s="148"/>
      <c r="N833" s="148"/>
      <c r="O833" s="148"/>
      <c r="P833" s="148"/>
      <c r="Q833" s="148"/>
    </row>
    <row r="834" hidden="1">
      <c r="A834" s="148"/>
      <c r="B834" s="148"/>
      <c r="C834" s="148"/>
      <c r="D834" s="148"/>
      <c r="E834" s="149"/>
      <c r="F834" s="148"/>
      <c r="G834" s="148"/>
      <c r="H834" s="148"/>
      <c r="I834" s="149"/>
      <c r="J834" s="151"/>
      <c r="K834" s="148"/>
      <c r="L834" s="148"/>
      <c r="M834" s="148"/>
      <c r="N834" s="148"/>
      <c r="O834" s="148"/>
      <c r="P834" s="148"/>
      <c r="Q834" s="148"/>
    </row>
    <row r="835" hidden="1">
      <c r="A835" s="148"/>
      <c r="B835" s="148"/>
      <c r="C835" s="148"/>
      <c r="D835" s="148"/>
      <c r="E835" s="149"/>
      <c r="F835" s="148"/>
      <c r="G835" s="148"/>
      <c r="H835" s="148"/>
      <c r="I835" s="149"/>
      <c r="J835" s="151"/>
      <c r="K835" s="148"/>
      <c r="L835" s="148"/>
      <c r="M835" s="148"/>
      <c r="N835" s="148"/>
      <c r="O835" s="148"/>
      <c r="P835" s="148"/>
      <c r="Q835" s="148"/>
    </row>
    <row r="836" hidden="1">
      <c r="A836" s="148"/>
      <c r="B836" s="148"/>
      <c r="C836" s="148"/>
      <c r="D836" s="148"/>
      <c r="E836" s="149"/>
      <c r="F836" s="148"/>
      <c r="G836" s="148"/>
      <c r="H836" s="148"/>
      <c r="I836" s="149"/>
      <c r="J836" s="151"/>
      <c r="K836" s="148"/>
      <c r="L836" s="148"/>
      <c r="M836" s="148"/>
      <c r="N836" s="148"/>
      <c r="O836" s="148"/>
      <c r="P836" s="148"/>
      <c r="Q836" s="148"/>
    </row>
    <row r="837" hidden="1">
      <c r="A837" s="148"/>
      <c r="B837" s="148"/>
      <c r="C837" s="148"/>
      <c r="D837" s="148"/>
      <c r="E837" s="149"/>
      <c r="F837" s="148"/>
      <c r="G837" s="148"/>
      <c r="H837" s="148"/>
      <c r="I837" s="149"/>
      <c r="J837" s="151"/>
      <c r="K837" s="148"/>
      <c r="L837" s="148"/>
      <c r="M837" s="148"/>
      <c r="N837" s="148"/>
      <c r="O837" s="148"/>
      <c r="P837" s="148"/>
      <c r="Q837" s="148"/>
    </row>
    <row r="838" hidden="1">
      <c r="A838" s="148"/>
      <c r="B838" s="148"/>
      <c r="C838" s="148"/>
      <c r="D838" s="148"/>
      <c r="E838" s="149"/>
      <c r="F838" s="148"/>
      <c r="G838" s="148"/>
      <c r="H838" s="148"/>
      <c r="I838" s="149"/>
      <c r="J838" s="151"/>
      <c r="K838" s="148"/>
      <c r="L838" s="148"/>
      <c r="M838" s="148"/>
      <c r="N838" s="148"/>
      <c r="O838" s="148"/>
      <c r="P838" s="148"/>
      <c r="Q838" s="148"/>
    </row>
    <row r="839" hidden="1">
      <c r="A839" s="148"/>
      <c r="B839" s="148"/>
      <c r="C839" s="148"/>
      <c r="D839" s="148"/>
      <c r="E839" s="149"/>
      <c r="F839" s="148"/>
      <c r="G839" s="148"/>
      <c r="H839" s="148"/>
      <c r="I839" s="149"/>
      <c r="J839" s="151"/>
      <c r="K839" s="148"/>
      <c r="L839" s="148"/>
      <c r="M839" s="148"/>
      <c r="N839" s="148"/>
      <c r="O839" s="148"/>
      <c r="P839" s="148"/>
      <c r="Q839" s="148"/>
    </row>
    <row r="840" hidden="1">
      <c r="A840" s="148"/>
      <c r="B840" s="148"/>
      <c r="C840" s="148"/>
      <c r="D840" s="148"/>
      <c r="E840" s="149"/>
      <c r="F840" s="148"/>
      <c r="G840" s="148"/>
      <c r="H840" s="148"/>
      <c r="I840" s="149"/>
      <c r="J840" s="151"/>
      <c r="K840" s="148"/>
      <c r="L840" s="148"/>
      <c r="M840" s="148"/>
      <c r="N840" s="148"/>
      <c r="O840" s="148"/>
      <c r="P840" s="148"/>
      <c r="Q840" s="148"/>
    </row>
    <row r="841" hidden="1">
      <c r="A841" s="148"/>
      <c r="B841" s="148"/>
      <c r="C841" s="148"/>
      <c r="D841" s="148"/>
      <c r="E841" s="149"/>
      <c r="F841" s="148"/>
      <c r="G841" s="148"/>
      <c r="H841" s="148"/>
      <c r="I841" s="149"/>
      <c r="J841" s="151"/>
      <c r="K841" s="148"/>
      <c r="L841" s="148"/>
      <c r="M841" s="148"/>
      <c r="N841" s="148"/>
      <c r="O841" s="148"/>
      <c r="P841" s="148"/>
      <c r="Q841" s="148"/>
    </row>
    <row r="842" hidden="1">
      <c r="A842" s="148"/>
      <c r="B842" s="148"/>
      <c r="C842" s="148"/>
      <c r="D842" s="148"/>
      <c r="E842" s="149"/>
      <c r="F842" s="148"/>
      <c r="G842" s="148"/>
      <c r="H842" s="148"/>
      <c r="I842" s="149"/>
      <c r="J842" s="151"/>
      <c r="K842" s="148"/>
      <c r="L842" s="148"/>
      <c r="M842" s="148"/>
      <c r="N842" s="148"/>
      <c r="O842" s="148"/>
      <c r="P842" s="148"/>
      <c r="Q842" s="148"/>
    </row>
    <row r="843" hidden="1">
      <c r="A843" s="148"/>
      <c r="B843" s="148"/>
      <c r="C843" s="148"/>
      <c r="D843" s="148"/>
      <c r="E843" s="149"/>
      <c r="F843" s="148"/>
      <c r="G843" s="148"/>
      <c r="H843" s="148"/>
      <c r="I843" s="149"/>
      <c r="J843" s="151"/>
      <c r="K843" s="148"/>
      <c r="L843" s="148"/>
      <c r="M843" s="148"/>
      <c r="N843" s="148"/>
      <c r="O843" s="148"/>
      <c r="P843" s="148"/>
      <c r="Q843" s="148"/>
    </row>
    <row r="844" hidden="1">
      <c r="A844" s="148"/>
      <c r="B844" s="148"/>
      <c r="C844" s="148"/>
      <c r="D844" s="148"/>
      <c r="E844" s="149"/>
      <c r="F844" s="148"/>
      <c r="G844" s="148"/>
      <c r="H844" s="148"/>
      <c r="I844" s="149"/>
      <c r="J844" s="151"/>
      <c r="K844" s="148"/>
      <c r="L844" s="148"/>
      <c r="M844" s="148"/>
      <c r="N844" s="148"/>
      <c r="O844" s="148"/>
      <c r="P844" s="148"/>
      <c r="Q844" s="148"/>
    </row>
    <row r="845" hidden="1">
      <c r="A845" s="148"/>
      <c r="B845" s="148"/>
      <c r="C845" s="148"/>
      <c r="D845" s="148"/>
      <c r="E845" s="149"/>
      <c r="F845" s="148"/>
      <c r="G845" s="148"/>
      <c r="H845" s="148"/>
      <c r="I845" s="149"/>
      <c r="J845" s="151"/>
      <c r="K845" s="148"/>
      <c r="L845" s="148"/>
      <c r="M845" s="148"/>
      <c r="N845" s="148"/>
      <c r="O845" s="148"/>
      <c r="P845" s="148"/>
      <c r="Q845" s="148"/>
    </row>
    <row r="846" hidden="1">
      <c r="A846" s="148"/>
      <c r="B846" s="148"/>
      <c r="C846" s="148"/>
      <c r="D846" s="148"/>
      <c r="E846" s="149"/>
      <c r="F846" s="148"/>
      <c r="G846" s="148"/>
      <c r="H846" s="148"/>
      <c r="I846" s="149"/>
      <c r="J846" s="151"/>
      <c r="K846" s="148"/>
      <c r="L846" s="148"/>
      <c r="M846" s="148"/>
      <c r="N846" s="148"/>
      <c r="O846" s="148"/>
      <c r="P846" s="148"/>
      <c r="Q846" s="148"/>
    </row>
    <row r="847" hidden="1">
      <c r="A847" s="148"/>
      <c r="B847" s="148"/>
      <c r="C847" s="148"/>
      <c r="D847" s="148"/>
      <c r="E847" s="149"/>
      <c r="F847" s="148"/>
      <c r="G847" s="148"/>
      <c r="H847" s="148"/>
      <c r="I847" s="149"/>
      <c r="J847" s="151"/>
      <c r="K847" s="148"/>
      <c r="L847" s="148"/>
      <c r="M847" s="148"/>
      <c r="N847" s="148"/>
      <c r="O847" s="148"/>
      <c r="P847" s="148"/>
      <c r="Q847" s="148"/>
    </row>
    <row r="848" hidden="1">
      <c r="A848" s="148"/>
      <c r="B848" s="148"/>
      <c r="C848" s="148"/>
      <c r="D848" s="148"/>
      <c r="E848" s="149"/>
      <c r="F848" s="148"/>
      <c r="G848" s="148"/>
      <c r="H848" s="148"/>
      <c r="I848" s="149"/>
      <c r="J848" s="151"/>
      <c r="K848" s="148"/>
      <c r="L848" s="148"/>
      <c r="M848" s="148"/>
      <c r="N848" s="148"/>
      <c r="O848" s="148"/>
      <c r="P848" s="148"/>
      <c r="Q848" s="148"/>
    </row>
    <row r="849" hidden="1">
      <c r="A849" s="148"/>
      <c r="B849" s="148"/>
      <c r="C849" s="148"/>
      <c r="D849" s="148"/>
      <c r="E849" s="149"/>
      <c r="F849" s="148"/>
      <c r="G849" s="148"/>
      <c r="H849" s="148"/>
      <c r="I849" s="149"/>
      <c r="J849" s="151"/>
      <c r="K849" s="148"/>
      <c r="L849" s="148"/>
      <c r="M849" s="148"/>
      <c r="N849" s="148"/>
      <c r="O849" s="148"/>
      <c r="P849" s="148"/>
      <c r="Q849" s="148"/>
    </row>
    <row r="850" hidden="1">
      <c r="A850" s="148"/>
      <c r="B850" s="148"/>
      <c r="C850" s="148"/>
      <c r="D850" s="148"/>
      <c r="E850" s="149"/>
      <c r="F850" s="148"/>
      <c r="G850" s="148"/>
      <c r="H850" s="148"/>
      <c r="I850" s="149"/>
      <c r="J850" s="151"/>
      <c r="K850" s="148"/>
      <c r="L850" s="148"/>
      <c r="M850" s="148"/>
      <c r="N850" s="148"/>
      <c r="O850" s="148"/>
      <c r="P850" s="148"/>
      <c r="Q850" s="148"/>
    </row>
    <row r="851" hidden="1">
      <c r="A851" s="148"/>
      <c r="B851" s="148"/>
      <c r="C851" s="148"/>
      <c r="D851" s="148"/>
      <c r="E851" s="149"/>
      <c r="F851" s="148"/>
      <c r="G851" s="148"/>
      <c r="H851" s="148"/>
      <c r="I851" s="149"/>
      <c r="J851" s="151"/>
      <c r="K851" s="148"/>
      <c r="L851" s="148"/>
      <c r="M851" s="148"/>
      <c r="N851" s="148"/>
      <c r="O851" s="148"/>
      <c r="P851" s="148"/>
      <c r="Q851" s="148"/>
    </row>
    <row r="852" hidden="1">
      <c r="A852" s="148"/>
      <c r="B852" s="148"/>
      <c r="C852" s="148"/>
      <c r="D852" s="148"/>
      <c r="E852" s="149"/>
      <c r="F852" s="148"/>
      <c r="G852" s="148"/>
      <c r="H852" s="148"/>
      <c r="I852" s="149"/>
      <c r="J852" s="151"/>
      <c r="K852" s="148"/>
      <c r="L852" s="148"/>
      <c r="M852" s="148"/>
      <c r="N852" s="148"/>
      <c r="O852" s="148"/>
      <c r="P852" s="148"/>
      <c r="Q852" s="148"/>
    </row>
    <row r="853" hidden="1">
      <c r="A853" s="148"/>
      <c r="B853" s="148"/>
      <c r="C853" s="148"/>
      <c r="D853" s="148"/>
      <c r="E853" s="149"/>
      <c r="F853" s="148"/>
      <c r="G853" s="148"/>
      <c r="H853" s="148"/>
      <c r="I853" s="149"/>
      <c r="J853" s="151"/>
      <c r="K853" s="148"/>
      <c r="L853" s="148"/>
      <c r="M853" s="148"/>
      <c r="N853" s="148"/>
      <c r="O853" s="148"/>
      <c r="P853" s="148"/>
      <c r="Q853" s="148"/>
    </row>
    <row r="854" hidden="1">
      <c r="A854" s="148"/>
      <c r="B854" s="148"/>
      <c r="C854" s="148"/>
      <c r="D854" s="148"/>
      <c r="E854" s="149"/>
      <c r="F854" s="148"/>
      <c r="G854" s="148"/>
      <c r="H854" s="148"/>
      <c r="I854" s="149"/>
      <c r="J854" s="151"/>
      <c r="K854" s="148"/>
      <c r="L854" s="148"/>
      <c r="M854" s="148"/>
      <c r="N854" s="148"/>
      <c r="O854" s="148"/>
      <c r="P854" s="148"/>
      <c r="Q854" s="148"/>
    </row>
    <row r="855" hidden="1">
      <c r="A855" s="148"/>
      <c r="B855" s="148"/>
      <c r="C855" s="148"/>
      <c r="D855" s="148"/>
      <c r="E855" s="149"/>
      <c r="F855" s="148"/>
      <c r="G855" s="148"/>
      <c r="H855" s="148"/>
      <c r="I855" s="149"/>
      <c r="J855" s="151"/>
      <c r="K855" s="148"/>
      <c r="L855" s="148"/>
      <c r="M855" s="148"/>
      <c r="N855" s="148"/>
      <c r="O855" s="148"/>
      <c r="P855" s="148"/>
      <c r="Q855" s="148"/>
    </row>
    <row r="856" hidden="1">
      <c r="A856" s="148"/>
      <c r="B856" s="148"/>
      <c r="C856" s="148"/>
      <c r="D856" s="148"/>
      <c r="E856" s="149"/>
      <c r="F856" s="148"/>
      <c r="G856" s="148"/>
      <c r="H856" s="148"/>
      <c r="I856" s="149"/>
      <c r="J856" s="151"/>
      <c r="K856" s="148"/>
      <c r="L856" s="148"/>
      <c r="M856" s="148"/>
      <c r="N856" s="148"/>
      <c r="O856" s="148"/>
      <c r="P856" s="148"/>
      <c r="Q856" s="148"/>
    </row>
    <row r="857" hidden="1">
      <c r="A857" s="148"/>
      <c r="B857" s="148"/>
      <c r="C857" s="148"/>
      <c r="D857" s="148"/>
      <c r="E857" s="149"/>
      <c r="F857" s="148"/>
      <c r="G857" s="148"/>
      <c r="H857" s="148"/>
      <c r="I857" s="149"/>
      <c r="J857" s="151"/>
      <c r="K857" s="148"/>
      <c r="L857" s="148"/>
      <c r="M857" s="148"/>
      <c r="N857" s="148"/>
      <c r="O857" s="148"/>
      <c r="P857" s="148"/>
      <c r="Q857" s="148"/>
    </row>
    <row r="858" hidden="1">
      <c r="A858" s="148"/>
      <c r="B858" s="148"/>
      <c r="C858" s="148"/>
      <c r="D858" s="148"/>
      <c r="E858" s="149"/>
      <c r="F858" s="148"/>
      <c r="G858" s="148"/>
      <c r="H858" s="148"/>
      <c r="I858" s="149"/>
      <c r="J858" s="151"/>
      <c r="K858" s="148"/>
      <c r="L858" s="148"/>
      <c r="M858" s="148"/>
      <c r="N858" s="148"/>
      <c r="O858" s="148"/>
      <c r="P858" s="148"/>
      <c r="Q858" s="148"/>
    </row>
    <row r="859" hidden="1">
      <c r="A859" s="148"/>
      <c r="B859" s="148"/>
      <c r="C859" s="148"/>
      <c r="D859" s="148"/>
      <c r="E859" s="149"/>
      <c r="F859" s="148"/>
      <c r="G859" s="148"/>
      <c r="H859" s="148"/>
      <c r="I859" s="149"/>
      <c r="J859" s="151"/>
      <c r="K859" s="148"/>
      <c r="L859" s="148"/>
      <c r="M859" s="148"/>
      <c r="N859" s="148"/>
      <c r="O859" s="148"/>
      <c r="P859" s="148"/>
      <c r="Q859" s="148"/>
    </row>
    <row r="860" hidden="1">
      <c r="A860" s="148"/>
      <c r="B860" s="148"/>
      <c r="C860" s="148"/>
      <c r="D860" s="148"/>
      <c r="E860" s="149"/>
      <c r="F860" s="148"/>
      <c r="G860" s="148"/>
      <c r="H860" s="148"/>
      <c r="I860" s="149"/>
      <c r="J860" s="151"/>
      <c r="K860" s="148"/>
      <c r="L860" s="148"/>
      <c r="M860" s="148"/>
      <c r="N860" s="148"/>
      <c r="O860" s="148"/>
      <c r="P860" s="148"/>
      <c r="Q860" s="148"/>
    </row>
    <row r="861" hidden="1">
      <c r="A861" s="148"/>
      <c r="B861" s="148"/>
      <c r="C861" s="148"/>
      <c r="D861" s="148"/>
      <c r="E861" s="149"/>
      <c r="F861" s="148"/>
      <c r="G861" s="148"/>
      <c r="H861" s="148"/>
      <c r="I861" s="149"/>
      <c r="J861" s="151"/>
      <c r="K861" s="148"/>
      <c r="L861" s="148"/>
      <c r="M861" s="148"/>
      <c r="N861" s="148"/>
      <c r="O861" s="148"/>
      <c r="P861" s="148"/>
      <c r="Q861" s="148"/>
    </row>
    <row r="862" hidden="1">
      <c r="A862" s="148"/>
      <c r="B862" s="148"/>
      <c r="C862" s="148"/>
      <c r="D862" s="148"/>
      <c r="E862" s="149"/>
      <c r="F862" s="148"/>
      <c r="G862" s="148"/>
      <c r="H862" s="148"/>
      <c r="I862" s="149"/>
      <c r="J862" s="151"/>
      <c r="K862" s="148"/>
      <c r="L862" s="148"/>
      <c r="M862" s="148"/>
      <c r="N862" s="148"/>
      <c r="O862" s="148"/>
      <c r="P862" s="148"/>
      <c r="Q862" s="148"/>
    </row>
    <row r="863" hidden="1">
      <c r="A863" s="148"/>
      <c r="B863" s="148"/>
      <c r="C863" s="148"/>
      <c r="D863" s="148"/>
      <c r="E863" s="149"/>
      <c r="F863" s="148"/>
      <c r="G863" s="148"/>
      <c r="H863" s="148"/>
      <c r="I863" s="149"/>
      <c r="J863" s="151"/>
      <c r="K863" s="148"/>
      <c r="L863" s="148"/>
      <c r="M863" s="148"/>
      <c r="N863" s="148"/>
      <c r="O863" s="148"/>
      <c r="P863" s="148"/>
      <c r="Q863" s="148"/>
    </row>
    <row r="864" hidden="1">
      <c r="A864" s="148"/>
      <c r="B864" s="148"/>
      <c r="C864" s="148"/>
      <c r="D864" s="148"/>
      <c r="E864" s="149"/>
      <c r="F864" s="148"/>
      <c r="G864" s="148"/>
      <c r="H864" s="148"/>
      <c r="I864" s="149"/>
      <c r="J864" s="151"/>
      <c r="K864" s="148"/>
      <c r="L864" s="148"/>
      <c r="M864" s="148"/>
      <c r="N864" s="148"/>
      <c r="O864" s="148"/>
      <c r="P864" s="148"/>
      <c r="Q864" s="148"/>
    </row>
    <row r="865" hidden="1">
      <c r="A865" s="148"/>
      <c r="B865" s="148"/>
      <c r="C865" s="148"/>
      <c r="D865" s="148"/>
      <c r="E865" s="149"/>
      <c r="F865" s="148"/>
      <c r="G865" s="148"/>
      <c r="H865" s="148"/>
      <c r="I865" s="149"/>
      <c r="J865" s="151"/>
      <c r="K865" s="148"/>
      <c r="L865" s="148"/>
      <c r="M865" s="148"/>
      <c r="N865" s="148"/>
      <c r="O865" s="148"/>
      <c r="P865" s="148"/>
      <c r="Q865" s="148"/>
    </row>
    <row r="866" hidden="1">
      <c r="A866" s="148"/>
      <c r="B866" s="148"/>
      <c r="C866" s="148"/>
      <c r="D866" s="148"/>
      <c r="E866" s="149"/>
      <c r="F866" s="148"/>
      <c r="G866" s="148"/>
      <c r="H866" s="148"/>
      <c r="I866" s="149"/>
      <c r="J866" s="151"/>
      <c r="K866" s="148"/>
      <c r="L866" s="148"/>
      <c r="M866" s="148"/>
      <c r="N866" s="148"/>
      <c r="O866" s="148"/>
      <c r="P866" s="148"/>
      <c r="Q866" s="148"/>
    </row>
    <row r="867" hidden="1">
      <c r="A867" s="148"/>
      <c r="B867" s="148"/>
      <c r="C867" s="148"/>
      <c r="D867" s="148"/>
      <c r="E867" s="149"/>
      <c r="F867" s="148"/>
      <c r="G867" s="148"/>
      <c r="H867" s="148"/>
      <c r="I867" s="149"/>
      <c r="J867" s="151"/>
      <c r="K867" s="148"/>
      <c r="L867" s="148"/>
      <c r="M867" s="148"/>
      <c r="N867" s="148"/>
      <c r="O867" s="148"/>
      <c r="P867" s="148"/>
      <c r="Q867" s="148"/>
    </row>
    <row r="868" hidden="1">
      <c r="A868" s="148"/>
      <c r="B868" s="148"/>
      <c r="C868" s="148"/>
      <c r="D868" s="148"/>
      <c r="E868" s="149"/>
      <c r="F868" s="148"/>
      <c r="G868" s="148"/>
      <c r="H868" s="148"/>
      <c r="I868" s="149"/>
      <c r="J868" s="151"/>
      <c r="K868" s="148"/>
      <c r="L868" s="148"/>
      <c r="M868" s="148"/>
      <c r="N868" s="148"/>
      <c r="O868" s="148"/>
      <c r="P868" s="148"/>
      <c r="Q868" s="148"/>
    </row>
    <row r="869" hidden="1">
      <c r="A869" s="148"/>
      <c r="B869" s="148"/>
      <c r="C869" s="148"/>
      <c r="D869" s="148"/>
      <c r="E869" s="149"/>
      <c r="F869" s="148"/>
      <c r="G869" s="148"/>
      <c r="H869" s="148"/>
      <c r="I869" s="149"/>
      <c r="J869" s="151"/>
      <c r="K869" s="148"/>
      <c r="L869" s="148"/>
      <c r="M869" s="148"/>
      <c r="N869" s="148"/>
      <c r="O869" s="148"/>
      <c r="P869" s="148"/>
      <c r="Q869" s="148"/>
    </row>
    <row r="870" hidden="1">
      <c r="A870" s="148"/>
      <c r="B870" s="148"/>
      <c r="C870" s="148"/>
      <c r="D870" s="148"/>
      <c r="E870" s="149"/>
      <c r="F870" s="148"/>
      <c r="G870" s="148"/>
      <c r="H870" s="148"/>
      <c r="I870" s="149"/>
      <c r="J870" s="151"/>
      <c r="K870" s="148"/>
      <c r="L870" s="148"/>
      <c r="M870" s="148"/>
      <c r="N870" s="148"/>
      <c r="O870" s="148"/>
      <c r="P870" s="148"/>
      <c r="Q870" s="148"/>
    </row>
    <row r="871" hidden="1">
      <c r="A871" s="148"/>
      <c r="B871" s="148"/>
      <c r="C871" s="148"/>
      <c r="D871" s="148"/>
      <c r="E871" s="149"/>
      <c r="F871" s="148"/>
      <c r="G871" s="148"/>
      <c r="H871" s="148"/>
      <c r="I871" s="149"/>
      <c r="J871" s="151"/>
      <c r="K871" s="148"/>
      <c r="L871" s="148"/>
      <c r="M871" s="148"/>
      <c r="N871" s="148"/>
      <c r="O871" s="148"/>
      <c r="P871" s="148"/>
      <c r="Q871" s="148"/>
    </row>
    <row r="872" hidden="1">
      <c r="A872" s="148"/>
      <c r="B872" s="148"/>
      <c r="C872" s="148"/>
      <c r="D872" s="148"/>
      <c r="E872" s="149"/>
      <c r="F872" s="148"/>
      <c r="G872" s="148"/>
      <c r="H872" s="148"/>
      <c r="I872" s="149"/>
      <c r="J872" s="151"/>
      <c r="K872" s="148"/>
      <c r="L872" s="148"/>
      <c r="M872" s="148"/>
      <c r="N872" s="148"/>
      <c r="O872" s="148"/>
      <c r="P872" s="148"/>
      <c r="Q872" s="148"/>
    </row>
    <row r="873" hidden="1">
      <c r="A873" s="148"/>
      <c r="B873" s="148"/>
      <c r="C873" s="148"/>
      <c r="D873" s="148"/>
      <c r="E873" s="149"/>
      <c r="F873" s="148"/>
      <c r="G873" s="148"/>
      <c r="H873" s="148"/>
      <c r="I873" s="149"/>
      <c r="J873" s="151"/>
      <c r="K873" s="148"/>
      <c r="L873" s="148"/>
      <c r="M873" s="148"/>
      <c r="N873" s="148"/>
      <c r="O873" s="148"/>
      <c r="P873" s="148"/>
      <c r="Q873" s="148"/>
    </row>
    <row r="874" hidden="1">
      <c r="A874" s="148"/>
      <c r="B874" s="148"/>
      <c r="C874" s="148"/>
      <c r="D874" s="148"/>
      <c r="E874" s="149"/>
      <c r="F874" s="148"/>
      <c r="G874" s="148"/>
      <c r="H874" s="148"/>
      <c r="I874" s="149"/>
      <c r="J874" s="151"/>
      <c r="K874" s="148"/>
      <c r="L874" s="148"/>
      <c r="M874" s="148"/>
      <c r="N874" s="148"/>
      <c r="O874" s="148"/>
      <c r="P874" s="148"/>
      <c r="Q874" s="148"/>
    </row>
    <row r="875" hidden="1">
      <c r="A875" s="148"/>
      <c r="B875" s="148"/>
      <c r="C875" s="148"/>
      <c r="D875" s="148"/>
      <c r="E875" s="149"/>
      <c r="F875" s="148"/>
      <c r="G875" s="148"/>
      <c r="H875" s="148"/>
      <c r="I875" s="149"/>
      <c r="J875" s="151"/>
      <c r="K875" s="148"/>
      <c r="L875" s="148"/>
      <c r="M875" s="148"/>
      <c r="N875" s="148"/>
      <c r="O875" s="148"/>
      <c r="P875" s="148"/>
      <c r="Q875" s="148"/>
    </row>
    <row r="876" hidden="1">
      <c r="A876" s="148"/>
      <c r="B876" s="148"/>
      <c r="C876" s="148"/>
      <c r="D876" s="148"/>
      <c r="E876" s="149"/>
      <c r="F876" s="148"/>
      <c r="G876" s="148"/>
      <c r="H876" s="148"/>
      <c r="I876" s="149"/>
      <c r="J876" s="151"/>
      <c r="K876" s="148"/>
      <c r="L876" s="148"/>
      <c r="M876" s="148"/>
      <c r="N876" s="148"/>
      <c r="O876" s="148"/>
      <c r="P876" s="148"/>
      <c r="Q876" s="148"/>
    </row>
    <row r="877" hidden="1">
      <c r="A877" s="148"/>
      <c r="B877" s="148"/>
      <c r="C877" s="148"/>
      <c r="D877" s="148"/>
      <c r="E877" s="149"/>
      <c r="F877" s="148"/>
      <c r="G877" s="148"/>
      <c r="H877" s="148"/>
      <c r="I877" s="149"/>
      <c r="J877" s="151"/>
      <c r="K877" s="148"/>
      <c r="L877" s="148"/>
      <c r="M877" s="148"/>
      <c r="N877" s="148"/>
      <c r="O877" s="148"/>
      <c r="P877" s="148"/>
      <c r="Q877" s="148"/>
    </row>
    <row r="878" hidden="1">
      <c r="A878" s="148"/>
      <c r="B878" s="148"/>
      <c r="C878" s="148"/>
      <c r="D878" s="148"/>
      <c r="E878" s="149"/>
      <c r="F878" s="148"/>
      <c r="G878" s="148"/>
      <c r="H878" s="148"/>
      <c r="I878" s="149"/>
      <c r="J878" s="151"/>
      <c r="K878" s="148"/>
      <c r="L878" s="148"/>
      <c r="M878" s="148"/>
      <c r="N878" s="148"/>
      <c r="O878" s="148"/>
      <c r="P878" s="148"/>
      <c r="Q878" s="148"/>
    </row>
    <row r="879" hidden="1">
      <c r="A879" s="148"/>
      <c r="B879" s="148"/>
      <c r="C879" s="148"/>
      <c r="D879" s="148"/>
      <c r="E879" s="149"/>
      <c r="F879" s="148"/>
      <c r="G879" s="148"/>
      <c r="H879" s="148"/>
      <c r="I879" s="149"/>
      <c r="J879" s="151"/>
      <c r="K879" s="148"/>
      <c r="L879" s="148"/>
      <c r="M879" s="148"/>
      <c r="N879" s="148"/>
      <c r="O879" s="148"/>
      <c r="P879" s="148"/>
      <c r="Q879" s="148"/>
    </row>
    <row r="880" hidden="1">
      <c r="A880" s="148"/>
      <c r="B880" s="148"/>
      <c r="C880" s="148"/>
      <c r="D880" s="148"/>
      <c r="E880" s="149"/>
      <c r="F880" s="148"/>
      <c r="G880" s="148"/>
      <c r="H880" s="148"/>
      <c r="I880" s="149"/>
      <c r="J880" s="151"/>
      <c r="K880" s="148"/>
      <c r="L880" s="148"/>
      <c r="M880" s="148"/>
      <c r="N880" s="148"/>
      <c r="O880" s="148"/>
      <c r="P880" s="148"/>
      <c r="Q880" s="148"/>
    </row>
    <row r="881" hidden="1">
      <c r="A881" s="148"/>
      <c r="B881" s="148"/>
      <c r="C881" s="148"/>
      <c r="D881" s="148"/>
      <c r="E881" s="149"/>
      <c r="F881" s="148"/>
      <c r="G881" s="148"/>
      <c r="H881" s="148"/>
      <c r="I881" s="149"/>
      <c r="J881" s="151"/>
      <c r="K881" s="148"/>
      <c r="L881" s="148"/>
      <c r="M881" s="148"/>
      <c r="N881" s="148"/>
      <c r="O881" s="148"/>
      <c r="P881" s="148"/>
      <c r="Q881" s="148"/>
    </row>
    <row r="882" hidden="1">
      <c r="A882" s="148"/>
      <c r="B882" s="148"/>
      <c r="C882" s="148"/>
      <c r="D882" s="148"/>
      <c r="E882" s="149"/>
      <c r="F882" s="148"/>
      <c r="G882" s="148"/>
      <c r="H882" s="148"/>
      <c r="I882" s="149"/>
      <c r="J882" s="151"/>
      <c r="K882" s="148"/>
      <c r="L882" s="148"/>
      <c r="M882" s="148"/>
      <c r="N882" s="148"/>
      <c r="O882" s="148"/>
      <c r="P882" s="148"/>
      <c r="Q882" s="148"/>
    </row>
    <row r="883" hidden="1">
      <c r="A883" s="148"/>
      <c r="B883" s="148"/>
      <c r="C883" s="148"/>
      <c r="D883" s="148"/>
      <c r="E883" s="149"/>
      <c r="F883" s="148"/>
      <c r="G883" s="148"/>
      <c r="H883" s="148"/>
      <c r="I883" s="149"/>
      <c r="J883" s="151"/>
      <c r="K883" s="148"/>
      <c r="L883" s="148"/>
      <c r="M883" s="148"/>
      <c r="N883" s="148"/>
      <c r="O883" s="148"/>
      <c r="P883" s="148"/>
      <c r="Q883" s="148"/>
    </row>
    <row r="884" hidden="1">
      <c r="A884" s="148"/>
      <c r="B884" s="148"/>
      <c r="C884" s="148"/>
      <c r="D884" s="148"/>
      <c r="E884" s="149"/>
      <c r="F884" s="148"/>
      <c r="G884" s="148"/>
      <c r="H884" s="148"/>
      <c r="I884" s="149"/>
      <c r="J884" s="151"/>
      <c r="K884" s="148"/>
      <c r="L884" s="148"/>
      <c r="M884" s="148"/>
      <c r="N884" s="148"/>
      <c r="O884" s="148"/>
      <c r="P884" s="148"/>
      <c r="Q884" s="148"/>
    </row>
    <row r="885" hidden="1">
      <c r="A885" s="148"/>
      <c r="B885" s="148"/>
      <c r="C885" s="148"/>
      <c r="D885" s="148"/>
      <c r="E885" s="149"/>
      <c r="F885" s="148"/>
      <c r="G885" s="148"/>
      <c r="H885" s="148"/>
      <c r="I885" s="149"/>
      <c r="J885" s="151"/>
      <c r="K885" s="148"/>
      <c r="L885" s="148"/>
      <c r="M885" s="148"/>
      <c r="N885" s="148"/>
      <c r="O885" s="148"/>
      <c r="P885" s="148"/>
      <c r="Q885" s="148"/>
    </row>
    <row r="886" hidden="1">
      <c r="A886" s="148"/>
      <c r="B886" s="148"/>
      <c r="C886" s="148"/>
      <c r="D886" s="148"/>
      <c r="E886" s="149"/>
      <c r="F886" s="148"/>
      <c r="G886" s="148"/>
      <c r="H886" s="148"/>
      <c r="I886" s="149"/>
      <c r="J886" s="151"/>
      <c r="K886" s="148"/>
      <c r="L886" s="148"/>
      <c r="M886" s="148"/>
      <c r="N886" s="148"/>
      <c r="O886" s="148"/>
      <c r="P886" s="148"/>
      <c r="Q886" s="148"/>
    </row>
    <row r="887" hidden="1">
      <c r="A887" s="148"/>
      <c r="B887" s="148"/>
      <c r="C887" s="148"/>
      <c r="D887" s="148"/>
      <c r="E887" s="149"/>
      <c r="F887" s="148"/>
      <c r="G887" s="148"/>
      <c r="H887" s="148"/>
      <c r="I887" s="149"/>
      <c r="J887" s="151"/>
      <c r="K887" s="148"/>
      <c r="L887" s="148"/>
      <c r="M887" s="148"/>
      <c r="N887" s="148"/>
      <c r="O887" s="148"/>
      <c r="P887" s="148"/>
      <c r="Q887" s="148"/>
    </row>
    <row r="888" hidden="1">
      <c r="A888" s="148"/>
      <c r="B888" s="148"/>
      <c r="C888" s="148"/>
      <c r="D888" s="148"/>
      <c r="E888" s="149"/>
      <c r="F888" s="148"/>
      <c r="G888" s="148"/>
      <c r="H888" s="148"/>
      <c r="I888" s="149"/>
      <c r="J888" s="151"/>
      <c r="K888" s="148"/>
      <c r="L888" s="148"/>
      <c r="M888" s="148"/>
      <c r="N888" s="148"/>
      <c r="O888" s="148"/>
      <c r="P888" s="148"/>
      <c r="Q888" s="148"/>
    </row>
    <row r="889" hidden="1">
      <c r="A889" s="148"/>
      <c r="B889" s="148"/>
      <c r="C889" s="148"/>
      <c r="D889" s="148"/>
      <c r="E889" s="149"/>
      <c r="F889" s="148"/>
      <c r="G889" s="148"/>
      <c r="H889" s="148"/>
      <c r="I889" s="149"/>
      <c r="J889" s="151"/>
      <c r="K889" s="148"/>
      <c r="L889" s="148"/>
      <c r="M889" s="148"/>
      <c r="N889" s="148"/>
      <c r="O889" s="148"/>
      <c r="P889" s="148"/>
      <c r="Q889" s="148"/>
    </row>
    <row r="890" hidden="1">
      <c r="A890" s="148"/>
      <c r="B890" s="148"/>
      <c r="C890" s="148"/>
      <c r="D890" s="148"/>
      <c r="E890" s="149"/>
      <c r="F890" s="148"/>
      <c r="G890" s="148"/>
      <c r="H890" s="148"/>
      <c r="I890" s="149"/>
      <c r="J890" s="151"/>
      <c r="K890" s="148"/>
      <c r="L890" s="148"/>
      <c r="M890" s="148"/>
      <c r="N890" s="148"/>
      <c r="O890" s="148"/>
      <c r="P890" s="148"/>
      <c r="Q890" s="148"/>
    </row>
    <row r="891" hidden="1">
      <c r="A891" s="148"/>
      <c r="B891" s="148"/>
      <c r="C891" s="148"/>
      <c r="D891" s="148"/>
      <c r="E891" s="149"/>
      <c r="F891" s="148"/>
      <c r="G891" s="148"/>
      <c r="H891" s="148"/>
      <c r="I891" s="149"/>
      <c r="J891" s="151"/>
      <c r="K891" s="148"/>
      <c r="L891" s="148"/>
      <c r="M891" s="148"/>
      <c r="N891" s="148"/>
      <c r="O891" s="148"/>
      <c r="P891" s="148"/>
      <c r="Q891" s="148"/>
    </row>
    <row r="892" hidden="1">
      <c r="A892" s="148"/>
      <c r="B892" s="148"/>
      <c r="C892" s="148"/>
      <c r="D892" s="148"/>
      <c r="E892" s="149"/>
      <c r="F892" s="148"/>
      <c r="G892" s="148"/>
      <c r="H892" s="148"/>
      <c r="I892" s="149"/>
      <c r="J892" s="151"/>
      <c r="K892" s="148"/>
      <c r="L892" s="148"/>
      <c r="M892" s="148"/>
      <c r="N892" s="148"/>
      <c r="O892" s="148"/>
      <c r="P892" s="148"/>
      <c r="Q892" s="148"/>
    </row>
    <row r="893" hidden="1">
      <c r="A893" s="148"/>
      <c r="B893" s="148"/>
      <c r="C893" s="148"/>
      <c r="D893" s="148"/>
      <c r="E893" s="149"/>
      <c r="F893" s="148"/>
      <c r="G893" s="148"/>
      <c r="H893" s="148"/>
      <c r="I893" s="149"/>
      <c r="J893" s="151"/>
      <c r="K893" s="148"/>
      <c r="L893" s="148"/>
      <c r="M893" s="148"/>
      <c r="N893" s="148"/>
      <c r="O893" s="148"/>
      <c r="P893" s="148"/>
      <c r="Q893" s="148"/>
    </row>
    <row r="894" hidden="1">
      <c r="A894" s="148"/>
      <c r="B894" s="148"/>
      <c r="C894" s="148"/>
      <c r="D894" s="148"/>
      <c r="E894" s="149"/>
      <c r="F894" s="148"/>
      <c r="G894" s="148"/>
      <c r="H894" s="148"/>
      <c r="I894" s="149"/>
      <c r="J894" s="151"/>
      <c r="K894" s="148"/>
      <c r="L894" s="148"/>
      <c r="M894" s="148"/>
      <c r="N894" s="148"/>
      <c r="O894" s="148"/>
      <c r="P894" s="148"/>
      <c r="Q894" s="148"/>
    </row>
    <row r="895" hidden="1">
      <c r="A895" s="148"/>
      <c r="B895" s="148"/>
      <c r="C895" s="148"/>
      <c r="D895" s="148"/>
      <c r="E895" s="149"/>
      <c r="F895" s="148"/>
      <c r="G895" s="148"/>
      <c r="H895" s="148"/>
      <c r="I895" s="149"/>
      <c r="J895" s="151"/>
      <c r="K895" s="148"/>
      <c r="L895" s="148"/>
      <c r="M895" s="148"/>
      <c r="N895" s="148"/>
      <c r="O895" s="148"/>
      <c r="P895" s="148"/>
      <c r="Q895" s="148"/>
    </row>
    <row r="896" hidden="1">
      <c r="A896" s="148"/>
      <c r="B896" s="148"/>
      <c r="C896" s="148"/>
      <c r="D896" s="148"/>
      <c r="E896" s="149"/>
      <c r="F896" s="148"/>
      <c r="G896" s="148"/>
      <c r="H896" s="148"/>
      <c r="I896" s="149"/>
      <c r="J896" s="151"/>
      <c r="K896" s="148"/>
      <c r="L896" s="148"/>
      <c r="M896" s="148"/>
      <c r="N896" s="148"/>
      <c r="O896" s="148"/>
      <c r="P896" s="148"/>
      <c r="Q896" s="148"/>
    </row>
    <row r="897" hidden="1">
      <c r="A897" s="148"/>
      <c r="B897" s="148"/>
      <c r="C897" s="148"/>
      <c r="D897" s="148"/>
      <c r="E897" s="149"/>
      <c r="F897" s="148"/>
      <c r="G897" s="148"/>
      <c r="H897" s="148"/>
      <c r="I897" s="149"/>
      <c r="J897" s="151"/>
      <c r="K897" s="148"/>
      <c r="L897" s="148"/>
      <c r="M897" s="148"/>
      <c r="N897" s="148"/>
      <c r="O897" s="148"/>
      <c r="P897" s="148"/>
      <c r="Q897" s="148"/>
    </row>
    <row r="898" hidden="1">
      <c r="A898" s="148"/>
      <c r="B898" s="148"/>
      <c r="C898" s="148"/>
      <c r="D898" s="148"/>
      <c r="E898" s="149"/>
      <c r="F898" s="148"/>
      <c r="G898" s="148"/>
      <c r="H898" s="148"/>
      <c r="I898" s="149"/>
      <c r="J898" s="151"/>
      <c r="K898" s="148"/>
      <c r="L898" s="148"/>
      <c r="M898" s="148"/>
      <c r="N898" s="148"/>
      <c r="O898" s="148"/>
      <c r="P898" s="148"/>
      <c r="Q898" s="148"/>
    </row>
    <row r="899" hidden="1">
      <c r="A899" s="148"/>
      <c r="B899" s="148"/>
      <c r="C899" s="148"/>
      <c r="D899" s="148"/>
      <c r="E899" s="149"/>
      <c r="F899" s="148"/>
      <c r="G899" s="148"/>
      <c r="H899" s="148"/>
      <c r="I899" s="149"/>
      <c r="J899" s="151"/>
      <c r="K899" s="148"/>
      <c r="L899" s="148"/>
      <c r="M899" s="148"/>
      <c r="N899" s="148"/>
      <c r="O899" s="148"/>
      <c r="P899" s="148"/>
      <c r="Q899" s="148"/>
    </row>
    <row r="900" hidden="1">
      <c r="A900" s="148"/>
      <c r="B900" s="148"/>
      <c r="C900" s="148"/>
      <c r="D900" s="148"/>
      <c r="E900" s="149"/>
      <c r="F900" s="148"/>
      <c r="G900" s="148"/>
      <c r="H900" s="148"/>
      <c r="I900" s="149"/>
      <c r="J900" s="151"/>
      <c r="K900" s="148"/>
      <c r="L900" s="148"/>
      <c r="M900" s="148"/>
      <c r="N900" s="148"/>
      <c r="O900" s="148"/>
      <c r="P900" s="148"/>
      <c r="Q900" s="148"/>
    </row>
    <row r="901" hidden="1">
      <c r="A901" s="148"/>
      <c r="B901" s="148"/>
      <c r="C901" s="148"/>
      <c r="D901" s="148"/>
      <c r="E901" s="149"/>
      <c r="F901" s="148"/>
      <c r="G901" s="148"/>
      <c r="H901" s="148"/>
      <c r="I901" s="149"/>
      <c r="J901" s="151"/>
      <c r="K901" s="148"/>
      <c r="L901" s="148"/>
      <c r="M901" s="148"/>
      <c r="N901" s="148"/>
      <c r="O901" s="148"/>
      <c r="P901" s="148"/>
      <c r="Q901" s="148"/>
    </row>
    <row r="902" hidden="1">
      <c r="A902" s="148"/>
      <c r="B902" s="148"/>
      <c r="C902" s="148"/>
      <c r="D902" s="148"/>
      <c r="E902" s="149"/>
      <c r="F902" s="148"/>
      <c r="G902" s="148"/>
      <c r="H902" s="148"/>
      <c r="I902" s="149"/>
      <c r="J902" s="151"/>
      <c r="K902" s="148"/>
      <c r="L902" s="148"/>
      <c r="M902" s="148"/>
      <c r="N902" s="148"/>
      <c r="O902" s="148"/>
      <c r="P902" s="148"/>
      <c r="Q902" s="148"/>
    </row>
    <row r="903" hidden="1">
      <c r="A903" s="148"/>
      <c r="B903" s="148"/>
      <c r="C903" s="148"/>
      <c r="D903" s="148"/>
      <c r="E903" s="149"/>
      <c r="F903" s="148"/>
      <c r="G903" s="148"/>
      <c r="H903" s="148"/>
      <c r="I903" s="149"/>
      <c r="J903" s="151"/>
      <c r="K903" s="148"/>
      <c r="L903" s="148"/>
      <c r="M903" s="148"/>
      <c r="N903" s="148"/>
      <c r="O903" s="148"/>
      <c r="P903" s="148"/>
      <c r="Q903" s="148"/>
    </row>
    <row r="904" hidden="1">
      <c r="A904" s="148"/>
      <c r="B904" s="148"/>
      <c r="C904" s="148"/>
      <c r="D904" s="148"/>
      <c r="E904" s="149"/>
      <c r="F904" s="148"/>
      <c r="G904" s="148"/>
      <c r="H904" s="148"/>
      <c r="I904" s="149"/>
      <c r="J904" s="151"/>
      <c r="K904" s="148"/>
      <c r="L904" s="148"/>
      <c r="M904" s="148"/>
      <c r="N904" s="148"/>
      <c r="O904" s="148"/>
      <c r="P904" s="148"/>
      <c r="Q904" s="148"/>
    </row>
    <row r="905" hidden="1">
      <c r="A905" s="148"/>
      <c r="B905" s="148"/>
      <c r="C905" s="148"/>
      <c r="D905" s="148"/>
      <c r="E905" s="149"/>
      <c r="F905" s="148"/>
      <c r="G905" s="148"/>
      <c r="H905" s="148"/>
      <c r="I905" s="149"/>
      <c r="J905" s="151"/>
      <c r="K905" s="148"/>
      <c r="L905" s="148"/>
      <c r="M905" s="148"/>
      <c r="N905" s="148"/>
      <c r="O905" s="148"/>
      <c r="P905" s="148"/>
      <c r="Q905" s="148"/>
    </row>
    <row r="906" hidden="1">
      <c r="A906" s="148"/>
      <c r="B906" s="148"/>
      <c r="C906" s="148"/>
      <c r="D906" s="148"/>
      <c r="E906" s="149"/>
      <c r="F906" s="148"/>
      <c r="G906" s="148"/>
      <c r="H906" s="148"/>
      <c r="I906" s="149"/>
      <c r="J906" s="151"/>
      <c r="K906" s="148"/>
      <c r="L906" s="148"/>
      <c r="M906" s="148"/>
      <c r="N906" s="148"/>
      <c r="O906" s="148"/>
      <c r="P906" s="148"/>
      <c r="Q906" s="148"/>
    </row>
    <row r="907" hidden="1">
      <c r="A907" s="148"/>
      <c r="B907" s="148"/>
      <c r="C907" s="148"/>
      <c r="D907" s="148"/>
      <c r="E907" s="149"/>
      <c r="F907" s="148"/>
      <c r="G907" s="148"/>
      <c r="H907" s="148"/>
      <c r="I907" s="149"/>
      <c r="J907" s="151"/>
      <c r="K907" s="148"/>
      <c r="L907" s="148"/>
      <c r="M907" s="148"/>
      <c r="N907" s="148"/>
      <c r="O907" s="148"/>
      <c r="P907" s="148"/>
      <c r="Q907" s="148"/>
    </row>
    <row r="908" hidden="1">
      <c r="A908" s="148"/>
      <c r="B908" s="148"/>
      <c r="C908" s="148"/>
      <c r="D908" s="148"/>
      <c r="E908" s="149"/>
      <c r="F908" s="148"/>
      <c r="G908" s="148"/>
      <c r="H908" s="148"/>
      <c r="I908" s="149"/>
      <c r="J908" s="151"/>
      <c r="K908" s="148"/>
      <c r="L908" s="148"/>
      <c r="M908" s="148"/>
      <c r="N908" s="148"/>
      <c r="O908" s="148"/>
      <c r="P908" s="148"/>
      <c r="Q908" s="148"/>
    </row>
    <row r="909" hidden="1">
      <c r="A909" s="148"/>
      <c r="B909" s="148"/>
      <c r="C909" s="148"/>
      <c r="D909" s="148"/>
      <c r="E909" s="149"/>
      <c r="F909" s="148"/>
      <c r="G909" s="148"/>
      <c r="H909" s="148"/>
      <c r="I909" s="149"/>
      <c r="J909" s="151"/>
      <c r="K909" s="148"/>
      <c r="L909" s="148"/>
      <c r="M909" s="148"/>
      <c r="N909" s="148"/>
      <c r="O909" s="148"/>
      <c r="P909" s="148"/>
      <c r="Q909" s="148"/>
    </row>
    <row r="910" hidden="1">
      <c r="A910" s="148"/>
      <c r="B910" s="148"/>
      <c r="C910" s="148"/>
      <c r="D910" s="148"/>
      <c r="E910" s="149"/>
      <c r="F910" s="148"/>
      <c r="G910" s="148"/>
      <c r="H910" s="148"/>
      <c r="I910" s="149"/>
      <c r="J910" s="151"/>
      <c r="K910" s="148"/>
      <c r="L910" s="148"/>
      <c r="M910" s="148"/>
      <c r="N910" s="148"/>
      <c r="O910" s="148"/>
      <c r="P910" s="148"/>
      <c r="Q910" s="148"/>
    </row>
    <row r="911" hidden="1">
      <c r="A911" s="148"/>
      <c r="B911" s="148"/>
      <c r="C911" s="148"/>
      <c r="D911" s="148"/>
      <c r="E911" s="149"/>
      <c r="F911" s="148"/>
      <c r="G911" s="148"/>
      <c r="H911" s="148"/>
      <c r="I911" s="149"/>
      <c r="J911" s="151"/>
      <c r="K911" s="148"/>
      <c r="L911" s="148"/>
      <c r="M911" s="148"/>
      <c r="N911" s="148"/>
      <c r="O911" s="148"/>
      <c r="P911" s="148"/>
      <c r="Q911" s="148"/>
    </row>
    <row r="912" hidden="1">
      <c r="A912" s="148"/>
      <c r="B912" s="148"/>
      <c r="C912" s="148"/>
      <c r="D912" s="148"/>
      <c r="E912" s="149"/>
      <c r="F912" s="148"/>
      <c r="G912" s="148"/>
      <c r="H912" s="148"/>
      <c r="I912" s="149"/>
      <c r="J912" s="151"/>
      <c r="K912" s="148"/>
      <c r="L912" s="148"/>
      <c r="M912" s="148"/>
      <c r="N912" s="148"/>
      <c r="O912" s="148"/>
      <c r="P912" s="148"/>
      <c r="Q912" s="148"/>
    </row>
    <row r="913" hidden="1">
      <c r="A913" s="148"/>
      <c r="B913" s="148"/>
      <c r="C913" s="148"/>
      <c r="D913" s="148"/>
      <c r="E913" s="149"/>
      <c r="F913" s="148"/>
      <c r="G913" s="148"/>
      <c r="H913" s="148"/>
      <c r="I913" s="149"/>
      <c r="J913" s="151"/>
      <c r="K913" s="148"/>
      <c r="L913" s="148"/>
      <c r="M913" s="148"/>
      <c r="N913" s="148"/>
      <c r="O913" s="148"/>
      <c r="P913" s="148"/>
      <c r="Q913" s="148"/>
    </row>
    <row r="914" hidden="1">
      <c r="A914" s="148"/>
      <c r="B914" s="148"/>
      <c r="C914" s="148"/>
      <c r="D914" s="148"/>
      <c r="E914" s="149"/>
      <c r="F914" s="148"/>
      <c r="G914" s="148"/>
      <c r="H914" s="148"/>
      <c r="I914" s="149"/>
      <c r="J914" s="151"/>
      <c r="K914" s="148"/>
      <c r="L914" s="148"/>
      <c r="M914" s="148"/>
      <c r="N914" s="148"/>
      <c r="O914" s="148"/>
      <c r="P914" s="148"/>
      <c r="Q914" s="148"/>
    </row>
    <row r="915" hidden="1">
      <c r="A915" s="148"/>
      <c r="B915" s="148"/>
      <c r="C915" s="148"/>
      <c r="D915" s="148"/>
      <c r="E915" s="149"/>
      <c r="F915" s="148"/>
      <c r="G915" s="148"/>
      <c r="H915" s="148"/>
      <c r="I915" s="149"/>
      <c r="J915" s="151"/>
      <c r="K915" s="148"/>
      <c r="L915" s="148"/>
      <c r="M915" s="148"/>
      <c r="N915" s="148"/>
      <c r="O915" s="148"/>
      <c r="P915" s="148"/>
      <c r="Q915" s="148"/>
    </row>
    <row r="916" hidden="1">
      <c r="A916" s="148"/>
      <c r="B916" s="148"/>
      <c r="C916" s="148"/>
      <c r="D916" s="148"/>
      <c r="E916" s="149"/>
      <c r="F916" s="148"/>
      <c r="G916" s="148"/>
      <c r="H916" s="148"/>
      <c r="I916" s="149"/>
      <c r="J916" s="151"/>
      <c r="K916" s="148"/>
      <c r="L916" s="148"/>
      <c r="M916" s="148"/>
      <c r="N916" s="148"/>
      <c r="O916" s="148"/>
      <c r="P916" s="148"/>
      <c r="Q916" s="148"/>
    </row>
    <row r="917" hidden="1">
      <c r="A917" s="148"/>
      <c r="B917" s="148"/>
      <c r="C917" s="148"/>
      <c r="D917" s="148"/>
      <c r="E917" s="149"/>
      <c r="F917" s="148"/>
      <c r="G917" s="148"/>
      <c r="H917" s="148"/>
      <c r="I917" s="149"/>
      <c r="J917" s="151"/>
      <c r="K917" s="148"/>
      <c r="L917" s="148"/>
      <c r="M917" s="148"/>
      <c r="N917" s="148"/>
      <c r="O917" s="148"/>
      <c r="P917" s="148"/>
      <c r="Q917" s="148"/>
    </row>
    <row r="918" hidden="1">
      <c r="A918" s="148"/>
      <c r="B918" s="148"/>
      <c r="C918" s="148"/>
      <c r="D918" s="148"/>
      <c r="E918" s="149"/>
      <c r="F918" s="148"/>
      <c r="G918" s="148"/>
      <c r="H918" s="148"/>
      <c r="I918" s="149"/>
      <c r="J918" s="151"/>
      <c r="K918" s="148"/>
      <c r="L918" s="148"/>
      <c r="M918" s="148"/>
      <c r="N918" s="148"/>
      <c r="O918" s="148"/>
      <c r="P918" s="148"/>
      <c r="Q918" s="148"/>
    </row>
    <row r="919" hidden="1">
      <c r="A919" s="148"/>
      <c r="B919" s="148"/>
      <c r="C919" s="148"/>
      <c r="D919" s="148"/>
      <c r="E919" s="149"/>
      <c r="F919" s="148"/>
      <c r="G919" s="148"/>
      <c r="H919" s="148"/>
      <c r="I919" s="149"/>
      <c r="J919" s="151"/>
      <c r="K919" s="148"/>
      <c r="L919" s="148"/>
      <c r="M919" s="148"/>
      <c r="N919" s="148"/>
      <c r="O919" s="148"/>
      <c r="P919" s="148"/>
      <c r="Q919" s="148"/>
    </row>
    <row r="920" hidden="1">
      <c r="A920" s="148"/>
      <c r="B920" s="148"/>
      <c r="C920" s="148"/>
      <c r="D920" s="148"/>
      <c r="E920" s="149"/>
      <c r="F920" s="148"/>
      <c r="G920" s="148"/>
      <c r="H920" s="148"/>
      <c r="I920" s="149"/>
      <c r="J920" s="151"/>
      <c r="K920" s="148"/>
      <c r="L920" s="148"/>
      <c r="M920" s="148"/>
      <c r="N920" s="148"/>
      <c r="O920" s="148"/>
      <c r="P920" s="148"/>
      <c r="Q920" s="148"/>
    </row>
    <row r="921" hidden="1">
      <c r="A921" s="148"/>
      <c r="B921" s="148"/>
      <c r="C921" s="148"/>
      <c r="D921" s="148"/>
      <c r="E921" s="149"/>
      <c r="F921" s="148"/>
      <c r="G921" s="148"/>
      <c r="H921" s="148"/>
      <c r="I921" s="149"/>
      <c r="J921" s="151"/>
      <c r="K921" s="148"/>
      <c r="L921" s="148"/>
      <c r="M921" s="148"/>
      <c r="N921" s="148"/>
      <c r="O921" s="148"/>
      <c r="P921" s="148"/>
      <c r="Q921" s="148"/>
    </row>
    <row r="922" hidden="1">
      <c r="A922" s="148"/>
      <c r="B922" s="148"/>
      <c r="C922" s="148"/>
      <c r="D922" s="148"/>
      <c r="E922" s="149"/>
      <c r="F922" s="148"/>
      <c r="G922" s="148"/>
      <c r="H922" s="148"/>
      <c r="I922" s="149"/>
      <c r="J922" s="151"/>
      <c r="K922" s="148"/>
      <c r="L922" s="148"/>
      <c r="M922" s="148"/>
      <c r="N922" s="148"/>
      <c r="O922" s="148"/>
      <c r="P922" s="148"/>
      <c r="Q922" s="148"/>
    </row>
    <row r="923" hidden="1">
      <c r="A923" s="148"/>
      <c r="B923" s="148"/>
      <c r="C923" s="148"/>
      <c r="D923" s="148"/>
      <c r="E923" s="149"/>
      <c r="F923" s="148"/>
      <c r="G923" s="148"/>
      <c r="H923" s="148"/>
      <c r="I923" s="149"/>
      <c r="J923" s="151"/>
      <c r="K923" s="148"/>
      <c r="L923" s="148"/>
      <c r="M923" s="148"/>
      <c r="N923" s="148"/>
      <c r="O923" s="148"/>
      <c r="P923" s="148"/>
      <c r="Q923" s="148"/>
    </row>
    <row r="924" hidden="1">
      <c r="A924" s="148"/>
      <c r="B924" s="148"/>
      <c r="C924" s="148"/>
      <c r="D924" s="148"/>
      <c r="E924" s="149"/>
      <c r="F924" s="148"/>
      <c r="G924" s="148"/>
      <c r="H924" s="148"/>
      <c r="I924" s="149"/>
      <c r="J924" s="151"/>
      <c r="K924" s="148"/>
      <c r="L924" s="148"/>
      <c r="M924" s="148"/>
      <c r="N924" s="148"/>
      <c r="O924" s="148"/>
      <c r="P924" s="148"/>
      <c r="Q924" s="148"/>
    </row>
    <row r="925" hidden="1">
      <c r="A925" s="148"/>
      <c r="B925" s="148"/>
      <c r="C925" s="148"/>
      <c r="D925" s="148"/>
      <c r="E925" s="149"/>
      <c r="F925" s="148"/>
      <c r="G925" s="148"/>
      <c r="H925" s="148"/>
      <c r="I925" s="149"/>
      <c r="J925" s="151"/>
      <c r="K925" s="148"/>
      <c r="L925" s="148"/>
      <c r="M925" s="148"/>
      <c r="N925" s="148"/>
      <c r="O925" s="148"/>
      <c r="P925" s="148"/>
      <c r="Q925" s="148"/>
    </row>
    <row r="926" hidden="1">
      <c r="A926" s="148"/>
      <c r="B926" s="148"/>
      <c r="C926" s="148"/>
      <c r="D926" s="148"/>
      <c r="E926" s="149"/>
      <c r="F926" s="148"/>
      <c r="G926" s="148"/>
      <c r="H926" s="148"/>
      <c r="I926" s="149"/>
      <c r="J926" s="151"/>
      <c r="K926" s="148"/>
      <c r="L926" s="148"/>
      <c r="M926" s="148"/>
      <c r="N926" s="148"/>
      <c r="O926" s="148"/>
      <c r="P926" s="148"/>
      <c r="Q926" s="148"/>
    </row>
    <row r="927" hidden="1">
      <c r="A927" s="148"/>
      <c r="B927" s="148"/>
      <c r="C927" s="148"/>
      <c r="D927" s="148"/>
      <c r="E927" s="149"/>
      <c r="F927" s="148"/>
      <c r="G927" s="148"/>
      <c r="H927" s="148"/>
      <c r="I927" s="149"/>
      <c r="J927" s="151"/>
      <c r="K927" s="148"/>
      <c r="L927" s="148"/>
      <c r="M927" s="148"/>
      <c r="N927" s="148"/>
      <c r="O927" s="148"/>
      <c r="P927" s="148"/>
      <c r="Q927" s="148"/>
    </row>
    <row r="928" hidden="1">
      <c r="A928" s="148"/>
      <c r="B928" s="148"/>
      <c r="C928" s="148"/>
      <c r="D928" s="148"/>
      <c r="E928" s="149"/>
      <c r="F928" s="148"/>
      <c r="G928" s="148"/>
      <c r="H928" s="148"/>
      <c r="I928" s="149"/>
      <c r="J928" s="151"/>
      <c r="K928" s="148"/>
      <c r="L928" s="148"/>
      <c r="M928" s="148"/>
      <c r="N928" s="148"/>
      <c r="O928" s="148"/>
      <c r="P928" s="148"/>
      <c r="Q928" s="148"/>
    </row>
    <row r="929" hidden="1">
      <c r="A929" s="148"/>
      <c r="B929" s="148"/>
      <c r="C929" s="148"/>
      <c r="D929" s="148"/>
      <c r="E929" s="149"/>
      <c r="F929" s="148"/>
      <c r="G929" s="148"/>
      <c r="H929" s="148"/>
      <c r="I929" s="149"/>
      <c r="J929" s="151"/>
      <c r="K929" s="148"/>
      <c r="L929" s="148"/>
      <c r="M929" s="148"/>
      <c r="N929" s="148"/>
      <c r="O929" s="148"/>
      <c r="P929" s="148"/>
      <c r="Q929" s="148"/>
    </row>
    <row r="930" hidden="1">
      <c r="A930" s="148"/>
      <c r="B930" s="148"/>
      <c r="C930" s="148"/>
      <c r="D930" s="148"/>
      <c r="E930" s="149"/>
      <c r="F930" s="148"/>
      <c r="G930" s="148"/>
      <c r="H930" s="148"/>
      <c r="I930" s="149"/>
      <c r="J930" s="151"/>
      <c r="K930" s="148"/>
      <c r="L930" s="148"/>
      <c r="M930" s="148"/>
      <c r="N930" s="148"/>
      <c r="O930" s="148"/>
      <c r="P930" s="148"/>
      <c r="Q930" s="148"/>
    </row>
    <row r="931" hidden="1">
      <c r="A931" s="148"/>
      <c r="B931" s="148"/>
      <c r="C931" s="148"/>
      <c r="D931" s="148"/>
      <c r="E931" s="149"/>
      <c r="F931" s="148"/>
      <c r="G931" s="148"/>
      <c r="H931" s="148"/>
      <c r="I931" s="149"/>
      <c r="J931" s="151"/>
      <c r="K931" s="148"/>
      <c r="L931" s="148"/>
      <c r="M931" s="148"/>
      <c r="N931" s="148"/>
      <c r="O931" s="148"/>
      <c r="P931" s="148"/>
      <c r="Q931" s="148"/>
    </row>
    <row r="932" hidden="1">
      <c r="A932" s="148"/>
      <c r="B932" s="148"/>
      <c r="C932" s="148"/>
      <c r="D932" s="148"/>
      <c r="E932" s="149"/>
      <c r="F932" s="148"/>
      <c r="G932" s="148"/>
      <c r="H932" s="148"/>
      <c r="I932" s="149"/>
      <c r="J932" s="151"/>
      <c r="K932" s="148"/>
      <c r="L932" s="148"/>
      <c r="M932" s="148"/>
      <c r="N932" s="148"/>
      <c r="O932" s="148"/>
      <c r="P932" s="148"/>
      <c r="Q932" s="148"/>
    </row>
    <row r="933" hidden="1">
      <c r="A933" s="148"/>
      <c r="B933" s="148"/>
      <c r="C933" s="148"/>
      <c r="D933" s="148"/>
      <c r="E933" s="149"/>
      <c r="F933" s="148"/>
      <c r="G933" s="148"/>
      <c r="H933" s="148"/>
      <c r="I933" s="149"/>
      <c r="J933" s="151"/>
      <c r="K933" s="148"/>
      <c r="L933" s="148"/>
      <c r="M933" s="148"/>
      <c r="N933" s="148"/>
      <c r="O933" s="148"/>
      <c r="P933" s="148"/>
      <c r="Q933" s="148"/>
    </row>
    <row r="934" hidden="1">
      <c r="A934" s="148"/>
      <c r="B934" s="148"/>
      <c r="C934" s="148"/>
      <c r="D934" s="148"/>
      <c r="E934" s="149"/>
      <c r="F934" s="148"/>
      <c r="G934" s="148"/>
      <c r="H934" s="148"/>
      <c r="I934" s="149"/>
      <c r="J934" s="151"/>
      <c r="K934" s="148"/>
      <c r="L934" s="148"/>
      <c r="M934" s="148"/>
      <c r="N934" s="148"/>
      <c r="O934" s="148"/>
      <c r="P934" s="148"/>
      <c r="Q934" s="148"/>
    </row>
    <row r="935" hidden="1">
      <c r="A935" s="148"/>
      <c r="B935" s="148"/>
      <c r="C935" s="148"/>
      <c r="D935" s="148"/>
      <c r="E935" s="149"/>
      <c r="F935" s="148"/>
      <c r="G935" s="148"/>
      <c r="H935" s="148"/>
      <c r="I935" s="149"/>
      <c r="J935" s="151"/>
      <c r="K935" s="148"/>
      <c r="L935" s="148"/>
      <c r="M935" s="148"/>
      <c r="N935" s="148"/>
      <c r="O935" s="148"/>
      <c r="P935" s="148"/>
      <c r="Q935" s="148"/>
    </row>
    <row r="936" hidden="1">
      <c r="A936" s="148"/>
      <c r="B936" s="148"/>
      <c r="C936" s="148"/>
      <c r="D936" s="148"/>
      <c r="E936" s="149"/>
      <c r="F936" s="148"/>
      <c r="G936" s="148"/>
      <c r="H936" s="148"/>
      <c r="I936" s="149"/>
      <c r="J936" s="151"/>
      <c r="K936" s="148"/>
      <c r="L936" s="148"/>
      <c r="M936" s="148"/>
      <c r="N936" s="148"/>
      <c r="O936" s="148"/>
      <c r="P936" s="148"/>
      <c r="Q936" s="148"/>
    </row>
    <row r="937" hidden="1">
      <c r="A937" s="148"/>
      <c r="B937" s="148"/>
      <c r="C937" s="148"/>
      <c r="D937" s="148"/>
      <c r="E937" s="149"/>
      <c r="F937" s="148"/>
      <c r="G937" s="148"/>
      <c r="H937" s="148"/>
      <c r="I937" s="149"/>
      <c r="J937" s="151"/>
      <c r="K937" s="148"/>
      <c r="L937" s="148"/>
      <c r="M937" s="148"/>
      <c r="N937" s="148"/>
      <c r="O937" s="148"/>
      <c r="P937" s="148"/>
      <c r="Q937" s="148"/>
    </row>
    <row r="938" hidden="1">
      <c r="A938" s="148"/>
      <c r="B938" s="148"/>
      <c r="C938" s="148"/>
      <c r="D938" s="148"/>
      <c r="E938" s="149"/>
      <c r="F938" s="148"/>
      <c r="G938" s="148"/>
      <c r="H938" s="148"/>
      <c r="I938" s="149"/>
      <c r="J938" s="151"/>
      <c r="K938" s="148"/>
      <c r="L938" s="148"/>
      <c r="M938" s="148"/>
      <c r="N938" s="148"/>
      <c r="O938" s="148"/>
      <c r="P938" s="148"/>
      <c r="Q938" s="148"/>
    </row>
    <row r="939" hidden="1">
      <c r="A939" s="148"/>
      <c r="B939" s="148"/>
      <c r="C939" s="148"/>
      <c r="D939" s="148"/>
      <c r="E939" s="149"/>
      <c r="F939" s="148"/>
      <c r="G939" s="148"/>
      <c r="H939" s="148"/>
      <c r="I939" s="149"/>
      <c r="J939" s="151"/>
      <c r="K939" s="148"/>
      <c r="L939" s="148"/>
      <c r="M939" s="148"/>
      <c r="N939" s="148"/>
      <c r="O939" s="148"/>
      <c r="P939" s="148"/>
      <c r="Q939" s="148"/>
    </row>
    <row r="940" hidden="1">
      <c r="A940" s="148"/>
      <c r="B940" s="148"/>
      <c r="C940" s="148"/>
      <c r="D940" s="148"/>
      <c r="E940" s="149"/>
      <c r="F940" s="148"/>
      <c r="G940" s="148"/>
      <c r="H940" s="148"/>
      <c r="I940" s="149"/>
      <c r="J940" s="151"/>
      <c r="K940" s="148"/>
      <c r="L940" s="148"/>
      <c r="M940" s="148"/>
      <c r="N940" s="148"/>
      <c r="O940" s="148"/>
      <c r="P940" s="148"/>
      <c r="Q940" s="148"/>
    </row>
    <row r="941" hidden="1">
      <c r="A941" s="148"/>
      <c r="B941" s="148"/>
      <c r="C941" s="148"/>
      <c r="D941" s="148"/>
      <c r="E941" s="149"/>
      <c r="F941" s="148"/>
      <c r="G941" s="148"/>
      <c r="H941" s="148"/>
      <c r="I941" s="149"/>
      <c r="J941" s="151"/>
      <c r="K941" s="148"/>
      <c r="L941" s="148"/>
      <c r="M941" s="148"/>
      <c r="N941" s="148"/>
      <c r="O941" s="148"/>
      <c r="P941" s="148"/>
      <c r="Q941" s="148"/>
    </row>
    <row r="942" hidden="1">
      <c r="A942" s="148"/>
      <c r="B942" s="148"/>
      <c r="C942" s="148"/>
      <c r="D942" s="148"/>
      <c r="E942" s="149"/>
      <c r="F942" s="148"/>
      <c r="G942" s="148"/>
      <c r="H942" s="148"/>
      <c r="I942" s="149"/>
      <c r="J942" s="151"/>
      <c r="K942" s="148"/>
      <c r="L942" s="148"/>
      <c r="M942" s="148"/>
      <c r="N942" s="148"/>
      <c r="O942" s="148"/>
      <c r="P942" s="148"/>
      <c r="Q942" s="148"/>
    </row>
    <row r="943" hidden="1">
      <c r="A943" s="148"/>
      <c r="B943" s="148"/>
      <c r="C943" s="148"/>
      <c r="D943" s="148"/>
      <c r="E943" s="149"/>
      <c r="F943" s="148"/>
      <c r="G943" s="148"/>
      <c r="H943" s="148"/>
      <c r="I943" s="149"/>
      <c r="J943" s="151"/>
      <c r="K943" s="148"/>
      <c r="L943" s="148"/>
      <c r="M943" s="148"/>
      <c r="N943" s="148"/>
      <c r="O943" s="148"/>
      <c r="P943" s="148"/>
      <c r="Q943" s="148"/>
    </row>
    <row r="944" hidden="1">
      <c r="A944" s="148"/>
      <c r="B944" s="148"/>
      <c r="C944" s="148"/>
      <c r="D944" s="148"/>
      <c r="E944" s="149"/>
      <c r="F944" s="148"/>
      <c r="G944" s="148"/>
      <c r="H944" s="148"/>
      <c r="I944" s="149"/>
      <c r="J944" s="151"/>
      <c r="K944" s="148"/>
      <c r="L944" s="148"/>
      <c r="M944" s="148"/>
      <c r="N944" s="148"/>
      <c r="O944" s="148"/>
      <c r="P944" s="148"/>
      <c r="Q944" s="148"/>
    </row>
    <row r="945" hidden="1">
      <c r="A945" s="148"/>
      <c r="B945" s="148"/>
      <c r="C945" s="148"/>
      <c r="D945" s="148"/>
      <c r="E945" s="149"/>
      <c r="F945" s="148"/>
      <c r="G945" s="148"/>
      <c r="H945" s="148"/>
      <c r="I945" s="149"/>
      <c r="J945" s="151"/>
      <c r="K945" s="148"/>
      <c r="L945" s="148"/>
      <c r="M945" s="148"/>
      <c r="N945" s="148"/>
      <c r="O945" s="148"/>
      <c r="P945" s="148"/>
      <c r="Q945" s="148"/>
    </row>
    <row r="946" hidden="1">
      <c r="A946" s="148"/>
      <c r="B946" s="148"/>
      <c r="C946" s="148"/>
      <c r="D946" s="148"/>
      <c r="E946" s="149"/>
      <c r="F946" s="148"/>
      <c r="G946" s="148"/>
      <c r="H946" s="148"/>
      <c r="I946" s="149"/>
      <c r="J946" s="151"/>
      <c r="K946" s="148"/>
      <c r="L946" s="148"/>
      <c r="M946" s="148"/>
      <c r="N946" s="148"/>
      <c r="O946" s="148"/>
      <c r="P946" s="148"/>
      <c r="Q946" s="148"/>
    </row>
    <row r="947" hidden="1">
      <c r="A947" s="148"/>
      <c r="B947" s="148"/>
      <c r="C947" s="148"/>
      <c r="D947" s="148"/>
      <c r="E947" s="149"/>
      <c r="F947" s="148"/>
      <c r="G947" s="148"/>
      <c r="H947" s="148"/>
      <c r="I947" s="149"/>
      <c r="J947" s="151"/>
      <c r="K947" s="148"/>
      <c r="L947" s="148"/>
      <c r="M947" s="148"/>
      <c r="N947" s="148"/>
      <c r="O947" s="148"/>
      <c r="P947" s="148"/>
      <c r="Q947" s="148"/>
    </row>
    <row r="948" hidden="1">
      <c r="A948" s="148"/>
      <c r="B948" s="148"/>
      <c r="C948" s="148"/>
      <c r="D948" s="148"/>
      <c r="E948" s="149"/>
      <c r="F948" s="148"/>
      <c r="G948" s="148"/>
      <c r="H948" s="148"/>
      <c r="I948" s="149"/>
      <c r="J948" s="151"/>
      <c r="K948" s="148"/>
      <c r="L948" s="148"/>
      <c r="M948" s="148"/>
      <c r="N948" s="148"/>
      <c r="O948" s="148"/>
      <c r="P948" s="148"/>
      <c r="Q948" s="148"/>
    </row>
    <row r="949" hidden="1">
      <c r="A949" s="148"/>
      <c r="B949" s="148"/>
      <c r="C949" s="148"/>
      <c r="D949" s="148"/>
      <c r="E949" s="149"/>
      <c r="F949" s="148"/>
      <c r="G949" s="148"/>
      <c r="H949" s="148"/>
      <c r="I949" s="149"/>
      <c r="J949" s="151"/>
      <c r="K949" s="148"/>
      <c r="L949" s="148"/>
      <c r="M949" s="148"/>
      <c r="N949" s="148"/>
      <c r="O949" s="148"/>
      <c r="P949" s="148"/>
      <c r="Q949" s="148"/>
    </row>
    <row r="950" hidden="1">
      <c r="A950" s="148"/>
      <c r="B950" s="148"/>
      <c r="C950" s="148"/>
      <c r="D950" s="148"/>
      <c r="E950" s="149"/>
      <c r="F950" s="148"/>
      <c r="G950" s="148"/>
      <c r="H950" s="148"/>
      <c r="I950" s="149"/>
      <c r="J950" s="151"/>
      <c r="K950" s="148"/>
      <c r="L950" s="148"/>
      <c r="M950" s="148"/>
      <c r="N950" s="148"/>
      <c r="O950" s="148"/>
      <c r="P950" s="148"/>
      <c r="Q950" s="148"/>
    </row>
    <row r="951" hidden="1">
      <c r="A951" s="148"/>
      <c r="B951" s="148"/>
      <c r="C951" s="148"/>
      <c r="D951" s="148"/>
      <c r="E951" s="149"/>
      <c r="F951" s="148"/>
      <c r="G951" s="148"/>
      <c r="H951" s="148"/>
      <c r="I951" s="149"/>
      <c r="J951" s="151"/>
      <c r="K951" s="148"/>
      <c r="L951" s="148"/>
      <c r="M951" s="148"/>
      <c r="N951" s="148"/>
      <c r="O951" s="148"/>
      <c r="P951" s="148"/>
      <c r="Q951" s="148"/>
    </row>
    <row r="952" hidden="1">
      <c r="A952" s="148"/>
      <c r="B952" s="148"/>
      <c r="C952" s="148"/>
      <c r="D952" s="148"/>
      <c r="E952" s="149"/>
      <c r="F952" s="148"/>
      <c r="G952" s="148"/>
      <c r="H952" s="148"/>
      <c r="I952" s="149"/>
      <c r="J952" s="151"/>
      <c r="K952" s="148"/>
      <c r="L952" s="148"/>
      <c r="M952" s="148"/>
      <c r="N952" s="148"/>
      <c r="O952" s="148"/>
      <c r="P952" s="148"/>
      <c r="Q952" s="148"/>
    </row>
    <row r="953" hidden="1">
      <c r="A953" s="148"/>
      <c r="B953" s="148"/>
      <c r="C953" s="148"/>
      <c r="D953" s="148"/>
      <c r="E953" s="149"/>
      <c r="F953" s="148"/>
      <c r="G953" s="148"/>
      <c r="H953" s="148"/>
      <c r="I953" s="149"/>
      <c r="J953" s="151"/>
      <c r="K953" s="148"/>
      <c r="L953" s="148"/>
      <c r="M953" s="148"/>
      <c r="N953" s="148"/>
      <c r="O953" s="148"/>
      <c r="P953" s="148"/>
      <c r="Q953" s="148"/>
    </row>
    <row r="954" hidden="1">
      <c r="A954" s="148"/>
      <c r="B954" s="148"/>
      <c r="C954" s="148"/>
      <c r="D954" s="148"/>
      <c r="E954" s="149"/>
      <c r="F954" s="148"/>
      <c r="G954" s="148"/>
      <c r="H954" s="148"/>
      <c r="I954" s="149"/>
      <c r="J954" s="151"/>
      <c r="K954" s="148"/>
      <c r="L954" s="148"/>
      <c r="M954" s="148"/>
      <c r="N954" s="148"/>
      <c r="O954" s="148"/>
      <c r="P954" s="148"/>
      <c r="Q954" s="148"/>
    </row>
    <row r="955" hidden="1">
      <c r="A955" s="148"/>
      <c r="B955" s="148"/>
      <c r="C955" s="148"/>
      <c r="D955" s="148"/>
      <c r="E955" s="149"/>
      <c r="F955" s="148"/>
      <c r="G955" s="148"/>
      <c r="H955" s="148"/>
      <c r="I955" s="149"/>
      <c r="J955" s="151"/>
      <c r="K955" s="148"/>
      <c r="L955" s="148"/>
      <c r="M955" s="148"/>
      <c r="N955" s="148"/>
      <c r="O955" s="148"/>
      <c r="P955" s="148"/>
      <c r="Q955" s="148"/>
    </row>
    <row r="956" hidden="1">
      <c r="A956" s="148"/>
      <c r="B956" s="148"/>
      <c r="C956" s="148"/>
      <c r="D956" s="148"/>
      <c r="E956" s="149"/>
      <c r="F956" s="148"/>
      <c r="G956" s="148"/>
      <c r="H956" s="148"/>
      <c r="I956" s="149"/>
      <c r="J956" s="151"/>
      <c r="K956" s="148"/>
      <c r="L956" s="148"/>
      <c r="M956" s="148"/>
      <c r="N956" s="148"/>
      <c r="O956" s="148"/>
      <c r="P956" s="148"/>
      <c r="Q956" s="148"/>
    </row>
    <row r="957" hidden="1">
      <c r="A957" s="148"/>
      <c r="B957" s="148"/>
      <c r="C957" s="148"/>
      <c r="D957" s="148"/>
      <c r="E957" s="149"/>
      <c r="F957" s="148"/>
      <c r="G957" s="148"/>
      <c r="H957" s="148"/>
      <c r="I957" s="149"/>
      <c r="J957" s="151"/>
      <c r="K957" s="148"/>
      <c r="L957" s="148"/>
      <c r="M957" s="148"/>
      <c r="N957" s="148"/>
      <c r="O957" s="148"/>
      <c r="P957" s="148"/>
      <c r="Q957" s="148"/>
    </row>
    <row r="958" hidden="1">
      <c r="A958" s="148"/>
      <c r="B958" s="148"/>
      <c r="C958" s="148"/>
      <c r="D958" s="148"/>
      <c r="E958" s="149"/>
      <c r="F958" s="148"/>
      <c r="G958" s="148"/>
      <c r="H958" s="148"/>
      <c r="I958" s="149"/>
      <c r="J958" s="151"/>
      <c r="K958" s="148"/>
      <c r="L958" s="148"/>
      <c r="M958" s="148"/>
      <c r="N958" s="148"/>
      <c r="O958" s="148"/>
      <c r="P958" s="148"/>
      <c r="Q958" s="148"/>
    </row>
    <row r="959" hidden="1">
      <c r="A959" s="148"/>
      <c r="B959" s="148"/>
      <c r="C959" s="148"/>
      <c r="D959" s="148"/>
      <c r="E959" s="149"/>
      <c r="F959" s="148"/>
      <c r="G959" s="148"/>
      <c r="H959" s="148"/>
      <c r="I959" s="149"/>
      <c r="J959" s="151"/>
      <c r="K959" s="148"/>
      <c r="L959" s="148"/>
      <c r="M959" s="148"/>
      <c r="N959" s="148"/>
      <c r="O959" s="148"/>
      <c r="P959" s="148"/>
      <c r="Q959" s="148"/>
    </row>
    <row r="960" hidden="1">
      <c r="A960" s="148"/>
      <c r="B960" s="148"/>
      <c r="C960" s="148"/>
      <c r="D960" s="148"/>
      <c r="E960" s="149"/>
      <c r="F960" s="148"/>
      <c r="G960" s="148"/>
      <c r="H960" s="148"/>
      <c r="I960" s="149"/>
      <c r="J960" s="151"/>
      <c r="K960" s="148"/>
      <c r="L960" s="148"/>
      <c r="M960" s="148"/>
      <c r="N960" s="148"/>
      <c r="O960" s="148"/>
      <c r="P960" s="148"/>
      <c r="Q960" s="148"/>
    </row>
    <row r="961" hidden="1">
      <c r="A961" s="148"/>
      <c r="B961" s="148"/>
      <c r="C961" s="148"/>
      <c r="D961" s="148"/>
      <c r="E961" s="149"/>
      <c r="F961" s="148"/>
      <c r="G961" s="148"/>
      <c r="H961" s="148"/>
      <c r="I961" s="149"/>
      <c r="J961" s="151"/>
      <c r="K961" s="148"/>
      <c r="L961" s="148"/>
      <c r="M961" s="148"/>
      <c r="N961" s="148"/>
      <c r="O961" s="148"/>
      <c r="P961" s="148"/>
      <c r="Q961" s="148"/>
    </row>
    <row r="962" hidden="1">
      <c r="A962" s="148"/>
      <c r="B962" s="148"/>
      <c r="C962" s="148"/>
      <c r="D962" s="148"/>
      <c r="E962" s="149"/>
      <c r="F962" s="148"/>
      <c r="G962" s="148"/>
      <c r="H962" s="148"/>
      <c r="I962" s="149"/>
      <c r="J962" s="151"/>
      <c r="K962" s="148"/>
      <c r="L962" s="148"/>
      <c r="M962" s="148"/>
      <c r="N962" s="148"/>
      <c r="O962" s="148"/>
      <c r="P962" s="148"/>
      <c r="Q962" s="148"/>
    </row>
    <row r="963" hidden="1">
      <c r="A963" s="148"/>
      <c r="B963" s="148"/>
      <c r="C963" s="148"/>
      <c r="D963" s="148"/>
      <c r="E963" s="149"/>
      <c r="F963" s="148"/>
      <c r="G963" s="148"/>
      <c r="H963" s="148"/>
      <c r="I963" s="149"/>
      <c r="J963" s="151"/>
      <c r="K963" s="148"/>
      <c r="L963" s="148"/>
      <c r="M963" s="148"/>
      <c r="N963" s="148"/>
      <c r="O963" s="148"/>
      <c r="P963" s="148"/>
      <c r="Q963" s="148"/>
    </row>
    <row r="964" hidden="1">
      <c r="A964" s="148"/>
      <c r="B964" s="148"/>
      <c r="C964" s="148"/>
      <c r="D964" s="148"/>
      <c r="E964" s="149"/>
      <c r="F964" s="148"/>
      <c r="G964" s="148"/>
      <c r="H964" s="148"/>
      <c r="I964" s="149"/>
      <c r="J964" s="151"/>
      <c r="K964" s="148"/>
      <c r="L964" s="148"/>
      <c r="M964" s="148"/>
      <c r="N964" s="148"/>
      <c r="O964" s="148"/>
      <c r="P964" s="148"/>
      <c r="Q964" s="148"/>
    </row>
    <row r="965" hidden="1">
      <c r="A965" s="148"/>
      <c r="B965" s="148"/>
      <c r="C965" s="148"/>
      <c r="D965" s="148"/>
      <c r="E965" s="149"/>
      <c r="F965" s="148"/>
      <c r="G965" s="148"/>
      <c r="H965" s="148"/>
      <c r="I965" s="149"/>
      <c r="J965" s="151"/>
      <c r="K965" s="148"/>
      <c r="L965" s="148"/>
      <c r="M965" s="148"/>
      <c r="N965" s="148"/>
      <c r="O965" s="148"/>
      <c r="P965" s="148"/>
      <c r="Q965" s="148"/>
    </row>
    <row r="966" hidden="1">
      <c r="A966" s="148"/>
      <c r="B966" s="148"/>
      <c r="C966" s="148"/>
      <c r="D966" s="148"/>
      <c r="E966" s="149"/>
      <c r="F966" s="148"/>
      <c r="G966" s="148"/>
      <c r="H966" s="148"/>
      <c r="I966" s="149"/>
      <c r="J966" s="151"/>
      <c r="K966" s="148"/>
      <c r="L966" s="148"/>
      <c r="M966" s="148"/>
      <c r="N966" s="148"/>
      <c r="O966" s="148"/>
      <c r="P966" s="148"/>
      <c r="Q966" s="148"/>
    </row>
    <row r="967" hidden="1">
      <c r="A967" s="148"/>
      <c r="B967" s="148"/>
      <c r="C967" s="148"/>
      <c r="D967" s="148"/>
      <c r="E967" s="149"/>
      <c r="F967" s="148"/>
      <c r="G967" s="148"/>
      <c r="H967" s="148"/>
      <c r="I967" s="149"/>
      <c r="J967" s="151"/>
      <c r="K967" s="148"/>
      <c r="L967" s="148"/>
      <c r="M967" s="148"/>
      <c r="N967" s="148"/>
      <c r="O967" s="148"/>
      <c r="P967" s="148"/>
      <c r="Q967" s="148"/>
    </row>
    <row r="968" hidden="1">
      <c r="A968" s="148"/>
      <c r="B968" s="148"/>
      <c r="C968" s="148"/>
      <c r="D968" s="148"/>
      <c r="E968" s="149"/>
      <c r="F968" s="148"/>
      <c r="G968" s="148"/>
      <c r="H968" s="148"/>
      <c r="I968" s="149"/>
      <c r="J968" s="151"/>
      <c r="K968" s="148"/>
      <c r="L968" s="148"/>
      <c r="M968" s="148"/>
      <c r="N968" s="148"/>
      <c r="O968" s="148"/>
      <c r="P968" s="148"/>
      <c r="Q968" s="148"/>
    </row>
    <row r="969" hidden="1">
      <c r="A969" s="148"/>
      <c r="B969" s="148"/>
      <c r="C969" s="148"/>
      <c r="D969" s="148"/>
      <c r="E969" s="149"/>
      <c r="F969" s="148"/>
      <c r="G969" s="148"/>
      <c r="H969" s="148"/>
      <c r="I969" s="149"/>
      <c r="J969" s="151"/>
      <c r="K969" s="148"/>
      <c r="L969" s="148"/>
      <c r="M969" s="148"/>
      <c r="N969" s="148"/>
      <c r="O969" s="148"/>
      <c r="P969" s="148"/>
      <c r="Q969" s="148"/>
    </row>
    <row r="970" hidden="1">
      <c r="A970" s="148"/>
      <c r="B970" s="148"/>
      <c r="C970" s="148"/>
      <c r="D970" s="148"/>
      <c r="E970" s="149"/>
      <c r="F970" s="148"/>
      <c r="G970" s="148"/>
      <c r="H970" s="148"/>
      <c r="I970" s="149"/>
      <c r="J970" s="151"/>
      <c r="K970" s="148"/>
      <c r="L970" s="148"/>
      <c r="M970" s="148"/>
      <c r="N970" s="148"/>
      <c r="O970" s="148"/>
      <c r="P970" s="148"/>
      <c r="Q970" s="148"/>
    </row>
    <row r="971" hidden="1">
      <c r="A971" s="148"/>
      <c r="B971" s="148"/>
      <c r="C971" s="148"/>
      <c r="D971" s="148"/>
      <c r="E971" s="149"/>
      <c r="F971" s="148"/>
      <c r="G971" s="148"/>
      <c r="H971" s="148"/>
      <c r="I971" s="149"/>
      <c r="J971" s="151"/>
      <c r="K971" s="148"/>
      <c r="L971" s="148"/>
      <c r="M971" s="148"/>
      <c r="N971" s="148"/>
      <c r="O971" s="148"/>
      <c r="P971" s="148"/>
      <c r="Q971" s="148"/>
    </row>
    <row r="972" hidden="1">
      <c r="A972" s="148"/>
      <c r="B972" s="148"/>
      <c r="C972" s="148"/>
      <c r="D972" s="148"/>
      <c r="E972" s="149"/>
      <c r="F972" s="148"/>
      <c r="G972" s="148"/>
      <c r="H972" s="148"/>
      <c r="I972" s="149"/>
      <c r="J972" s="151"/>
      <c r="K972" s="148"/>
      <c r="L972" s="148"/>
      <c r="M972" s="148"/>
      <c r="N972" s="148"/>
      <c r="O972" s="148"/>
      <c r="P972" s="148"/>
      <c r="Q972" s="148"/>
    </row>
    <row r="973" hidden="1">
      <c r="A973" s="148"/>
      <c r="B973" s="148"/>
      <c r="C973" s="148"/>
      <c r="D973" s="148"/>
      <c r="E973" s="149"/>
      <c r="F973" s="148"/>
      <c r="G973" s="148"/>
      <c r="H973" s="148"/>
      <c r="I973" s="149"/>
      <c r="J973" s="151"/>
      <c r="K973" s="148"/>
      <c r="L973" s="148"/>
      <c r="M973" s="148"/>
      <c r="N973" s="148"/>
      <c r="O973" s="148"/>
      <c r="P973" s="148"/>
      <c r="Q973" s="148"/>
    </row>
  </sheetData>
  <dataValidations>
    <dataValidation type="list" allowBlank="1" showErrorMessage="1" sqref="H31:H136">
      <formula1>'Tag Descriptions'!$A$3:$A$8</formula1>
    </dataValidation>
    <dataValidation type="list" allowBlank="1" showErrorMessage="1" sqref="L2:L3 L5:L136">
      <formula1>'Tag Descriptions'!$A$24:$A$26</formula1>
    </dataValidation>
    <dataValidation type="list" allowBlank="1" showErrorMessage="1" sqref="O2:Q136">
      <formula1>'Tag Descriptions'!$A$68:$A$77</formula1>
    </dataValidation>
    <dataValidation type="list" allowBlank="1" sqref="M2:M136">
      <formula1>'Tag Descriptions'!$A$29:$A$65</formula1>
    </dataValidation>
    <dataValidation type="list" allowBlank="1" showErrorMessage="1" sqref="K2:K136">
      <formula1>'Tag Descriptions'!$A$16:$A$21</formula1>
    </dataValidation>
    <dataValidation type="list" allowBlank="1" showInputMessage="1" showErrorMessage="1" prompt="Click and enter a value from range" sqref="H2:H30">
      <formula1>'Tag Descriptions'!$A$3:$A$8</formula1>
    </dataValidation>
    <dataValidation type="list" allowBlank="1" showErrorMessage="1" sqref="L4">
      <formula1>'Tag Descriptions'!$A$24:$A$26</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s>
  <drawing r:id="rId136"/>
  <tableParts count="1">
    <tablePart r:id="rId13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63"/>
    <col customWidth="1" min="2" max="2" width="20.88"/>
  </cols>
  <sheetData>
    <row r="1">
      <c r="A1" s="47" t="s">
        <v>3992</v>
      </c>
      <c r="B1" s="135" t="s">
        <v>3993</v>
      </c>
    </row>
    <row r="2">
      <c r="A2" s="152" t="s">
        <v>3994</v>
      </c>
      <c r="B2" s="135"/>
      <c r="O2" s="47"/>
    </row>
    <row r="3">
      <c r="A3" s="47" t="s">
        <v>332</v>
      </c>
      <c r="B3" s="135" t="s">
        <v>3995</v>
      </c>
      <c r="O3" s="47"/>
    </row>
    <row r="4">
      <c r="A4" s="47" t="s">
        <v>53</v>
      </c>
      <c r="B4" s="135" t="s">
        <v>3996</v>
      </c>
      <c r="O4" s="47"/>
    </row>
    <row r="5">
      <c r="A5" s="47" t="s">
        <v>32</v>
      </c>
      <c r="B5" s="135" t="s">
        <v>3997</v>
      </c>
      <c r="O5" s="47"/>
    </row>
    <row r="6">
      <c r="A6" s="89" t="s">
        <v>1189</v>
      </c>
      <c r="B6" s="135" t="s">
        <v>3998</v>
      </c>
      <c r="O6" s="47"/>
    </row>
    <row r="7">
      <c r="A7" s="89" t="s">
        <v>308</v>
      </c>
      <c r="B7" s="135" t="s">
        <v>3999</v>
      </c>
      <c r="O7" s="47"/>
    </row>
    <row r="8">
      <c r="A8" s="89" t="s">
        <v>625</v>
      </c>
      <c r="B8" s="135" t="s">
        <v>4000</v>
      </c>
      <c r="O8" s="47"/>
    </row>
    <row r="9">
      <c r="A9" s="152"/>
      <c r="B9" s="135"/>
      <c r="O9" s="47"/>
    </row>
    <row r="10">
      <c r="A10" s="152" t="s">
        <v>4001</v>
      </c>
      <c r="B10" s="135"/>
      <c r="O10" s="47"/>
    </row>
    <row r="11">
      <c r="A11" s="47" t="s">
        <v>3120</v>
      </c>
      <c r="B11" s="135" t="s">
        <v>4002</v>
      </c>
    </row>
    <row r="12">
      <c r="A12" s="47" t="s">
        <v>1189</v>
      </c>
      <c r="B12" s="135" t="s">
        <v>4003</v>
      </c>
    </row>
    <row r="13">
      <c r="B13" s="135"/>
    </row>
    <row r="14">
      <c r="B14" s="135"/>
    </row>
    <row r="15">
      <c r="A15" s="152" t="s">
        <v>4004</v>
      </c>
      <c r="B15" s="135"/>
    </row>
    <row r="16">
      <c r="A16" s="153" t="s">
        <v>3791</v>
      </c>
      <c r="B16" s="154" t="s">
        <v>4005</v>
      </c>
    </row>
    <row r="17">
      <c r="A17" s="153" t="s">
        <v>3797</v>
      </c>
      <c r="B17" s="155" t="s">
        <v>4006</v>
      </c>
      <c r="O17" s="47"/>
    </row>
    <row r="18">
      <c r="A18" s="153" t="s">
        <v>3776</v>
      </c>
      <c r="B18" s="155" t="s">
        <v>4007</v>
      </c>
      <c r="O18" s="47"/>
    </row>
    <row r="19">
      <c r="A19" s="156" t="s">
        <v>4008</v>
      </c>
      <c r="B19" s="153" t="s">
        <v>4009</v>
      </c>
      <c r="O19" s="47"/>
    </row>
    <row r="20">
      <c r="A20" s="156" t="s">
        <v>4010</v>
      </c>
      <c r="B20" s="157" t="s">
        <v>4011</v>
      </c>
      <c r="O20" s="47"/>
    </row>
    <row r="21">
      <c r="A21" s="153" t="s">
        <v>4012</v>
      </c>
      <c r="B21" s="154" t="s">
        <v>4013</v>
      </c>
      <c r="O21" s="47"/>
    </row>
    <row r="22">
      <c r="B22" s="156"/>
      <c r="O22" s="47"/>
    </row>
    <row r="23">
      <c r="A23" s="152" t="s">
        <v>4014</v>
      </c>
      <c r="B23" s="156"/>
      <c r="O23" s="47"/>
    </row>
    <row r="24">
      <c r="A24" s="47" t="s">
        <v>741</v>
      </c>
      <c r="B24" s="156" t="s">
        <v>4015</v>
      </c>
      <c r="O24" s="47"/>
    </row>
    <row r="25">
      <c r="A25" s="156" t="s">
        <v>3777</v>
      </c>
      <c r="B25" s="153" t="s">
        <v>4016</v>
      </c>
      <c r="O25" s="47"/>
    </row>
    <row r="26">
      <c r="A26" s="89" t="s">
        <v>53</v>
      </c>
      <c r="B26" s="156" t="s">
        <v>4017</v>
      </c>
      <c r="O26" s="47"/>
    </row>
    <row r="27">
      <c r="B27" s="156"/>
      <c r="O27" s="47"/>
    </row>
    <row r="28">
      <c r="A28" s="152" t="s">
        <v>24</v>
      </c>
      <c r="B28" s="156"/>
      <c r="O28" s="47"/>
    </row>
    <row r="29">
      <c r="A29" s="47" t="s">
        <v>4018</v>
      </c>
      <c r="B29" s="156"/>
      <c r="O29" s="47"/>
    </row>
    <row r="30">
      <c r="A30" s="47" t="s">
        <v>3863</v>
      </c>
      <c r="B30" s="156"/>
      <c r="O30" s="47"/>
    </row>
    <row r="31">
      <c r="A31" s="47" t="s">
        <v>4019</v>
      </c>
      <c r="B31" s="156"/>
      <c r="O31" s="47"/>
    </row>
    <row r="32">
      <c r="A32" s="47" t="s">
        <v>4020</v>
      </c>
      <c r="B32" s="156"/>
      <c r="O32" s="47"/>
    </row>
    <row r="33">
      <c r="A33" s="47" t="s">
        <v>4021</v>
      </c>
      <c r="B33" s="156"/>
      <c r="O33" s="47"/>
    </row>
    <row r="34">
      <c r="A34" s="47" t="s">
        <v>3832</v>
      </c>
      <c r="B34" s="156"/>
      <c r="O34" s="47"/>
    </row>
    <row r="35">
      <c r="A35" s="47" t="s">
        <v>4022</v>
      </c>
      <c r="B35" s="156"/>
      <c r="O35" s="47"/>
    </row>
    <row r="36">
      <c r="A36" s="47" t="s">
        <v>3844</v>
      </c>
      <c r="B36" s="156"/>
      <c r="O36" s="47"/>
    </row>
    <row r="37">
      <c r="A37" s="47" t="s">
        <v>4023</v>
      </c>
      <c r="B37" s="156"/>
      <c r="O37" s="47"/>
    </row>
    <row r="38">
      <c r="A38" s="47" t="s">
        <v>4024</v>
      </c>
      <c r="B38" s="156"/>
      <c r="O38" s="47"/>
    </row>
    <row r="39">
      <c r="A39" s="47" t="s">
        <v>4025</v>
      </c>
      <c r="B39" s="156"/>
      <c r="O39" s="47"/>
    </row>
    <row r="40">
      <c r="A40" s="47" t="s">
        <v>3785</v>
      </c>
      <c r="B40" s="156"/>
      <c r="O40" s="47"/>
    </row>
    <row r="41">
      <c r="A41" s="47" t="s">
        <v>4026</v>
      </c>
      <c r="B41" s="156"/>
      <c r="O41" s="47"/>
    </row>
    <row r="42">
      <c r="A42" s="47" t="s">
        <v>4027</v>
      </c>
      <c r="B42" s="156"/>
      <c r="O42" s="47"/>
    </row>
    <row r="43">
      <c r="A43" s="47" t="s">
        <v>3906</v>
      </c>
      <c r="B43" s="156"/>
      <c r="O43" s="47"/>
    </row>
    <row r="44">
      <c r="A44" s="47" t="s">
        <v>3848</v>
      </c>
      <c r="B44" s="158"/>
      <c r="O44" s="47"/>
    </row>
    <row r="45">
      <c r="A45" s="47" t="s">
        <v>3792</v>
      </c>
      <c r="B45" s="158"/>
      <c r="O45" s="47"/>
    </row>
    <row r="46">
      <c r="A46" s="47" t="s">
        <v>4028</v>
      </c>
      <c r="B46" s="135"/>
      <c r="O46" s="47"/>
    </row>
    <row r="47">
      <c r="A47" s="47" t="s">
        <v>4029</v>
      </c>
      <c r="B47" s="135"/>
      <c r="O47" s="47"/>
    </row>
    <row r="48">
      <c r="A48" s="47" t="s">
        <v>3978</v>
      </c>
      <c r="B48" s="135"/>
      <c r="O48" s="47"/>
    </row>
    <row r="49">
      <c r="A49" s="47" t="s">
        <v>3783</v>
      </c>
      <c r="B49" s="135"/>
      <c r="O49" s="47"/>
    </row>
    <row r="50">
      <c r="A50" s="47" t="s">
        <v>3809</v>
      </c>
      <c r="B50" s="135"/>
      <c r="O50" s="47"/>
    </row>
    <row r="51">
      <c r="A51" s="47" t="s">
        <v>4030</v>
      </c>
      <c r="B51" s="135"/>
      <c r="O51" s="47"/>
    </row>
    <row r="52">
      <c r="A52" s="47" t="s">
        <v>3804</v>
      </c>
      <c r="B52" s="135"/>
      <c r="O52" s="47"/>
    </row>
    <row r="53">
      <c r="A53" s="47" t="s">
        <v>4031</v>
      </c>
      <c r="B53" s="135"/>
      <c r="O53" s="47"/>
    </row>
    <row r="54">
      <c r="A54" s="47" t="s">
        <v>4032</v>
      </c>
      <c r="B54" s="135"/>
      <c r="O54" s="47"/>
    </row>
    <row r="55">
      <c r="A55" s="47" t="s">
        <v>4033</v>
      </c>
      <c r="B55" s="135"/>
      <c r="O55" s="47"/>
    </row>
    <row r="56">
      <c r="A56" s="47" t="s">
        <v>4034</v>
      </c>
      <c r="B56" s="135"/>
      <c r="O56" s="47"/>
    </row>
    <row r="57">
      <c r="A57" s="47" t="s">
        <v>3898</v>
      </c>
      <c r="B57" s="159"/>
      <c r="O57" s="47"/>
    </row>
    <row r="58">
      <c r="A58" s="47" t="s">
        <v>3937</v>
      </c>
      <c r="B58" s="159"/>
      <c r="O58" s="47"/>
    </row>
    <row r="59">
      <c r="A59" s="47" t="s">
        <v>4035</v>
      </c>
      <c r="B59" s="159"/>
      <c r="O59" s="47"/>
    </row>
    <row r="60">
      <c r="A60" s="47" t="s">
        <v>4036</v>
      </c>
      <c r="B60" s="159"/>
      <c r="O60" s="47"/>
    </row>
    <row r="61">
      <c r="A61" s="47" t="s">
        <v>4037</v>
      </c>
      <c r="B61" s="159"/>
      <c r="O61" s="47"/>
    </row>
    <row r="62">
      <c r="A62" s="47" t="s">
        <v>4038</v>
      </c>
      <c r="B62" s="159"/>
      <c r="O62" s="47"/>
    </row>
    <row r="63">
      <c r="A63" s="47" t="s">
        <v>3864</v>
      </c>
      <c r="B63" s="159"/>
      <c r="O63" s="47"/>
    </row>
    <row r="64">
      <c r="A64" s="47" t="s">
        <v>4039</v>
      </c>
      <c r="B64" s="159"/>
      <c r="O64" s="47"/>
    </row>
    <row r="65">
      <c r="A65" s="47" t="s">
        <v>4040</v>
      </c>
      <c r="B65" s="159"/>
      <c r="O65" s="47"/>
    </row>
    <row r="66">
      <c r="B66" s="159"/>
      <c r="O66" s="47"/>
    </row>
    <row r="67">
      <c r="A67" s="152" t="s">
        <v>4041</v>
      </c>
      <c r="B67" s="159"/>
      <c r="O67" s="47"/>
    </row>
    <row r="68">
      <c r="A68" s="47" t="s">
        <v>3779</v>
      </c>
      <c r="B68" s="135" t="s">
        <v>4042</v>
      </c>
      <c r="O68" s="47"/>
    </row>
    <row r="69">
      <c r="A69" s="47" t="s">
        <v>3780</v>
      </c>
      <c r="B69" s="135" t="s">
        <v>4043</v>
      </c>
      <c r="O69" s="47"/>
    </row>
    <row r="70">
      <c r="A70" s="47" t="s">
        <v>1637</v>
      </c>
      <c r="B70" s="135" t="s">
        <v>4044</v>
      </c>
      <c r="O70" s="47"/>
    </row>
    <row r="71">
      <c r="A71" s="47" t="s">
        <v>4045</v>
      </c>
      <c r="B71" s="135"/>
      <c r="C71" s="47" t="s">
        <v>4046</v>
      </c>
      <c r="O71" s="47"/>
    </row>
    <row r="72">
      <c r="A72" s="47" t="s">
        <v>3787</v>
      </c>
      <c r="B72" s="135" t="s">
        <v>4047</v>
      </c>
      <c r="O72" s="47"/>
    </row>
    <row r="73">
      <c r="A73" s="47" t="s">
        <v>3795</v>
      </c>
      <c r="B73" s="135" t="s">
        <v>4048</v>
      </c>
      <c r="O73" s="47"/>
    </row>
    <row r="74">
      <c r="A74" s="47" t="s">
        <v>3802</v>
      </c>
      <c r="B74" s="135" t="s">
        <v>4049</v>
      </c>
      <c r="O74" s="47"/>
    </row>
    <row r="75">
      <c r="A75" s="47" t="s">
        <v>4045</v>
      </c>
      <c r="B75" s="135"/>
      <c r="C75" s="47" t="s">
        <v>4046</v>
      </c>
      <c r="O75" s="47"/>
    </row>
    <row r="76">
      <c r="A76" s="47" t="s">
        <v>3799</v>
      </c>
      <c r="B76" s="135" t="s">
        <v>4050</v>
      </c>
      <c r="O76" s="47"/>
    </row>
    <row r="77">
      <c r="A77" s="47" t="s">
        <v>3824</v>
      </c>
      <c r="B77" s="135" t="s">
        <v>4051</v>
      </c>
      <c r="O77" s="47"/>
    </row>
    <row r="78">
      <c r="B78" s="159"/>
      <c r="O78" s="47"/>
    </row>
    <row r="79">
      <c r="B79" s="159"/>
      <c r="O79" s="47"/>
    </row>
    <row r="80">
      <c r="B80" s="159"/>
      <c r="O80" s="47"/>
    </row>
    <row r="81">
      <c r="B81" s="159"/>
      <c r="O81" s="47"/>
    </row>
    <row r="82">
      <c r="B82" s="159"/>
      <c r="O82" s="47"/>
    </row>
    <row r="83">
      <c r="B83" s="159"/>
      <c r="O83" s="47"/>
    </row>
    <row r="84">
      <c r="B84" s="159"/>
      <c r="O84" s="47"/>
    </row>
    <row r="85">
      <c r="B85" s="159"/>
      <c r="O85" s="47"/>
    </row>
    <row r="86">
      <c r="B86" s="159"/>
      <c r="O86" s="47"/>
    </row>
    <row r="87">
      <c r="B87" s="159"/>
      <c r="O87" s="47"/>
    </row>
    <row r="88">
      <c r="B88" s="159"/>
      <c r="O88" s="47"/>
    </row>
    <row r="89">
      <c r="B89" s="159"/>
      <c r="O89" s="47"/>
    </row>
    <row r="90">
      <c r="B90" s="159"/>
      <c r="O90" s="47"/>
    </row>
    <row r="91">
      <c r="B91" s="159"/>
      <c r="O91" s="47"/>
    </row>
    <row r="92">
      <c r="B92" s="159"/>
      <c r="O92" s="47"/>
    </row>
    <row r="93">
      <c r="B93" s="159"/>
      <c r="O93" s="47"/>
    </row>
    <row r="94">
      <c r="B94" s="159"/>
      <c r="O94" s="47"/>
    </row>
    <row r="95">
      <c r="B95" s="159"/>
      <c r="O95" s="47"/>
    </row>
    <row r="96">
      <c r="B96" s="159"/>
      <c r="O96" s="47"/>
    </row>
    <row r="97">
      <c r="B97" s="159"/>
      <c r="O97" s="47"/>
    </row>
    <row r="98">
      <c r="B98" s="159"/>
      <c r="O98" s="47"/>
    </row>
    <row r="99">
      <c r="B99" s="159"/>
      <c r="O99" s="47"/>
    </row>
    <row r="100">
      <c r="B100" s="159"/>
      <c r="O100" s="47"/>
    </row>
    <row r="101">
      <c r="B101" s="159"/>
      <c r="O101" s="47"/>
    </row>
    <row r="102">
      <c r="B102" s="159"/>
      <c r="O102" s="47"/>
    </row>
    <row r="103">
      <c r="B103" s="159"/>
      <c r="O103" s="47"/>
    </row>
    <row r="104">
      <c r="B104" s="159"/>
      <c r="O104" s="47"/>
    </row>
    <row r="105">
      <c r="B105" s="159"/>
      <c r="O105" s="47"/>
    </row>
    <row r="106">
      <c r="B106" s="159"/>
      <c r="O106" s="47"/>
    </row>
    <row r="107">
      <c r="B107" s="159"/>
      <c r="O107" s="47"/>
    </row>
    <row r="108">
      <c r="B108" s="159"/>
      <c r="O108" s="47"/>
    </row>
    <row r="109">
      <c r="B109" s="159"/>
      <c r="O109" s="47"/>
    </row>
    <row r="110">
      <c r="B110" s="159"/>
      <c r="O110" s="47"/>
    </row>
    <row r="111">
      <c r="B111" s="159"/>
      <c r="O111" s="47"/>
    </row>
    <row r="112">
      <c r="B112" s="159"/>
      <c r="O112" s="47"/>
    </row>
    <row r="113">
      <c r="B113" s="159"/>
      <c r="O113" s="47"/>
    </row>
    <row r="114">
      <c r="B114" s="159"/>
      <c r="O114" s="47"/>
    </row>
    <row r="115">
      <c r="B115" s="159"/>
      <c r="O115" s="47"/>
    </row>
    <row r="116">
      <c r="B116" s="159"/>
      <c r="O116" s="47"/>
    </row>
    <row r="117">
      <c r="B117" s="159"/>
      <c r="O117" s="47"/>
    </row>
    <row r="118">
      <c r="B118" s="159"/>
      <c r="O118" s="47"/>
    </row>
    <row r="119">
      <c r="B119" s="159"/>
      <c r="O119" s="47"/>
    </row>
    <row r="120">
      <c r="B120" s="159"/>
      <c r="O120" s="47"/>
    </row>
    <row r="121">
      <c r="B121" s="159"/>
      <c r="O121" s="47"/>
    </row>
    <row r="122">
      <c r="B122" s="159"/>
      <c r="O122" s="47"/>
    </row>
    <row r="123">
      <c r="B123" s="159"/>
      <c r="O123" s="47"/>
    </row>
    <row r="124">
      <c r="B124" s="159"/>
      <c r="O124" s="47"/>
    </row>
    <row r="125">
      <c r="B125" s="159"/>
      <c r="O125" s="47"/>
    </row>
    <row r="126">
      <c r="B126" s="159"/>
      <c r="O126" s="47"/>
    </row>
    <row r="127">
      <c r="B127" s="159"/>
      <c r="O127" s="47"/>
    </row>
    <row r="128">
      <c r="B128" s="159"/>
      <c r="O128" s="47"/>
    </row>
    <row r="129">
      <c r="B129" s="159"/>
      <c r="O129" s="47"/>
    </row>
    <row r="130">
      <c r="B130" s="159"/>
      <c r="O130" s="47"/>
    </row>
    <row r="131">
      <c r="B131" s="159"/>
      <c r="O131" s="47"/>
    </row>
    <row r="132">
      <c r="B132" s="159"/>
      <c r="O132" s="47"/>
    </row>
    <row r="133">
      <c r="B133" s="159"/>
      <c r="O133" s="47"/>
    </row>
    <row r="134">
      <c r="B134" s="159"/>
      <c r="O134" s="47"/>
    </row>
    <row r="135">
      <c r="B135" s="159"/>
      <c r="O135" s="47"/>
    </row>
    <row r="136">
      <c r="B136" s="159"/>
      <c r="O136" s="47"/>
    </row>
    <row r="137">
      <c r="B137" s="159"/>
      <c r="O137" s="47"/>
    </row>
    <row r="138">
      <c r="B138" s="159"/>
      <c r="O138" s="47"/>
    </row>
    <row r="139">
      <c r="B139" s="159"/>
      <c r="O139" s="47"/>
    </row>
    <row r="140">
      <c r="B140" s="159"/>
      <c r="O140" s="47"/>
    </row>
    <row r="141">
      <c r="B141" s="159"/>
      <c r="O141" s="47"/>
    </row>
    <row r="142">
      <c r="B142" s="159"/>
      <c r="O142" s="47"/>
    </row>
    <row r="143">
      <c r="B143" s="159"/>
      <c r="O143" s="47"/>
    </row>
    <row r="144">
      <c r="B144" s="159"/>
    </row>
    <row r="145">
      <c r="B145" s="159"/>
    </row>
    <row r="146">
      <c r="B146" s="159"/>
    </row>
    <row r="147">
      <c r="B147" s="159"/>
    </row>
    <row r="148">
      <c r="B148" s="159"/>
    </row>
    <row r="149">
      <c r="B149" s="159"/>
    </row>
    <row r="150">
      <c r="B150" s="159"/>
    </row>
    <row r="151">
      <c r="B151" s="159"/>
    </row>
    <row r="152">
      <c r="B152" s="159"/>
    </row>
    <row r="153">
      <c r="B153" s="159"/>
    </row>
    <row r="154">
      <c r="B154" s="159"/>
    </row>
    <row r="155">
      <c r="B155" s="159"/>
    </row>
    <row r="156">
      <c r="B156" s="159"/>
    </row>
    <row r="157">
      <c r="B157" s="159"/>
    </row>
    <row r="158">
      <c r="B158" s="159"/>
    </row>
    <row r="159">
      <c r="B159" s="159"/>
    </row>
    <row r="160">
      <c r="B160" s="159"/>
    </row>
    <row r="161">
      <c r="B161" s="159"/>
    </row>
    <row r="162">
      <c r="B162" s="159"/>
    </row>
    <row r="163">
      <c r="B163" s="159"/>
    </row>
    <row r="164">
      <c r="B164" s="159"/>
    </row>
    <row r="165">
      <c r="B165" s="159"/>
    </row>
    <row r="166">
      <c r="B166" s="159"/>
    </row>
    <row r="167">
      <c r="B167" s="159"/>
    </row>
    <row r="168">
      <c r="B168" s="159"/>
    </row>
    <row r="169">
      <c r="B169" s="159"/>
    </row>
    <row r="170">
      <c r="B170" s="159"/>
    </row>
    <row r="171">
      <c r="B171" s="159"/>
    </row>
    <row r="172">
      <c r="B172" s="159"/>
    </row>
    <row r="173">
      <c r="B173" s="159"/>
    </row>
    <row r="174">
      <c r="B174" s="159"/>
    </row>
    <row r="175">
      <c r="B175" s="159"/>
    </row>
    <row r="176">
      <c r="B176" s="159"/>
    </row>
    <row r="177">
      <c r="B177" s="159"/>
    </row>
    <row r="178">
      <c r="B178" s="159"/>
    </row>
    <row r="179">
      <c r="B179" s="159"/>
    </row>
    <row r="180">
      <c r="B180" s="159"/>
    </row>
    <row r="181">
      <c r="B181" s="159"/>
    </row>
    <row r="182">
      <c r="B182" s="159"/>
    </row>
    <row r="183">
      <c r="B183" s="159"/>
    </row>
    <row r="184">
      <c r="B184" s="159"/>
    </row>
    <row r="185">
      <c r="B185" s="159"/>
    </row>
    <row r="186">
      <c r="B186" s="159"/>
    </row>
    <row r="187">
      <c r="B187" s="159"/>
    </row>
    <row r="188">
      <c r="B188" s="159"/>
    </row>
    <row r="189">
      <c r="B189" s="159"/>
    </row>
    <row r="190">
      <c r="B190" s="159"/>
    </row>
    <row r="191">
      <c r="B191" s="159"/>
    </row>
    <row r="192">
      <c r="B192" s="159"/>
    </row>
    <row r="193">
      <c r="B193" s="159"/>
    </row>
    <row r="194">
      <c r="B194" s="159"/>
    </row>
    <row r="195">
      <c r="B195" s="159"/>
    </row>
    <row r="196">
      <c r="B196" s="159"/>
    </row>
    <row r="197">
      <c r="B197" s="159"/>
    </row>
    <row r="198">
      <c r="B198" s="159"/>
    </row>
    <row r="199">
      <c r="B199" s="159"/>
    </row>
    <row r="200">
      <c r="B200" s="159"/>
    </row>
    <row r="201">
      <c r="B201" s="159"/>
    </row>
    <row r="202">
      <c r="B202" s="159"/>
    </row>
    <row r="203">
      <c r="B203" s="159"/>
    </row>
    <row r="204">
      <c r="B204" s="159"/>
    </row>
    <row r="205">
      <c r="B205" s="159"/>
    </row>
    <row r="206">
      <c r="B206" s="159"/>
    </row>
    <row r="207">
      <c r="B207" s="159"/>
    </row>
    <row r="208">
      <c r="B208" s="159"/>
    </row>
    <row r="209">
      <c r="B209" s="159"/>
    </row>
    <row r="210">
      <c r="B210" s="159"/>
    </row>
    <row r="211">
      <c r="B211" s="159"/>
    </row>
    <row r="212">
      <c r="B212" s="159"/>
    </row>
    <row r="213">
      <c r="B213" s="159"/>
    </row>
    <row r="214">
      <c r="B214" s="159"/>
    </row>
    <row r="215">
      <c r="B215" s="159"/>
    </row>
    <row r="216">
      <c r="B216" s="159"/>
    </row>
    <row r="217">
      <c r="B217" s="159"/>
    </row>
    <row r="218">
      <c r="B218" s="159"/>
    </row>
    <row r="219">
      <c r="B219" s="159"/>
    </row>
    <row r="220">
      <c r="B220" s="159"/>
    </row>
    <row r="221">
      <c r="B221" s="159"/>
    </row>
    <row r="222">
      <c r="B222" s="159"/>
    </row>
    <row r="223">
      <c r="B223" s="159"/>
    </row>
    <row r="224">
      <c r="B224" s="159"/>
    </row>
    <row r="225">
      <c r="B225" s="159"/>
    </row>
    <row r="226">
      <c r="B226" s="159"/>
    </row>
    <row r="227">
      <c r="B227" s="159"/>
    </row>
    <row r="228">
      <c r="B228" s="159"/>
    </row>
    <row r="229">
      <c r="B229" s="159"/>
    </row>
    <row r="230">
      <c r="B230" s="159"/>
    </row>
    <row r="231">
      <c r="B231" s="159"/>
    </row>
    <row r="232">
      <c r="B232" s="159"/>
    </row>
    <row r="233">
      <c r="B233" s="159"/>
    </row>
    <row r="234">
      <c r="B234" s="159"/>
    </row>
    <row r="235">
      <c r="B235" s="159"/>
    </row>
    <row r="236">
      <c r="B236" s="159"/>
    </row>
    <row r="237">
      <c r="B237" s="159"/>
    </row>
    <row r="238">
      <c r="B238" s="159"/>
    </row>
    <row r="239">
      <c r="B239" s="159"/>
    </row>
    <row r="240">
      <c r="B240" s="159"/>
    </row>
    <row r="241">
      <c r="B241" s="159"/>
    </row>
    <row r="242">
      <c r="B242" s="159"/>
    </row>
    <row r="243">
      <c r="B243" s="159"/>
    </row>
    <row r="244">
      <c r="B244" s="159"/>
    </row>
    <row r="245">
      <c r="B245" s="159"/>
    </row>
    <row r="246">
      <c r="B246" s="159"/>
    </row>
    <row r="247">
      <c r="B247" s="159"/>
    </row>
    <row r="248">
      <c r="B248" s="159"/>
    </row>
    <row r="249">
      <c r="B249" s="159"/>
    </row>
    <row r="250">
      <c r="B250" s="159"/>
    </row>
    <row r="251">
      <c r="B251" s="159"/>
    </row>
    <row r="252">
      <c r="B252" s="159"/>
    </row>
    <row r="253">
      <c r="B253" s="159"/>
    </row>
    <row r="254">
      <c r="B254" s="159"/>
    </row>
    <row r="255">
      <c r="B255" s="159"/>
    </row>
    <row r="256">
      <c r="B256" s="159"/>
    </row>
    <row r="257">
      <c r="B257" s="159"/>
    </row>
    <row r="258">
      <c r="B258" s="159"/>
    </row>
    <row r="259">
      <c r="B259" s="159"/>
    </row>
    <row r="260">
      <c r="B260" s="159"/>
    </row>
    <row r="261">
      <c r="B261" s="159"/>
    </row>
    <row r="262">
      <c r="B262" s="159"/>
    </row>
    <row r="263">
      <c r="B263" s="159"/>
    </row>
    <row r="264">
      <c r="B264" s="159"/>
    </row>
    <row r="265">
      <c r="B265" s="159"/>
    </row>
    <row r="266">
      <c r="B266" s="159"/>
    </row>
    <row r="267">
      <c r="B267" s="159"/>
    </row>
    <row r="268">
      <c r="B268" s="159"/>
    </row>
    <row r="269">
      <c r="B269" s="159"/>
    </row>
    <row r="270">
      <c r="B270" s="159"/>
    </row>
    <row r="271">
      <c r="B271" s="159"/>
    </row>
    <row r="272">
      <c r="B272" s="159"/>
    </row>
    <row r="273">
      <c r="B273" s="159"/>
    </row>
    <row r="274">
      <c r="B274" s="159"/>
    </row>
    <row r="275">
      <c r="B275" s="159"/>
    </row>
    <row r="276">
      <c r="B276" s="159"/>
    </row>
    <row r="277">
      <c r="B277" s="159"/>
    </row>
    <row r="278">
      <c r="B278" s="159"/>
    </row>
    <row r="279">
      <c r="B279" s="159"/>
    </row>
    <row r="280">
      <c r="B280" s="159"/>
    </row>
    <row r="281">
      <c r="B281" s="159"/>
    </row>
    <row r="282">
      <c r="B282" s="159"/>
    </row>
    <row r="283">
      <c r="B283" s="159"/>
    </row>
    <row r="284">
      <c r="B284" s="159"/>
    </row>
    <row r="285">
      <c r="B285" s="159"/>
    </row>
    <row r="286">
      <c r="B286" s="159"/>
    </row>
    <row r="287">
      <c r="B287" s="159"/>
    </row>
    <row r="288">
      <c r="B288" s="159"/>
    </row>
    <row r="289">
      <c r="B289" s="159"/>
    </row>
    <row r="290">
      <c r="B290" s="159"/>
    </row>
    <row r="291">
      <c r="B291" s="159"/>
    </row>
    <row r="292">
      <c r="B292" s="159"/>
    </row>
    <row r="293">
      <c r="B293" s="159"/>
    </row>
    <row r="294">
      <c r="B294" s="159"/>
    </row>
    <row r="295">
      <c r="B295" s="159"/>
    </row>
    <row r="296">
      <c r="B296" s="159"/>
    </row>
    <row r="297">
      <c r="B297" s="159"/>
    </row>
    <row r="298">
      <c r="B298" s="159"/>
    </row>
    <row r="299">
      <c r="B299" s="159"/>
    </row>
    <row r="300">
      <c r="B300" s="159"/>
    </row>
    <row r="301">
      <c r="B301" s="159"/>
    </row>
    <row r="302">
      <c r="B302" s="159"/>
    </row>
    <row r="303">
      <c r="B303" s="159"/>
    </row>
    <row r="304">
      <c r="B304" s="159"/>
    </row>
    <row r="305">
      <c r="B305" s="159"/>
    </row>
    <row r="306">
      <c r="B306" s="159"/>
    </row>
    <row r="307">
      <c r="B307" s="159"/>
    </row>
    <row r="308">
      <c r="B308" s="159"/>
    </row>
    <row r="309">
      <c r="B309" s="159"/>
    </row>
    <row r="310">
      <c r="B310" s="159"/>
    </row>
    <row r="311">
      <c r="B311" s="159"/>
    </row>
    <row r="312">
      <c r="B312" s="159"/>
    </row>
    <row r="313">
      <c r="B313" s="159"/>
    </row>
    <row r="314">
      <c r="B314" s="159"/>
    </row>
    <row r="315">
      <c r="B315" s="159"/>
    </row>
    <row r="316">
      <c r="B316" s="159"/>
    </row>
    <row r="317">
      <c r="B317" s="159"/>
    </row>
    <row r="318">
      <c r="B318" s="159"/>
    </row>
    <row r="319">
      <c r="B319" s="159"/>
    </row>
    <row r="320">
      <c r="B320" s="159"/>
    </row>
    <row r="321">
      <c r="B321" s="159"/>
    </row>
    <row r="322">
      <c r="B322" s="159"/>
    </row>
    <row r="323">
      <c r="B323" s="159"/>
    </row>
    <row r="324">
      <c r="B324" s="159"/>
    </row>
    <row r="325">
      <c r="B325" s="159"/>
    </row>
    <row r="326">
      <c r="B326" s="159"/>
    </row>
    <row r="327">
      <c r="B327" s="159"/>
    </row>
    <row r="328">
      <c r="B328" s="159"/>
    </row>
    <row r="329">
      <c r="B329" s="159"/>
    </row>
    <row r="330">
      <c r="B330" s="159"/>
    </row>
    <row r="331">
      <c r="B331" s="159"/>
    </row>
    <row r="332">
      <c r="B332" s="159"/>
    </row>
    <row r="333">
      <c r="B333" s="159"/>
    </row>
    <row r="334">
      <c r="B334" s="159"/>
    </row>
    <row r="335">
      <c r="B335" s="159"/>
    </row>
    <row r="336">
      <c r="B336" s="159"/>
    </row>
    <row r="337">
      <c r="B337" s="159"/>
    </row>
    <row r="338">
      <c r="B338" s="159"/>
    </row>
    <row r="339">
      <c r="B339" s="159"/>
    </row>
    <row r="340">
      <c r="B340" s="159"/>
    </row>
    <row r="341">
      <c r="B341" s="159"/>
    </row>
    <row r="342">
      <c r="B342" s="159"/>
    </row>
    <row r="343">
      <c r="B343" s="159"/>
    </row>
    <row r="344">
      <c r="B344" s="159"/>
    </row>
    <row r="345">
      <c r="B345" s="159"/>
    </row>
    <row r="346">
      <c r="B346" s="159"/>
    </row>
    <row r="347">
      <c r="B347" s="159"/>
    </row>
    <row r="348">
      <c r="B348" s="159"/>
    </row>
    <row r="349">
      <c r="B349" s="159"/>
    </row>
    <row r="350">
      <c r="B350" s="159"/>
    </row>
    <row r="351">
      <c r="B351" s="159"/>
    </row>
    <row r="352">
      <c r="B352" s="159"/>
    </row>
    <row r="353">
      <c r="B353" s="159"/>
    </row>
    <row r="354">
      <c r="B354" s="159"/>
    </row>
    <row r="355">
      <c r="B355" s="159"/>
    </row>
    <row r="356">
      <c r="B356" s="159"/>
    </row>
    <row r="357">
      <c r="B357" s="159"/>
    </row>
    <row r="358">
      <c r="B358" s="159"/>
    </row>
    <row r="359">
      <c r="B359" s="159"/>
    </row>
    <row r="360">
      <c r="B360" s="159"/>
    </row>
    <row r="361">
      <c r="B361" s="159"/>
    </row>
    <row r="362">
      <c r="B362" s="159"/>
    </row>
    <row r="363">
      <c r="B363" s="159"/>
    </row>
    <row r="364">
      <c r="B364" s="159"/>
    </row>
    <row r="365">
      <c r="B365" s="159"/>
    </row>
    <row r="366">
      <c r="B366" s="159"/>
    </row>
    <row r="367">
      <c r="B367" s="159"/>
    </row>
    <row r="368">
      <c r="B368" s="159"/>
    </row>
    <row r="369">
      <c r="B369" s="159"/>
    </row>
    <row r="370">
      <c r="B370" s="159"/>
    </row>
    <row r="371">
      <c r="B371" s="159"/>
    </row>
    <row r="372">
      <c r="B372" s="159"/>
    </row>
    <row r="373">
      <c r="B373" s="159"/>
    </row>
    <row r="374">
      <c r="B374" s="159"/>
    </row>
    <row r="375">
      <c r="B375" s="159"/>
    </row>
    <row r="376">
      <c r="B376" s="159"/>
    </row>
    <row r="377">
      <c r="B377" s="159"/>
    </row>
    <row r="378">
      <c r="B378" s="159"/>
    </row>
    <row r="379">
      <c r="B379" s="159"/>
    </row>
    <row r="380">
      <c r="B380" s="159"/>
    </row>
    <row r="381">
      <c r="B381" s="159"/>
    </row>
    <row r="382">
      <c r="B382" s="159"/>
    </row>
    <row r="383">
      <c r="B383" s="159"/>
    </row>
    <row r="384">
      <c r="B384" s="159"/>
    </row>
    <row r="385">
      <c r="B385" s="159"/>
    </row>
    <row r="386">
      <c r="B386" s="159"/>
    </row>
    <row r="387">
      <c r="B387" s="159"/>
    </row>
    <row r="388">
      <c r="B388" s="159"/>
    </row>
    <row r="389">
      <c r="B389" s="159"/>
    </row>
    <row r="390">
      <c r="B390" s="159"/>
    </row>
    <row r="391">
      <c r="B391" s="159"/>
    </row>
    <row r="392">
      <c r="B392" s="159"/>
    </row>
    <row r="393">
      <c r="B393" s="159"/>
    </row>
    <row r="394">
      <c r="B394" s="159"/>
    </row>
    <row r="395">
      <c r="B395" s="159"/>
    </row>
    <row r="396">
      <c r="B396" s="159"/>
    </row>
    <row r="397">
      <c r="B397" s="159"/>
    </row>
    <row r="398">
      <c r="B398" s="159"/>
    </row>
    <row r="399">
      <c r="B399" s="159"/>
    </row>
    <row r="400">
      <c r="B400" s="159"/>
    </row>
    <row r="401">
      <c r="B401" s="159"/>
    </row>
    <row r="402">
      <c r="B402" s="159"/>
    </row>
    <row r="403">
      <c r="B403" s="159"/>
    </row>
    <row r="404">
      <c r="B404" s="159"/>
    </row>
    <row r="405">
      <c r="B405" s="159"/>
    </row>
    <row r="406">
      <c r="B406" s="159"/>
    </row>
    <row r="407">
      <c r="B407" s="159"/>
    </row>
    <row r="408">
      <c r="B408" s="159"/>
    </row>
    <row r="409">
      <c r="B409" s="159"/>
    </row>
    <row r="410">
      <c r="B410" s="159"/>
    </row>
    <row r="411">
      <c r="B411" s="159"/>
    </row>
    <row r="412">
      <c r="B412" s="159"/>
    </row>
    <row r="413">
      <c r="B413" s="159"/>
    </row>
    <row r="414">
      <c r="B414" s="159"/>
    </row>
    <row r="415">
      <c r="B415" s="159"/>
    </row>
    <row r="416">
      <c r="B416" s="159"/>
    </row>
    <row r="417">
      <c r="B417" s="159"/>
    </row>
    <row r="418">
      <c r="B418" s="159"/>
    </row>
    <row r="419">
      <c r="B419" s="159"/>
    </row>
    <row r="420">
      <c r="B420" s="159"/>
    </row>
    <row r="421">
      <c r="B421" s="159"/>
    </row>
    <row r="422">
      <c r="B422" s="159"/>
    </row>
    <row r="423">
      <c r="B423" s="159"/>
    </row>
    <row r="424">
      <c r="B424" s="159"/>
    </row>
    <row r="425">
      <c r="B425" s="159"/>
    </row>
    <row r="426">
      <c r="B426" s="159"/>
    </row>
    <row r="427">
      <c r="B427" s="159"/>
    </row>
    <row r="428">
      <c r="B428" s="159"/>
    </row>
    <row r="429">
      <c r="B429" s="159"/>
    </row>
    <row r="430">
      <c r="B430" s="159"/>
    </row>
    <row r="431">
      <c r="B431" s="159"/>
    </row>
    <row r="432">
      <c r="B432" s="159"/>
    </row>
    <row r="433">
      <c r="B433" s="159"/>
    </row>
    <row r="434">
      <c r="B434" s="159"/>
    </row>
    <row r="435">
      <c r="B435" s="159"/>
    </row>
    <row r="436">
      <c r="B436" s="159"/>
    </row>
    <row r="437">
      <c r="B437" s="159"/>
    </row>
    <row r="438">
      <c r="B438" s="159"/>
    </row>
    <row r="439">
      <c r="B439" s="159"/>
    </row>
    <row r="440">
      <c r="B440" s="159"/>
    </row>
    <row r="441">
      <c r="B441" s="159"/>
    </row>
    <row r="442">
      <c r="B442" s="159"/>
    </row>
    <row r="443">
      <c r="B443" s="159"/>
    </row>
    <row r="444">
      <c r="B444" s="159"/>
    </row>
    <row r="445">
      <c r="B445" s="159"/>
    </row>
    <row r="446">
      <c r="B446" s="159"/>
    </row>
    <row r="447">
      <c r="B447" s="159"/>
    </row>
    <row r="448">
      <c r="B448" s="159"/>
    </row>
    <row r="449">
      <c r="B449" s="159"/>
    </row>
    <row r="450">
      <c r="B450" s="159"/>
    </row>
    <row r="451">
      <c r="B451" s="159"/>
    </row>
    <row r="452">
      <c r="B452" s="159"/>
    </row>
    <row r="453">
      <c r="B453" s="159"/>
    </row>
    <row r="454">
      <c r="B454" s="159"/>
    </row>
    <row r="455">
      <c r="B455" s="159"/>
    </row>
    <row r="456">
      <c r="B456" s="159"/>
    </row>
    <row r="457">
      <c r="B457" s="159"/>
    </row>
    <row r="458">
      <c r="B458" s="159"/>
    </row>
    <row r="459">
      <c r="B459" s="159"/>
    </row>
    <row r="460">
      <c r="B460" s="159"/>
    </row>
    <row r="461">
      <c r="B461" s="159"/>
    </row>
    <row r="462">
      <c r="B462" s="159"/>
    </row>
    <row r="463">
      <c r="B463" s="159"/>
    </row>
    <row r="464">
      <c r="B464" s="159"/>
    </row>
    <row r="465">
      <c r="B465" s="159"/>
    </row>
    <row r="466">
      <c r="B466" s="159"/>
    </row>
    <row r="467">
      <c r="B467" s="159"/>
    </row>
    <row r="468">
      <c r="B468" s="159"/>
    </row>
    <row r="469">
      <c r="B469" s="159"/>
    </row>
    <row r="470">
      <c r="B470" s="159"/>
    </row>
    <row r="471">
      <c r="B471" s="159"/>
    </row>
    <row r="472">
      <c r="B472" s="159"/>
    </row>
    <row r="473">
      <c r="B473" s="159"/>
    </row>
    <row r="474">
      <c r="B474" s="159"/>
    </row>
    <row r="475">
      <c r="B475" s="159"/>
    </row>
    <row r="476">
      <c r="B476" s="159"/>
    </row>
    <row r="477">
      <c r="B477" s="159"/>
    </row>
    <row r="478">
      <c r="B478" s="159"/>
    </row>
    <row r="479">
      <c r="B479" s="159"/>
    </row>
    <row r="480">
      <c r="B480" s="159"/>
    </row>
    <row r="481">
      <c r="B481" s="159"/>
    </row>
    <row r="482">
      <c r="B482" s="159"/>
    </row>
    <row r="483">
      <c r="B483" s="159"/>
    </row>
    <row r="484">
      <c r="B484" s="159"/>
    </row>
    <row r="485">
      <c r="B485" s="159"/>
    </row>
    <row r="486">
      <c r="B486" s="159"/>
    </row>
    <row r="487">
      <c r="B487" s="159"/>
    </row>
    <row r="488">
      <c r="B488" s="159"/>
    </row>
    <row r="489">
      <c r="B489" s="159"/>
    </row>
    <row r="490">
      <c r="B490" s="159"/>
    </row>
    <row r="491">
      <c r="B491" s="159"/>
    </row>
    <row r="492">
      <c r="B492" s="159"/>
    </row>
    <row r="493">
      <c r="B493" s="159"/>
    </row>
    <row r="494">
      <c r="B494" s="159"/>
    </row>
    <row r="495">
      <c r="B495" s="159"/>
    </row>
    <row r="496">
      <c r="B496" s="159"/>
    </row>
    <row r="497">
      <c r="B497" s="159"/>
    </row>
    <row r="498">
      <c r="B498" s="159"/>
    </row>
    <row r="499">
      <c r="B499" s="159"/>
    </row>
    <row r="500">
      <c r="B500" s="159"/>
    </row>
    <row r="501">
      <c r="B501" s="159"/>
    </row>
    <row r="502">
      <c r="B502" s="159"/>
    </row>
    <row r="503">
      <c r="B503" s="159"/>
    </row>
    <row r="504">
      <c r="B504" s="159"/>
    </row>
    <row r="505">
      <c r="B505" s="159"/>
    </row>
    <row r="506">
      <c r="B506" s="159"/>
    </row>
    <row r="507">
      <c r="B507" s="159"/>
    </row>
    <row r="508">
      <c r="B508" s="159"/>
    </row>
    <row r="509">
      <c r="B509" s="159"/>
    </row>
    <row r="510">
      <c r="B510" s="159"/>
    </row>
    <row r="511">
      <c r="B511" s="159"/>
    </row>
    <row r="512">
      <c r="B512" s="159"/>
    </row>
    <row r="513">
      <c r="B513" s="159"/>
    </row>
    <row r="514">
      <c r="B514" s="159"/>
    </row>
    <row r="515">
      <c r="B515" s="159"/>
    </row>
    <row r="516">
      <c r="B516" s="159"/>
    </row>
    <row r="517">
      <c r="B517" s="159"/>
    </row>
    <row r="518">
      <c r="B518" s="159"/>
    </row>
    <row r="519">
      <c r="B519" s="159"/>
    </row>
    <row r="520">
      <c r="B520" s="159"/>
    </row>
    <row r="521">
      <c r="B521" s="159"/>
    </row>
    <row r="522">
      <c r="B522" s="159"/>
    </row>
    <row r="523">
      <c r="B523" s="159"/>
    </row>
    <row r="524">
      <c r="B524" s="159"/>
    </row>
    <row r="525">
      <c r="B525" s="159"/>
    </row>
    <row r="526">
      <c r="B526" s="159"/>
    </row>
    <row r="527">
      <c r="B527" s="159"/>
    </row>
    <row r="528">
      <c r="B528" s="159"/>
    </row>
    <row r="529">
      <c r="B529" s="159"/>
    </row>
    <row r="530">
      <c r="B530" s="159"/>
    </row>
    <row r="531">
      <c r="B531" s="159"/>
    </row>
    <row r="532">
      <c r="B532" s="159"/>
    </row>
    <row r="533">
      <c r="B533" s="159"/>
    </row>
    <row r="534">
      <c r="B534" s="159"/>
    </row>
    <row r="535">
      <c r="B535" s="159"/>
    </row>
    <row r="536">
      <c r="B536" s="159"/>
    </row>
    <row r="537">
      <c r="B537" s="159"/>
    </row>
    <row r="538">
      <c r="B538" s="159"/>
    </row>
    <row r="539">
      <c r="B539" s="159"/>
    </row>
    <row r="540">
      <c r="B540" s="159"/>
    </row>
    <row r="541">
      <c r="B541" s="159"/>
    </row>
    <row r="542">
      <c r="B542" s="159"/>
    </row>
    <row r="543">
      <c r="B543" s="159"/>
    </row>
    <row r="544">
      <c r="B544" s="159"/>
    </row>
    <row r="545">
      <c r="B545" s="159"/>
    </row>
    <row r="546">
      <c r="B546" s="159"/>
    </row>
    <row r="547">
      <c r="B547" s="159"/>
    </row>
    <row r="548">
      <c r="B548" s="159"/>
    </row>
    <row r="549">
      <c r="B549" s="159"/>
    </row>
    <row r="550">
      <c r="B550" s="159"/>
    </row>
    <row r="551">
      <c r="B551" s="159"/>
    </row>
    <row r="552">
      <c r="B552" s="159"/>
    </row>
    <row r="553">
      <c r="B553" s="159"/>
    </row>
    <row r="554">
      <c r="B554" s="159"/>
    </row>
    <row r="555">
      <c r="B555" s="159"/>
    </row>
    <row r="556">
      <c r="B556" s="159"/>
    </row>
    <row r="557">
      <c r="B557" s="159"/>
    </row>
    <row r="558">
      <c r="B558" s="159"/>
    </row>
    <row r="559">
      <c r="B559" s="159"/>
    </row>
    <row r="560">
      <c r="B560" s="159"/>
    </row>
    <row r="561">
      <c r="B561" s="159"/>
    </row>
    <row r="562">
      <c r="B562" s="159"/>
    </row>
    <row r="563">
      <c r="B563" s="159"/>
    </row>
    <row r="564">
      <c r="B564" s="159"/>
    </row>
    <row r="565">
      <c r="B565" s="159"/>
    </row>
    <row r="566">
      <c r="B566" s="159"/>
    </row>
    <row r="567">
      <c r="B567" s="159"/>
    </row>
    <row r="568">
      <c r="B568" s="159"/>
    </row>
    <row r="569">
      <c r="B569" s="159"/>
    </row>
    <row r="570">
      <c r="B570" s="159"/>
    </row>
    <row r="571">
      <c r="B571" s="159"/>
    </row>
    <row r="572">
      <c r="B572" s="159"/>
    </row>
    <row r="573">
      <c r="B573" s="159"/>
    </row>
    <row r="574">
      <c r="B574" s="159"/>
    </row>
    <row r="575">
      <c r="B575" s="159"/>
    </row>
    <row r="576">
      <c r="B576" s="159"/>
    </row>
    <row r="577">
      <c r="B577" s="159"/>
    </row>
    <row r="578">
      <c r="B578" s="159"/>
    </row>
    <row r="579">
      <c r="B579" s="159"/>
    </row>
    <row r="580">
      <c r="B580" s="159"/>
    </row>
    <row r="581">
      <c r="B581" s="159"/>
    </row>
    <row r="582">
      <c r="B582" s="159"/>
    </row>
    <row r="583">
      <c r="B583" s="159"/>
    </row>
    <row r="584">
      <c r="B584" s="159"/>
    </row>
    <row r="585">
      <c r="B585" s="159"/>
    </row>
    <row r="586">
      <c r="B586" s="159"/>
    </row>
    <row r="587">
      <c r="B587" s="159"/>
    </row>
    <row r="588">
      <c r="B588" s="159"/>
    </row>
    <row r="589">
      <c r="B589" s="159"/>
    </row>
    <row r="590">
      <c r="B590" s="159"/>
    </row>
    <row r="591">
      <c r="B591" s="159"/>
    </row>
    <row r="592">
      <c r="B592" s="159"/>
    </row>
    <row r="593">
      <c r="B593" s="159"/>
    </row>
    <row r="594">
      <c r="B594" s="159"/>
    </row>
    <row r="595">
      <c r="B595" s="159"/>
    </row>
    <row r="596">
      <c r="B596" s="159"/>
    </row>
    <row r="597">
      <c r="B597" s="159"/>
    </row>
    <row r="598">
      <c r="B598" s="159"/>
    </row>
    <row r="599">
      <c r="B599" s="159"/>
    </row>
    <row r="600">
      <c r="B600" s="159"/>
    </row>
    <row r="601">
      <c r="B601" s="159"/>
    </row>
    <row r="602">
      <c r="B602" s="159"/>
    </row>
    <row r="603">
      <c r="B603" s="159"/>
    </row>
    <row r="604">
      <c r="B604" s="159"/>
    </row>
    <row r="605">
      <c r="B605" s="159"/>
    </row>
    <row r="606">
      <c r="B606" s="159"/>
    </row>
    <row r="607">
      <c r="B607" s="159"/>
    </row>
    <row r="608">
      <c r="B608" s="159"/>
    </row>
    <row r="609">
      <c r="B609" s="159"/>
    </row>
    <row r="610">
      <c r="B610" s="159"/>
    </row>
    <row r="611">
      <c r="B611" s="159"/>
    </row>
    <row r="612">
      <c r="B612" s="159"/>
    </row>
    <row r="613">
      <c r="B613" s="159"/>
    </row>
    <row r="614">
      <c r="B614" s="159"/>
    </row>
    <row r="615">
      <c r="B615" s="159"/>
    </row>
    <row r="616">
      <c r="B616" s="159"/>
    </row>
    <row r="617">
      <c r="B617" s="159"/>
    </row>
    <row r="618">
      <c r="B618" s="159"/>
    </row>
    <row r="619">
      <c r="B619" s="159"/>
    </row>
    <row r="620">
      <c r="B620" s="159"/>
    </row>
    <row r="621">
      <c r="B621" s="159"/>
    </row>
    <row r="622">
      <c r="B622" s="159"/>
    </row>
    <row r="623">
      <c r="B623" s="159"/>
    </row>
    <row r="624">
      <c r="B624" s="159"/>
    </row>
    <row r="625">
      <c r="B625" s="159"/>
    </row>
    <row r="626">
      <c r="B626" s="159"/>
    </row>
    <row r="627">
      <c r="B627" s="159"/>
    </row>
    <row r="628">
      <c r="B628" s="159"/>
    </row>
    <row r="629">
      <c r="B629" s="159"/>
    </row>
    <row r="630">
      <c r="B630" s="159"/>
    </row>
    <row r="631">
      <c r="B631" s="159"/>
    </row>
    <row r="632">
      <c r="B632" s="159"/>
    </row>
    <row r="633">
      <c r="B633" s="159"/>
    </row>
    <row r="634">
      <c r="B634" s="159"/>
    </row>
    <row r="635">
      <c r="B635" s="159"/>
    </row>
    <row r="636">
      <c r="B636" s="159"/>
    </row>
    <row r="637">
      <c r="B637" s="159"/>
    </row>
    <row r="638">
      <c r="B638" s="159"/>
    </row>
    <row r="639">
      <c r="B639" s="159"/>
    </row>
    <row r="640">
      <c r="B640" s="159"/>
    </row>
    <row r="641">
      <c r="B641" s="159"/>
    </row>
    <row r="642">
      <c r="B642" s="159"/>
    </row>
    <row r="643">
      <c r="B643" s="159"/>
    </row>
    <row r="644">
      <c r="B644" s="159"/>
    </row>
    <row r="645">
      <c r="B645" s="159"/>
    </row>
    <row r="646">
      <c r="B646" s="159"/>
    </row>
    <row r="647">
      <c r="B647" s="159"/>
    </row>
    <row r="648">
      <c r="B648" s="159"/>
    </row>
    <row r="649">
      <c r="B649" s="159"/>
    </row>
    <row r="650">
      <c r="B650" s="159"/>
    </row>
    <row r="651">
      <c r="B651" s="159"/>
    </row>
    <row r="652">
      <c r="B652" s="159"/>
    </row>
    <row r="653">
      <c r="B653" s="159"/>
    </row>
    <row r="654">
      <c r="B654" s="159"/>
    </row>
    <row r="655">
      <c r="B655" s="159"/>
    </row>
    <row r="656">
      <c r="B656" s="159"/>
    </row>
    <row r="657">
      <c r="B657" s="159"/>
    </row>
    <row r="658">
      <c r="B658" s="159"/>
    </row>
    <row r="659">
      <c r="B659" s="159"/>
    </row>
    <row r="660">
      <c r="B660" s="159"/>
    </row>
    <row r="661">
      <c r="B661" s="159"/>
    </row>
    <row r="662">
      <c r="B662" s="159"/>
    </row>
    <row r="663">
      <c r="B663" s="159"/>
    </row>
    <row r="664">
      <c r="B664" s="159"/>
    </row>
    <row r="665">
      <c r="B665" s="159"/>
    </row>
    <row r="666">
      <c r="B666" s="159"/>
    </row>
    <row r="667">
      <c r="B667" s="159"/>
    </row>
    <row r="668">
      <c r="B668" s="159"/>
    </row>
    <row r="669">
      <c r="B669" s="159"/>
    </row>
    <row r="670">
      <c r="B670" s="159"/>
    </row>
    <row r="671">
      <c r="B671" s="159"/>
    </row>
    <row r="672">
      <c r="B672" s="159"/>
    </row>
    <row r="673">
      <c r="B673" s="159"/>
    </row>
    <row r="674">
      <c r="B674" s="159"/>
    </row>
    <row r="675">
      <c r="B675" s="159"/>
    </row>
    <row r="676">
      <c r="B676" s="159"/>
    </row>
    <row r="677">
      <c r="B677" s="159"/>
    </row>
    <row r="678">
      <c r="B678" s="159"/>
    </row>
    <row r="679">
      <c r="B679" s="159"/>
    </row>
    <row r="680">
      <c r="B680" s="159"/>
    </row>
    <row r="681">
      <c r="B681" s="159"/>
    </row>
    <row r="682">
      <c r="B682" s="159"/>
    </row>
    <row r="683">
      <c r="B683" s="159"/>
    </row>
    <row r="684">
      <c r="B684" s="159"/>
    </row>
    <row r="685">
      <c r="B685" s="159"/>
    </row>
    <row r="686">
      <c r="B686" s="159"/>
    </row>
    <row r="687">
      <c r="B687" s="159"/>
    </row>
    <row r="688">
      <c r="B688" s="159"/>
    </row>
    <row r="689">
      <c r="B689" s="159"/>
    </row>
    <row r="690">
      <c r="B690" s="159"/>
    </row>
    <row r="691">
      <c r="B691" s="159"/>
    </row>
    <row r="692">
      <c r="B692" s="159"/>
    </row>
    <row r="693">
      <c r="B693" s="159"/>
    </row>
    <row r="694">
      <c r="B694" s="159"/>
    </row>
    <row r="695">
      <c r="B695" s="159"/>
    </row>
    <row r="696">
      <c r="B696" s="159"/>
    </row>
    <row r="697">
      <c r="B697" s="159"/>
    </row>
    <row r="698">
      <c r="B698" s="159"/>
    </row>
    <row r="699">
      <c r="B699" s="159"/>
    </row>
    <row r="700">
      <c r="B700" s="159"/>
    </row>
    <row r="701">
      <c r="B701" s="159"/>
    </row>
    <row r="702">
      <c r="B702" s="159"/>
    </row>
    <row r="703">
      <c r="B703" s="159"/>
    </row>
    <row r="704">
      <c r="B704" s="159"/>
    </row>
    <row r="705">
      <c r="B705" s="159"/>
    </row>
    <row r="706">
      <c r="B706" s="159"/>
    </row>
    <row r="707">
      <c r="B707" s="159"/>
    </row>
    <row r="708">
      <c r="B708" s="159"/>
    </row>
    <row r="709">
      <c r="B709" s="159"/>
    </row>
    <row r="710">
      <c r="B710" s="159"/>
    </row>
    <row r="711">
      <c r="B711" s="159"/>
    </row>
    <row r="712">
      <c r="B712" s="159"/>
    </row>
    <row r="713">
      <c r="B713" s="159"/>
    </row>
    <row r="714">
      <c r="B714" s="159"/>
    </row>
    <row r="715">
      <c r="B715" s="159"/>
    </row>
    <row r="716">
      <c r="B716" s="159"/>
    </row>
    <row r="717">
      <c r="B717" s="159"/>
    </row>
    <row r="718">
      <c r="B718" s="159"/>
    </row>
    <row r="719">
      <c r="B719" s="159"/>
    </row>
    <row r="720">
      <c r="B720" s="159"/>
    </row>
    <row r="721">
      <c r="B721" s="159"/>
    </row>
    <row r="722">
      <c r="B722" s="159"/>
    </row>
    <row r="723">
      <c r="B723" s="159"/>
    </row>
    <row r="724">
      <c r="B724" s="159"/>
    </row>
    <row r="725">
      <c r="B725" s="159"/>
    </row>
    <row r="726">
      <c r="B726" s="159"/>
    </row>
    <row r="727">
      <c r="B727" s="159"/>
    </row>
    <row r="728">
      <c r="B728" s="159"/>
    </row>
    <row r="729">
      <c r="B729" s="159"/>
    </row>
    <row r="730">
      <c r="B730" s="159"/>
    </row>
    <row r="731">
      <c r="B731" s="159"/>
    </row>
    <row r="732">
      <c r="B732" s="159"/>
    </row>
    <row r="733">
      <c r="B733" s="159"/>
    </row>
    <row r="734">
      <c r="B734" s="159"/>
    </row>
    <row r="735">
      <c r="B735" s="159"/>
    </row>
    <row r="736">
      <c r="B736" s="159"/>
    </row>
    <row r="737">
      <c r="B737" s="159"/>
    </row>
    <row r="738">
      <c r="B738" s="159"/>
    </row>
    <row r="739">
      <c r="B739" s="159"/>
    </row>
    <row r="740">
      <c r="B740" s="159"/>
    </row>
    <row r="741">
      <c r="B741" s="159"/>
    </row>
    <row r="742">
      <c r="B742" s="159"/>
    </row>
    <row r="743">
      <c r="B743" s="159"/>
    </row>
    <row r="744">
      <c r="B744" s="159"/>
    </row>
    <row r="745">
      <c r="B745" s="159"/>
    </row>
    <row r="746">
      <c r="B746" s="159"/>
    </row>
    <row r="747">
      <c r="B747" s="159"/>
    </row>
    <row r="748">
      <c r="B748" s="159"/>
    </row>
    <row r="749">
      <c r="B749" s="159"/>
    </row>
    <row r="750">
      <c r="B750" s="159"/>
    </row>
    <row r="751">
      <c r="B751" s="159"/>
    </row>
    <row r="752">
      <c r="B752" s="159"/>
    </row>
    <row r="753">
      <c r="B753" s="159"/>
    </row>
    <row r="754">
      <c r="B754" s="159"/>
    </row>
    <row r="755">
      <c r="B755" s="159"/>
    </row>
    <row r="756">
      <c r="B756" s="159"/>
    </row>
    <row r="757">
      <c r="B757" s="159"/>
    </row>
    <row r="758">
      <c r="B758" s="159"/>
    </row>
    <row r="759">
      <c r="B759" s="159"/>
    </row>
    <row r="760">
      <c r="B760" s="159"/>
    </row>
    <row r="761">
      <c r="B761" s="159"/>
    </row>
    <row r="762">
      <c r="B762" s="159"/>
    </row>
    <row r="763">
      <c r="B763" s="159"/>
    </row>
    <row r="764">
      <c r="B764" s="159"/>
    </row>
    <row r="765">
      <c r="B765" s="159"/>
    </row>
    <row r="766">
      <c r="B766" s="159"/>
    </row>
    <row r="767">
      <c r="B767" s="159"/>
    </row>
    <row r="768">
      <c r="B768" s="159"/>
    </row>
    <row r="769">
      <c r="B769" s="159"/>
    </row>
    <row r="770">
      <c r="B770" s="159"/>
    </row>
    <row r="771">
      <c r="B771" s="159"/>
    </row>
    <row r="772">
      <c r="B772" s="159"/>
    </row>
    <row r="773">
      <c r="B773" s="159"/>
    </row>
    <row r="774">
      <c r="B774" s="159"/>
    </row>
    <row r="775">
      <c r="B775" s="159"/>
    </row>
    <row r="776">
      <c r="B776" s="159"/>
    </row>
    <row r="777">
      <c r="B777" s="159"/>
    </row>
    <row r="778">
      <c r="B778" s="159"/>
    </row>
    <row r="779">
      <c r="B779" s="159"/>
    </row>
    <row r="780">
      <c r="B780" s="159"/>
    </row>
    <row r="781">
      <c r="B781" s="159"/>
    </row>
    <row r="782">
      <c r="B782" s="159"/>
    </row>
    <row r="783">
      <c r="B783" s="159"/>
    </row>
    <row r="784">
      <c r="B784" s="159"/>
    </row>
    <row r="785">
      <c r="B785" s="159"/>
    </row>
    <row r="786">
      <c r="B786" s="159"/>
    </row>
    <row r="787">
      <c r="B787" s="159"/>
    </row>
    <row r="788">
      <c r="B788" s="159"/>
    </row>
    <row r="789">
      <c r="B789" s="159"/>
    </row>
    <row r="790">
      <c r="B790" s="159"/>
    </row>
    <row r="791">
      <c r="B791" s="159"/>
    </row>
    <row r="792">
      <c r="B792" s="159"/>
    </row>
    <row r="793">
      <c r="B793" s="159"/>
    </row>
    <row r="794">
      <c r="B794" s="159"/>
    </row>
    <row r="795">
      <c r="B795" s="159"/>
    </row>
    <row r="796">
      <c r="B796" s="159"/>
    </row>
    <row r="797">
      <c r="B797" s="159"/>
    </row>
    <row r="798">
      <c r="B798" s="159"/>
    </row>
    <row r="799">
      <c r="B799" s="159"/>
    </row>
    <row r="800">
      <c r="B800" s="159"/>
    </row>
    <row r="801">
      <c r="B801" s="159"/>
    </row>
    <row r="802">
      <c r="B802" s="159"/>
    </row>
    <row r="803">
      <c r="B803" s="159"/>
    </row>
    <row r="804">
      <c r="B804" s="159"/>
    </row>
    <row r="805">
      <c r="B805" s="159"/>
    </row>
    <row r="806">
      <c r="B806" s="159"/>
    </row>
    <row r="807">
      <c r="B807" s="159"/>
    </row>
    <row r="808">
      <c r="B808" s="159"/>
    </row>
    <row r="809">
      <c r="B809" s="159"/>
    </row>
    <row r="810">
      <c r="B810" s="159"/>
    </row>
    <row r="811">
      <c r="B811" s="159"/>
    </row>
    <row r="812">
      <c r="B812" s="159"/>
    </row>
    <row r="813">
      <c r="B813" s="159"/>
    </row>
    <row r="814">
      <c r="B814" s="159"/>
    </row>
    <row r="815">
      <c r="B815" s="159"/>
    </row>
    <row r="816">
      <c r="B816" s="159"/>
    </row>
    <row r="817">
      <c r="B817" s="159"/>
    </row>
    <row r="818">
      <c r="B818" s="159"/>
    </row>
    <row r="819">
      <c r="B819" s="159"/>
    </row>
    <row r="820">
      <c r="B820" s="159"/>
    </row>
    <row r="821">
      <c r="B821" s="159"/>
    </row>
    <row r="822">
      <c r="B822" s="159"/>
    </row>
    <row r="823">
      <c r="B823" s="159"/>
    </row>
    <row r="824">
      <c r="B824" s="159"/>
    </row>
    <row r="825">
      <c r="B825" s="159"/>
    </row>
    <row r="826">
      <c r="B826" s="159"/>
    </row>
    <row r="827">
      <c r="B827" s="159"/>
    </row>
    <row r="828">
      <c r="B828" s="159"/>
    </row>
    <row r="829">
      <c r="B829" s="159"/>
    </row>
    <row r="830">
      <c r="B830" s="159"/>
    </row>
    <row r="831">
      <c r="B831" s="159"/>
    </row>
    <row r="832">
      <c r="B832" s="159"/>
    </row>
    <row r="833">
      <c r="B833" s="159"/>
    </row>
    <row r="834">
      <c r="B834" s="159"/>
    </row>
    <row r="835">
      <c r="B835" s="159"/>
    </row>
    <row r="836">
      <c r="B836" s="159"/>
    </row>
    <row r="837">
      <c r="B837" s="159"/>
    </row>
    <row r="838">
      <c r="B838" s="159"/>
    </row>
    <row r="839">
      <c r="B839" s="159"/>
    </row>
    <row r="840">
      <c r="B840" s="159"/>
    </row>
    <row r="841">
      <c r="B841" s="159"/>
    </row>
    <row r="842">
      <c r="B842" s="159"/>
    </row>
    <row r="843">
      <c r="B843" s="159"/>
    </row>
    <row r="844">
      <c r="B844" s="159"/>
    </row>
    <row r="845">
      <c r="B845" s="159"/>
    </row>
    <row r="846">
      <c r="B846" s="159"/>
    </row>
    <row r="847">
      <c r="B847" s="159"/>
    </row>
    <row r="848">
      <c r="B848" s="159"/>
    </row>
    <row r="849">
      <c r="B849" s="159"/>
    </row>
    <row r="850">
      <c r="B850" s="159"/>
    </row>
    <row r="851">
      <c r="B851" s="159"/>
    </row>
    <row r="852">
      <c r="B852" s="159"/>
    </row>
    <row r="853">
      <c r="B853" s="159"/>
    </row>
    <row r="854">
      <c r="B854" s="159"/>
    </row>
    <row r="855">
      <c r="B855" s="159"/>
    </row>
    <row r="856">
      <c r="B856" s="159"/>
    </row>
    <row r="857">
      <c r="B857" s="159"/>
    </row>
    <row r="858">
      <c r="B858" s="159"/>
    </row>
    <row r="859">
      <c r="B859" s="159"/>
    </row>
    <row r="860">
      <c r="B860" s="159"/>
    </row>
    <row r="861">
      <c r="B861" s="159"/>
    </row>
    <row r="862">
      <c r="B862" s="159"/>
    </row>
    <row r="863">
      <c r="B863" s="159"/>
    </row>
    <row r="864">
      <c r="B864" s="159"/>
    </row>
    <row r="865">
      <c r="B865" s="159"/>
    </row>
    <row r="866">
      <c r="B866" s="159"/>
    </row>
    <row r="867">
      <c r="B867" s="159"/>
    </row>
    <row r="868">
      <c r="B868" s="159"/>
    </row>
    <row r="869">
      <c r="B869" s="159"/>
    </row>
    <row r="870">
      <c r="B870" s="159"/>
    </row>
    <row r="871">
      <c r="B871" s="159"/>
    </row>
    <row r="872">
      <c r="B872" s="159"/>
    </row>
    <row r="873">
      <c r="B873" s="159"/>
    </row>
    <row r="874">
      <c r="B874" s="159"/>
    </row>
    <row r="875">
      <c r="B875" s="159"/>
    </row>
    <row r="876">
      <c r="B876" s="159"/>
    </row>
    <row r="877">
      <c r="B877" s="159"/>
    </row>
    <row r="878">
      <c r="B878" s="159"/>
    </row>
    <row r="879">
      <c r="B879" s="159"/>
    </row>
    <row r="880">
      <c r="B880" s="159"/>
    </row>
    <row r="881">
      <c r="B881" s="159"/>
    </row>
    <row r="882">
      <c r="B882" s="159"/>
    </row>
    <row r="883">
      <c r="B883" s="159"/>
    </row>
    <row r="884">
      <c r="B884" s="159"/>
    </row>
    <row r="885">
      <c r="B885" s="159"/>
    </row>
    <row r="886">
      <c r="B886" s="159"/>
    </row>
    <row r="887">
      <c r="B887" s="159"/>
    </row>
    <row r="888">
      <c r="B888" s="159"/>
    </row>
    <row r="889">
      <c r="B889" s="159"/>
    </row>
    <row r="890">
      <c r="B890" s="159"/>
    </row>
    <row r="891">
      <c r="B891" s="159"/>
    </row>
    <row r="892">
      <c r="B892" s="159"/>
    </row>
    <row r="893">
      <c r="B893" s="159"/>
    </row>
    <row r="894">
      <c r="B894" s="159"/>
    </row>
    <row r="895">
      <c r="B895" s="159"/>
    </row>
    <row r="896">
      <c r="B896" s="159"/>
    </row>
    <row r="897">
      <c r="B897" s="159"/>
    </row>
    <row r="898">
      <c r="B898" s="159"/>
    </row>
    <row r="899">
      <c r="B899" s="159"/>
    </row>
    <row r="900">
      <c r="B900" s="159"/>
    </row>
    <row r="901">
      <c r="B901" s="159"/>
    </row>
    <row r="902">
      <c r="B902" s="159"/>
    </row>
    <row r="903">
      <c r="B903" s="159"/>
    </row>
    <row r="904">
      <c r="B904" s="159"/>
    </row>
    <row r="905">
      <c r="B905" s="159"/>
    </row>
    <row r="906">
      <c r="B906" s="159"/>
    </row>
    <row r="907">
      <c r="B907" s="159"/>
    </row>
    <row r="908">
      <c r="B908" s="159"/>
    </row>
    <row r="909">
      <c r="B909" s="159"/>
    </row>
    <row r="910">
      <c r="B910" s="159"/>
    </row>
    <row r="911">
      <c r="B911" s="159"/>
    </row>
    <row r="912">
      <c r="B912" s="159"/>
    </row>
    <row r="913">
      <c r="B913" s="159"/>
    </row>
    <row r="914">
      <c r="B914" s="159"/>
    </row>
    <row r="915">
      <c r="B915" s="159"/>
    </row>
    <row r="916">
      <c r="B916" s="159"/>
    </row>
    <row r="917">
      <c r="B917" s="159"/>
    </row>
    <row r="918">
      <c r="B918" s="159"/>
    </row>
    <row r="919">
      <c r="B919" s="159"/>
    </row>
    <row r="920">
      <c r="B920" s="159"/>
    </row>
    <row r="921">
      <c r="B921" s="159"/>
    </row>
    <row r="922">
      <c r="B922" s="159"/>
    </row>
    <row r="923">
      <c r="B923" s="159"/>
    </row>
    <row r="924">
      <c r="B924" s="159"/>
    </row>
    <row r="925">
      <c r="B925" s="159"/>
    </row>
    <row r="926">
      <c r="B926" s="159"/>
    </row>
    <row r="927">
      <c r="B927" s="159"/>
    </row>
    <row r="928">
      <c r="B928" s="159"/>
    </row>
    <row r="929">
      <c r="B929" s="159"/>
    </row>
    <row r="930">
      <c r="B930" s="159"/>
    </row>
    <row r="931">
      <c r="B931" s="159"/>
    </row>
    <row r="932">
      <c r="B932" s="159"/>
    </row>
    <row r="933">
      <c r="B933" s="159"/>
    </row>
    <row r="934">
      <c r="B934" s="159"/>
    </row>
    <row r="935">
      <c r="B935" s="159"/>
    </row>
    <row r="936">
      <c r="B936" s="159"/>
    </row>
    <row r="937">
      <c r="B937" s="159"/>
    </row>
    <row r="938">
      <c r="B938" s="159"/>
    </row>
    <row r="939">
      <c r="B939" s="159"/>
    </row>
    <row r="940">
      <c r="B940" s="159"/>
    </row>
    <row r="941">
      <c r="B941" s="159"/>
    </row>
    <row r="942">
      <c r="B942" s="159"/>
    </row>
    <row r="943">
      <c r="B943" s="159"/>
    </row>
    <row r="944">
      <c r="B944" s="159"/>
    </row>
    <row r="945">
      <c r="B945" s="159"/>
    </row>
    <row r="946">
      <c r="B946" s="159"/>
    </row>
    <row r="947">
      <c r="B947" s="159"/>
    </row>
    <row r="948">
      <c r="B948" s="159"/>
    </row>
    <row r="949">
      <c r="B949" s="159"/>
    </row>
    <row r="950">
      <c r="B950" s="159"/>
    </row>
    <row r="951">
      <c r="B951" s="159"/>
    </row>
    <row r="952">
      <c r="B952" s="159"/>
    </row>
    <row r="953">
      <c r="B953" s="159"/>
    </row>
    <row r="954">
      <c r="B954" s="159"/>
    </row>
    <row r="955">
      <c r="B955" s="159"/>
    </row>
    <row r="956">
      <c r="B956" s="159"/>
    </row>
    <row r="957">
      <c r="B957" s="159"/>
    </row>
    <row r="958">
      <c r="B958" s="159"/>
    </row>
    <row r="959">
      <c r="B959" s="159"/>
    </row>
    <row r="960">
      <c r="B960" s="159"/>
    </row>
    <row r="961">
      <c r="B961" s="159"/>
    </row>
    <row r="962">
      <c r="B962" s="159"/>
    </row>
    <row r="963">
      <c r="B963" s="159"/>
    </row>
    <row r="964">
      <c r="B964" s="159"/>
    </row>
    <row r="965">
      <c r="B965" s="159"/>
    </row>
    <row r="966">
      <c r="B966" s="159"/>
    </row>
    <row r="967">
      <c r="B967" s="159"/>
    </row>
    <row r="968">
      <c r="B968" s="159"/>
    </row>
    <row r="969">
      <c r="B969" s="159"/>
    </row>
    <row r="970">
      <c r="B970" s="159"/>
    </row>
    <row r="971">
      <c r="B971" s="159"/>
    </row>
    <row r="972">
      <c r="B972" s="159"/>
    </row>
    <row r="973">
      <c r="B973" s="159"/>
    </row>
    <row r="974">
      <c r="B974" s="159"/>
    </row>
    <row r="975">
      <c r="B975" s="159"/>
    </row>
    <row r="976">
      <c r="B976" s="159"/>
    </row>
    <row r="977">
      <c r="B977" s="159"/>
    </row>
    <row r="978">
      <c r="B978" s="159"/>
    </row>
    <row r="979">
      <c r="B979" s="159"/>
    </row>
    <row r="980">
      <c r="B980" s="159"/>
    </row>
    <row r="981">
      <c r="B981" s="159"/>
    </row>
    <row r="982">
      <c r="B982" s="159"/>
    </row>
    <row r="983">
      <c r="B983" s="159"/>
    </row>
    <row r="984">
      <c r="B984" s="159"/>
    </row>
    <row r="985">
      <c r="B985" s="159"/>
    </row>
    <row r="986">
      <c r="B986" s="159"/>
    </row>
    <row r="987">
      <c r="B987" s="159"/>
    </row>
    <row r="988">
      <c r="B988" s="159"/>
    </row>
    <row r="989">
      <c r="B989" s="159"/>
    </row>
    <row r="990">
      <c r="B990" s="159"/>
    </row>
    <row r="991">
      <c r="B991" s="159"/>
    </row>
    <row r="992">
      <c r="B992" s="159"/>
    </row>
    <row r="993">
      <c r="B993" s="159"/>
    </row>
    <row r="994">
      <c r="B994" s="159"/>
    </row>
    <row r="995">
      <c r="B995" s="159"/>
    </row>
    <row r="996">
      <c r="B996" s="159"/>
    </row>
    <row r="997">
      <c r="B997" s="159"/>
    </row>
    <row r="998">
      <c r="B998" s="159"/>
    </row>
    <row r="999">
      <c r="B999" s="159"/>
    </row>
    <row r="1000">
      <c r="B1000" s="159"/>
    </row>
    <row r="1001">
      <c r="B1001" s="159"/>
    </row>
    <row r="1002">
      <c r="B1002" s="159"/>
    </row>
    <row r="1003">
      <c r="B1003" s="159"/>
    </row>
    <row r="1004">
      <c r="B1004" s="159"/>
    </row>
    <row r="1005">
      <c r="B1005" s="159"/>
    </row>
    <row r="1006">
      <c r="B1006" s="159"/>
    </row>
    <row r="1007">
      <c r="B1007" s="159"/>
    </row>
    <row r="1008">
      <c r="B1008" s="159"/>
    </row>
    <row r="1009">
      <c r="B1009" s="159"/>
    </row>
    <row r="1010">
      <c r="B1010" s="159"/>
    </row>
    <row r="1011">
      <c r="B1011" s="159"/>
    </row>
    <row r="1012">
      <c r="B1012" s="159"/>
    </row>
    <row r="1013">
      <c r="B1013" s="159"/>
    </row>
    <row r="1014">
      <c r="B1014" s="159"/>
    </row>
    <row r="1015">
      <c r="B1015" s="159"/>
    </row>
    <row r="1016">
      <c r="B1016" s="159"/>
    </row>
    <row r="1017">
      <c r="B1017" s="159"/>
    </row>
    <row r="1018">
      <c r="B1018" s="159"/>
    </row>
    <row r="1019">
      <c r="B1019" s="159"/>
    </row>
    <row r="1020">
      <c r="B1020" s="159"/>
    </row>
    <row r="1021">
      <c r="B1021" s="159"/>
    </row>
  </sheetData>
  <drawing r:id="rId1"/>
</worksheet>
</file>